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grobe\Documents\test2\"/>
    </mc:Choice>
  </mc:AlternateContent>
  <bookViews>
    <workbookView xWindow="0" yWindow="0" windowWidth="28800" windowHeight="14130" tabRatio="840" activeTab="4"/>
  </bookViews>
  <sheets>
    <sheet name="Studienliste" sheetId="4" r:id="rId1"/>
    <sheet name="Produktion je Standort" sheetId="7" r:id="rId2"/>
    <sheet name="spezifische Verbräuche" sheetId="5" r:id="rId3"/>
    <sheet name="Energie pro Energieträger" sheetId="6" r:id="rId4"/>
    <sheet name="Sekundäranteil" sheetId="1" r:id="rId5"/>
    <sheet name="Gesamtenergie 2019" sheetId="9" r:id="rId6"/>
    <sheet name="Verbrauch je Träger 2019" sheetId="15" r:id="rId7"/>
    <sheet name="Gesamtenergie 2050 var." sheetId="16" r:id="rId8"/>
    <sheet name="Verbrauch je Träger 2050 var." sheetId="19" r:id="rId9"/>
    <sheet name="nachfolgend irrelevant" sheetId="23" r:id="rId10"/>
    <sheet name="Energiebedarf Sek.stahl var." sheetId="17" r:id="rId11"/>
    <sheet name="Energie-Mehrbedarf 2050 var." sheetId="18" r:id="rId12"/>
    <sheet name="Energiebedarf Sek.stahl 2019" sheetId="14" r:id="rId13"/>
    <sheet name="Gesamtenergie 2050" sheetId="21" r:id="rId14"/>
    <sheet name="Verbrauch je Träger 2050" sheetId="22" r:id="rId15"/>
    <sheet name="Energiebedarf Sek.Stahl 2050" sheetId="13" r:id="rId16"/>
    <sheet name="Energie-Mehrbedarf 2050" sheetId="20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D26" i="1"/>
  <c r="C26" i="1" s="1"/>
  <c r="H8" i="1" l="1"/>
  <c r="I8" i="1" s="1"/>
  <c r="H9" i="1"/>
  <c r="I9" i="1" s="1"/>
  <c r="H10" i="1"/>
  <c r="I10" i="1" s="1"/>
  <c r="H11" i="1"/>
  <c r="I11" i="1" s="1"/>
  <c r="H12" i="1"/>
  <c r="I12" i="1" s="1"/>
  <c r="H7" i="1"/>
  <c r="I7" i="1" s="1"/>
  <c r="E42" i="6" l="1"/>
  <c r="D43" i="6"/>
  <c r="E31" i="6"/>
  <c r="J158" i="15" l="1"/>
  <c r="J159" i="15"/>
  <c r="J160" i="15"/>
  <c r="J161" i="15"/>
  <c r="J162" i="15"/>
  <c r="J163" i="15"/>
  <c r="J164" i="15"/>
  <c r="J165" i="15"/>
  <c r="J166" i="15"/>
  <c r="J167" i="15"/>
  <c r="J168" i="15"/>
  <c r="J169" i="15"/>
  <c r="J170" i="15"/>
  <c r="J171" i="15"/>
  <c r="J172" i="15"/>
  <c r="J173" i="15"/>
  <c r="J174" i="15"/>
  <c r="J175" i="15"/>
  <c r="J176" i="15"/>
  <c r="J177" i="15"/>
  <c r="J178" i="15"/>
  <c r="J179" i="15"/>
  <c r="J180" i="15"/>
  <c r="J181" i="15"/>
  <c r="J182" i="15"/>
  <c r="J183" i="15"/>
  <c r="J184" i="15"/>
  <c r="J185" i="15"/>
  <c r="J157" i="15"/>
  <c r="J187" i="15" s="1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57" i="15"/>
  <c r="I187" i="15" s="1"/>
  <c r="H158" i="15"/>
  <c r="H159" i="15"/>
  <c r="H160" i="15"/>
  <c r="H161" i="15"/>
  <c r="H162" i="15"/>
  <c r="H163" i="15"/>
  <c r="H164" i="15"/>
  <c r="H165" i="15"/>
  <c r="H166" i="15"/>
  <c r="H167" i="15"/>
  <c r="H168" i="15"/>
  <c r="H169" i="15"/>
  <c r="H170" i="15"/>
  <c r="H171" i="15"/>
  <c r="H172" i="15"/>
  <c r="H173" i="15"/>
  <c r="H174" i="15"/>
  <c r="H175" i="15"/>
  <c r="H176" i="15"/>
  <c r="H177" i="15"/>
  <c r="H178" i="15"/>
  <c r="H179" i="15"/>
  <c r="H180" i="15"/>
  <c r="H181" i="15"/>
  <c r="H182" i="15"/>
  <c r="H183" i="15"/>
  <c r="H184" i="15"/>
  <c r="H185" i="15"/>
  <c r="H157" i="15"/>
  <c r="F158" i="15"/>
  <c r="F159" i="15"/>
  <c r="F160" i="15"/>
  <c r="F161" i="15"/>
  <c r="F162" i="15"/>
  <c r="F163" i="15"/>
  <c r="F164" i="15"/>
  <c r="F165" i="15"/>
  <c r="F166" i="15"/>
  <c r="F167" i="15"/>
  <c r="F168" i="15"/>
  <c r="F169" i="15"/>
  <c r="F170" i="15"/>
  <c r="F171" i="15"/>
  <c r="F172" i="15"/>
  <c r="F173" i="15"/>
  <c r="F174" i="15"/>
  <c r="F175" i="15"/>
  <c r="F176" i="15"/>
  <c r="F177" i="15"/>
  <c r="F178" i="15"/>
  <c r="F179" i="15"/>
  <c r="F180" i="15"/>
  <c r="F181" i="15"/>
  <c r="F182" i="15"/>
  <c r="F183" i="15"/>
  <c r="F184" i="15"/>
  <c r="F185" i="15"/>
  <c r="F157" i="15"/>
  <c r="G158" i="15"/>
  <c r="G159" i="15"/>
  <c r="G160" i="15"/>
  <c r="G161" i="15"/>
  <c r="G162" i="15"/>
  <c r="G163" i="15"/>
  <c r="G164" i="15"/>
  <c r="G165" i="15"/>
  <c r="G166" i="15"/>
  <c r="G167" i="15"/>
  <c r="G168" i="15"/>
  <c r="G169" i="15"/>
  <c r="G170" i="15"/>
  <c r="G171" i="15"/>
  <c r="G172" i="15"/>
  <c r="G173" i="15"/>
  <c r="G174" i="15"/>
  <c r="G175" i="15"/>
  <c r="G176" i="15"/>
  <c r="G177" i="15"/>
  <c r="G178" i="15"/>
  <c r="G179" i="15"/>
  <c r="G180" i="15"/>
  <c r="G181" i="15"/>
  <c r="G182" i="15"/>
  <c r="G183" i="15"/>
  <c r="G184" i="15"/>
  <c r="G185" i="15"/>
  <c r="G157" i="15"/>
  <c r="AW8" i="19"/>
  <c r="AV8" i="19"/>
  <c r="AU8" i="19"/>
  <c r="AS8" i="19"/>
  <c r="AW45" i="19"/>
  <c r="AV45" i="19"/>
  <c r="AU45" i="19"/>
  <c r="AS45" i="19"/>
  <c r="AW82" i="19"/>
  <c r="AV82" i="19"/>
  <c r="AU82" i="19"/>
  <c r="AS82" i="19"/>
  <c r="AR185" i="19"/>
  <c r="AQ185" i="19"/>
  <c r="AR184" i="19"/>
  <c r="AQ184" i="19"/>
  <c r="AR183" i="19"/>
  <c r="AQ183" i="19"/>
  <c r="AR182" i="19"/>
  <c r="AQ182" i="19"/>
  <c r="AR181" i="19"/>
  <c r="AQ181" i="19"/>
  <c r="AR180" i="19"/>
  <c r="AQ180" i="19"/>
  <c r="AR179" i="19"/>
  <c r="AQ179" i="19"/>
  <c r="AR178" i="19"/>
  <c r="AQ178" i="19"/>
  <c r="AR177" i="19"/>
  <c r="AQ177" i="19"/>
  <c r="AR176" i="19"/>
  <c r="AQ176" i="19"/>
  <c r="AR175" i="19"/>
  <c r="AQ175" i="19"/>
  <c r="AR174" i="19"/>
  <c r="AQ174" i="19"/>
  <c r="AR173" i="19"/>
  <c r="AQ173" i="19"/>
  <c r="AR172" i="19"/>
  <c r="AQ172" i="19"/>
  <c r="AR171" i="19"/>
  <c r="AQ171" i="19"/>
  <c r="AR170" i="19"/>
  <c r="AQ170" i="19"/>
  <c r="AR169" i="19"/>
  <c r="AQ169" i="19"/>
  <c r="AR168" i="19"/>
  <c r="AQ168" i="19"/>
  <c r="AR167" i="19"/>
  <c r="AQ167" i="19"/>
  <c r="AR166" i="19"/>
  <c r="AQ166" i="19"/>
  <c r="AR165" i="19"/>
  <c r="AQ165" i="19"/>
  <c r="AR164" i="19"/>
  <c r="AQ164" i="19"/>
  <c r="AR163" i="19"/>
  <c r="AQ163" i="19"/>
  <c r="AR162" i="19"/>
  <c r="AQ162" i="19"/>
  <c r="AR161" i="19"/>
  <c r="AQ161" i="19"/>
  <c r="AR160" i="19"/>
  <c r="AQ160" i="19"/>
  <c r="AR159" i="19"/>
  <c r="AQ159" i="19"/>
  <c r="AR158" i="19"/>
  <c r="AQ158" i="19"/>
  <c r="AR157" i="19"/>
  <c r="AQ157" i="19"/>
  <c r="AW156" i="19"/>
  <c r="AV156" i="19"/>
  <c r="AU156" i="19"/>
  <c r="AS156" i="19"/>
  <c r="AJ185" i="19"/>
  <c r="AI185" i="19"/>
  <c r="AJ184" i="19"/>
  <c r="AI184" i="19"/>
  <c r="AJ183" i="19"/>
  <c r="AI183" i="19"/>
  <c r="AJ182" i="19"/>
  <c r="AI182" i="19"/>
  <c r="AJ181" i="19"/>
  <c r="AI181" i="19"/>
  <c r="AJ180" i="19"/>
  <c r="AI180" i="19"/>
  <c r="AJ179" i="19"/>
  <c r="AI179" i="19"/>
  <c r="AJ178" i="19"/>
  <c r="AI178" i="19"/>
  <c r="AJ177" i="19"/>
  <c r="AI177" i="19"/>
  <c r="AJ176" i="19"/>
  <c r="AI176" i="19"/>
  <c r="AJ175" i="19"/>
  <c r="AI175" i="19"/>
  <c r="AJ174" i="19"/>
  <c r="AI174" i="19"/>
  <c r="AJ173" i="19"/>
  <c r="AI173" i="19"/>
  <c r="AJ172" i="19"/>
  <c r="AI172" i="19"/>
  <c r="AJ171" i="19"/>
  <c r="AI171" i="19"/>
  <c r="AJ170" i="19"/>
  <c r="AI170" i="19"/>
  <c r="AJ169" i="19"/>
  <c r="AI169" i="19"/>
  <c r="AJ168" i="19"/>
  <c r="AI168" i="19"/>
  <c r="AJ167" i="19"/>
  <c r="AI167" i="19"/>
  <c r="AJ166" i="19"/>
  <c r="AI166" i="19"/>
  <c r="AJ165" i="19"/>
  <c r="AI165" i="19"/>
  <c r="AJ164" i="19"/>
  <c r="AI164" i="19"/>
  <c r="AJ163" i="19"/>
  <c r="AI163" i="19"/>
  <c r="AJ162" i="19"/>
  <c r="AI162" i="19"/>
  <c r="AJ161" i="19"/>
  <c r="AI161" i="19"/>
  <c r="AJ160" i="19"/>
  <c r="AI160" i="19"/>
  <c r="AJ159" i="19"/>
  <c r="AI159" i="19"/>
  <c r="AJ158" i="19"/>
  <c r="AI158" i="19"/>
  <c r="AJ157" i="19"/>
  <c r="AI157" i="19"/>
  <c r="AO156" i="19"/>
  <c r="AN156" i="19"/>
  <c r="AM156" i="19"/>
  <c r="AK156" i="19"/>
  <c r="AO8" i="19"/>
  <c r="AN8" i="19"/>
  <c r="AM8" i="19"/>
  <c r="AK8" i="19"/>
  <c r="AO45" i="19"/>
  <c r="AN45" i="19"/>
  <c r="AM45" i="19"/>
  <c r="AK45" i="19"/>
  <c r="AO82" i="19"/>
  <c r="AN82" i="19"/>
  <c r="AM82" i="19"/>
  <c r="AK82" i="19"/>
  <c r="AG8" i="19"/>
  <c r="AF8" i="19"/>
  <c r="AE8" i="19"/>
  <c r="AC8" i="19"/>
  <c r="AG45" i="19"/>
  <c r="AF45" i="19"/>
  <c r="AE45" i="19"/>
  <c r="AC45" i="19"/>
  <c r="AG82" i="19"/>
  <c r="AF82" i="19"/>
  <c r="AE82" i="19"/>
  <c r="AC82" i="19"/>
  <c r="AB185" i="19"/>
  <c r="AA185" i="19"/>
  <c r="AB184" i="19"/>
  <c r="AA184" i="19"/>
  <c r="AB183" i="19"/>
  <c r="AA183" i="19"/>
  <c r="AB182" i="19"/>
  <c r="AA182" i="19"/>
  <c r="AB181" i="19"/>
  <c r="AA181" i="19"/>
  <c r="AB180" i="19"/>
  <c r="AA180" i="19"/>
  <c r="AB179" i="19"/>
  <c r="AA179" i="19"/>
  <c r="AB178" i="19"/>
  <c r="AA178" i="19"/>
  <c r="AB177" i="19"/>
  <c r="AA177" i="19"/>
  <c r="AB176" i="19"/>
  <c r="AA176" i="19"/>
  <c r="AB175" i="19"/>
  <c r="AA175" i="19"/>
  <c r="AB174" i="19"/>
  <c r="AA174" i="19"/>
  <c r="AB173" i="19"/>
  <c r="AA173" i="19"/>
  <c r="AB172" i="19"/>
  <c r="AA172" i="19"/>
  <c r="AB171" i="19"/>
  <c r="AA171" i="19"/>
  <c r="AB170" i="19"/>
  <c r="AA170" i="19"/>
  <c r="AB169" i="19"/>
  <c r="AA169" i="19"/>
  <c r="AB168" i="19"/>
  <c r="AA168" i="19"/>
  <c r="AB167" i="19"/>
  <c r="AA167" i="19"/>
  <c r="AB166" i="19"/>
  <c r="AA166" i="19"/>
  <c r="AB165" i="19"/>
  <c r="AA165" i="19"/>
  <c r="AB164" i="19"/>
  <c r="AA164" i="19"/>
  <c r="AB163" i="19"/>
  <c r="AA163" i="19"/>
  <c r="AB162" i="19"/>
  <c r="AA162" i="19"/>
  <c r="AB161" i="19"/>
  <c r="AA161" i="19"/>
  <c r="AB160" i="19"/>
  <c r="AA160" i="19"/>
  <c r="AB159" i="19"/>
  <c r="AA159" i="19"/>
  <c r="AB158" i="19"/>
  <c r="AA158" i="19"/>
  <c r="AB157" i="19"/>
  <c r="AA157" i="19"/>
  <c r="AG156" i="19"/>
  <c r="AF156" i="19"/>
  <c r="AE156" i="19"/>
  <c r="AC156" i="19"/>
  <c r="T185" i="19"/>
  <c r="S185" i="19"/>
  <c r="T184" i="19"/>
  <c r="S184" i="19"/>
  <c r="T183" i="19"/>
  <c r="S183" i="19"/>
  <c r="T182" i="19"/>
  <c r="S182" i="19"/>
  <c r="T181" i="19"/>
  <c r="S181" i="19"/>
  <c r="T180" i="19"/>
  <c r="S180" i="19"/>
  <c r="T179" i="19"/>
  <c r="S179" i="19"/>
  <c r="T178" i="19"/>
  <c r="S178" i="19"/>
  <c r="T177" i="19"/>
  <c r="S177" i="19"/>
  <c r="T176" i="19"/>
  <c r="S176" i="19"/>
  <c r="T175" i="19"/>
  <c r="S175" i="19"/>
  <c r="T174" i="19"/>
  <c r="S174" i="19"/>
  <c r="T173" i="19"/>
  <c r="S173" i="19"/>
  <c r="T172" i="19"/>
  <c r="S172" i="19"/>
  <c r="T171" i="19"/>
  <c r="S171" i="19"/>
  <c r="T170" i="19"/>
  <c r="S170" i="19"/>
  <c r="T169" i="19"/>
  <c r="S169" i="19"/>
  <c r="T168" i="19"/>
  <c r="S168" i="19"/>
  <c r="T167" i="19"/>
  <c r="S167" i="19"/>
  <c r="T166" i="19"/>
  <c r="S166" i="19"/>
  <c r="T165" i="19"/>
  <c r="S165" i="19"/>
  <c r="T164" i="19"/>
  <c r="S164" i="19"/>
  <c r="T163" i="19"/>
  <c r="S163" i="19"/>
  <c r="T162" i="19"/>
  <c r="S162" i="19"/>
  <c r="T161" i="19"/>
  <c r="S161" i="19"/>
  <c r="T160" i="19"/>
  <c r="S160" i="19"/>
  <c r="T159" i="19"/>
  <c r="S159" i="19"/>
  <c r="T158" i="19"/>
  <c r="S158" i="19"/>
  <c r="T157" i="19"/>
  <c r="S157" i="19"/>
  <c r="Y156" i="19"/>
  <c r="X156" i="19"/>
  <c r="W156" i="19"/>
  <c r="U156" i="19"/>
  <c r="Y82" i="19"/>
  <c r="X82" i="19"/>
  <c r="W82" i="19"/>
  <c r="U82" i="19"/>
  <c r="Y45" i="19"/>
  <c r="X45" i="19"/>
  <c r="W45" i="19"/>
  <c r="U45" i="19"/>
  <c r="Y8" i="19"/>
  <c r="X8" i="19"/>
  <c r="W8" i="19"/>
  <c r="U8" i="19"/>
  <c r="L185" i="19"/>
  <c r="K185" i="19"/>
  <c r="L184" i="19"/>
  <c r="K184" i="19"/>
  <c r="L183" i="19"/>
  <c r="K183" i="19"/>
  <c r="L182" i="19"/>
  <c r="K182" i="19"/>
  <c r="L181" i="19"/>
  <c r="K181" i="19"/>
  <c r="L180" i="19"/>
  <c r="K180" i="19"/>
  <c r="L179" i="19"/>
  <c r="K179" i="19"/>
  <c r="L178" i="19"/>
  <c r="K178" i="19"/>
  <c r="L177" i="19"/>
  <c r="K177" i="19"/>
  <c r="L176" i="19"/>
  <c r="K176" i="19"/>
  <c r="L175" i="19"/>
  <c r="K175" i="19"/>
  <c r="L174" i="19"/>
  <c r="K174" i="19"/>
  <c r="L173" i="19"/>
  <c r="K173" i="19"/>
  <c r="L172" i="19"/>
  <c r="K172" i="19"/>
  <c r="L171" i="19"/>
  <c r="K171" i="19"/>
  <c r="L170" i="19"/>
  <c r="K170" i="19"/>
  <c r="L169" i="19"/>
  <c r="K169" i="19"/>
  <c r="L168" i="19"/>
  <c r="K168" i="19"/>
  <c r="L167" i="19"/>
  <c r="K167" i="19"/>
  <c r="L166" i="19"/>
  <c r="K166" i="19"/>
  <c r="L165" i="19"/>
  <c r="K165" i="19"/>
  <c r="L164" i="19"/>
  <c r="K164" i="19"/>
  <c r="L163" i="19"/>
  <c r="K163" i="19"/>
  <c r="L162" i="19"/>
  <c r="K162" i="19"/>
  <c r="L161" i="19"/>
  <c r="K161" i="19"/>
  <c r="L160" i="19"/>
  <c r="K160" i="19"/>
  <c r="L159" i="19"/>
  <c r="K159" i="19"/>
  <c r="L158" i="19"/>
  <c r="K158" i="19"/>
  <c r="L157" i="19"/>
  <c r="K157" i="19"/>
  <c r="Q156" i="19"/>
  <c r="P156" i="19"/>
  <c r="O156" i="19"/>
  <c r="M156" i="19"/>
  <c r="Q8" i="19"/>
  <c r="P8" i="19"/>
  <c r="O8" i="19"/>
  <c r="M8" i="19"/>
  <c r="Q45" i="19"/>
  <c r="P45" i="19"/>
  <c r="O45" i="19"/>
  <c r="M45" i="19"/>
  <c r="Q82" i="19"/>
  <c r="P82" i="19"/>
  <c r="O82" i="19"/>
  <c r="M82" i="19"/>
  <c r="G187" i="15" l="1"/>
  <c r="F187" i="15"/>
  <c r="H187" i="15"/>
  <c r="F37" i="9"/>
  <c r="G37" i="9"/>
  <c r="H37" i="9"/>
  <c r="I37" i="9"/>
  <c r="E37" i="9"/>
  <c r="AW119" i="19" l="1"/>
  <c r="AV119" i="19"/>
  <c r="AU119" i="19"/>
  <c r="AS119" i="19"/>
  <c r="AO119" i="19"/>
  <c r="AN119" i="19"/>
  <c r="AM119" i="19"/>
  <c r="AK119" i="19"/>
  <c r="AG119" i="19"/>
  <c r="AF119" i="19"/>
  <c r="AE119" i="19"/>
  <c r="AC119" i="19"/>
  <c r="Y119" i="19"/>
  <c r="X119" i="19"/>
  <c r="W119" i="19"/>
  <c r="U119" i="19"/>
  <c r="L107" i="16" l="1"/>
  <c r="K107" i="16"/>
  <c r="L106" i="16"/>
  <c r="K106" i="16"/>
  <c r="L105" i="16"/>
  <c r="K105" i="16"/>
  <c r="L104" i="16"/>
  <c r="K104" i="16"/>
  <c r="L103" i="16"/>
  <c r="K103" i="16"/>
  <c r="L102" i="16"/>
  <c r="K102" i="16"/>
  <c r="L101" i="16"/>
  <c r="K101" i="16"/>
  <c r="L100" i="16"/>
  <c r="K100" i="16"/>
  <c r="L99" i="16"/>
  <c r="K99" i="16"/>
  <c r="L98" i="16"/>
  <c r="K98" i="16"/>
  <c r="L97" i="16"/>
  <c r="K97" i="16"/>
  <c r="L96" i="16"/>
  <c r="K96" i="16"/>
  <c r="L95" i="16"/>
  <c r="K95" i="16"/>
  <c r="L94" i="16"/>
  <c r="K94" i="16"/>
  <c r="L93" i="16"/>
  <c r="K93" i="16"/>
  <c r="L92" i="16"/>
  <c r="K92" i="16"/>
  <c r="L91" i="16"/>
  <c r="K91" i="16"/>
  <c r="L90" i="16"/>
  <c r="K90" i="16"/>
  <c r="L89" i="16"/>
  <c r="K89" i="16"/>
  <c r="L88" i="16"/>
  <c r="K88" i="16"/>
  <c r="L87" i="16"/>
  <c r="K87" i="16"/>
  <c r="L86" i="16"/>
  <c r="K86" i="16"/>
  <c r="L85" i="16"/>
  <c r="K85" i="16"/>
  <c r="L84" i="16"/>
  <c r="K84" i="16"/>
  <c r="L83" i="16"/>
  <c r="K83" i="16"/>
  <c r="L82" i="16"/>
  <c r="K82" i="16"/>
  <c r="L81" i="16"/>
  <c r="K81" i="16"/>
  <c r="L80" i="16"/>
  <c r="K80" i="16"/>
  <c r="L79" i="16"/>
  <c r="K79" i="16"/>
  <c r="Q78" i="16"/>
  <c r="P78" i="16"/>
  <c r="O78" i="16"/>
  <c r="M78" i="16"/>
  <c r="L71" i="16"/>
  <c r="K71" i="16"/>
  <c r="L70" i="16"/>
  <c r="K70" i="16"/>
  <c r="L69" i="16"/>
  <c r="K69" i="16"/>
  <c r="L68" i="16"/>
  <c r="K68" i="16"/>
  <c r="L67" i="16"/>
  <c r="K67" i="16"/>
  <c r="L66" i="16"/>
  <c r="K66" i="16"/>
  <c r="L65" i="16"/>
  <c r="K65" i="16"/>
  <c r="L64" i="16"/>
  <c r="K64" i="16"/>
  <c r="L63" i="16"/>
  <c r="K63" i="16"/>
  <c r="L62" i="16"/>
  <c r="K62" i="16"/>
  <c r="L61" i="16"/>
  <c r="K61" i="16"/>
  <c r="L60" i="16"/>
  <c r="K60" i="16"/>
  <c r="L59" i="16"/>
  <c r="K59" i="16"/>
  <c r="L58" i="16"/>
  <c r="K58" i="16"/>
  <c r="L57" i="16"/>
  <c r="K57" i="16"/>
  <c r="L56" i="16"/>
  <c r="K56" i="16"/>
  <c r="L55" i="16"/>
  <c r="K55" i="16"/>
  <c r="L54" i="16"/>
  <c r="K54" i="16"/>
  <c r="L53" i="16"/>
  <c r="K53" i="16"/>
  <c r="L52" i="16"/>
  <c r="K52" i="16"/>
  <c r="L51" i="16"/>
  <c r="K51" i="16"/>
  <c r="L50" i="16"/>
  <c r="K50" i="16"/>
  <c r="L49" i="16"/>
  <c r="K49" i="16"/>
  <c r="L48" i="16"/>
  <c r="K48" i="16"/>
  <c r="L47" i="16"/>
  <c r="K47" i="16"/>
  <c r="L46" i="16"/>
  <c r="K46" i="16"/>
  <c r="L45" i="16"/>
  <c r="K45" i="16"/>
  <c r="L44" i="16"/>
  <c r="K44" i="16"/>
  <c r="L43" i="16"/>
  <c r="K43" i="16"/>
  <c r="Q42" i="16"/>
  <c r="P42" i="16"/>
  <c r="O42" i="16"/>
  <c r="M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62" i="16"/>
  <c r="D63" i="16"/>
  <c r="D64" i="16"/>
  <c r="D65" i="16"/>
  <c r="D66" i="16"/>
  <c r="D67" i="16"/>
  <c r="D68" i="16"/>
  <c r="D69" i="16"/>
  <c r="D70" i="16"/>
  <c r="D71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43" i="16"/>
  <c r="I42" i="16"/>
  <c r="H42" i="16"/>
  <c r="G42" i="16"/>
  <c r="E42" i="16"/>
  <c r="D79" i="16"/>
  <c r="D80" i="16"/>
  <c r="D81" i="16"/>
  <c r="D82" i="16"/>
  <c r="D83" i="16"/>
  <c r="D84" i="16"/>
  <c r="D85" i="16"/>
  <c r="D86" i="16"/>
  <c r="D87" i="16"/>
  <c r="D88" i="16"/>
  <c r="D89" i="16"/>
  <c r="D90" i="16"/>
  <c r="D91" i="16"/>
  <c r="D92" i="16"/>
  <c r="D93" i="16"/>
  <c r="D94" i="16"/>
  <c r="D95" i="16"/>
  <c r="D96" i="16"/>
  <c r="D97" i="16"/>
  <c r="D98" i="16"/>
  <c r="D99" i="16"/>
  <c r="D100" i="16"/>
  <c r="D101" i="16"/>
  <c r="D102" i="16"/>
  <c r="D103" i="16"/>
  <c r="D104" i="16"/>
  <c r="D105" i="16"/>
  <c r="D106" i="16"/>
  <c r="D107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79" i="16"/>
  <c r="I78" i="16"/>
  <c r="H78" i="16"/>
  <c r="G78" i="16"/>
  <c r="E78" i="16"/>
  <c r="Q119" i="19"/>
  <c r="P119" i="19"/>
  <c r="O119" i="19"/>
  <c r="M119" i="19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7" i="16"/>
  <c r="Q6" i="16"/>
  <c r="P6" i="16"/>
  <c r="O6" i="16"/>
  <c r="M6" i="16"/>
  <c r="G3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6" i="7"/>
  <c r="E36" i="7"/>
  <c r="I156" i="19" l="1"/>
  <c r="H156" i="19"/>
  <c r="G156" i="19"/>
  <c r="E156" i="19"/>
  <c r="J156" i="15"/>
  <c r="I156" i="15"/>
  <c r="H156" i="15"/>
  <c r="F156" i="15"/>
  <c r="H12" i="5" l="1"/>
  <c r="G12" i="5"/>
  <c r="D24" i="6"/>
  <c r="D29" i="6"/>
  <c r="D8" i="6"/>
  <c r="E19" i="1" l="1"/>
  <c r="C13" i="1" l="1"/>
  <c r="G7" i="14" s="1"/>
  <c r="E24" i="14" l="1"/>
  <c r="E8" i="14"/>
  <c r="G13" i="14"/>
  <c r="G29" i="14"/>
  <c r="E8" i="1"/>
  <c r="G21" i="14"/>
  <c r="E9" i="1"/>
  <c r="E23" i="14"/>
  <c r="E7" i="14"/>
  <c r="G27" i="14"/>
  <c r="G19" i="14"/>
  <c r="G11" i="14"/>
  <c r="E32" i="14"/>
  <c r="E16" i="14"/>
  <c r="G33" i="14"/>
  <c r="G25" i="14"/>
  <c r="G17" i="14"/>
  <c r="G9" i="14"/>
  <c r="H6" i="14"/>
  <c r="E31" i="14"/>
  <c r="E15" i="14"/>
  <c r="G31" i="14"/>
  <c r="G23" i="14"/>
  <c r="G15" i="14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E83" i="16"/>
  <c r="E87" i="16"/>
  <c r="E91" i="16"/>
  <c r="E95" i="16"/>
  <c r="E99" i="16"/>
  <c r="E103" i="16"/>
  <c r="E107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E80" i="16"/>
  <c r="E84" i="16"/>
  <c r="E88" i="16"/>
  <c r="E92" i="16"/>
  <c r="E96" i="16"/>
  <c r="E100" i="16"/>
  <c r="E104" i="16"/>
  <c r="E79" i="16"/>
  <c r="H79" i="16"/>
  <c r="H81" i="16"/>
  <c r="H83" i="16"/>
  <c r="H85" i="16"/>
  <c r="H87" i="16"/>
  <c r="H89" i="16"/>
  <c r="H91" i="16"/>
  <c r="H93" i="16"/>
  <c r="H95" i="16"/>
  <c r="H97" i="16"/>
  <c r="H99" i="16"/>
  <c r="H101" i="16"/>
  <c r="H103" i="16"/>
  <c r="H105" i="16"/>
  <c r="H107" i="16"/>
  <c r="E86" i="16"/>
  <c r="E94" i="16"/>
  <c r="E102" i="16"/>
  <c r="G80" i="16"/>
  <c r="G82" i="16"/>
  <c r="G79" i="16"/>
  <c r="G83" i="16"/>
  <c r="G86" i="16"/>
  <c r="H88" i="16"/>
  <c r="G91" i="16"/>
  <c r="G94" i="16"/>
  <c r="H96" i="16"/>
  <c r="G99" i="16"/>
  <c r="G102" i="16"/>
  <c r="H104" i="16"/>
  <c r="G107" i="16"/>
  <c r="E89" i="16"/>
  <c r="E98" i="16"/>
  <c r="H80" i="16"/>
  <c r="H82" i="16"/>
  <c r="G85" i="16"/>
  <c r="G88" i="16"/>
  <c r="H90" i="16"/>
  <c r="G93" i="16"/>
  <c r="G96" i="16"/>
  <c r="H98" i="16"/>
  <c r="G101" i="16"/>
  <c r="G104" i="16"/>
  <c r="H106" i="16"/>
  <c r="E85" i="16"/>
  <c r="E97" i="16"/>
  <c r="E106" i="16"/>
  <c r="H86" i="16"/>
  <c r="G92" i="16"/>
  <c r="G97" i="16"/>
  <c r="H102" i="16"/>
  <c r="E81" i="16"/>
  <c r="E101" i="16"/>
  <c r="G81" i="16"/>
  <c r="G87" i="16"/>
  <c r="H92" i="16"/>
  <c r="G98" i="16"/>
  <c r="G103" i="16"/>
  <c r="E82" i="16"/>
  <c r="E105" i="16"/>
  <c r="H84" i="16"/>
  <c r="G84" i="16"/>
  <c r="G89" i="16"/>
  <c r="H94" i="16"/>
  <c r="G100" i="16"/>
  <c r="G105" i="16"/>
  <c r="E90" i="16"/>
  <c r="G90" i="16"/>
  <c r="G95" i="16"/>
  <c r="H100" i="16"/>
  <c r="G106" i="16"/>
  <c r="E93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66" i="16"/>
  <c r="G67" i="16"/>
  <c r="G68" i="16"/>
  <c r="G69" i="16"/>
  <c r="G70" i="16"/>
  <c r="G71" i="16"/>
  <c r="E45" i="16"/>
  <c r="E49" i="16"/>
  <c r="E53" i="16"/>
  <c r="E57" i="16"/>
  <c r="E61" i="16"/>
  <c r="E65" i="16"/>
  <c r="E69" i="16"/>
  <c r="F44" i="16"/>
  <c r="H45" i="16"/>
  <c r="I46" i="16"/>
  <c r="F48" i="16"/>
  <c r="H49" i="16"/>
  <c r="I50" i="16"/>
  <c r="F52" i="16"/>
  <c r="H53" i="16"/>
  <c r="I54" i="16"/>
  <c r="F56" i="16"/>
  <c r="H57" i="16"/>
  <c r="I58" i="16"/>
  <c r="F60" i="16"/>
  <c r="H61" i="16"/>
  <c r="I62" i="16"/>
  <c r="F64" i="16"/>
  <c r="H65" i="16"/>
  <c r="I66" i="16"/>
  <c r="F68" i="16"/>
  <c r="H69" i="16"/>
  <c r="I70" i="16"/>
  <c r="E44" i="16"/>
  <c r="E50" i="16"/>
  <c r="E55" i="16"/>
  <c r="E60" i="16"/>
  <c r="E66" i="16"/>
  <c r="E71" i="16"/>
  <c r="I43" i="16"/>
  <c r="F45" i="16"/>
  <c r="H46" i="16"/>
  <c r="I47" i="16"/>
  <c r="F49" i="16"/>
  <c r="H50" i="16"/>
  <c r="I51" i="16"/>
  <c r="F53" i="16"/>
  <c r="H54" i="16"/>
  <c r="I55" i="16"/>
  <c r="F57" i="16"/>
  <c r="H58" i="16"/>
  <c r="I59" i="16"/>
  <c r="F61" i="16"/>
  <c r="H62" i="16"/>
  <c r="I63" i="16"/>
  <c r="F65" i="16"/>
  <c r="H66" i="16"/>
  <c r="I67" i="16"/>
  <c r="F69" i="16"/>
  <c r="H70" i="16"/>
  <c r="I71" i="16"/>
  <c r="E48" i="16"/>
  <c r="E54" i="16"/>
  <c r="E59" i="16"/>
  <c r="E64" i="16"/>
  <c r="E70" i="16"/>
  <c r="F43" i="16"/>
  <c r="I45" i="16"/>
  <c r="H48" i="16"/>
  <c r="F51" i="16"/>
  <c r="I53" i="16"/>
  <c r="H56" i="16"/>
  <c r="F59" i="16"/>
  <c r="I61" i="16"/>
  <c r="H64" i="16"/>
  <c r="F67" i="16"/>
  <c r="I69" i="16"/>
  <c r="E46" i="16"/>
  <c r="E56" i="16"/>
  <c r="E67" i="16"/>
  <c r="I44" i="16"/>
  <c r="H55" i="16"/>
  <c r="H63" i="16"/>
  <c r="H71" i="16"/>
  <c r="H43" i="16"/>
  <c r="F46" i="16"/>
  <c r="I48" i="16"/>
  <c r="H51" i="16"/>
  <c r="F54" i="16"/>
  <c r="I56" i="16"/>
  <c r="H59" i="16"/>
  <c r="F62" i="16"/>
  <c r="I64" i="16"/>
  <c r="H67" i="16"/>
  <c r="F70" i="16"/>
  <c r="E47" i="16"/>
  <c r="E58" i="16"/>
  <c r="E68" i="16"/>
  <c r="F50" i="16"/>
  <c r="F58" i="16"/>
  <c r="F66" i="16"/>
  <c r="E52" i="16"/>
  <c r="H44" i="16"/>
  <c r="F47" i="16"/>
  <c r="I49" i="16"/>
  <c r="H52" i="16"/>
  <c r="F55" i="16"/>
  <c r="I57" i="16"/>
  <c r="H60" i="16"/>
  <c r="F63" i="16"/>
  <c r="I65" i="16"/>
  <c r="H68" i="16"/>
  <c r="F71" i="16"/>
  <c r="E51" i="16"/>
  <c r="E62" i="16"/>
  <c r="E43" i="16"/>
  <c r="H47" i="16"/>
  <c r="I52" i="16"/>
  <c r="I60" i="16"/>
  <c r="I68" i="16"/>
  <c r="E63" i="16"/>
  <c r="I9" i="16"/>
  <c r="I13" i="16"/>
  <c r="I17" i="16"/>
  <c r="I21" i="16"/>
  <c r="I25" i="16"/>
  <c r="I29" i="16"/>
  <c r="I33" i="16"/>
  <c r="H8" i="16"/>
  <c r="H12" i="16"/>
  <c r="H16" i="16"/>
  <c r="H20" i="16"/>
  <c r="H24" i="16"/>
  <c r="H28" i="16"/>
  <c r="H32" i="16"/>
  <c r="H7" i="16"/>
  <c r="G32" i="16"/>
  <c r="G28" i="16"/>
  <c r="G24" i="16"/>
  <c r="G20" i="16"/>
  <c r="G16" i="16"/>
  <c r="G12" i="16"/>
  <c r="G8" i="16"/>
  <c r="I12" i="16"/>
  <c r="I18" i="16"/>
  <c r="I23" i="16"/>
  <c r="I28" i="16"/>
  <c r="I34" i="16"/>
  <c r="H10" i="16"/>
  <c r="H15" i="16"/>
  <c r="H21" i="16"/>
  <c r="H26" i="16"/>
  <c r="H31" i="16"/>
  <c r="G35" i="16"/>
  <c r="G30" i="16"/>
  <c r="G25" i="16"/>
  <c r="G19" i="16"/>
  <c r="G14" i="16"/>
  <c r="G9" i="16"/>
  <c r="I11" i="16"/>
  <c r="I16" i="16"/>
  <c r="I22" i="16"/>
  <c r="I27" i="16"/>
  <c r="I32" i="16"/>
  <c r="H9" i="16"/>
  <c r="H14" i="16"/>
  <c r="H19" i="16"/>
  <c r="H25" i="16"/>
  <c r="H30" i="16"/>
  <c r="H35" i="16"/>
  <c r="G31" i="16"/>
  <c r="G26" i="16"/>
  <c r="G21" i="16"/>
  <c r="G15" i="16"/>
  <c r="G10" i="16"/>
  <c r="I8" i="16"/>
  <c r="I19" i="16"/>
  <c r="I30" i="16"/>
  <c r="H11" i="16"/>
  <c r="H22" i="16"/>
  <c r="H33" i="16"/>
  <c r="G29" i="16"/>
  <c r="G18" i="16"/>
  <c r="I26" i="16"/>
  <c r="H29" i="16"/>
  <c r="G11" i="16"/>
  <c r="I10" i="16"/>
  <c r="I20" i="16"/>
  <c r="I31" i="16"/>
  <c r="H13" i="16"/>
  <c r="H23" i="16"/>
  <c r="H34" i="16"/>
  <c r="G27" i="16"/>
  <c r="G17" i="16"/>
  <c r="G7" i="16"/>
  <c r="I15" i="16"/>
  <c r="H18" i="16"/>
  <c r="G22" i="16"/>
  <c r="I14" i="16"/>
  <c r="I24" i="16"/>
  <c r="I35" i="16"/>
  <c r="H17" i="16"/>
  <c r="H27" i="16"/>
  <c r="G34" i="16"/>
  <c r="G23" i="16"/>
  <c r="G13" i="16"/>
  <c r="I7" i="16"/>
  <c r="G33" i="16"/>
  <c r="E11" i="16"/>
  <c r="E161" i="19" s="1"/>
  <c r="M161" i="19" s="1"/>
  <c r="E31" i="16"/>
  <c r="E181" i="19" s="1"/>
  <c r="M181" i="19" s="1"/>
  <c r="F20" i="16"/>
  <c r="F170" i="19" s="1"/>
  <c r="N170" i="19" s="1"/>
  <c r="E22" i="16"/>
  <c r="E172" i="19" s="1"/>
  <c r="M172" i="19" s="1"/>
  <c r="F19" i="16"/>
  <c r="F169" i="19" s="1"/>
  <c r="N169" i="19" s="1"/>
  <c r="E25" i="16"/>
  <c r="E175" i="19" s="1"/>
  <c r="M175" i="19" s="1"/>
  <c r="F18" i="16"/>
  <c r="F168" i="19" s="1"/>
  <c r="N168" i="19" s="1"/>
  <c r="F12" i="16"/>
  <c r="F162" i="19" s="1"/>
  <c r="N162" i="19" s="1"/>
  <c r="E10" i="16"/>
  <c r="E160" i="19" s="1"/>
  <c r="M160" i="19" s="1"/>
  <c r="E21" i="16"/>
  <c r="E171" i="19" s="1"/>
  <c r="M171" i="19" s="1"/>
  <c r="F22" i="16"/>
  <c r="F172" i="19" s="1"/>
  <c r="N172" i="19" s="1"/>
  <c r="E24" i="16"/>
  <c r="E174" i="19" s="1"/>
  <c r="M174" i="19" s="1"/>
  <c r="E8" i="16"/>
  <c r="E158" i="19" s="1"/>
  <c r="M158" i="19" s="1"/>
  <c r="F21" i="16"/>
  <c r="F171" i="19" s="1"/>
  <c r="N171" i="19" s="1"/>
  <c r="E27" i="16"/>
  <c r="E177" i="19" s="1"/>
  <c r="M177" i="19" s="1"/>
  <c r="F32" i="16"/>
  <c r="F182" i="19" s="1"/>
  <c r="N182" i="19" s="1"/>
  <c r="F7" i="16"/>
  <c r="E18" i="16"/>
  <c r="E168" i="19" s="1"/>
  <c r="M168" i="19" s="1"/>
  <c r="F15" i="16"/>
  <c r="F165" i="19" s="1"/>
  <c r="N165" i="19" s="1"/>
  <c r="E13" i="16"/>
  <c r="E163" i="19" s="1"/>
  <c r="M163" i="19" s="1"/>
  <c r="F14" i="16"/>
  <c r="F164" i="19" s="1"/>
  <c r="N164" i="19" s="1"/>
  <c r="E34" i="16"/>
  <c r="E184" i="19" s="1"/>
  <c r="M184" i="19" s="1"/>
  <c r="F31" i="16"/>
  <c r="F181" i="19" s="1"/>
  <c r="N181" i="19" s="1"/>
  <c r="E17" i="16"/>
  <c r="E167" i="19" s="1"/>
  <c r="M167" i="19" s="1"/>
  <c r="E7" i="16"/>
  <c r="E20" i="16"/>
  <c r="E170" i="19" s="1"/>
  <c r="M170" i="19" s="1"/>
  <c r="F33" i="16"/>
  <c r="F183" i="19" s="1"/>
  <c r="N183" i="19" s="1"/>
  <c r="F17" i="16"/>
  <c r="F167" i="19" s="1"/>
  <c r="N167" i="19" s="1"/>
  <c r="F8" i="16"/>
  <c r="F158" i="19" s="1"/>
  <c r="N158" i="19" s="1"/>
  <c r="F28" i="16"/>
  <c r="F178" i="19" s="1"/>
  <c r="N178" i="19" s="1"/>
  <c r="E19" i="16"/>
  <c r="E169" i="19" s="1"/>
  <c r="M169" i="19" s="1"/>
  <c r="E23" i="16"/>
  <c r="E173" i="19" s="1"/>
  <c r="M173" i="19" s="1"/>
  <c r="F35" i="16"/>
  <c r="F185" i="19" s="1"/>
  <c r="N185" i="19" s="1"/>
  <c r="F11" i="16"/>
  <c r="F161" i="19" s="1"/>
  <c r="N161" i="19" s="1"/>
  <c r="F34" i="16"/>
  <c r="F184" i="19" s="1"/>
  <c r="N184" i="19" s="1"/>
  <c r="F10" i="16"/>
  <c r="F160" i="19" s="1"/>
  <c r="N160" i="19" s="1"/>
  <c r="E26" i="16"/>
  <c r="E176" i="19" s="1"/>
  <c r="M176" i="19" s="1"/>
  <c r="F23" i="16"/>
  <c r="F173" i="19" s="1"/>
  <c r="N173" i="19" s="1"/>
  <c r="E9" i="16"/>
  <c r="E159" i="19" s="1"/>
  <c r="M159" i="19" s="1"/>
  <c r="E32" i="16"/>
  <c r="E182" i="19" s="1"/>
  <c r="M182" i="19" s="1"/>
  <c r="E16" i="16"/>
  <c r="E166" i="19" s="1"/>
  <c r="M166" i="19" s="1"/>
  <c r="F29" i="16"/>
  <c r="F179" i="19" s="1"/>
  <c r="N179" i="19" s="1"/>
  <c r="F13" i="16"/>
  <c r="F163" i="19" s="1"/>
  <c r="N163" i="19" s="1"/>
  <c r="F24" i="16"/>
  <c r="F174" i="19" s="1"/>
  <c r="N174" i="19" s="1"/>
  <c r="E15" i="16"/>
  <c r="E165" i="19" s="1"/>
  <c r="M165" i="19" s="1"/>
  <c r="E35" i="16"/>
  <c r="E185" i="19" s="1"/>
  <c r="M185" i="19" s="1"/>
  <c r="E30" i="16"/>
  <c r="E180" i="19" s="1"/>
  <c r="M180" i="19" s="1"/>
  <c r="F27" i="16"/>
  <c r="F177" i="19" s="1"/>
  <c r="N177" i="19" s="1"/>
  <c r="E33" i="16"/>
  <c r="E183" i="19" s="1"/>
  <c r="M183" i="19" s="1"/>
  <c r="F26" i="16"/>
  <c r="F176" i="19" s="1"/>
  <c r="N176" i="19" s="1"/>
  <c r="F16" i="16"/>
  <c r="F166" i="19" s="1"/>
  <c r="N166" i="19" s="1"/>
  <c r="E14" i="16"/>
  <c r="E164" i="19" s="1"/>
  <c r="M164" i="19" s="1"/>
  <c r="E29" i="16"/>
  <c r="E179" i="19" s="1"/>
  <c r="M179" i="19" s="1"/>
  <c r="F30" i="16"/>
  <c r="F180" i="19" s="1"/>
  <c r="N180" i="19" s="1"/>
  <c r="E28" i="16"/>
  <c r="E178" i="19" s="1"/>
  <c r="M178" i="19" s="1"/>
  <c r="E12" i="16"/>
  <c r="E162" i="19" s="1"/>
  <c r="M162" i="19" s="1"/>
  <c r="F25" i="16"/>
  <c r="F175" i="19" s="1"/>
  <c r="N175" i="19" s="1"/>
  <c r="F9" i="16"/>
  <c r="F159" i="19" s="1"/>
  <c r="N159" i="19" s="1"/>
  <c r="E12" i="1"/>
  <c r="E20" i="14"/>
  <c r="E12" i="14"/>
  <c r="G34" i="14"/>
  <c r="G32" i="14"/>
  <c r="G30" i="14"/>
  <c r="G26" i="14"/>
  <c r="G24" i="14"/>
  <c r="G22" i="14"/>
  <c r="G20" i="14"/>
  <c r="G18" i="14"/>
  <c r="G16" i="14"/>
  <c r="G14" i="14"/>
  <c r="G12" i="14"/>
  <c r="G10" i="14"/>
  <c r="G8" i="14"/>
  <c r="G6" i="14"/>
  <c r="E6" i="14"/>
  <c r="E27" i="14"/>
  <c r="E19" i="14"/>
  <c r="E11" i="14"/>
  <c r="E10" i="1"/>
  <c r="E34" i="14"/>
  <c r="E30" i="14"/>
  <c r="E26" i="14"/>
  <c r="E22" i="14"/>
  <c r="E18" i="14"/>
  <c r="E14" i="14"/>
  <c r="E10" i="14"/>
  <c r="E7" i="1"/>
  <c r="E11" i="1"/>
  <c r="E33" i="14"/>
  <c r="E29" i="14"/>
  <c r="E25" i="14"/>
  <c r="E21" i="14"/>
  <c r="E17" i="14"/>
  <c r="E13" i="14"/>
  <c r="E9" i="14"/>
  <c r="H34" i="14"/>
  <c r="H33" i="14"/>
  <c r="H32" i="14"/>
  <c r="H31" i="14"/>
  <c r="H30" i="14"/>
  <c r="H29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P18" i="16" l="1"/>
  <c r="H168" i="19"/>
  <c r="P168" i="19" s="1"/>
  <c r="P30" i="16"/>
  <c r="H180" i="19"/>
  <c r="P180" i="19" s="1"/>
  <c r="O16" i="16"/>
  <c r="G166" i="19"/>
  <c r="O166" i="19" s="1"/>
  <c r="X161" i="19"/>
  <c r="AF161" i="19" s="1"/>
  <c r="X87" i="19"/>
  <c r="X50" i="19"/>
  <c r="X13" i="19"/>
  <c r="U172" i="19"/>
  <c r="AC172" i="19" s="1"/>
  <c r="U61" i="19"/>
  <c r="U24" i="19"/>
  <c r="U98" i="19"/>
  <c r="V173" i="19"/>
  <c r="AD173" i="19" s="1"/>
  <c r="V99" i="19"/>
  <c r="V62" i="19"/>
  <c r="V25" i="19"/>
  <c r="X164" i="19"/>
  <c r="AF164" i="19" s="1"/>
  <c r="X53" i="19"/>
  <c r="X90" i="19"/>
  <c r="X16" i="19"/>
  <c r="U171" i="19"/>
  <c r="AC171" i="19" s="1"/>
  <c r="U23" i="19"/>
  <c r="U97" i="19"/>
  <c r="U60" i="19"/>
  <c r="G73" i="16"/>
  <c r="W157" i="19"/>
  <c r="W83" i="19"/>
  <c r="W46" i="19"/>
  <c r="W9" i="19"/>
  <c r="AN173" i="19"/>
  <c r="AV173" i="19" s="1"/>
  <c r="AN25" i="19"/>
  <c r="AN99" i="19"/>
  <c r="AN62" i="19"/>
  <c r="E37" i="16"/>
  <c r="E157" i="19"/>
  <c r="Q35" i="16"/>
  <c r="I185" i="19"/>
  <c r="Q185" i="19" s="1"/>
  <c r="P29" i="16"/>
  <c r="H179" i="19"/>
  <c r="P179" i="19" s="1"/>
  <c r="O21" i="16"/>
  <c r="G171" i="19"/>
  <c r="O171" i="19" s="1"/>
  <c r="O19" i="16"/>
  <c r="G169" i="19"/>
  <c r="O169" i="19" s="1"/>
  <c r="Q18" i="16"/>
  <c r="I168" i="19"/>
  <c r="Q168" i="19" s="1"/>
  <c r="P8" i="16"/>
  <c r="H158" i="19"/>
  <c r="P158" i="19" s="1"/>
  <c r="V185" i="19"/>
  <c r="AD185" i="19" s="1"/>
  <c r="V74" i="19"/>
  <c r="V111" i="19"/>
  <c r="V37" i="19"/>
  <c r="V180" i="19"/>
  <c r="AD180" i="19" s="1"/>
  <c r="V106" i="19"/>
  <c r="V32" i="19"/>
  <c r="V69" i="19"/>
  <c r="H73" i="16"/>
  <c r="X157" i="19"/>
  <c r="X83" i="19"/>
  <c r="X9" i="19"/>
  <c r="X46" i="19"/>
  <c r="X162" i="19"/>
  <c r="AF162" i="19" s="1"/>
  <c r="X88" i="19"/>
  <c r="X14" i="19"/>
  <c r="X51" i="19"/>
  <c r="X180" i="19"/>
  <c r="AF180" i="19" s="1"/>
  <c r="X69" i="19"/>
  <c r="X106" i="19"/>
  <c r="X32" i="19"/>
  <c r="V159" i="19"/>
  <c r="AD159" i="19" s="1"/>
  <c r="V85" i="19"/>
  <c r="V48" i="19"/>
  <c r="V11" i="19"/>
  <c r="X179" i="19"/>
  <c r="AF179" i="19" s="1"/>
  <c r="X68" i="19"/>
  <c r="X105" i="19"/>
  <c r="X31" i="19"/>
  <c r="X163" i="19"/>
  <c r="AF163" i="19" s="1"/>
  <c r="X52" i="19"/>
  <c r="X89" i="19"/>
  <c r="X15" i="19"/>
  <c r="W185" i="19"/>
  <c r="AE185" i="19" s="1"/>
  <c r="W111" i="19"/>
  <c r="W37" i="19"/>
  <c r="W74" i="19"/>
  <c r="W173" i="19"/>
  <c r="AE173" i="19" s="1"/>
  <c r="W99" i="19"/>
  <c r="W25" i="19"/>
  <c r="W62" i="19"/>
  <c r="W161" i="19"/>
  <c r="AE161" i="19" s="1"/>
  <c r="W87" i="19"/>
  <c r="W13" i="19"/>
  <c r="W50" i="19"/>
  <c r="AM178" i="19"/>
  <c r="AU178" i="19" s="1"/>
  <c r="AM30" i="19"/>
  <c r="AM104" i="19"/>
  <c r="AM67" i="19"/>
  <c r="AN162" i="19"/>
  <c r="AV162" i="19" s="1"/>
  <c r="AN14" i="19"/>
  <c r="AN88" i="19"/>
  <c r="AN51" i="19"/>
  <c r="AM176" i="19"/>
  <c r="AU176" i="19" s="1"/>
  <c r="AM102" i="19"/>
  <c r="AM28" i="19"/>
  <c r="AM65" i="19"/>
  <c r="AK179" i="19"/>
  <c r="AS179" i="19" s="1"/>
  <c r="AK105" i="19"/>
  <c r="AK68" i="19"/>
  <c r="AK31" i="19"/>
  <c r="AM170" i="19"/>
  <c r="AU170" i="19" s="1"/>
  <c r="AM22" i="19"/>
  <c r="AM96" i="19"/>
  <c r="AM59" i="19"/>
  <c r="AK163" i="19"/>
  <c r="AS163" i="19" s="1"/>
  <c r="AK89" i="19"/>
  <c r="AK52" i="19"/>
  <c r="AK15" i="19"/>
  <c r="AN176" i="19"/>
  <c r="AV176" i="19" s="1"/>
  <c r="AN102" i="19"/>
  <c r="AN65" i="19"/>
  <c r="AN28" i="19"/>
  <c r="AM92" i="19"/>
  <c r="AM18" i="19"/>
  <c r="AM55" i="19"/>
  <c r="AM166" i="19"/>
  <c r="AU166" i="19" s="1"/>
  <c r="AK28" i="19"/>
  <c r="AK176" i="19"/>
  <c r="AS176" i="19" s="1"/>
  <c r="AK102" i="19"/>
  <c r="AK65" i="19"/>
  <c r="AM180" i="19"/>
  <c r="AU180" i="19" s="1"/>
  <c r="AM106" i="19"/>
  <c r="AM69" i="19"/>
  <c r="AM32" i="19"/>
  <c r="AM169" i="19"/>
  <c r="AU169" i="19" s="1"/>
  <c r="AM95" i="19"/>
  <c r="AM58" i="19"/>
  <c r="AM21" i="19"/>
  <c r="AN181" i="19"/>
  <c r="AV181" i="19" s="1"/>
  <c r="AN107" i="19"/>
  <c r="AN70" i="19"/>
  <c r="AN33" i="19"/>
  <c r="AN165" i="19"/>
  <c r="AV165" i="19" s="1"/>
  <c r="AN91" i="19"/>
  <c r="AN54" i="19"/>
  <c r="AN17" i="19"/>
  <c r="AN157" i="19"/>
  <c r="AV157" i="19" s="1"/>
  <c r="H109" i="16"/>
  <c r="AN83" i="19"/>
  <c r="AN46" i="19"/>
  <c r="AN9" i="19"/>
  <c r="AK174" i="19"/>
  <c r="AS174" i="19" s="1"/>
  <c r="AK100" i="19"/>
  <c r="AK63" i="19"/>
  <c r="AK26" i="19"/>
  <c r="AK158" i="19"/>
  <c r="AS158" i="19" s="1"/>
  <c r="AK84" i="19"/>
  <c r="AK47" i="19"/>
  <c r="AK10" i="19"/>
  <c r="AL71" i="19"/>
  <c r="AL108" i="19"/>
  <c r="AL182" i="19"/>
  <c r="AT182" i="19" s="1"/>
  <c r="AL34" i="19"/>
  <c r="AL67" i="19"/>
  <c r="AL178" i="19"/>
  <c r="AT178" i="19" s="1"/>
  <c r="AL104" i="19"/>
  <c r="AL30" i="19"/>
  <c r="AL174" i="19"/>
  <c r="AT174" i="19" s="1"/>
  <c r="AL63" i="19"/>
  <c r="AL26" i="19"/>
  <c r="AL100" i="19"/>
  <c r="AL170" i="19"/>
  <c r="AT170" i="19" s="1"/>
  <c r="AL59" i="19"/>
  <c r="AL96" i="19"/>
  <c r="AL22" i="19"/>
  <c r="AL166" i="19"/>
  <c r="AT166" i="19" s="1"/>
  <c r="AL55" i="19"/>
  <c r="AL92" i="19"/>
  <c r="AL18" i="19"/>
  <c r="AL162" i="19"/>
  <c r="AT162" i="19" s="1"/>
  <c r="AL51" i="19"/>
  <c r="AL88" i="19"/>
  <c r="AL14" i="19"/>
  <c r="AL158" i="19"/>
  <c r="AT158" i="19" s="1"/>
  <c r="AL47" i="19"/>
  <c r="AL10" i="19"/>
  <c r="AL84" i="19"/>
  <c r="AK66" i="19"/>
  <c r="AK29" i="19"/>
  <c r="AK177" i="19"/>
  <c r="AS177" i="19" s="1"/>
  <c r="AK103" i="19"/>
  <c r="AK161" i="19"/>
  <c r="AS161" i="19" s="1"/>
  <c r="AK50" i="19"/>
  <c r="AK13" i="19"/>
  <c r="AK87" i="19"/>
  <c r="AO182" i="19"/>
  <c r="AW182" i="19" s="1"/>
  <c r="AO108" i="19"/>
  <c r="AO71" i="19"/>
  <c r="AO34" i="19"/>
  <c r="AO178" i="19"/>
  <c r="AW178" i="19" s="1"/>
  <c r="AO104" i="19"/>
  <c r="AO67" i="19"/>
  <c r="AO30" i="19"/>
  <c r="AO174" i="19"/>
  <c r="AW174" i="19" s="1"/>
  <c r="AO63" i="19"/>
  <c r="AO26" i="19"/>
  <c r="AO100" i="19"/>
  <c r="AO170" i="19"/>
  <c r="AW170" i="19" s="1"/>
  <c r="AO22" i="19"/>
  <c r="AO96" i="19"/>
  <c r="AO59" i="19"/>
  <c r="AO166" i="19"/>
  <c r="AW166" i="19" s="1"/>
  <c r="AO55" i="19"/>
  <c r="AO18" i="19"/>
  <c r="AO92" i="19"/>
  <c r="AO162" i="19"/>
  <c r="AW162" i="19" s="1"/>
  <c r="AO88" i="19"/>
  <c r="AO51" i="19"/>
  <c r="AO14" i="19"/>
  <c r="AO158" i="19"/>
  <c r="AO84" i="19"/>
  <c r="AO47" i="19"/>
  <c r="AO10" i="19"/>
  <c r="O33" i="16"/>
  <c r="G183" i="19"/>
  <c r="O183" i="19" s="1"/>
  <c r="O34" i="16"/>
  <c r="G184" i="19"/>
  <c r="O184" i="19" s="1"/>
  <c r="Q24" i="16"/>
  <c r="I174" i="19"/>
  <c r="Q174" i="19" s="1"/>
  <c r="Q15" i="16"/>
  <c r="I165" i="19"/>
  <c r="Q165" i="19" s="1"/>
  <c r="P34" i="16"/>
  <c r="H184" i="19"/>
  <c r="P184" i="19" s="1"/>
  <c r="Q20" i="16"/>
  <c r="I170" i="19"/>
  <c r="Q170" i="19" s="1"/>
  <c r="Q26" i="16"/>
  <c r="I176" i="19"/>
  <c r="Q176" i="19" s="1"/>
  <c r="P22" i="16"/>
  <c r="H172" i="19"/>
  <c r="P172" i="19" s="1"/>
  <c r="Q8" i="16"/>
  <c r="I158" i="19"/>
  <c r="Q158" i="19" s="1"/>
  <c r="O26" i="16"/>
  <c r="G176" i="19"/>
  <c r="O176" i="19" s="1"/>
  <c r="P25" i="16"/>
  <c r="H175" i="19"/>
  <c r="P175" i="19" s="1"/>
  <c r="Q32" i="16"/>
  <c r="I182" i="19"/>
  <c r="Q182" i="19" s="1"/>
  <c r="Q11" i="16"/>
  <c r="I161" i="19"/>
  <c r="Q161" i="19" s="1"/>
  <c r="O25" i="16"/>
  <c r="G175" i="19"/>
  <c r="O175" i="19" s="1"/>
  <c r="P26" i="16"/>
  <c r="H176" i="19"/>
  <c r="P176" i="19" s="1"/>
  <c r="Q34" i="16"/>
  <c r="I184" i="19"/>
  <c r="Q184" i="19" s="1"/>
  <c r="Q12" i="16"/>
  <c r="I162" i="19"/>
  <c r="Q162" i="19" s="1"/>
  <c r="O20" i="16"/>
  <c r="G170" i="19"/>
  <c r="O170" i="19" s="1"/>
  <c r="P7" i="16"/>
  <c r="H37" i="16"/>
  <c r="H157" i="19"/>
  <c r="P20" i="16"/>
  <c r="H170" i="19"/>
  <c r="P170" i="19" s="1"/>
  <c r="Q33" i="16"/>
  <c r="I183" i="19"/>
  <c r="Q183" i="19" s="1"/>
  <c r="Q17" i="16"/>
  <c r="I167" i="19"/>
  <c r="Q167" i="19" s="1"/>
  <c r="Y182" i="19"/>
  <c r="AG182" i="19" s="1"/>
  <c r="Y108" i="19"/>
  <c r="Y71" i="19"/>
  <c r="Y34" i="19"/>
  <c r="E73" i="16"/>
  <c r="U157" i="19"/>
  <c r="U83" i="19"/>
  <c r="U46" i="19"/>
  <c r="U9" i="19"/>
  <c r="X182" i="19"/>
  <c r="AF182" i="19" s="1"/>
  <c r="X108" i="19"/>
  <c r="X34" i="19"/>
  <c r="X71" i="19"/>
  <c r="Y171" i="19"/>
  <c r="AG171" i="19" s="1"/>
  <c r="Y97" i="19"/>
  <c r="Y23" i="19"/>
  <c r="Y60" i="19"/>
  <c r="V161" i="19"/>
  <c r="AD161" i="19" s="1"/>
  <c r="V50" i="19"/>
  <c r="V13" i="19"/>
  <c r="V87" i="19"/>
  <c r="V172" i="19"/>
  <c r="AD172" i="19" s="1"/>
  <c r="V98" i="19"/>
  <c r="V24" i="19"/>
  <c r="V61" i="19"/>
  <c r="U161" i="19"/>
  <c r="AC161" i="19" s="1"/>
  <c r="U87" i="19"/>
  <c r="U50" i="19"/>
  <c r="U13" i="19"/>
  <c r="V176" i="19"/>
  <c r="AD176" i="19" s="1"/>
  <c r="V102" i="19"/>
  <c r="V28" i="19"/>
  <c r="V65" i="19"/>
  <c r="X165" i="19"/>
  <c r="AF165" i="19" s="1"/>
  <c r="X54" i="19"/>
  <c r="X91" i="19"/>
  <c r="X17" i="19"/>
  <c r="X185" i="19"/>
  <c r="AF185" i="19" s="1"/>
  <c r="X111" i="19"/>
  <c r="X74" i="19"/>
  <c r="X37" i="19"/>
  <c r="U181" i="19"/>
  <c r="AC181" i="19" s="1"/>
  <c r="U107" i="19"/>
  <c r="U70" i="19"/>
  <c r="U33" i="19"/>
  <c r="V181" i="19"/>
  <c r="AD181" i="19" s="1"/>
  <c r="V70" i="19"/>
  <c r="V33" i="19"/>
  <c r="V107" i="19"/>
  <c r="X170" i="19"/>
  <c r="AF170" i="19" s="1"/>
  <c r="X96" i="19"/>
  <c r="X22" i="19"/>
  <c r="X59" i="19"/>
  <c r="Y159" i="19"/>
  <c r="AG159" i="19" s="1"/>
  <c r="Y11" i="19"/>
  <c r="Y85" i="19"/>
  <c r="Y48" i="19"/>
  <c r="U173" i="19"/>
  <c r="AC173" i="19" s="1"/>
  <c r="U99" i="19"/>
  <c r="U62" i="19"/>
  <c r="U25" i="19"/>
  <c r="X184" i="19"/>
  <c r="AF184" i="19" s="1"/>
  <c r="X110" i="19"/>
  <c r="X73" i="19"/>
  <c r="X36" i="19"/>
  <c r="V179" i="19"/>
  <c r="AD179" i="19" s="1"/>
  <c r="V105" i="19"/>
  <c r="V68" i="19"/>
  <c r="V31" i="19"/>
  <c r="Y173" i="19"/>
  <c r="AG173" i="19" s="1"/>
  <c r="Y99" i="19"/>
  <c r="Y62" i="19"/>
  <c r="Y25" i="19"/>
  <c r="X168" i="19"/>
  <c r="AF168" i="19" s="1"/>
  <c r="X94" i="19"/>
  <c r="X57" i="19"/>
  <c r="X20" i="19"/>
  <c r="V163" i="19"/>
  <c r="AD163" i="19" s="1"/>
  <c r="V89" i="19"/>
  <c r="V52" i="19"/>
  <c r="V15" i="19"/>
  <c r="Y157" i="19"/>
  <c r="I73" i="16"/>
  <c r="Y83" i="19"/>
  <c r="Y46" i="19"/>
  <c r="Y9" i="19"/>
  <c r="U169" i="19"/>
  <c r="AC169" i="19" s="1"/>
  <c r="U95" i="19"/>
  <c r="U58" i="19"/>
  <c r="U21" i="19"/>
  <c r="X183" i="19"/>
  <c r="AF183" i="19" s="1"/>
  <c r="X109" i="19"/>
  <c r="X72" i="19"/>
  <c r="X35" i="19"/>
  <c r="V178" i="19"/>
  <c r="AD178" i="19" s="1"/>
  <c r="V104" i="19"/>
  <c r="V67" i="19"/>
  <c r="V30" i="19"/>
  <c r="Y172" i="19"/>
  <c r="AG172" i="19" s="1"/>
  <c r="Y61" i="19"/>
  <c r="Y98" i="19"/>
  <c r="Y24" i="19"/>
  <c r="X167" i="19"/>
  <c r="AF167" i="19" s="1"/>
  <c r="X93" i="19"/>
  <c r="X56" i="19"/>
  <c r="X19" i="19"/>
  <c r="V162" i="19"/>
  <c r="AD162" i="19" s="1"/>
  <c r="V88" i="19"/>
  <c r="V51" i="19"/>
  <c r="V14" i="19"/>
  <c r="U183" i="19"/>
  <c r="AC183" i="19" s="1"/>
  <c r="U35" i="19"/>
  <c r="U109" i="19"/>
  <c r="U72" i="19"/>
  <c r="U167" i="19"/>
  <c r="AC167" i="19" s="1"/>
  <c r="U19" i="19"/>
  <c r="U93" i="19"/>
  <c r="U56" i="19"/>
  <c r="W184" i="19"/>
  <c r="AE184" i="19" s="1"/>
  <c r="W73" i="19"/>
  <c r="W110" i="19"/>
  <c r="W36" i="19"/>
  <c r="W180" i="19"/>
  <c r="AE180" i="19" s="1"/>
  <c r="W106" i="19"/>
  <c r="W69" i="19"/>
  <c r="W32" i="19"/>
  <c r="W176" i="19"/>
  <c r="AE176" i="19" s="1"/>
  <c r="W102" i="19"/>
  <c r="W65" i="19"/>
  <c r="W28" i="19"/>
  <c r="W172" i="19"/>
  <c r="AE172" i="19" s="1"/>
  <c r="W98" i="19"/>
  <c r="W61" i="19"/>
  <c r="W24" i="19"/>
  <c r="W168" i="19"/>
  <c r="AE168" i="19" s="1"/>
  <c r="W57" i="19"/>
  <c r="W94" i="19"/>
  <c r="W20" i="19"/>
  <c r="W164" i="19"/>
  <c r="AE164" i="19" s="1"/>
  <c r="W90" i="19"/>
  <c r="W53" i="19"/>
  <c r="W16" i="19"/>
  <c r="W160" i="19"/>
  <c r="AE160" i="19" s="1"/>
  <c r="W86" i="19"/>
  <c r="W49" i="19"/>
  <c r="W12" i="19"/>
  <c r="AK171" i="19"/>
  <c r="AS171" i="19" s="1"/>
  <c r="AK23" i="19"/>
  <c r="AK97" i="19"/>
  <c r="AK60" i="19"/>
  <c r="AM168" i="19"/>
  <c r="AU168" i="19" s="1"/>
  <c r="AM94" i="19"/>
  <c r="AM57" i="19"/>
  <c r="AM20" i="19"/>
  <c r="AN172" i="19"/>
  <c r="AV172" i="19" s="1"/>
  <c r="AN61" i="19"/>
  <c r="AN98" i="19"/>
  <c r="AN24" i="19"/>
  <c r="AK183" i="19"/>
  <c r="AS183" i="19" s="1"/>
  <c r="AK72" i="19"/>
  <c r="AK109" i="19"/>
  <c r="AK35" i="19"/>
  <c r="AN170" i="19"/>
  <c r="AV170" i="19" s="1"/>
  <c r="AN96" i="19"/>
  <c r="AN59" i="19"/>
  <c r="AN22" i="19"/>
  <c r="AK159" i="19"/>
  <c r="AK85" i="19"/>
  <c r="AK11" i="19"/>
  <c r="AK48" i="19"/>
  <c r="AN164" i="19"/>
  <c r="AV164" i="19" s="1"/>
  <c r="AN53" i="19"/>
  <c r="AN16" i="19"/>
  <c r="AN90" i="19"/>
  <c r="AN184" i="19"/>
  <c r="AV184" i="19" s="1"/>
  <c r="AN73" i="19"/>
  <c r="AN36" i="19"/>
  <c r="AN110" i="19"/>
  <c r="AM26" i="19"/>
  <c r="AM100" i="19"/>
  <c r="AM63" i="19"/>
  <c r="AM174" i="19"/>
  <c r="AU174" i="19" s="1"/>
  <c r="AM163" i="19"/>
  <c r="AU163" i="19" s="1"/>
  <c r="AM89" i="19"/>
  <c r="AM52" i="19"/>
  <c r="AM15" i="19"/>
  <c r="AK167" i="19"/>
  <c r="AS167" i="19" s="1"/>
  <c r="AK56" i="19"/>
  <c r="AK19" i="19"/>
  <c r="AK93" i="19"/>
  <c r="AM177" i="19"/>
  <c r="AU177" i="19" s="1"/>
  <c r="AM66" i="19"/>
  <c r="AM103" i="19"/>
  <c r="AM29" i="19"/>
  <c r="AN166" i="19"/>
  <c r="AV166" i="19" s="1"/>
  <c r="AN55" i="19"/>
  <c r="AN92" i="19"/>
  <c r="AN18" i="19"/>
  <c r="AM160" i="19"/>
  <c r="AU160" i="19" s="1"/>
  <c r="AM86" i="19"/>
  <c r="AM12" i="19"/>
  <c r="AM49" i="19"/>
  <c r="AK16" i="19"/>
  <c r="AK90" i="19"/>
  <c r="AK164" i="19"/>
  <c r="AS164" i="19" s="1"/>
  <c r="AK53" i="19"/>
  <c r="AN105" i="19"/>
  <c r="AN31" i="19"/>
  <c r="AN68" i="19"/>
  <c r="AN179" i="19"/>
  <c r="AV179" i="19" s="1"/>
  <c r="AN97" i="19"/>
  <c r="AN23" i="19"/>
  <c r="AN171" i="19"/>
  <c r="AV171" i="19" s="1"/>
  <c r="AN60" i="19"/>
  <c r="AN89" i="19"/>
  <c r="AN15" i="19"/>
  <c r="AN163" i="19"/>
  <c r="AV163" i="19" s="1"/>
  <c r="AN52" i="19"/>
  <c r="E109" i="16"/>
  <c r="AK157" i="19"/>
  <c r="AS157" i="19" s="1"/>
  <c r="AK83" i="19"/>
  <c r="AK9" i="19"/>
  <c r="AK46" i="19"/>
  <c r="AK170" i="19"/>
  <c r="AS170" i="19" s="1"/>
  <c r="AK96" i="19"/>
  <c r="AK22" i="19"/>
  <c r="AK59" i="19"/>
  <c r="AL185" i="19"/>
  <c r="AT185" i="19" s="1"/>
  <c r="AL37" i="19"/>
  <c r="AL74" i="19"/>
  <c r="AL111" i="19"/>
  <c r="AL181" i="19"/>
  <c r="AT181" i="19" s="1"/>
  <c r="AL33" i="19"/>
  <c r="AL107" i="19"/>
  <c r="AL70" i="19"/>
  <c r="AL29" i="19"/>
  <c r="AL177" i="19"/>
  <c r="AT177" i="19" s="1"/>
  <c r="AL103" i="19"/>
  <c r="AL66" i="19"/>
  <c r="AL173" i="19"/>
  <c r="AT173" i="19" s="1"/>
  <c r="AL25" i="19"/>
  <c r="AL99" i="19"/>
  <c r="AL62" i="19"/>
  <c r="AL21" i="19"/>
  <c r="AL169" i="19"/>
  <c r="AT169" i="19" s="1"/>
  <c r="AL58" i="19"/>
  <c r="AL95" i="19"/>
  <c r="AL165" i="19"/>
  <c r="AT165" i="19" s="1"/>
  <c r="AL17" i="19"/>
  <c r="AL91" i="19"/>
  <c r="AL54" i="19"/>
  <c r="AL13" i="19"/>
  <c r="AL87" i="19"/>
  <c r="AL161" i="19"/>
  <c r="AT161" i="19" s="1"/>
  <c r="AL50" i="19"/>
  <c r="F109" i="16"/>
  <c r="AL157" i="19"/>
  <c r="AL46" i="19"/>
  <c r="AL83" i="19"/>
  <c r="AL9" i="19"/>
  <c r="AK173" i="19"/>
  <c r="AS173" i="19" s="1"/>
  <c r="AK62" i="19"/>
  <c r="AK99" i="19"/>
  <c r="AK25" i="19"/>
  <c r="AO185" i="19"/>
  <c r="AW185" i="19" s="1"/>
  <c r="AO74" i="19"/>
  <c r="AO111" i="19"/>
  <c r="AO37" i="19"/>
  <c r="AO181" i="19"/>
  <c r="AW181" i="19" s="1"/>
  <c r="AO70" i="19"/>
  <c r="AO33" i="19"/>
  <c r="AO107" i="19"/>
  <c r="AO177" i="19"/>
  <c r="AW177" i="19" s="1"/>
  <c r="AO66" i="19"/>
  <c r="AO103" i="19"/>
  <c r="AO29" i="19"/>
  <c r="AO173" i="19"/>
  <c r="AW173" i="19" s="1"/>
  <c r="AO99" i="19"/>
  <c r="AO62" i="19"/>
  <c r="AO25" i="19"/>
  <c r="AO169" i="19"/>
  <c r="AW169" i="19" s="1"/>
  <c r="AO58" i="19"/>
  <c r="AO95" i="19"/>
  <c r="AO21" i="19"/>
  <c r="AO165" i="19"/>
  <c r="AW165" i="19" s="1"/>
  <c r="AO54" i="19"/>
  <c r="AO17" i="19"/>
  <c r="AO91" i="19"/>
  <c r="AO161" i="19"/>
  <c r="AW161" i="19" s="1"/>
  <c r="AO50" i="19"/>
  <c r="AO87" i="19"/>
  <c r="AO13" i="19"/>
  <c r="I109" i="16"/>
  <c r="AO157" i="19"/>
  <c r="AW157" i="19" s="1"/>
  <c r="AO9" i="19"/>
  <c r="AO83" i="19"/>
  <c r="AO46" i="19"/>
  <c r="O27" i="16"/>
  <c r="G177" i="19"/>
  <c r="O177" i="19" s="1"/>
  <c r="P33" i="16"/>
  <c r="H183" i="19"/>
  <c r="P183" i="19" s="1"/>
  <c r="P9" i="16"/>
  <c r="H159" i="19"/>
  <c r="P159" i="19" s="1"/>
  <c r="P31" i="16"/>
  <c r="H181" i="19"/>
  <c r="P181" i="19" s="1"/>
  <c r="O32" i="16"/>
  <c r="G182" i="19"/>
  <c r="O182" i="19" s="1"/>
  <c r="Q21" i="16"/>
  <c r="I171" i="19"/>
  <c r="Q171" i="19" s="1"/>
  <c r="X174" i="19"/>
  <c r="AF174" i="19" s="1"/>
  <c r="X100" i="19"/>
  <c r="X26" i="19"/>
  <c r="X63" i="19"/>
  <c r="V168" i="19"/>
  <c r="AD168" i="19" s="1"/>
  <c r="V94" i="19"/>
  <c r="V20" i="19"/>
  <c r="V57" i="19"/>
  <c r="Y183" i="19"/>
  <c r="AG183" i="19" s="1"/>
  <c r="Y35" i="19"/>
  <c r="Y109" i="19"/>
  <c r="Y72" i="19"/>
  <c r="Y185" i="19"/>
  <c r="AG185" i="19" s="1"/>
  <c r="Y111" i="19"/>
  <c r="Y74" i="19"/>
  <c r="Y37" i="19"/>
  <c r="Y169" i="19"/>
  <c r="AG169" i="19" s="1"/>
  <c r="Y95" i="19"/>
  <c r="Y58" i="19"/>
  <c r="Y21" i="19"/>
  <c r="Y184" i="19"/>
  <c r="AG184" i="19" s="1"/>
  <c r="Y110" i="19"/>
  <c r="Y73" i="19"/>
  <c r="Y36" i="19"/>
  <c r="Y168" i="19"/>
  <c r="AG168" i="19" s="1"/>
  <c r="Y57" i="19"/>
  <c r="Y20" i="19"/>
  <c r="Y94" i="19"/>
  <c r="W181" i="19"/>
  <c r="AE181" i="19" s="1"/>
  <c r="W107" i="19"/>
  <c r="W33" i="19"/>
  <c r="W70" i="19"/>
  <c r="W165" i="19"/>
  <c r="AE165" i="19" s="1"/>
  <c r="W91" i="19"/>
  <c r="W17" i="19"/>
  <c r="W54" i="19"/>
  <c r="AM157" i="19"/>
  <c r="AU157" i="19" s="1"/>
  <c r="G109" i="16"/>
  <c r="AM9" i="19"/>
  <c r="AM83" i="19"/>
  <c r="AM46" i="19"/>
  <c r="Q7" i="16"/>
  <c r="I37" i="16"/>
  <c r="I157" i="19"/>
  <c r="Q14" i="16"/>
  <c r="I164" i="19"/>
  <c r="Q164" i="19" s="1"/>
  <c r="P23" i="16"/>
  <c r="H173" i="19"/>
  <c r="P173" i="19" s="1"/>
  <c r="O18" i="16"/>
  <c r="G168" i="19"/>
  <c r="O168" i="19" s="1"/>
  <c r="P11" i="16"/>
  <c r="H161" i="19"/>
  <c r="P161" i="19" s="1"/>
  <c r="O10" i="16"/>
  <c r="G160" i="19"/>
  <c r="O160" i="19" s="1"/>
  <c r="O31" i="16"/>
  <c r="G181" i="19"/>
  <c r="O181" i="19" s="1"/>
  <c r="P19" i="16"/>
  <c r="H169" i="19"/>
  <c r="P169" i="19" s="1"/>
  <c r="Q27" i="16"/>
  <c r="I177" i="19"/>
  <c r="Q177" i="19" s="1"/>
  <c r="O9" i="16"/>
  <c r="G159" i="19"/>
  <c r="O159" i="19" s="1"/>
  <c r="O30" i="16"/>
  <c r="G180" i="19"/>
  <c r="O180" i="19" s="1"/>
  <c r="P21" i="16"/>
  <c r="H171" i="19"/>
  <c r="P171" i="19" s="1"/>
  <c r="Q28" i="16"/>
  <c r="I178" i="19"/>
  <c r="Q178" i="19" s="1"/>
  <c r="O8" i="16"/>
  <c r="G158" i="19"/>
  <c r="O158" i="19" s="1"/>
  <c r="O24" i="16"/>
  <c r="G174" i="19"/>
  <c r="O174" i="19" s="1"/>
  <c r="P32" i="16"/>
  <c r="H182" i="19"/>
  <c r="P182" i="19" s="1"/>
  <c r="P16" i="16"/>
  <c r="H166" i="19"/>
  <c r="P166" i="19" s="1"/>
  <c r="Q29" i="16"/>
  <c r="I179" i="19"/>
  <c r="Q179" i="19" s="1"/>
  <c r="Q13" i="16"/>
  <c r="I163" i="19"/>
  <c r="Q163" i="19" s="1"/>
  <c r="Y174" i="19"/>
  <c r="AG174" i="19" s="1"/>
  <c r="Y100" i="19"/>
  <c r="Y63" i="19"/>
  <c r="Y26" i="19"/>
  <c r="U176" i="19"/>
  <c r="AC176" i="19" s="1"/>
  <c r="U65" i="19"/>
  <c r="U28" i="19"/>
  <c r="U102" i="19"/>
  <c r="Y179" i="19"/>
  <c r="AG179" i="19" s="1"/>
  <c r="Y31" i="19"/>
  <c r="Y105" i="19"/>
  <c r="Y68" i="19"/>
  <c r="V169" i="19"/>
  <c r="AD169" i="19" s="1"/>
  <c r="V58" i="19"/>
  <c r="V95" i="19"/>
  <c r="V21" i="19"/>
  <c r="X158" i="19"/>
  <c r="AF158" i="19" s="1"/>
  <c r="X84" i="19"/>
  <c r="X10" i="19"/>
  <c r="X47" i="19"/>
  <c r="V164" i="19"/>
  <c r="AD164" i="19" s="1"/>
  <c r="V90" i="19"/>
  <c r="V16" i="19"/>
  <c r="V53" i="19"/>
  <c r="V184" i="19"/>
  <c r="AD184" i="19" s="1"/>
  <c r="V110" i="19"/>
  <c r="V36" i="19"/>
  <c r="V73" i="19"/>
  <c r="X173" i="19"/>
  <c r="AF173" i="19" s="1"/>
  <c r="X99" i="19"/>
  <c r="X62" i="19"/>
  <c r="X25" i="19"/>
  <c r="Y162" i="19"/>
  <c r="AG162" i="19" s="1"/>
  <c r="Y51" i="19"/>
  <c r="Y88" i="19"/>
  <c r="Y14" i="19"/>
  <c r="X177" i="19"/>
  <c r="AF177" i="19" s="1"/>
  <c r="X103" i="19"/>
  <c r="X66" i="19"/>
  <c r="X29" i="19"/>
  <c r="U170" i="19"/>
  <c r="AC170" i="19" s="1"/>
  <c r="U96" i="19"/>
  <c r="U59" i="19"/>
  <c r="U22" i="19"/>
  <c r="X178" i="19"/>
  <c r="AF178" i="19" s="1"/>
  <c r="X104" i="19"/>
  <c r="X30" i="19"/>
  <c r="X67" i="19"/>
  <c r="Y167" i="19"/>
  <c r="AG167" i="19" s="1"/>
  <c r="Y19" i="19"/>
  <c r="Y93" i="19"/>
  <c r="Y56" i="19"/>
  <c r="F73" i="16"/>
  <c r="V157" i="19"/>
  <c r="V46" i="19"/>
  <c r="V83" i="19"/>
  <c r="V9" i="19"/>
  <c r="U168" i="19"/>
  <c r="AC168" i="19" s="1"/>
  <c r="U57" i="19"/>
  <c r="U20" i="19"/>
  <c r="U94" i="19"/>
  <c r="V183" i="19"/>
  <c r="AD183" i="19" s="1"/>
  <c r="V109" i="19"/>
  <c r="V72" i="19"/>
  <c r="V35" i="19"/>
  <c r="Y177" i="19"/>
  <c r="AG177" i="19" s="1"/>
  <c r="Y103" i="19"/>
  <c r="Y66" i="19"/>
  <c r="Y29" i="19"/>
  <c r="X172" i="19"/>
  <c r="AF172" i="19" s="1"/>
  <c r="X98" i="19"/>
  <c r="X61" i="19"/>
  <c r="X24" i="19"/>
  <c r="V167" i="19"/>
  <c r="AD167" i="19" s="1"/>
  <c r="V93" i="19"/>
  <c r="V56" i="19"/>
  <c r="V19" i="19"/>
  <c r="Y161" i="19"/>
  <c r="AG161" i="19" s="1"/>
  <c r="Y87" i="19"/>
  <c r="Y50" i="19"/>
  <c r="Y13" i="19"/>
  <c r="U185" i="19"/>
  <c r="AC185" i="19" s="1"/>
  <c r="U111" i="19"/>
  <c r="U74" i="19"/>
  <c r="U37" i="19"/>
  <c r="U164" i="19"/>
  <c r="AC164" i="19" s="1"/>
  <c r="U53" i="19"/>
  <c r="U16" i="19"/>
  <c r="U90" i="19"/>
  <c r="V182" i="19"/>
  <c r="AD182" i="19" s="1"/>
  <c r="V71" i="19"/>
  <c r="V34" i="19"/>
  <c r="V108" i="19"/>
  <c r="Y176" i="19"/>
  <c r="AG176" i="19" s="1"/>
  <c r="Y102" i="19"/>
  <c r="Y65" i="19"/>
  <c r="Y28" i="19"/>
  <c r="X171" i="19"/>
  <c r="AF171" i="19" s="1"/>
  <c r="X60" i="19"/>
  <c r="X23" i="19"/>
  <c r="X97" i="19"/>
  <c r="V166" i="19"/>
  <c r="AD166" i="19" s="1"/>
  <c r="V55" i="19"/>
  <c r="V18" i="19"/>
  <c r="V92" i="19"/>
  <c r="Y160" i="19"/>
  <c r="AG160" i="19" s="1"/>
  <c r="Y86" i="19"/>
  <c r="Y49" i="19"/>
  <c r="Y12" i="19"/>
  <c r="U179" i="19"/>
  <c r="AC179" i="19" s="1"/>
  <c r="U31" i="19"/>
  <c r="U105" i="19"/>
  <c r="U68" i="19"/>
  <c r="U163" i="19"/>
  <c r="AC163" i="19" s="1"/>
  <c r="U89" i="19"/>
  <c r="U15" i="19"/>
  <c r="U52" i="19"/>
  <c r="W183" i="19"/>
  <c r="AE183" i="19" s="1"/>
  <c r="W72" i="19"/>
  <c r="W109" i="19"/>
  <c r="W35" i="19"/>
  <c r="W179" i="19"/>
  <c r="AE179" i="19" s="1"/>
  <c r="W68" i="19"/>
  <c r="W31" i="19"/>
  <c r="W105" i="19"/>
  <c r="W175" i="19"/>
  <c r="AE175" i="19" s="1"/>
  <c r="W101" i="19"/>
  <c r="W64" i="19"/>
  <c r="W27" i="19"/>
  <c r="W171" i="19"/>
  <c r="AE171" i="19" s="1"/>
  <c r="W97" i="19"/>
  <c r="W60" i="19"/>
  <c r="W23" i="19"/>
  <c r="W167" i="19"/>
  <c r="AE167" i="19" s="1"/>
  <c r="W56" i="19"/>
  <c r="W93" i="19"/>
  <c r="W19" i="19"/>
  <c r="W163" i="19"/>
  <c r="AE163" i="19" s="1"/>
  <c r="W52" i="19"/>
  <c r="W15" i="19"/>
  <c r="W89" i="19"/>
  <c r="W159" i="19"/>
  <c r="AE159" i="19" s="1"/>
  <c r="W85" i="19"/>
  <c r="W48" i="19"/>
  <c r="W11" i="19"/>
  <c r="AM184" i="19"/>
  <c r="AU184" i="19" s="1"/>
  <c r="AM110" i="19"/>
  <c r="AM73" i="19"/>
  <c r="AM36" i="19"/>
  <c r="AK20" i="19"/>
  <c r="AK94" i="19"/>
  <c r="AK57" i="19"/>
  <c r="AK168" i="19"/>
  <c r="AS168" i="19" s="1"/>
  <c r="AM167" i="19"/>
  <c r="AU167" i="19" s="1"/>
  <c r="AM56" i="19"/>
  <c r="AM93" i="19"/>
  <c r="AM19" i="19"/>
  <c r="AK12" i="19"/>
  <c r="AK160" i="19"/>
  <c r="AS160" i="19" s="1"/>
  <c r="AK86" i="19"/>
  <c r="AK49" i="19"/>
  <c r="AM165" i="19"/>
  <c r="AU165" i="19" s="1"/>
  <c r="AM17" i="19"/>
  <c r="AM91" i="19"/>
  <c r="AM54" i="19"/>
  <c r="AN180" i="19"/>
  <c r="AV180" i="19" s="1"/>
  <c r="AN69" i="19"/>
  <c r="AN32" i="19"/>
  <c r="AN106" i="19"/>
  <c r="AK36" i="19"/>
  <c r="AK110" i="19"/>
  <c r="AK184" i="19"/>
  <c r="AS184" i="19" s="1"/>
  <c r="AK73" i="19"/>
  <c r="AM34" i="19"/>
  <c r="AM71" i="19"/>
  <c r="AM182" i="19"/>
  <c r="AU182" i="19" s="1"/>
  <c r="AM108" i="19"/>
  <c r="AM171" i="19"/>
  <c r="AU171" i="19" s="1"/>
  <c r="AM60" i="19"/>
  <c r="AM23" i="19"/>
  <c r="AM97" i="19"/>
  <c r="AN160" i="19"/>
  <c r="AV160" i="19" s="1"/>
  <c r="AN86" i="19"/>
  <c r="AN49" i="19"/>
  <c r="AN12" i="19"/>
  <c r="AM185" i="19"/>
  <c r="AU185" i="19" s="1"/>
  <c r="AM111" i="19"/>
  <c r="AM37" i="19"/>
  <c r="AM74" i="19"/>
  <c r="AN100" i="19"/>
  <c r="AN63" i="19"/>
  <c r="AN26" i="19"/>
  <c r="AN174" i="19"/>
  <c r="AV174" i="19" s="1"/>
  <c r="AM164" i="19"/>
  <c r="AU164" i="19" s="1"/>
  <c r="AM90" i="19"/>
  <c r="AM53" i="19"/>
  <c r="AM16" i="19"/>
  <c r="AM84" i="19"/>
  <c r="AM10" i="19"/>
  <c r="AM158" i="19"/>
  <c r="AU158" i="19" s="1"/>
  <c r="AM47" i="19"/>
  <c r="AN185" i="19"/>
  <c r="AV185" i="19" s="1"/>
  <c r="AN74" i="19"/>
  <c r="AN111" i="19"/>
  <c r="AN37" i="19"/>
  <c r="AN177" i="19"/>
  <c r="AV177" i="19" s="1"/>
  <c r="AN103" i="19"/>
  <c r="AN66" i="19"/>
  <c r="AN29" i="19"/>
  <c r="AN169" i="19"/>
  <c r="AV169" i="19" s="1"/>
  <c r="AN58" i="19"/>
  <c r="AN95" i="19"/>
  <c r="AN21" i="19"/>
  <c r="AN161" i="19"/>
  <c r="AN87" i="19"/>
  <c r="AN50" i="19"/>
  <c r="AN13" i="19"/>
  <c r="AK182" i="19"/>
  <c r="AS182" i="19" s="1"/>
  <c r="AK108" i="19"/>
  <c r="AK34" i="19"/>
  <c r="AK71" i="19"/>
  <c r="AK166" i="19"/>
  <c r="AS166" i="19" s="1"/>
  <c r="AK92" i="19"/>
  <c r="AK18" i="19"/>
  <c r="AK55" i="19"/>
  <c r="AL184" i="19"/>
  <c r="AT184" i="19" s="1"/>
  <c r="AL36" i="19"/>
  <c r="AL110" i="19"/>
  <c r="AL73" i="19"/>
  <c r="AL180" i="19"/>
  <c r="AT180" i="19" s="1"/>
  <c r="AL69" i="19"/>
  <c r="AL106" i="19"/>
  <c r="AL32" i="19"/>
  <c r="AL176" i="19"/>
  <c r="AT176" i="19" s="1"/>
  <c r="AL102" i="19"/>
  <c r="AL65" i="19"/>
  <c r="AL28" i="19"/>
  <c r="AL172" i="19"/>
  <c r="AT172" i="19" s="1"/>
  <c r="AL98" i="19"/>
  <c r="AL61" i="19"/>
  <c r="AL24" i="19"/>
  <c r="AL168" i="19"/>
  <c r="AT168" i="19" s="1"/>
  <c r="AL20" i="19"/>
  <c r="AL94" i="19"/>
  <c r="AL57" i="19"/>
  <c r="AL53" i="19"/>
  <c r="AL164" i="19"/>
  <c r="AT164" i="19" s="1"/>
  <c r="AL16" i="19"/>
  <c r="AL90" i="19"/>
  <c r="AL160" i="19"/>
  <c r="AT160" i="19" s="1"/>
  <c r="AL86" i="19"/>
  <c r="AL49" i="19"/>
  <c r="AL12" i="19"/>
  <c r="AK74" i="19"/>
  <c r="AK111" i="19"/>
  <c r="AK185" i="19"/>
  <c r="AS185" i="19" s="1"/>
  <c r="AK37" i="19"/>
  <c r="AK58" i="19"/>
  <c r="AK169" i="19"/>
  <c r="AS169" i="19" s="1"/>
  <c r="AK95" i="19"/>
  <c r="AK21" i="19"/>
  <c r="AO110" i="19"/>
  <c r="AO36" i="19"/>
  <c r="AO184" i="19"/>
  <c r="AW184" i="19" s="1"/>
  <c r="AO73" i="19"/>
  <c r="AO180" i="19"/>
  <c r="AW180" i="19" s="1"/>
  <c r="AO106" i="19"/>
  <c r="AO32" i="19"/>
  <c r="AO69" i="19"/>
  <c r="AO102" i="19"/>
  <c r="AO28" i="19"/>
  <c r="AO65" i="19"/>
  <c r="AO176" i="19"/>
  <c r="AW176" i="19" s="1"/>
  <c r="AO172" i="19"/>
  <c r="AW172" i="19" s="1"/>
  <c r="AO98" i="19"/>
  <c r="AO24" i="19"/>
  <c r="AO61" i="19"/>
  <c r="AO94" i="19"/>
  <c r="AO20" i="19"/>
  <c r="AO57" i="19"/>
  <c r="AO168" i="19"/>
  <c r="AW168" i="19" s="1"/>
  <c r="AO164" i="19"/>
  <c r="AW164" i="19" s="1"/>
  <c r="AO90" i="19"/>
  <c r="AO16" i="19"/>
  <c r="AO53" i="19"/>
  <c r="AO86" i="19"/>
  <c r="AO160" i="19"/>
  <c r="AW160" i="19" s="1"/>
  <c r="AO12" i="19"/>
  <c r="AO49" i="19"/>
  <c r="F37" i="16"/>
  <c r="F157" i="19"/>
  <c r="O23" i="16"/>
  <c r="G173" i="19"/>
  <c r="O173" i="19" s="1"/>
  <c r="Q31" i="16"/>
  <c r="I181" i="19"/>
  <c r="Q181" i="19" s="1"/>
  <c r="Q19" i="16"/>
  <c r="I169" i="19"/>
  <c r="Q169" i="19" s="1"/>
  <c r="Q16" i="16"/>
  <c r="I166" i="19"/>
  <c r="Q166" i="19" s="1"/>
  <c r="P10" i="16"/>
  <c r="H160" i="19"/>
  <c r="P160" i="19" s="1"/>
  <c r="P24" i="16"/>
  <c r="H174" i="19"/>
  <c r="P174" i="19" s="1"/>
  <c r="U177" i="19"/>
  <c r="AC177" i="19" s="1"/>
  <c r="U103" i="19"/>
  <c r="U66" i="19"/>
  <c r="U29" i="19"/>
  <c r="Y163" i="19"/>
  <c r="AG163" i="19" s="1"/>
  <c r="Y89" i="19"/>
  <c r="Y15" i="19"/>
  <c r="Y52" i="19"/>
  <c r="Y178" i="19"/>
  <c r="AG178" i="19" s="1"/>
  <c r="Y104" i="19"/>
  <c r="Y67" i="19"/>
  <c r="Y30" i="19"/>
  <c r="Y158" i="19"/>
  <c r="AG158" i="19" s="1"/>
  <c r="Y84" i="19"/>
  <c r="Y47" i="19"/>
  <c r="Y10" i="19"/>
  <c r="U178" i="19"/>
  <c r="AC178" i="19" s="1"/>
  <c r="U104" i="19"/>
  <c r="U67" i="19"/>
  <c r="U30" i="19"/>
  <c r="V175" i="19"/>
  <c r="AD175" i="19" s="1"/>
  <c r="V101" i="19"/>
  <c r="V64" i="19"/>
  <c r="V27" i="19"/>
  <c r="U174" i="19"/>
  <c r="AC174" i="19" s="1"/>
  <c r="U100" i="19"/>
  <c r="U63" i="19"/>
  <c r="U26" i="19"/>
  <c r="V174" i="19"/>
  <c r="AD174" i="19" s="1"/>
  <c r="V100" i="19"/>
  <c r="V63" i="19"/>
  <c r="V26" i="19"/>
  <c r="V158" i="19"/>
  <c r="AD158" i="19" s="1"/>
  <c r="V84" i="19"/>
  <c r="V47" i="19"/>
  <c r="V10" i="19"/>
  <c r="W177" i="19"/>
  <c r="AE177" i="19" s="1"/>
  <c r="W103" i="19"/>
  <c r="W29" i="19"/>
  <c r="W66" i="19"/>
  <c r="W169" i="19"/>
  <c r="AE169" i="19" s="1"/>
  <c r="W95" i="19"/>
  <c r="W21" i="19"/>
  <c r="W58" i="19"/>
  <c r="AM173" i="19"/>
  <c r="AU173" i="19" s="1"/>
  <c r="AM99" i="19"/>
  <c r="AM62" i="19"/>
  <c r="AM25" i="19"/>
  <c r="AK24" i="19"/>
  <c r="AK61" i="19"/>
  <c r="AK172" i="19"/>
  <c r="AS172" i="19" s="1"/>
  <c r="AK98" i="19"/>
  <c r="P27" i="16"/>
  <c r="H177" i="19"/>
  <c r="P177" i="19" s="1"/>
  <c r="O7" i="16"/>
  <c r="G37" i="16"/>
  <c r="G157" i="19"/>
  <c r="Q10" i="16"/>
  <c r="I160" i="19"/>
  <c r="Q160" i="19" s="1"/>
  <c r="O13" i="16"/>
  <c r="G163" i="19"/>
  <c r="O163" i="19" s="1"/>
  <c r="P17" i="16"/>
  <c r="H167" i="19"/>
  <c r="P167" i="19" s="1"/>
  <c r="O22" i="16"/>
  <c r="G172" i="19"/>
  <c r="O172" i="19" s="1"/>
  <c r="O17" i="16"/>
  <c r="G167" i="19"/>
  <c r="O167" i="19" s="1"/>
  <c r="P13" i="16"/>
  <c r="H163" i="19"/>
  <c r="P163" i="19" s="1"/>
  <c r="O11" i="16"/>
  <c r="G161" i="19"/>
  <c r="O161" i="19" s="1"/>
  <c r="O29" i="16"/>
  <c r="G179" i="19"/>
  <c r="O179" i="19" s="1"/>
  <c r="Q30" i="16"/>
  <c r="I180" i="19"/>
  <c r="Q180" i="19" s="1"/>
  <c r="O15" i="16"/>
  <c r="G165" i="19"/>
  <c r="O165" i="19" s="1"/>
  <c r="P35" i="16"/>
  <c r="H185" i="19"/>
  <c r="P185" i="19" s="1"/>
  <c r="P14" i="16"/>
  <c r="H164" i="19"/>
  <c r="P164" i="19" s="1"/>
  <c r="Q22" i="16"/>
  <c r="I172" i="19"/>
  <c r="Q172" i="19" s="1"/>
  <c r="O14" i="16"/>
  <c r="G164" i="19"/>
  <c r="O164" i="19" s="1"/>
  <c r="O35" i="16"/>
  <c r="G185" i="19"/>
  <c r="O185" i="19" s="1"/>
  <c r="P15" i="16"/>
  <c r="H165" i="19"/>
  <c r="P165" i="19" s="1"/>
  <c r="Q23" i="16"/>
  <c r="I173" i="19"/>
  <c r="Q173" i="19" s="1"/>
  <c r="O12" i="16"/>
  <c r="G162" i="19"/>
  <c r="O162" i="19" s="1"/>
  <c r="O28" i="16"/>
  <c r="G178" i="19"/>
  <c r="O178" i="19" s="1"/>
  <c r="P28" i="16"/>
  <c r="H178" i="19"/>
  <c r="P178" i="19" s="1"/>
  <c r="P12" i="16"/>
  <c r="H162" i="19"/>
  <c r="P162" i="19" s="1"/>
  <c r="Q25" i="16"/>
  <c r="I175" i="19"/>
  <c r="Q175" i="19" s="1"/>
  <c r="Q9" i="16"/>
  <c r="I159" i="19"/>
  <c r="Q159" i="19" s="1"/>
  <c r="Y166" i="19"/>
  <c r="AG166" i="19" s="1"/>
  <c r="Y92" i="19"/>
  <c r="Y55" i="19"/>
  <c r="Y18" i="19"/>
  <c r="U165" i="19"/>
  <c r="AC165" i="19" s="1"/>
  <c r="U91" i="19"/>
  <c r="U54" i="19"/>
  <c r="U17" i="19"/>
  <c r="V177" i="19"/>
  <c r="AD177" i="19" s="1"/>
  <c r="V66" i="19"/>
  <c r="V29" i="19"/>
  <c r="V103" i="19"/>
  <c r="X166" i="19"/>
  <c r="AF166" i="19" s="1"/>
  <c r="X92" i="19"/>
  <c r="X18" i="19"/>
  <c r="X55" i="19"/>
  <c r="U166" i="19"/>
  <c r="AC166" i="19" s="1"/>
  <c r="U92" i="19"/>
  <c r="U55" i="19"/>
  <c r="U18" i="19"/>
  <c r="U182" i="19"/>
  <c r="AC182" i="19" s="1"/>
  <c r="U108" i="19"/>
  <c r="U71" i="19"/>
  <c r="U34" i="19"/>
  <c r="X181" i="19"/>
  <c r="AF181" i="19" s="1"/>
  <c r="X70" i="19"/>
  <c r="X107" i="19"/>
  <c r="X33" i="19"/>
  <c r="Y170" i="19"/>
  <c r="AG170" i="19" s="1"/>
  <c r="Y96" i="19"/>
  <c r="Y59" i="19"/>
  <c r="Y22" i="19"/>
  <c r="V160" i="19"/>
  <c r="AD160" i="19" s="1"/>
  <c r="V86" i="19"/>
  <c r="V12" i="19"/>
  <c r="V49" i="19"/>
  <c r="X169" i="19"/>
  <c r="AF169" i="19" s="1"/>
  <c r="X95" i="19"/>
  <c r="X58" i="19"/>
  <c r="X21" i="19"/>
  <c r="U160" i="19"/>
  <c r="AC160" i="19" s="1"/>
  <c r="U86" i="19"/>
  <c r="U49" i="19"/>
  <c r="U12" i="19"/>
  <c r="Y175" i="19"/>
  <c r="AG175" i="19" s="1"/>
  <c r="Y27" i="19"/>
  <c r="Y101" i="19"/>
  <c r="Y64" i="19"/>
  <c r="V165" i="19"/>
  <c r="AD165" i="19" s="1"/>
  <c r="V54" i="19"/>
  <c r="V17" i="19"/>
  <c r="V91" i="19"/>
  <c r="U184" i="19"/>
  <c r="AC184" i="19" s="1"/>
  <c r="U73" i="19"/>
  <c r="U110" i="19"/>
  <c r="U36" i="19"/>
  <c r="U162" i="19"/>
  <c r="AC162" i="19" s="1"/>
  <c r="U88" i="19"/>
  <c r="U51" i="19"/>
  <c r="U14" i="19"/>
  <c r="Y181" i="19"/>
  <c r="AG181" i="19" s="1"/>
  <c r="Y107" i="19"/>
  <c r="Y70" i="19"/>
  <c r="Y33" i="19"/>
  <c r="X176" i="19"/>
  <c r="AF176" i="19" s="1"/>
  <c r="X65" i="19"/>
  <c r="X28" i="19"/>
  <c r="X102" i="19"/>
  <c r="V171" i="19"/>
  <c r="AD171" i="19" s="1"/>
  <c r="V60" i="19"/>
  <c r="V97" i="19"/>
  <c r="V23" i="19"/>
  <c r="Y165" i="19"/>
  <c r="AG165" i="19" s="1"/>
  <c r="Y91" i="19"/>
  <c r="Y54" i="19"/>
  <c r="Y17" i="19"/>
  <c r="X160" i="19"/>
  <c r="AF160" i="19" s="1"/>
  <c r="X49" i="19"/>
  <c r="X12" i="19"/>
  <c r="X86" i="19"/>
  <c r="U180" i="19"/>
  <c r="AC180" i="19" s="1"/>
  <c r="U69" i="19"/>
  <c r="U32" i="19"/>
  <c r="U106" i="19"/>
  <c r="U158" i="19"/>
  <c r="AC158" i="19" s="1"/>
  <c r="U47" i="19"/>
  <c r="U84" i="19"/>
  <c r="U10" i="19"/>
  <c r="Y180" i="19"/>
  <c r="AG180" i="19" s="1"/>
  <c r="Y69" i="19"/>
  <c r="Y32" i="19"/>
  <c r="Y106" i="19"/>
  <c r="X175" i="19"/>
  <c r="AF175" i="19" s="1"/>
  <c r="X64" i="19"/>
  <c r="X27" i="19"/>
  <c r="X101" i="19"/>
  <c r="V170" i="19"/>
  <c r="AD170" i="19" s="1"/>
  <c r="V59" i="19"/>
  <c r="V96" i="19"/>
  <c r="V22" i="19"/>
  <c r="Y164" i="19"/>
  <c r="AG164" i="19" s="1"/>
  <c r="Y53" i="19"/>
  <c r="Y90" i="19"/>
  <c r="Y16" i="19"/>
  <c r="X159" i="19"/>
  <c r="AF159" i="19" s="1"/>
  <c r="X48" i="19"/>
  <c r="X11" i="19"/>
  <c r="X85" i="19"/>
  <c r="U175" i="19"/>
  <c r="AC175" i="19" s="1"/>
  <c r="U27" i="19"/>
  <c r="U101" i="19"/>
  <c r="U64" i="19"/>
  <c r="U159" i="19"/>
  <c r="AC159" i="19" s="1"/>
  <c r="U85" i="19"/>
  <c r="U11" i="19"/>
  <c r="U48" i="19"/>
  <c r="W182" i="19"/>
  <c r="AE182" i="19" s="1"/>
  <c r="W71" i="19"/>
  <c r="W108" i="19"/>
  <c r="W34" i="19"/>
  <c r="W178" i="19"/>
  <c r="AE178" i="19" s="1"/>
  <c r="W67" i="19"/>
  <c r="W30" i="19"/>
  <c r="W104" i="19"/>
  <c r="W174" i="19"/>
  <c r="AE174" i="19" s="1"/>
  <c r="W63" i="19"/>
  <c r="W26" i="19"/>
  <c r="W100" i="19"/>
  <c r="W170" i="19"/>
  <c r="AE170" i="19" s="1"/>
  <c r="W96" i="19"/>
  <c r="W59" i="19"/>
  <c r="W22" i="19"/>
  <c r="W166" i="19"/>
  <c r="AE166" i="19" s="1"/>
  <c r="W55" i="19"/>
  <c r="W92" i="19"/>
  <c r="W18" i="19"/>
  <c r="W162" i="19"/>
  <c r="AE162" i="19" s="1"/>
  <c r="W51" i="19"/>
  <c r="W14" i="19"/>
  <c r="W88" i="19"/>
  <c r="W158" i="19"/>
  <c r="AE158" i="19" s="1"/>
  <c r="W47" i="19"/>
  <c r="W10" i="19"/>
  <c r="W84" i="19"/>
  <c r="AN178" i="19"/>
  <c r="AV178" i="19" s="1"/>
  <c r="AN30" i="19"/>
  <c r="AN104" i="19"/>
  <c r="AN67" i="19"/>
  <c r="AM183" i="19"/>
  <c r="AU183" i="19" s="1"/>
  <c r="AM72" i="19"/>
  <c r="AM109" i="19"/>
  <c r="AM35" i="19"/>
  <c r="AM162" i="19"/>
  <c r="AU162" i="19" s="1"/>
  <c r="AM88" i="19"/>
  <c r="AM14" i="19"/>
  <c r="AM51" i="19"/>
  <c r="AM181" i="19"/>
  <c r="AU181" i="19" s="1"/>
  <c r="AM33" i="19"/>
  <c r="AM107" i="19"/>
  <c r="AM70" i="19"/>
  <c r="AM159" i="19"/>
  <c r="AU159" i="19" s="1"/>
  <c r="AM48" i="19"/>
  <c r="AM11" i="19"/>
  <c r="AM85" i="19"/>
  <c r="AM175" i="19"/>
  <c r="AU175" i="19" s="1"/>
  <c r="AM64" i="19"/>
  <c r="AM101" i="19"/>
  <c r="AM27" i="19"/>
  <c r="AK175" i="19"/>
  <c r="AS175" i="19" s="1"/>
  <c r="AK101" i="19"/>
  <c r="AK27" i="19"/>
  <c r="AK64" i="19"/>
  <c r="AM179" i="19"/>
  <c r="AU179" i="19" s="1"/>
  <c r="AM68" i="19"/>
  <c r="AM105" i="19"/>
  <c r="AM31" i="19"/>
  <c r="AN168" i="19"/>
  <c r="AV168" i="19" s="1"/>
  <c r="AN57" i="19"/>
  <c r="AN94" i="19"/>
  <c r="AN20" i="19"/>
  <c r="AN47" i="19"/>
  <c r="AN10" i="19"/>
  <c r="AN158" i="19"/>
  <c r="AV158" i="19" s="1"/>
  <c r="AN84" i="19"/>
  <c r="AN182" i="19"/>
  <c r="AV182" i="19" s="1"/>
  <c r="AN108" i="19"/>
  <c r="AN71" i="19"/>
  <c r="AN34" i="19"/>
  <c r="AM172" i="19"/>
  <c r="AU172" i="19" s="1"/>
  <c r="AM98" i="19"/>
  <c r="AM61" i="19"/>
  <c r="AM24" i="19"/>
  <c r="AM50" i="19"/>
  <c r="AM161" i="19"/>
  <c r="AM87" i="19"/>
  <c r="AM13" i="19"/>
  <c r="AK32" i="19"/>
  <c r="AK180" i="19"/>
  <c r="AS180" i="19" s="1"/>
  <c r="AK106" i="19"/>
  <c r="AK69" i="19"/>
  <c r="AN183" i="19"/>
  <c r="AV183" i="19" s="1"/>
  <c r="AN109" i="19"/>
  <c r="AN35" i="19"/>
  <c r="AN72" i="19"/>
  <c r="AN175" i="19"/>
  <c r="AV175" i="19" s="1"/>
  <c r="AN101" i="19"/>
  <c r="AN27" i="19"/>
  <c r="AN64" i="19"/>
  <c r="AN167" i="19"/>
  <c r="AV167" i="19" s="1"/>
  <c r="AN93" i="19"/>
  <c r="AN19" i="19"/>
  <c r="AN56" i="19"/>
  <c r="AN159" i="19"/>
  <c r="AV159" i="19" s="1"/>
  <c r="AN85" i="19"/>
  <c r="AN11" i="19"/>
  <c r="AN48" i="19"/>
  <c r="AK178" i="19"/>
  <c r="AS178" i="19" s="1"/>
  <c r="AK104" i="19"/>
  <c r="AK67" i="19"/>
  <c r="AK30" i="19"/>
  <c r="AK162" i="19"/>
  <c r="AS162" i="19" s="1"/>
  <c r="AK88" i="19"/>
  <c r="AK51" i="19"/>
  <c r="AK14" i="19"/>
  <c r="AL183" i="19"/>
  <c r="AT183" i="19" s="1"/>
  <c r="AL109" i="19"/>
  <c r="AL72" i="19"/>
  <c r="AL35" i="19"/>
  <c r="AL179" i="19"/>
  <c r="AT179" i="19" s="1"/>
  <c r="AL105" i="19"/>
  <c r="AL31" i="19"/>
  <c r="AL68" i="19"/>
  <c r="AL175" i="19"/>
  <c r="AT175" i="19" s="1"/>
  <c r="AL101" i="19"/>
  <c r="AL64" i="19"/>
  <c r="AL27" i="19"/>
  <c r="AL171" i="19"/>
  <c r="AT171" i="19" s="1"/>
  <c r="AL97" i="19"/>
  <c r="AL60" i="19"/>
  <c r="AL23" i="19"/>
  <c r="AL167" i="19"/>
  <c r="AT167" i="19" s="1"/>
  <c r="AL93" i="19"/>
  <c r="AL19" i="19"/>
  <c r="AL56" i="19"/>
  <c r="AL163" i="19"/>
  <c r="AT163" i="19" s="1"/>
  <c r="AL89" i="19"/>
  <c r="AL15" i="19"/>
  <c r="AL52" i="19"/>
  <c r="AL159" i="19"/>
  <c r="AT159" i="19" s="1"/>
  <c r="AL85" i="19"/>
  <c r="AL48" i="19"/>
  <c r="AL11" i="19"/>
  <c r="AK181" i="19"/>
  <c r="AS181" i="19" s="1"/>
  <c r="AK70" i="19"/>
  <c r="AK107" i="19"/>
  <c r="AK33" i="19"/>
  <c r="AK165" i="19"/>
  <c r="AS165" i="19" s="1"/>
  <c r="AK54" i="19"/>
  <c r="AK91" i="19"/>
  <c r="AK17" i="19"/>
  <c r="AO183" i="19"/>
  <c r="AW183" i="19" s="1"/>
  <c r="AO109" i="19"/>
  <c r="AO72" i="19"/>
  <c r="AO35" i="19"/>
  <c r="AO179" i="19"/>
  <c r="AW179" i="19" s="1"/>
  <c r="AO105" i="19"/>
  <c r="AO68" i="19"/>
  <c r="AO31" i="19"/>
  <c r="AO175" i="19"/>
  <c r="AW175" i="19" s="1"/>
  <c r="AO101" i="19"/>
  <c r="AO27" i="19"/>
  <c r="AO64" i="19"/>
  <c r="AO171" i="19"/>
  <c r="AW171" i="19" s="1"/>
  <c r="AO60" i="19"/>
  <c r="AO23" i="19"/>
  <c r="AO97" i="19"/>
  <c r="AO167" i="19"/>
  <c r="AW167" i="19" s="1"/>
  <c r="AO93" i="19"/>
  <c r="AO56" i="19"/>
  <c r="AO19" i="19"/>
  <c r="AO163" i="19"/>
  <c r="AW163" i="19" s="1"/>
  <c r="AO89" i="19"/>
  <c r="AO52" i="19"/>
  <c r="AO15" i="19"/>
  <c r="AO159" i="19"/>
  <c r="AW159" i="19" s="1"/>
  <c r="AO11" i="19"/>
  <c r="AO85" i="19"/>
  <c r="AO48" i="19"/>
  <c r="M30" i="16"/>
  <c r="N34" i="16"/>
  <c r="N33" i="16"/>
  <c r="N22" i="16"/>
  <c r="Y142" i="19"/>
  <c r="Q65" i="16"/>
  <c r="V127" i="19"/>
  <c r="N50" i="16"/>
  <c r="Y125" i="19"/>
  <c r="Q48" i="16"/>
  <c r="X141" i="19"/>
  <c r="P64" i="16"/>
  <c r="V120" i="19"/>
  <c r="N43" i="16"/>
  <c r="X135" i="19"/>
  <c r="P58" i="16"/>
  <c r="M71" i="16"/>
  <c r="U148" i="19"/>
  <c r="V145" i="19"/>
  <c r="N68" i="16"/>
  <c r="V129" i="19"/>
  <c r="N52" i="16"/>
  <c r="M49" i="16"/>
  <c r="U126" i="19"/>
  <c r="W134" i="19"/>
  <c r="O57" i="16"/>
  <c r="W122" i="19"/>
  <c r="O45" i="16"/>
  <c r="AM130" i="19"/>
  <c r="O89" i="16"/>
  <c r="AM128" i="19"/>
  <c r="O87" i="16"/>
  <c r="AK147" i="19"/>
  <c r="M106" i="16"/>
  <c r="AN123" i="19"/>
  <c r="P82" i="16"/>
  <c r="AM127" i="19"/>
  <c r="O86" i="16"/>
  <c r="AN140" i="19"/>
  <c r="P99" i="16"/>
  <c r="AN124" i="19"/>
  <c r="P83" i="16"/>
  <c r="AL147" i="19"/>
  <c r="N106" i="16"/>
  <c r="AL135" i="19"/>
  <c r="N94" i="16"/>
  <c r="AL131" i="19"/>
  <c r="N90" i="16"/>
  <c r="AK148" i="19"/>
  <c r="M107" i="16"/>
  <c r="AK132" i="19"/>
  <c r="M91" i="16"/>
  <c r="AO147" i="19"/>
  <c r="Q106" i="16"/>
  <c r="AO143" i="19"/>
  <c r="Q102" i="16"/>
  <c r="AO139" i="19"/>
  <c r="Q98" i="16"/>
  <c r="AO135" i="19"/>
  <c r="Q94" i="16"/>
  <c r="AO123" i="19"/>
  <c r="Q82" i="16"/>
  <c r="N9" i="16"/>
  <c r="N30" i="16"/>
  <c r="N26" i="16"/>
  <c r="M35" i="16"/>
  <c r="N29" i="16"/>
  <c r="N23" i="16"/>
  <c r="N11" i="16"/>
  <c r="N28" i="16"/>
  <c r="M20" i="16"/>
  <c r="M34" i="16"/>
  <c r="M18" i="16"/>
  <c r="N21" i="16"/>
  <c r="M21" i="16"/>
  <c r="M25" i="16"/>
  <c r="M31" i="16"/>
  <c r="Y129" i="19"/>
  <c r="Q52" i="16"/>
  <c r="M51" i="16"/>
  <c r="U128" i="19"/>
  <c r="V140" i="19"/>
  <c r="N63" i="16"/>
  <c r="X129" i="19"/>
  <c r="P52" i="16"/>
  <c r="U129" i="19"/>
  <c r="M52" i="16"/>
  <c r="U145" i="19"/>
  <c r="M68" i="16"/>
  <c r="X144" i="19"/>
  <c r="P67" i="16"/>
  <c r="Y133" i="19"/>
  <c r="Q56" i="16"/>
  <c r="V123" i="19"/>
  <c r="N46" i="16"/>
  <c r="X132" i="19"/>
  <c r="P55" i="16"/>
  <c r="U123" i="19"/>
  <c r="M46" i="16"/>
  <c r="Y138" i="19"/>
  <c r="Q61" i="16"/>
  <c r="V128" i="19"/>
  <c r="N51" i="16"/>
  <c r="U147" i="19"/>
  <c r="M70" i="16"/>
  <c r="U125" i="19"/>
  <c r="M48" i="16"/>
  <c r="Y144" i="19"/>
  <c r="Q67" i="16"/>
  <c r="X139" i="19"/>
  <c r="P62" i="16"/>
  <c r="V134" i="19"/>
  <c r="N57" i="16"/>
  <c r="Y128" i="19"/>
  <c r="Q51" i="16"/>
  <c r="X123" i="19"/>
  <c r="P46" i="16"/>
  <c r="U143" i="19"/>
  <c r="M66" i="16"/>
  <c r="U121" i="19"/>
  <c r="M44" i="16"/>
  <c r="Y143" i="19"/>
  <c r="Q66" i="16"/>
  <c r="X138" i="19"/>
  <c r="P61" i="16"/>
  <c r="V133" i="19"/>
  <c r="N56" i="16"/>
  <c r="Y127" i="19"/>
  <c r="Q50" i="16"/>
  <c r="X122" i="19"/>
  <c r="P45" i="16"/>
  <c r="M61" i="16"/>
  <c r="U138" i="19"/>
  <c r="M45" i="16"/>
  <c r="U122" i="19"/>
  <c r="W145" i="19"/>
  <c r="O68" i="16"/>
  <c r="W141" i="19"/>
  <c r="O64" i="16"/>
  <c r="W137" i="19"/>
  <c r="O60" i="16"/>
  <c r="W133" i="19"/>
  <c r="O56" i="16"/>
  <c r="W129" i="19"/>
  <c r="O52" i="16"/>
  <c r="W125" i="19"/>
  <c r="O48" i="16"/>
  <c r="W121" i="19"/>
  <c r="O44" i="16"/>
  <c r="AN141" i="19"/>
  <c r="P100" i="16"/>
  <c r="AM146" i="19"/>
  <c r="O105" i="16"/>
  <c r="AM125" i="19"/>
  <c r="O84" i="16"/>
  <c r="AM144" i="19"/>
  <c r="O103" i="16"/>
  <c r="AM122" i="19"/>
  <c r="O81" i="16"/>
  <c r="AM138" i="19"/>
  <c r="O97" i="16"/>
  <c r="AK138" i="19"/>
  <c r="M97" i="16"/>
  <c r="AM142" i="19"/>
  <c r="O101" i="16"/>
  <c r="AN131" i="19"/>
  <c r="P90" i="16"/>
  <c r="AN121" i="19"/>
  <c r="P80" i="16"/>
  <c r="AN145" i="19"/>
  <c r="P104" i="16"/>
  <c r="AM135" i="19"/>
  <c r="O94" i="16"/>
  <c r="AM124" i="19"/>
  <c r="O83" i="16"/>
  <c r="AK143" i="19"/>
  <c r="M102" i="16"/>
  <c r="AN146" i="19"/>
  <c r="P105" i="16"/>
  <c r="AN138" i="19"/>
  <c r="P97" i="16"/>
  <c r="AN130" i="19"/>
  <c r="P89" i="16"/>
  <c r="AN122" i="19"/>
  <c r="P81" i="16"/>
  <c r="AK141" i="19"/>
  <c r="M100" i="16"/>
  <c r="AK125" i="19"/>
  <c r="M84" i="16"/>
  <c r="AL146" i="19"/>
  <c r="N105" i="16"/>
  <c r="AL142" i="19"/>
  <c r="N101" i="16"/>
  <c r="AL138" i="19"/>
  <c r="N97" i="16"/>
  <c r="AL134" i="19"/>
  <c r="N93" i="16"/>
  <c r="AL130" i="19"/>
  <c r="N89" i="16"/>
  <c r="AL126" i="19"/>
  <c r="N85" i="16"/>
  <c r="AL122" i="19"/>
  <c r="N81" i="16"/>
  <c r="AK144" i="19"/>
  <c r="M103" i="16"/>
  <c r="AK128" i="19"/>
  <c r="M87" i="16"/>
  <c r="AO146" i="19"/>
  <c r="Q105" i="16"/>
  <c r="AO142" i="19"/>
  <c r="Q101" i="16"/>
  <c r="AO138" i="19"/>
  <c r="Q97" i="16"/>
  <c r="AO134" i="19"/>
  <c r="Q93" i="16"/>
  <c r="AO130" i="19"/>
  <c r="Q89" i="16"/>
  <c r="AO126" i="19"/>
  <c r="Q85" i="16"/>
  <c r="AO122" i="19"/>
  <c r="Q81" i="16"/>
  <c r="N16" i="16"/>
  <c r="M9" i="16"/>
  <c r="N15" i="16"/>
  <c r="Y137" i="19"/>
  <c r="Q60" i="16"/>
  <c r="V132" i="19"/>
  <c r="N55" i="16"/>
  <c r="V147" i="19"/>
  <c r="N70" i="16"/>
  <c r="X140" i="19"/>
  <c r="P63" i="16"/>
  <c r="Y130" i="19"/>
  <c r="Q53" i="16"/>
  <c r="V146" i="19"/>
  <c r="N69" i="16"/>
  <c r="Y140" i="19"/>
  <c r="Q63" i="16"/>
  <c r="Y124" i="19"/>
  <c r="Q47" i="16"/>
  <c r="Y139" i="19"/>
  <c r="Q62" i="16"/>
  <c r="Y123" i="19"/>
  <c r="Q46" i="16"/>
  <c r="W146" i="19"/>
  <c r="O69" i="16"/>
  <c r="W138" i="19"/>
  <c r="O61" i="16"/>
  <c r="W126" i="19"/>
  <c r="O49" i="16"/>
  <c r="AK131" i="19"/>
  <c r="M90" i="16"/>
  <c r="AN143" i="19"/>
  <c r="P102" i="16"/>
  <c r="AM134" i="19"/>
  <c r="O93" i="16"/>
  <c r="AM148" i="19"/>
  <c r="O107" i="16"/>
  <c r="AM121" i="19"/>
  <c r="O80" i="16"/>
  <c r="AN132" i="19"/>
  <c r="P91" i="16"/>
  <c r="AK129" i="19"/>
  <c r="M88" i="16"/>
  <c r="AL139" i="19"/>
  <c r="N98" i="16"/>
  <c r="AL123" i="19"/>
  <c r="N82" i="16"/>
  <c r="AO131" i="19"/>
  <c r="Q90" i="16"/>
  <c r="N25" i="16"/>
  <c r="M29" i="16"/>
  <c r="M33" i="16"/>
  <c r="M15" i="16"/>
  <c r="M16" i="16"/>
  <c r="M26" i="16"/>
  <c r="N35" i="16"/>
  <c r="N8" i="16"/>
  <c r="M7" i="16"/>
  <c r="N14" i="16"/>
  <c r="N7" i="16"/>
  <c r="M8" i="16"/>
  <c r="M10" i="16"/>
  <c r="N19" i="16"/>
  <c r="M11" i="16"/>
  <c r="M63" i="16"/>
  <c r="U140" i="19"/>
  <c r="X124" i="19"/>
  <c r="P47" i="16"/>
  <c r="V148" i="19"/>
  <c r="N71" i="16"/>
  <c r="X137" i="19"/>
  <c r="P60" i="16"/>
  <c r="Y126" i="19"/>
  <c r="Q49" i="16"/>
  <c r="V143" i="19"/>
  <c r="N66" i="16"/>
  <c r="U135" i="19"/>
  <c r="M58" i="16"/>
  <c r="Y141" i="19"/>
  <c r="Q64" i="16"/>
  <c r="V131" i="19"/>
  <c r="N54" i="16"/>
  <c r="X120" i="19"/>
  <c r="P43" i="16"/>
  <c r="Y121" i="19"/>
  <c r="Q44" i="16"/>
  <c r="Y146" i="19"/>
  <c r="Q69" i="16"/>
  <c r="V136" i="19"/>
  <c r="N59" i="16"/>
  <c r="X125" i="19"/>
  <c r="P48" i="16"/>
  <c r="U141" i="19"/>
  <c r="M64" i="16"/>
  <c r="Y148" i="19"/>
  <c r="Q71" i="16"/>
  <c r="X143" i="19"/>
  <c r="P66" i="16"/>
  <c r="V138" i="19"/>
  <c r="N61" i="16"/>
  <c r="Y132" i="19"/>
  <c r="Q55" i="16"/>
  <c r="X127" i="19"/>
  <c r="P50" i="16"/>
  <c r="V122" i="19"/>
  <c r="N45" i="16"/>
  <c r="U137" i="19"/>
  <c r="M60" i="16"/>
  <c r="Y147" i="19"/>
  <c r="Q70" i="16"/>
  <c r="X142" i="19"/>
  <c r="P65" i="16"/>
  <c r="V137" i="19"/>
  <c r="N60" i="16"/>
  <c r="Y131" i="19"/>
  <c r="Q54" i="16"/>
  <c r="X126" i="19"/>
  <c r="P49" i="16"/>
  <c r="V121" i="19"/>
  <c r="N44" i="16"/>
  <c r="M57" i="16"/>
  <c r="U134" i="19"/>
  <c r="W148" i="19"/>
  <c r="O71" i="16"/>
  <c r="W144" i="19"/>
  <c r="O67" i="16"/>
  <c r="W140" i="19"/>
  <c r="O63" i="16"/>
  <c r="W136" i="19"/>
  <c r="O59" i="16"/>
  <c r="W132" i="19"/>
  <c r="O55" i="16"/>
  <c r="W128" i="19"/>
  <c r="O51" i="16"/>
  <c r="W124" i="19"/>
  <c r="O47" i="16"/>
  <c r="W120" i="19"/>
  <c r="O43" i="16"/>
  <c r="AM136" i="19"/>
  <c r="O95" i="16"/>
  <c r="AM141" i="19"/>
  <c r="O100" i="16"/>
  <c r="AN125" i="19"/>
  <c r="P84" i="16"/>
  <c r="AM139" i="19"/>
  <c r="O98" i="16"/>
  <c r="AK142" i="19"/>
  <c r="M101" i="16"/>
  <c r="AM133" i="19"/>
  <c r="O92" i="16"/>
  <c r="AK126" i="19"/>
  <c r="M85" i="16"/>
  <c r="AN139" i="19"/>
  <c r="P98" i="16"/>
  <c r="AM129" i="19"/>
  <c r="O88" i="16"/>
  <c r="AK139" i="19"/>
  <c r="M98" i="16"/>
  <c r="AM143" i="19"/>
  <c r="O102" i="16"/>
  <c r="AM132" i="19"/>
  <c r="O91" i="16"/>
  <c r="AM120" i="19"/>
  <c r="O79" i="16"/>
  <c r="AK135" i="19"/>
  <c r="M94" i="16"/>
  <c r="AN144" i="19"/>
  <c r="P103" i="16"/>
  <c r="AN136" i="19"/>
  <c r="P95" i="16"/>
  <c r="AN128" i="19"/>
  <c r="P87" i="16"/>
  <c r="AN120" i="19"/>
  <c r="P79" i="16"/>
  <c r="AK137" i="19"/>
  <c r="M96" i="16"/>
  <c r="AK121" i="19"/>
  <c r="M80" i="16"/>
  <c r="AL145" i="19"/>
  <c r="N104" i="16"/>
  <c r="AL141" i="19"/>
  <c r="N100" i="16"/>
  <c r="AL137" i="19"/>
  <c r="N96" i="16"/>
  <c r="AL133" i="19"/>
  <c r="N92" i="16"/>
  <c r="AL129" i="19"/>
  <c r="N88" i="16"/>
  <c r="AL125" i="19"/>
  <c r="N84" i="16"/>
  <c r="AL121" i="19"/>
  <c r="N80" i="16"/>
  <c r="AK140" i="19"/>
  <c r="M99" i="16"/>
  <c r="AK124" i="19"/>
  <c r="M83" i="16"/>
  <c r="AO145" i="19"/>
  <c r="Q104" i="16"/>
  <c r="AO141" i="19"/>
  <c r="Q100" i="16"/>
  <c r="AO137" i="19"/>
  <c r="Q96" i="16"/>
  <c r="AO133" i="19"/>
  <c r="Q92" i="16"/>
  <c r="AO129" i="19"/>
  <c r="Q88" i="16"/>
  <c r="AO125" i="19"/>
  <c r="Q84" i="16"/>
  <c r="AO121" i="19"/>
  <c r="Q80" i="16"/>
  <c r="M28" i="16"/>
  <c r="N13" i="16"/>
  <c r="M19" i="16"/>
  <c r="N31" i="16"/>
  <c r="M27" i="16"/>
  <c r="N18" i="16"/>
  <c r="N20" i="16"/>
  <c r="U139" i="19"/>
  <c r="M62" i="16"/>
  <c r="X121" i="19"/>
  <c r="P44" i="16"/>
  <c r="X136" i="19"/>
  <c r="P59" i="16"/>
  <c r="U133" i="19"/>
  <c r="M56" i="16"/>
  <c r="U131" i="19"/>
  <c r="M54" i="16"/>
  <c r="V130" i="19"/>
  <c r="N53" i="16"/>
  <c r="U127" i="19"/>
  <c r="M50" i="16"/>
  <c r="X134" i="19"/>
  <c r="P57" i="16"/>
  <c r="M65" i="16"/>
  <c r="U142" i="19"/>
  <c r="W142" i="19"/>
  <c r="O65" i="16"/>
  <c r="W130" i="19"/>
  <c r="O53" i="16"/>
  <c r="AM147" i="19"/>
  <c r="O106" i="16"/>
  <c r="AK123" i="19"/>
  <c r="M82" i="16"/>
  <c r="AM145" i="19"/>
  <c r="O104" i="16"/>
  <c r="AN137" i="19"/>
  <c r="P96" i="16"/>
  <c r="AN148" i="19"/>
  <c r="P107" i="16"/>
  <c r="AK145" i="19"/>
  <c r="M104" i="16"/>
  <c r="AL143" i="19"/>
  <c r="N102" i="16"/>
  <c r="AL127" i="19"/>
  <c r="N86" i="16"/>
  <c r="AO127" i="19"/>
  <c r="Q86" i="16"/>
  <c r="M12" i="16"/>
  <c r="M14" i="16"/>
  <c r="N27" i="16"/>
  <c r="N24" i="16"/>
  <c r="M32" i="16"/>
  <c r="N10" i="16"/>
  <c r="M23" i="16"/>
  <c r="N17" i="16"/>
  <c r="M17" i="16"/>
  <c r="M13" i="16"/>
  <c r="N32" i="16"/>
  <c r="M24" i="16"/>
  <c r="N12" i="16"/>
  <c r="M22" i="16"/>
  <c r="Y145" i="19"/>
  <c r="Q68" i="16"/>
  <c r="U120" i="19"/>
  <c r="M43" i="16"/>
  <c r="X145" i="19"/>
  <c r="P68" i="16"/>
  <c r="Y134" i="19"/>
  <c r="Q57" i="16"/>
  <c r="V124" i="19"/>
  <c r="N47" i="16"/>
  <c r="V135" i="19"/>
  <c r="N58" i="16"/>
  <c r="M47" i="16"/>
  <c r="U124" i="19"/>
  <c r="V139" i="19"/>
  <c r="N62" i="16"/>
  <c r="X128" i="19"/>
  <c r="P51" i="16"/>
  <c r="X148" i="19"/>
  <c r="P71" i="16"/>
  <c r="M67" i="16"/>
  <c r="U144" i="19"/>
  <c r="V144" i="19"/>
  <c r="N67" i="16"/>
  <c r="X133" i="19"/>
  <c r="P56" i="16"/>
  <c r="Y122" i="19"/>
  <c r="Q45" i="16"/>
  <c r="M59" i="16"/>
  <c r="U136" i="19"/>
  <c r="X147" i="19"/>
  <c r="P70" i="16"/>
  <c r="V142" i="19"/>
  <c r="N65" i="16"/>
  <c r="Y136" i="19"/>
  <c r="Q59" i="16"/>
  <c r="X131" i="19"/>
  <c r="P54" i="16"/>
  <c r="V126" i="19"/>
  <c r="N49" i="16"/>
  <c r="Y120" i="19"/>
  <c r="Q43" i="16"/>
  <c r="M55" i="16"/>
  <c r="U132" i="19"/>
  <c r="X146" i="19"/>
  <c r="P69" i="16"/>
  <c r="V141" i="19"/>
  <c r="N64" i="16"/>
  <c r="Y135" i="19"/>
  <c r="Q58" i="16"/>
  <c r="X130" i="19"/>
  <c r="P53" i="16"/>
  <c r="V125" i="19"/>
  <c r="N48" i="16"/>
  <c r="M69" i="16"/>
  <c r="U146" i="19"/>
  <c r="M53" i="16"/>
  <c r="U130" i="19"/>
  <c r="W147" i="19"/>
  <c r="O70" i="16"/>
  <c r="W143" i="19"/>
  <c r="O66" i="16"/>
  <c r="W139" i="19"/>
  <c r="O62" i="16"/>
  <c r="W135" i="19"/>
  <c r="O58" i="16"/>
  <c r="W131" i="19"/>
  <c r="O54" i="16"/>
  <c r="W127" i="19"/>
  <c r="O50" i="16"/>
  <c r="W123" i="19"/>
  <c r="O46" i="16"/>
  <c r="AK134" i="19"/>
  <c r="M93" i="16"/>
  <c r="AM131" i="19"/>
  <c r="O90" i="16"/>
  <c r="AN135" i="19"/>
  <c r="P94" i="16"/>
  <c r="AK146" i="19"/>
  <c r="M105" i="16"/>
  <c r="AN133" i="19"/>
  <c r="P92" i="16"/>
  <c r="AK122" i="19"/>
  <c r="M81" i="16"/>
  <c r="AN127" i="19"/>
  <c r="P86" i="16"/>
  <c r="AN147" i="19"/>
  <c r="P106" i="16"/>
  <c r="AM137" i="19"/>
  <c r="O96" i="16"/>
  <c r="AM126" i="19"/>
  <c r="O85" i="16"/>
  <c r="AK130" i="19"/>
  <c r="M89" i="16"/>
  <c r="AM140" i="19"/>
  <c r="O99" i="16"/>
  <c r="AN129" i="19"/>
  <c r="P88" i="16"/>
  <c r="AM123" i="19"/>
  <c r="O82" i="16"/>
  <c r="AK127" i="19"/>
  <c r="M86" i="16"/>
  <c r="AN142" i="19"/>
  <c r="P101" i="16"/>
  <c r="AN134" i="19"/>
  <c r="P93" i="16"/>
  <c r="AN126" i="19"/>
  <c r="P85" i="16"/>
  <c r="AK120" i="19"/>
  <c r="M79" i="16"/>
  <c r="AK133" i="19"/>
  <c r="M92" i="16"/>
  <c r="AL148" i="19"/>
  <c r="N107" i="16"/>
  <c r="AL144" i="19"/>
  <c r="N103" i="16"/>
  <c r="AL140" i="19"/>
  <c r="N99" i="16"/>
  <c r="AL136" i="19"/>
  <c r="N95" i="16"/>
  <c r="AL132" i="19"/>
  <c r="N91" i="16"/>
  <c r="AL128" i="19"/>
  <c r="N87" i="16"/>
  <c r="AL124" i="19"/>
  <c r="N83" i="16"/>
  <c r="AL120" i="19"/>
  <c r="N79" i="16"/>
  <c r="AK136" i="19"/>
  <c r="M95" i="16"/>
  <c r="AO148" i="19"/>
  <c r="Q107" i="16"/>
  <c r="AO144" i="19"/>
  <c r="Q103" i="16"/>
  <c r="AO140" i="19"/>
  <c r="Q99" i="16"/>
  <c r="AO136" i="19"/>
  <c r="Q95" i="16"/>
  <c r="AO132" i="19"/>
  <c r="Q91" i="16"/>
  <c r="AO128" i="19"/>
  <c r="Q87" i="16"/>
  <c r="AO124" i="19"/>
  <c r="Q83" i="16"/>
  <c r="AO120" i="19"/>
  <c r="Q79" i="16"/>
  <c r="E150" i="22"/>
  <c r="D150" i="22"/>
  <c r="E149" i="22"/>
  <c r="D149" i="22"/>
  <c r="E148" i="22"/>
  <c r="D148" i="22"/>
  <c r="E147" i="22"/>
  <c r="D147" i="22"/>
  <c r="E146" i="22"/>
  <c r="D146" i="22"/>
  <c r="E145" i="22"/>
  <c r="D145" i="22"/>
  <c r="E144" i="22"/>
  <c r="D144" i="22"/>
  <c r="E143" i="22"/>
  <c r="D143" i="22"/>
  <c r="E142" i="22"/>
  <c r="D142" i="22"/>
  <c r="E141" i="22"/>
  <c r="D141" i="22"/>
  <c r="E140" i="22"/>
  <c r="D140" i="22"/>
  <c r="E139" i="22"/>
  <c r="D139" i="22"/>
  <c r="E138" i="22"/>
  <c r="D138" i="22"/>
  <c r="E137" i="22"/>
  <c r="D137" i="22"/>
  <c r="E136" i="22"/>
  <c r="D136" i="22"/>
  <c r="E135" i="22"/>
  <c r="D135" i="22"/>
  <c r="E134" i="22"/>
  <c r="D134" i="22"/>
  <c r="E133" i="22"/>
  <c r="D133" i="22"/>
  <c r="E132" i="22"/>
  <c r="D132" i="22"/>
  <c r="E131" i="22"/>
  <c r="D131" i="22"/>
  <c r="E130" i="22"/>
  <c r="D130" i="22"/>
  <c r="E129" i="22"/>
  <c r="D129" i="22"/>
  <c r="E128" i="22"/>
  <c r="D128" i="22"/>
  <c r="E127" i="22"/>
  <c r="D127" i="22"/>
  <c r="E126" i="22"/>
  <c r="D126" i="22"/>
  <c r="E125" i="22"/>
  <c r="D125" i="22"/>
  <c r="E124" i="22"/>
  <c r="D124" i="22"/>
  <c r="E123" i="22"/>
  <c r="D123" i="22"/>
  <c r="E122" i="22"/>
  <c r="D122" i="22"/>
  <c r="J121" i="22"/>
  <c r="I121" i="22"/>
  <c r="H121" i="22"/>
  <c r="F121" i="22"/>
  <c r="I113" i="22"/>
  <c r="H113" i="22"/>
  <c r="F113" i="22"/>
  <c r="E113" i="22"/>
  <c r="D113" i="22"/>
  <c r="I112" i="22"/>
  <c r="H112" i="22"/>
  <c r="F112" i="22"/>
  <c r="E112" i="22"/>
  <c r="D112" i="22"/>
  <c r="I111" i="22"/>
  <c r="H111" i="22"/>
  <c r="F111" i="22"/>
  <c r="E111" i="22"/>
  <c r="D111" i="22"/>
  <c r="I110" i="22"/>
  <c r="H110" i="22"/>
  <c r="F110" i="22"/>
  <c r="E110" i="22"/>
  <c r="D110" i="22"/>
  <c r="I109" i="22"/>
  <c r="H109" i="22"/>
  <c r="F109" i="22"/>
  <c r="E109" i="22"/>
  <c r="D109" i="22"/>
  <c r="I108" i="22"/>
  <c r="H108" i="22"/>
  <c r="F108" i="22"/>
  <c r="E108" i="22"/>
  <c r="D108" i="22"/>
  <c r="E107" i="22"/>
  <c r="D107" i="22"/>
  <c r="I106" i="22"/>
  <c r="H106" i="22"/>
  <c r="F106" i="22"/>
  <c r="E106" i="22"/>
  <c r="D106" i="22"/>
  <c r="I105" i="22"/>
  <c r="H105" i="22"/>
  <c r="F105" i="22"/>
  <c r="E105" i="22"/>
  <c r="D105" i="22"/>
  <c r="I104" i="22"/>
  <c r="H104" i="22"/>
  <c r="F104" i="22"/>
  <c r="E104" i="22"/>
  <c r="D104" i="22"/>
  <c r="I103" i="22"/>
  <c r="H103" i="22"/>
  <c r="F103" i="22"/>
  <c r="E103" i="22"/>
  <c r="D103" i="22"/>
  <c r="I102" i="22"/>
  <c r="H102" i="22"/>
  <c r="F102" i="22"/>
  <c r="E102" i="22"/>
  <c r="D102" i="22"/>
  <c r="I101" i="22"/>
  <c r="H101" i="22"/>
  <c r="F101" i="22"/>
  <c r="E101" i="22"/>
  <c r="D101" i="22"/>
  <c r="I100" i="22"/>
  <c r="H100" i="22"/>
  <c r="F100" i="22"/>
  <c r="E100" i="22"/>
  <c r="D100" i="22"/>
  <c r="I99" i="22"/>
  <c r="H99" i="22"/>
  <c r="F99" i="22"/>
  <c r="E99" i="22"/>
  <c r="D99" i="22"/>
  <c r="I98" i="22"/>
  <c r="H98" i="22"/>
  <c r="F98" i="22"/>
  <c r="E98" i="22"/>
  <c r="D98" i="22"/>
  <c r="I97" i="22"/>
  <c r="H97" i="22"/>
  <c r="F97" i="22"/>
  <c r="E97" i="22"/>
  <c r="D97" i="22"/>
  <c r="I96" i="22"/>
  <c r="H96" i="22"/>
  <c r="F96" i="22"/>
  <c r="E96" i="22"/>
  <c r="D96" i="22"/>
  <c r="I95" i="22"/>
  <c r="H95" i="22"/>
  <c r="F95" i="22"/>
  <c r="E95" i="22"/>
  <c r="D95" i="22"/>
  <c r="I94" i="22"/>
  <c r="H94" i="22"/>
  <c r="F94" i="22"/>
  <c r="E94" i="22"/>
  <c r="D94" i="22"/>
  <c r="I93" i="22"/>
  <c r="H93" i="22"/>
  <c r="F93" i="22"/>
  <c r="E93" i="22"/>
  <c r="D93" i="22"/>
  <c r="I92" i="22"/>
  <c r="H92" i="22"/>
  <c r="F92" i="22"/>
  <c r="E92" i="22"/>
  <c r="D92" i="22"/>
  <c r="I91" i="22"/>
  <c r="H91" i="22"/>
  <c r="F91" i="22"/>
  <c r="E91" i="22"/>
  <c r="D91" i="22"/>
  <c r="I90" i="22"/>
  <c r="H90" i="22"/>
  <c r="F90" i="22"/>
  <c r="E90" i="22"/>
  <c r="D90" i="22"/>
  <c r="I89" i="22"/>
  <c r="H89" i="22"/>
  <c r="F89" i="22"/>
  <c r="E89" i="22"/>
  <c r="D89" i="22"/>
  <c r="I88" i="22"/>
  <c r="H88" i="22"/>
  <c r="F88" i="22"/>
  <c r="E88" i="22"/>
  <c r="D88" i="22"/>
  <c r="I87" i="22"/>
  <c r="H87" i="22"/>
  <c r="F87" i="22"/>
  <c r="E87" i="22"/>
  <c r="D87" i="22"/>
  <c r="I86" i="22"/>
  <c r="H86" i="22"/>
  <c r="F86" i="22"/>
  <c r="E86" i="22"/>
  <c r="D86" i="22"/>
  <c r="I85" i="22"/>
  <c r="H85" i="22"/>
  <c r="F85" i="22"/>
  <c r="E85" i="22"/>
  <c r="D85" i="22"/>
  <c r="J84" i="22"/>
  <c r="I84" i="22"/>
  <c r="H84" i="22"/>
  <c r="F84" i="22"/>
  <c r="E74" i="22"/>
  <c r="D74" i="22"/>
  <c r="E73" i="22"/>
  <c r="D73" i="22"/>
  <c r="E72" i="22"/>
  <c r="D72" i="22"/>
  <c r="E71" i="22"/>
  <c r="D71" i="22"/>
  <c r="E70" i="22"/>
  <c r="D70" i="22"/>
  <c r="E69" i="22"/>
  <c r="D69" i="22"/>
  <c r="E68" i="22"/>
  <c r="D68" i="22"/>
  <c r="E67" i="22"/>
  <c r="D67" i="22"/>
  <c r="E66" i="22"/>
  <c r="D66" i="22"/>
  <c r="E65" i="22"/>
  <c r="D65" i="22"/>
  <c r="E64" i="22"/>
  <c r="D64" i="22"/>
  <c r="E63" i="22"/>
  <c r="D63" i="22"/>
  <c r="E62" i="22"/>
  <c r="D62" i="22"/>
  <c r="E61" i="22"/>
  <c r="D61" i="22"/>
  <c r="E60" i="22"/>
  <c r="D60" i="22"/>
  <c r="E59" i="22"/>
  <c r="D59" i="22"/>
  <c r="E58" i="22"/>
  <c r="D58" i="22"/>
  <c r="E57" i="22"/>
  <c r="D57" i="22"/>
  <c r="E56" i="22"/>
  <c r="D56" i="22"/>
  <c r="E55" i="22"/>
  <c r="D55" i="22"/>
  <c r="E54" i="22"/>
  <c r="D54" i="22"/>
  <c r="E53" i="22"/>
  <c r="D53" i="22"/>
  <c r="E52" i="22"/>
  <c r="D52" i="22"/>
  <c r="E51" i="22"/>
  <c r="D51" i="22"/>
  <c r="E50" i="22"/>
  <c r="D50" i="22"/>
  <c r="E49" i="22"/>
  <c r="D49" i="22"/>
  <c r="E48" i="22"/>
  <c r="D48" i="22"/>
  <c r="E47" i="22"/>
  <c r="D47" i="22"/>
  <c r="E46" i="22"/>
  <c r="D46" i="22"/>
  <c r="J45" i="22"/>
  <c r="I45" i="22"/>
  <c r="H45" i="22"/>
  <c r="F45" i="22"/>
  <c r="E37" i="22"/>
  <c r="D37" i="22"/>
  <c r="E36" i="22"/>
  <c r="D36" i="22"/>
  <c r="E35" i="22"/>
  <c r="D35" i="22"/>
  <c r="E34" i="22"/>
  <c r="D34" i="22"/>
  <c r="E33" i="22"/>
  <c r="D33" i="22"/>
  <c r="E32" i="22"/>
  <c r="D32" i="22"/>
  <c r="E31" i="22"/>
  <c r="D31" i="22"/>
  <c r="E30" i="22"/>
  <c r="D30" i="22"/>
  <c r="E29" i="22"/>
  <c r="D29" i="22"/>
  <c r="E28" i="22"/>
  <c r="D28" i="22"/>
  <c r="E27" i="22"/>
  <c r="D27" i="22"/>
  <c r="E26" i="22"/>
  <c r="D26" i="22"/>
  <c r="E25" i="22"/>
  <c r="D25" i="22"/>
  <c r="E24" i="22"/>
  <c r="D24" i="22"/>
  <c r="E23" i="22"/>
  <c r="D23" i="22"/>
  <c r="E22" i="22"/>
  <c r="D22" i="22"/>
  <c r="E21" i="22"/>
  <c r="D21" i="22"/>
  <c r="E20" i="22"/>
  <c r="D20" i="22"/>
  <c r="E19" i="22"/>
  <c r="D19" i="22"/>
  <c r="E18" i="22"/>
  <c r="D18" i="22"/>
  <c r="E17" i="22"/>
  <c r="D17" i="22"/>
  <c r="E16" i="22"/>
  <c r="D16" i="22"/>
  <c r="E15" i="22"/>
  <c r="D15" i="22"/>
  <c r="E14" i="22"/>
  <c r="D14" i="22"/>
  <c r="E13" i="22"/>
  <c r="D13" i="22"/>
  <c r="E12" i="22"/>
  <c r="D12" i="22"/>
  <c r="E11" i="22"/>
  <c r="D11" i="22"/>
  <c r="E10" i="22"/>
  <c r="D10" i="22"/>
  <c r="E9" i="22"/>
  <c r="D9" i="22"/>
  <c r="J8" i="22"/>
  <c r="I8" i="22"/>
  <c r="H8" i="22"/>
  <c r="F8" i="22"/>
  <c r="H35" i="21"/>
  <c r="G35" i="21"/>
  <c r="E35" i="21"/>
  <c r="D35" i="21"/>
  <c r="C35" i="21"/>
  <c r="H34" i="21"/>
  <c r="G34" i="21"/>
  <c r="E34" i="21"/>
  <c r="D34" i="21"/>
  <c r="C34" i="21"/>
  <c r="H33" i="21"/>
  <c r="G33" i="21"/>
  <c r="E33" i="21"/>
  <c r="D33" i="21"/>
  <c r="C33" i="21"/>
  <c r="H32" i="21"/>
  <c r="G32" i="21"/>
  <c r="E32" i="21"/>
  <c r="D32" i="21"/>
  <c r="C32" i="21"/>
  <c r="H31" i="21"/>
  <c r="G31" i="21"/>
  <c r="E31" i="21"/>
  <c r="D31" i="21"/>
  <c r="C31" i="21"/>
  <c r="H30" i="21"/>
  <c r="G30" i="21"/>
  <c r="E30" i="21"/>
  <c r="D30" i="21"/>
  <c r="C30" i="21"/>
  <c r="H29" i="21"/>
  <c r="G29" i="21"/>
  <c r="E29" i="21"/>
  <c r="D29" i="21"/>
  <c r="C29" i="21"/>
  <c r="H28" i="21"/>
  <c r="G28" i="21"/>
  <c r="E28" i="21"/>
  <c r="D28" i="21"/>
  <c r="C28" i="21"/>
  <c r="H27" i="21"/>
  <c r="G27" i="21"/>
  <c r="E27" i="21"/>
  <c r="D27" i="21"/>
  <c r="C27" i="21"/>
  <c r="H26" i="21"/>
  <c r="G26" i="21"/>
  <c r="E26" i="21"/>
  <c r="D26" i="21"/>
  <c r="C26" i="21"/>
  <c r="H25" i="21"/>
  <c r="G25" i="21"/>
  <c r="E25" i="21"/>
  <c r="D25" i="21"/>
  <c r="C25" i="21"/>
  <c r="H24" i="21"/>
  <c r="G24" i="21"/>
  <c r="E24" i="21"/>
  <c r="D24" i="21"/>
  <c r="C24" i="21"/>
  <c r="H23" i="21"/>
  <c r="G23" i="21"/>
  <c r="E23" i="21"/>
  <c r="D23" i="21"/>
  <c r="C23" i="21"/>
  <c r="H22" i="21"/>
  <c r="G22" i="21"/>
  <c r="E22" i="21"/>
  <c r="D22" i="21"/>
  <c r="C22" i="21"/>
  <c r="H21" i="21"/>
  <c r="G21" i="21"/>
  <c r="E21" i="21"/>
  <c r="D21" i="21"/>
  <c r="C21" i="21"/>
  <c r="H20" i="21"/>
  <c r="G20" i="21"/>
  <c r="E20" i="21"/>
  <c r="D20" i="21"/>
  <c r="C20" i="21"/>
  <c r="H19" i="21"/>
  <c r="G19" i="21"/>
  <c r="E19" i="21"/>
  <c r="D19" i="21"/>
  <c r="C19" i="21"/>
  <c r="H18" i="21"/>
  <c r="G18" i="21"/>
  <c r="E18" i="21"/>
  <c r="D18" i="21"/>
  <c r="C18" i="21"/>
  <c r="H17" i="21"/>
  <c r="G17" i="21"/>
  <c r="E17" i="21"/>
  <c r="D17" i="21"/>
  <c r="C17" i="21"/>
  <c r="H16" i="21"/>
  <c r="G16" i="21"/>
  <c r="E16" i="21"/>
  <c r="D16" i="21"/>
  <c r="C16" i="21"/>
  <c r="H15" i="21"/>
  <c r="G15" i="21"/>
  <c r="E15" i="21"/>
  <c r="D15" i="21"/>
  <c r="C15" i="21"/>
  <c r="H14" i="21"/>
  <c r="G14" i="21"/>
  <c r="E14" i="21"/>
  <c r="D14" i="21"/>
  <c r="C14" i="21"/>
  <c r="H13" i="21"/>
  <c r="G13" i="21"/>
  <c r="E13" i="21"/>
  <c r="D13" i="21"/>
  <c r="C13" i="21"/>
  <c r="H12" i="21"/>
  <c r="G12" i="21"/>
  <c r="E12" i="21"/>
  <c r="D12" i="21"/>
  <c r="C12" i="21"/>
  <c r="H11" i="21"/>
  <c r="G11" i="21"/>
  <c r="E11" i="21"/>
  <c r="D11" i="21"/>
  <c r="C11" i="21"/>
  <c r="H10" i="21"/>
  <c r="G10" i="21"/>
  <c r="E10" i="21"/>
  <c r="D10" i="21"/>
  <c r="C10" i="21"/>
  <c r="H9" i="21"/>
  <c r="G9" i="21"/>
  <c r="E9" i="21"/>
  <c r="D9" i="21"/>
  <c r="C9" i="21"/>
  <c r="H8" i="21"/>
  <c r="G8" i="21"/>
  <c r="E8" i="21"/>
  <c r="D8" i="21"/>
  <c r="C8" i="21"/>
  <c r="H7" i="21"/>
  <c r="G7" i="21"/>
  <c r="E7" i="21"/>
  <c r="D7" i="21"/>
  <c r="C7" i="21"/>
  <c r="I6" i="21"/>
  <c r="H6" i="21"/>
  <c r="G6" i="21"/>
  <c r="E6" i="21"/>
  <c r="AO150" i="19" l="1"/>
  <c r="O37" i="16"/>
  <c r="N109" i="16"/>
  <c r="U39" i="19"/>
  <c r="AL113" i="19"/>
  <c r="U76" i="19"/>
  <c r="X113" i="19"/>
  <c r="Y150" i="19"/>
  <c r="O109" i="16"/>
  <c r="P73" i="16"/>
  <c r="N37" i="16"/>
  <c r="V76" i="19"/>
  <c r="AL39" i="19"/>
  <c r="Y113" i="19"/>
  <c r="P37" i="16"/>
  <c r="M73" i="16"/>
  <c r="Q37" i="16"/>
  <c r="AO113" i="19"/>
  <c r="Y39" i="19"/>
  <c r="U113" i="19"/>
  <c r="P109" i="16"/>
  <c r="O73" i="16"/>
  <c r="M37" i="16"/>
  <c r="AL76" i="19"/>
  <c r="AN39" i="19"/>
  <c r="AM39" i="19"/>
  <c r="W39" i="19"/>
  <c r="V39" i="19"/>
  <c r="AM76" i="19"/>
  <c r="W76" i="19"/>
  <c r="Q109" i="16"/>
  <c r="M109" i="16"/>
  <c r="Q73" i="16"/>
  <c r="N73" i="16"/>
  <c r="AO39" i="19"/>
  <c r="X76" i="19"/>
  <c r="AM113" i="19"/>
  <c r="W113" i="19"/>
  <c r="AO76" i="19"/>
  <c r="AN113" i="19"/>
  <c r="X39" i="19"/>
  <c r="F187" i="19"/>
  <c r="N157" i="19"/>
  <c r="N187" i="19" s="1"/>
  <c r="AO187" i="19"/>
  <c r="AW158" i="19"/>
  <c r="AW187" i="19" s="1"/>
  <c r="V113" i="19"/>
  <c r="W187" i="19"/>
  <c r="AE157" i="19"/>
  <c r="AE187" i="19" s="1"/>
  <c r="AN187" i="19"/>
  <c r="AV161" i="19"/>
  <c r="AV187" i="19" s="1"/>
  <c r="AD157" i="19"/>
  <c r="AD187" i="19" s="1"/>
  <c r="V187" i="19"/>
  <c r="AK187" i="19"/>
  <c r="AS159" i="19"/>
  <c r="AS187" i="19" s="1"/>
  <c r="AK113" i="19"/>
  <c r="AF157" i="19"/>
  <c r="AF187" i="19" s="1"/>
  <c r="X187" i="19"/>
  <c r="AM187" i="19"/>
  <c r="AU161" i="19"/>
  <c r="AU187" i="19" s="1"/>
  <c r="G187" i="19"/>
  <c r="O157" i="19"/>
  <c r="O187" i="19" s="1"/>
  <c r="AK76" i="19"/>
  <c r="AG157" i="19"/>
  <c r="AG187" i="19" s="1"/>
  <c r="Y187" i="19"/>
  <c r="AC157" i="19"/>
  <c r="AC187" i="19" s="1"/>
  <c r="U187" i="19"/>
  <c r="H187" i="19"/>
  <c r="P157" i="19"/>
  <c r="P187" i="19" s="1"/>
  <c r="AK39" i="19"/>
  <c r="I187" i="19"/>
  <c r="Q157" i="19"/>
  <c r="Q187" i="19" s="1"/>
  <c r="AL187" i="19"/>
  <c r="AT157" i="19"/>
  <c r="AT187" i="19" s="1"/>
  <c r="Y76" i="19"/>
  <c r="AN76" i="19"/>
  <c r="E187" i="19"/>
  <c r="M157" i="19"/>
  <c r="M187" i="19" s="1"/>
  <c r="AN150" i="19"/>
  <c r="W150" i="19"/>
  <c r="AK150" i="19"/>
  <c r="U150" i="19"/>
  <c r="AM150" i="19"/>
  <c r="X150" i="19"/>
  <c r="V150" i="19"/>
  <c r="AL150" i="19"/>
  <c r="J119" i="15"/>
  <c r="I119" i="15"/>
  <c r="H119" i="15"/>
  <c r="F119" i="15"/>
  <c r="J82" i="15"/>
  <c r="I82" i="15"/>
  <c r="H82" i="15"/>
  <c r="F82" i="15"/>
  <c r="J45" i="15"/>
  <c r="I45" i="15"/>
  <c r="H45" i="15"/>
  <c r="F45" i="15"/>
  <c r="I119" i="19"/>
  <c r="H119" i="19"/>
  <c r="G119" i="19"/>
  <c r="E119" i="19"/>
  <c r="I82" i="19"/>
  <c r="H82" i="19"/>
  <c r="G82" i="19"/>
  <c r="E82" i="19"/>
  <c r="I45" i="19"/>
  <c r="H45" i="19"/>
  <c r="G45" i="19"/>
  <c r="E45" i="19"/>
  <c r="I76" i="13"/>
  <c r="H76" i="13"/>
  <c r="G76" i="13"/>
  <c r="E76" i="13"/>
  <c r="I41" i="13"/>
  <c r="H41" i="13"/>
  <c r="G41" i="13"/>
  <c r="E41" i="13"/>
  <c r="I76" i="17"/>
  <c r="H76" i="17"/>
  <c r="G76" i="17"/>
  <c r="E76" i="17"/>
  <c r="I41" i="17"/>
  <c r="H41" i="17"/>
  <c r="G41" i="17"/>
  <c r="E41" i="17"/>
  <c r="I77" i="20"/>
  <c r="H77" i="20"/>
  <c r="G77" i="20"/>
  <c r="E77" i="20"/>
  <c r="I42" i="20"/>
  <c r="H42" i="20"/>
  <c r="G42" i="20"/>
  <c r="E42" i="20"/>
  <c r="I77" i="18"/>
  <c r="H77" i="18"/>
  <c r="G77" i="18"/>
  <c r="E77" i="18"/>
  <c r="I42" i="18"/>
  <c r="H42" i="18"/>
  <c r="G42" i="18"/>
  <c r="E42" i="18"/>
  <c r="I6" i="18"/>
  <c r="H6" i="18"/>
  <c r="G6" i="18"/>
  <c r="E6" i="18"/>
  <c r="I6" i="20"/>
  <c r="H6" i="20"/>
  <c r="G6" i="20"/>
  <c r="E6" i="20"/>
  <c r="I6" i="17"/>
  <c r="H6" i="17"/>
  <c r="G6" i="17"/>
  <c r="E6" i="17"/>
  <c r="I6" i="13"/>
  <c r="H6" i="13"/>
  <c r="G6" i="13"/>
  <c r="E6" i="13"/>
  <c r="I8" i="19"/>
  <c r="H8" i="19"/>
  <c r="G8" i="19"/>
  <c r="E8" i="19"/>
  <c r="I6" i="16"/>
  <c r="H6" i="16"/>
  <c r="G6" i="16"/>
  <c r="E6" i="16"/>
  <c r="I5" i="14"/>
  <c r="H5" i="14"/>
  <c r="G5" i="14"/>
  <c r="E5" i="14"/>
  <c r="J8" i="15"/>
  <c r="I8" i="15"/>
  <c r="H8" i="15"/>
  <c r="F8" i="15"/>
  <c r="H6" i="9"/>
  <c r="G6" i="9"/>
  <c r="E6" i="9"/>
  <c r="I6" i="9"/>
  <c r="C120" i="19" l="1"/>
  <c r="D120" i="19"/>
  <c r="C121" i="19"/>
  <c r="D121" i="19"/>
  <c r="C122" i="19"/>
  <c r="D122" i="19"/>
  <c r="C123" i="19"/>
  <c r="D123" i="19"/>
  <c r="C124" i="19"/>
  <c r="D124" i="19"/>
  <c r="C125" i="19"/>
  <c r="D125" i="19"/>
  <c r="C126" i="19"/>
  <c r="D126" i="19"/>
  <c r="C127" i="19"/>
  <c r="D127" i="19"/>
  <c r="C128" i="19"/>
  <c r="D128" i="19"/>
  <c r="C129" i="19"/>
  <c r="D129" i="19"/>
  <c r="C130" i="19"/>
  <c r="D130" i="19"/>
  <c r="C131" i="19"/>
  <c r="D131" i="19"/>
  <c r="C132" i="19"/>
  <c r="D132" i="19"/>
  <c r="C133" i="19"/>
  <c r="D133" i="19"/>
  <c r="C134" i="19"/>
  <c r="D134" i="19"/>
  <c r="C135" i="19"/>
  <c r="D135" i="19"/>
  <c r="C136" i="19"/>
  <c r="D136" i="19"/>
  <c r="C137" i="19"/>
  <c r="D137" i="19"/>
  <c r="C138" i="19"/>
  <c r="D138" i="19"/>
  <c r="C139" i="19"/>
  <c r="D139" i="19"/>
  <c r="C140" i="19"/>
  <c r="D140" i="19"/>
  <c r="C141" i="19"/>
  <c r="D141" i="19"/>
  <c r="C142" i="19"/>
  <c r="D142" i="19"/>
  <c r="C143" i="19"/>
  <c r="D143" i="19"/>
  <c r="C144" i="19"/>
  <c r="D144" i="19"/>
  <c r="C145" i="19"/>
  <c r="D145" i="19"/>
  <c r="C146" i="19"/>
  <c r="D146" i="19"/>
  <c r="C147" i="19"/>
  <c r="D147" i="19"/>
  <c r="C148" i="19"/>
  <c r="D148" i="19"/>
  <c r="L146" i="19" l="1"/>
  <c r="T146" i="19" s="1"/>
  <c r="AB146" i="19" s="1"/>
  <c r="AJ146" i="19" s="1"/>
  <c r="AR146" i="19" s="1"/>
  <c r="D183" i="19"/>
  <c r="L147" i="19"/>
  <c r="T147" i="19" s="1"/>
  <c r="AB147" i="19" s="1"/>
  <c r="AJ147" i="19" s="1"/>
  <c r="AR147" i="19" s="1"/>
  <c r="D184" i="19"/>
  <c r="L145" i="19"/>
  <c r="T145" i="19" s="1"/>
  <c r="AB145" i="19" s="1"/>
  <c r="AJ145" i="19" s="1"/>
  <c r="AR145" i="19" s="1"/>
  <c r="D182" i="19"/>
  <c r="L143" i="19"/>
  <c r="T143" i="19" s="1"/>
  <c r="AB143" i="19" s="1"/>
  <c r="AJ143" i="19" s="1"/>
  <c r="AR143" i="19" s="1"/>
  <c r="D180" i="19"/>
  <c r="L141" i="19"/>
  <c r="T141" i="19" s="1"/>
  <c r="AB141" i="19" s="1"/>
  <c r="AJ141" i="19" s="1"/>
  <c r="AR141" i="19" s="1"/>
  <c r="D178" i="19"/>
  <c r="L139" i="19"/>
  <c r="T139" i="19" s="1"/>
  <c r="AB139" i="19" s="1"/>
  <c r="AJ139" i="19" s="1"/>
  <c r="AR139" i="19" s="1"/>
  <c r="D176" i="19"/>
  <c r="L137" i="19"/>
  <c r="T137" i="19" s="1"/>
  <c r="AB137" i="19" s="1"/>
  <c r="AJ137" i="19" s="1"/>
  <c r="AR137" i="19" s="1"/>
  <c r="D174" i="19"/>
  <c r="L135" i="19"/>
  <c r="T135" i="19" s="1"/>
  <c r="AB135" i="19" s="1"/>
  <c r="AJ135" i="19" s="1"/>
  <c r="AR135" i="19" s="1"/>
  <c r="D172" i="19"/>
  <c r="L133" i="19"/>
  <c r="T133" i="19" s="1"/>
  <c r="AB133" i="19" s="1"/>
  <c r="AJ133" i="19" s="1"/>
  <c r="AR133" i="19" s="1"/>
  <c r="D170" i="19"/>
  <c r="L131" i="19"/>
  <c r="T131" i="19" s="1"/>
  <c r="AB131" i="19" s="1"/>
  <c r="AJ131" i="19" s="1"/>
  <c r="AR131" i="19" s="1"/>
  <c r="D168" i="19"/>
  <c r="L129" i="19"/>
  <c r="T129" i="19" s="1"/>
  <c r="AB129" i="19" s="1"/>
  <c r="AJ129" i="19" s="1"/>
  <c r="AR129" i="19" s="1"/>
  <c r="D166" i="19"/>
  <c r="L127" i="19"/>
  <c r="T127" i="19" s="1"/>
  <c r="AB127" i="19" s="1"/>
  <c r="AJ127" i="19" s="1"/>
  <c r="AR127" i="19" s="1"/>
  <c r="D164" i="19"/>
  <c r="L125" i="19"/>
  <c r="T125" i="19" s="1"/>
  <c r="AB125" i="19" s="1"/>
  <c r="AJ125" i="19" s="1"/>
  <c r="AR125" i="19" s="1"/>
  <c r="D162" i="19"/>
  <c r="L123" i="19"/>
  <c r="T123" i="19" s="1"/>
  <c r="AB123" i="19" s="1"/>
  <c r="AJ123" i="19" s="1"/>
  <c r="AR123" i="19" s="1"/>
  <c r="D160" i="19"/>
  <c r="L121" i="19"/>
  <c r="T121" i="19" s="1"/>
  <c r="AB121" i="19" s="1"/>
  <c r="AJ121" i="19" s="1"/>
  <c r="AR121" i="19" s="1"/>
  <c r="D158" i="19"/>
  <c r="K147" i="19"/>
  <c r="S147" i="19" s="1"/>
  <c r="AA147" i="19" s="1"/>
  <c r="AI147" i="19" s="1"/>
  <c r="AQ147" i="19" s="1"/>
  <c r="C184" i="19"/>
  <c r="K145" i="19"/>
  <c r="S145" i="19" s="1"/>
  <c r="AA145" i="19" s="1"/>
  <c r="AI145" i="19" s="1"/>
  <c r="AQ145" i="19" s="1"/>
  <c r="C182" i="19"/>
  <c r="K143" i="19"/>
  <c r="S143" i="19" s="1"/>
  <c r="AA143" i="19" s="1"/>
  <c r="AI143" i="19" s="1"/>
  <c r="AQ143" i="19" s="1"/>
  <c r="C180" i="19"/>
  <c r="K141" i="19"/>
  <c r="S141" i="19" s="1"/>
  <c r="AA141" i="19" s="1"/>
  <c r="AI141" i="19" s="1"/>
  <c r="AQ141" i="19" s="1"/>
  <c r="C178" i="19"/>
  <c r="K139" i="19"/>
  <c r="S139" i="19" s="1"/>
  <c r="AA139" i="19" s="1"/>
  <c r="AI139" i="19" s="1"/>
  <c r="AQ139" i="19" s="1"/>
  <c r="C176" i="19"/>
  <c r="K137" i="19"/>
  <c r="S137" i="19" s="1"/>
  <c r="AA137" i="19" s="1"/>
  <c r="AI137" i="19" s="1"/>
  <c r="AQ137" i="19" s="1"/>
  <c r="C174" i="19"/>
  <c r="K135" i="19"/>
  <c r="S135" i="19" s="1"/>
  <c r="AA135" i="19" s="1"/>
  <c r="AI135" i="19" s="1"/>
  <c r="AQ135" i="19" s="1"/>
  <c r="C172" i="19"/>
  <c r="K133" i="19"/>
  <c r="S133" i="19" s="1"/>
  <c r="AA133" i="19" s="1"/>
  <c r="AI133" i="19" s="1"/>
  <c r="AQ133" i="19" s="1"/>
  <c r="C170" i="19"/>
  <c r="K131" i="19"/>
  <c r="S131" i="19" s="1"/>
  <c r="AA131" i="19" s="1"/>
  <c r="AI131" i="19" s="1"/>
  <c r="AQ131" i="19" s="1"/>
  <c r="C168" i="19"/>
  <c r="K129" i="19"/>
  <c r="S129" i="19" s="1"/>
  <c r="AA129" i="19" s="1"/>
  <c r="AI129" i="19" s="1"/>
  <c r="AQ129" i="19" s="1"/>
  <c r="C166" i="19"/>
  <c r="K127" i="19"/>
  <c r="S127" i="19" s="1"/>
  <c r="AA127" i="19" s="1"/>
  <c r="AI127" i="19" s="1"/>
  <c r="AQ127" i="19" s="1"/>
  <c r="C164" i="19"/>
  <c r="K125" i="19"/>
  <c r="S125" i="19" s="1"/>
  <c r="AA125" i="19" s="1"/>
  <c r="AI125" i="19" s="1"/>
  <c r="AQ125" i="19" s="1"/>
  <c r="C162" i="19"/>
  <c r="K123" i="19"/>
  <c r="S123" i="19" s="1"/>
  <c r="AA123" i="19" s="1"/>
  <c r="AI123" i="19" s="1"/>
  <c r="AQ123" i="19" s="1"/>
  <c r="C160" i="19"/>
  <c r="K121" i="19"/>
  <c r="S121" i="19" s="1"/>
  <c r="AA121" i="19" s="1"/>
  <c r="AI121" i="19" s="1"/>
  <c r="AQ121" i="19" s="1"/>
  <c r="C158" i="19"/>
  <c r="L148" i="19"/>
  <c r="T148" i="19" s="1"/>
  <c r="AB148" i="19" s="1"/>
  <c r="AJ148" i="19" s="1"/>
  <c r="AR148" i="19" s="1"/>
  <c r="D185" i="19"/>
  <c r="L144" i="19"/>
  <c r="T144" i="19" s="1"/>
  <c r="AB144" i="19" s="1"/>
  <c r="AJ144" i="19" s="1"/>
  <c r="AR144" i="19" s="1"/>
  <c r="D181" i="19"/>
  <c r="L142" i="19"/>
  <c r="T142" i="19" s="1"/>
  <c r="AB142" i="19" s="1"/>
  <c r="AJ142" i="19" s="1"/>
  <c r="AR142" i="19" s="1"/>
  <c r="D179" i="19"/>
  <c r="L140" i="19"/>
  <c r="T140" i="19" s="1"/>
  <c r="AB140" i="19" s="1"/>
  <c r="AJ140" i="19" s="1"/>
  <c r="AR140" i="19" s="1"/>
  <c r="D177" i="19"/>
  <c r="L138" i="19"/>
  <c r="T138" i="19" s="1"/>
  <c r="AB138" i="19" s="1"/>
  <c r="AJ138" i="19" s="1"/>
  <c r="AR138" i="19" s="1"/>
  <c r="D175" i="19"/>
  <c r="L136" i="19"/>
  <c r="T136" i="19" s="1"/>
  <c r="AB136" i="19" s="1"/>
  <c r="AJ136" i="19" s="1"/>
  <c r="AR136" i="19" s="1"/>
  <c r="D173" i="19"/>
  <c r="L134" i="19"/>
  <c r="T134" i="19" s="1"/>
  <c r="AB134" i="19" s="1"/>
  <c r="AJ134" i="19" s="1"/>
  <c r="AR134" i="19" s="1"/>
  <c r="D171" i="19"/>
  <c r="L132" i="19"/>
  <c r="T132" i="19" s="1"/>
  <c r="AB132" i="19" s="1"/>
  <c r="AJ132" i="19" s="1"/>
  <c r="AR132" i="19" s="1"/>
  <c r="D169" i="19"/>
  <c r="L130" i="19"/>
  <c r="T130" i="19" s="1"/>
  <c r="AB130" i="19" s="1"/>
  <c r="AJ130" i="19" s="1"/>
  <c r="AR130" i="19" s="1"/>
  <c r="D167" i="19"/>
  <c r="L128" i="19"/>
  <c r="T128" i="19" s="1"/>
  <c r="AB128" i="19" s="1"/>
  <c r="AJ128" i="19" s="1"/>
  <c r="AR128" i="19" s="1"/>
  <c r="D165" i="19"/>
  <c r="L126" i="19"/>
  <c r="T126" i="19" s="1"/>
  <c r="AB126" i="19" s="1"/>
  <c r="AJ126" i="19" s="1"/>
  <c r="AR126" i="19" s="1"/>
  <c r="D163" i="19"/>
  <c r="L124" i="19"/>
  <c r="T124" i="19" s="1"/>
  <c r="AB124" i="19" s="1"/>
  <c r="AJ124" i="19" s="1"/>
  <c r="AR124" i="19" s="1"/>
  <c r="D161" i="19"/>
  <c r="L122" i="19"/>
  <c r="T122" i="19" s="1"/>
  <c r="AB122" i="19" s="1"/>
  <c r="AJ122" i="19" s="1"/>
  <c r="AR122" i="19" s="1"/>
  <c r="D159" i="19"/>
  <c r="L120" i="19"/>
  <c r="T120" i="19" s="1"/>
  <c r="AB120" i="19" s="1"/>
  <c r="AJ120" i="19" s="1"/>
  <c r="AR120" i="19" s="1"/>
  <c r="D157" i="19"/>
  <c r="K148" i="19"/>
  <c r="S148" i="19" s="1"/>
  <c r="AA148" i="19" s="1"/>
  <c r="AI148" i="19" s="1"/>
  <c r="AQ148" i="19" s="1"/>
  <c r="C185" i="19"/>
  <c r="K146" i="19"/>
  <c r="S146" i="19" s="1"/>
  <c r="AA146" i="19" s="1"/>
  <c r="AI146" i="19" s="1"/>
  <c r="AQ146" i="19" s="1"/>
  <c r="C183" i="19"/>
  <c r="K144" i="19"/>
  <c r="S144" i="19" s="1"/>
  <c r="AA144" i="19" s="1"/>
  <c r="AI144" i="19" s="1"/>
  <c r="AQ144" i="19" s="1"/>
  <c r="C181" i="19"/>
  <c r="K142" i="19"/>
  <c r="S142" i="19" s="1"/>
  <c r="AA142" i="19" s="1"/>
  <c r="AI142" i="19" s="1"/>
  <c r="AQ142" i="19" s="1"/>
  <c r="C179" i="19"/>
  <c r="K140" i="19"/>
  <c r="S140" i="19" s="1"/>
  <c r="AA140" i="19" s="1"/>
  <c r="AI140" i="19" s="1"/>
  <c r="AQ140" i="19" s="1"/>
  <c r="C177" i="19"/>
  <c r="K138" i="19"/>
  <c r="S138" i="19" s="1"/>
  <c r="AA138" i="19" s="1"/>
  <c r="AI138" i="19" s="1"/>
  <c r="AQ138" i="19" s="1"/>
  <c r="C175" i="19"/>
  <c r="K136" i="19"/>
  <c r="S136" i="19" s="1"/>
  <c r="AA136" i="19" s="1"/>
  <c r="AI136" i="19" s="1"/>
  <c r="AQ136" i="19" s="1"/>
  <c r="C173" i="19"/>
  <c r="K134" i="19"/>
  <c r="S134" i="19" s="1"/>
  <c r="AA134" i="19" s="1"/>
  <c r="AI134" i="19" s="1"/>
  <c r="AQ134" i="19" s="1"/>
  <c r="C171" i="19"/>
  <c r="K132" i="19"/>
  <c r="S132" i="19" s="1"/>
  <c r="AA132" i="19" s="1"/>
  <c r="AI132" i="19" s="1"/>
  <c r="AQ132" i="19" s="1"/>
  <c r="C169" i="19"/>
  <c r="K130" i="19"/>
  <c r="S130" i="19" s="1"/>
  <c r="AA130" i="19" s="1"/>
  <c r="AI130" i="19" s="1"/>
  <c r="AQ130" i="19" s="1"/>
  <c r="C167" i="19"/>
  <c r="K128" i="19"/>
  <c r="S128" i="19" s="1"/>
  <c r="AA128" i="19" s="1"/>
  <c r="AI128" i="19" s="1"/>
  <c r="AQ128" i="19" s="1"/>
  <c r="C165" i="19"/>
  <c r="K126" i="19"/>
  <c r="S126" i="19" s="1"/>
  <c r="AA126" i="19" s="1"/>
  <c r="AI126" i="19" s="1"/>
  <c r="AQ126" i="19" s="1"/>
  <c r="C163" i="19"/>
  <c r="K124" i="19"/>
  <c r="S124" i="19" s="1"/>
  <c r="AA124" i="19" s="1"/>
  <c r="AI124" i="19" s="1"/>
  <c r="AQ124" i="19" s="1"/>
  <c r="C161" i="19"/>
  <c r="K122" i="19"/>
  <c r="S122" i="19" s="1"/>
  <c r="AA122" i="19" s="1"/>
  <c r="AI122" i="19" s="1"/>
  <c r="AQ122" i="19" s="1"/>
  <c r="C159" i="19"/>
  <c r="K120" i="19"/>
  <c r="S120" i="19" s="1"/>
  <c r="AA120" i="19" s="1"/>
  <c r="AI120" i="19" s="1"/>
  <c r="AQ120" i="19" s="1"/>
  <c r="C157" i="19"/>
  <c r="C99" i="20"/>
  <c r="C64" i="20" s="1"/>
  <c r="C91" i="20"/>
  <c r="C56" i="20" s="1"/>
  <c r="C83" i="20"/>
  <c r="C48" i="20" s="1"/>
  <c r="D35" i="20"/>
  <c r="D106" i="20" s="1"/>
  <c r="D71" i="20" s="1"/>
  <c r="C35" i="20"/>
  <c r="C106" i="20" s="1"/>
  <c r="C71" i="20" s="1"/>
  <c r="D34" i="20"/>
  <c r="D105" i="20" s="1"/>
  <c r="D70" i="20" s="1"/>
  <c r="C34" i="20"/>
  <c r="C105" i="20" s="1"/>
  <c r="C70" i="20" s="1"/>
  <c r="D33" i="20"/>
  <c r="D104" i="20" s="1"/>
  <c r="D69" i="20" s="1"/>
  <c r="C33" i="20"/>
  <c r="C104" i="20" s="1"/>
  <c r="C69" i="20" s="1"/>
  <c r="D32" i="20"/>
  <c r="D103" i="20" s="1"/>
  <c r="D68" i="20" s="1"/>
  <c r="C32" i="20"/>
  <c r="C103" i="20" s="1"/>
  <c r="C68" i="20" s="1"/>
  <c r="D31" i="20"/>
  <c r="D102" i="20" s="1"/>
  <c r="D67" i="20" s="1"/>
  <c r="C31" i="20"/>
  <c r="C102" i="20" s="1"/>
  <c r="C67" i="20" s="1"/>
  <c r="D30" i="20"/>
  <c r="D101" i="20" s="1"/>
  <c r="D66" i="20" s="1"/>
  <c r="C30" i="20"/>
  <c r="C101" i="20" s="1"/>
  <c r="C66" i="20" s="1"/>
  <c r="D29" i="20"/>
  <c r="D100" i="20" s="1"/>
  <c r="D65" i="20" s="1"/>
  <c r="C29" i="20"/>
  <c r="C100" i="20" s="1"/>
  <c r="C65" i="20" s="1"/>
  <c r="D28" i="20"/>
  <c r="D99" i="20" s="1"/>
  <c r="D64" i="20" s="1"/>
  <c r="C28" i="20"/>
  <c r="D27" i="20"/>
  <c r="D98" i="20" s="1"/>
  <c r="D63" i="20" s="1"/>
  <c r="C27" i="20"/>
  <c r="C98" i="20" s="1"/>
  <c r="C63" i="20" s="1"/>
  <c r="D26" i="20"/>
  <c r="D97" i="20" s="1"/>
  <c r="D62" i="20" s="1"/>
  <c r="C26" i="20"/>
  <c r="C97" i="20" s="1"/>
  <c r="C62" i="20" s="1"/>
  <c r="D25" i="20"/>
  <c r="D96" i="20" s="1"/>
  <c r="D61" i="20" s="1"/>
  <c r="C25" i="20"/>
  <c r="C96" i="20" s="1"/>
  <c r="C61" i="20" s="1"/>
  <c r="D24" i="20"/>
  <c r="D95" i="20" s="1"/>
  <c r="D60" i="20" s="1"/>
  <c r="C24" i="20"/>
  <c r="C95" i="20" s="1"/>
  <c r="C60" i="20" s="1"/>
  <c r="D23" i="20"/>
  <c r="D94" i="20" s="1"/>
  <c r="D59" i="20" s="1"/>
  <c r="C23" i="20"/>
  <c r="C94" i="20" s="1"/>
  <c r="C59" i="20" s="1"/>
  <c r="D22" i="20"/>
  <c r="D93" i="20" s="1"/>
  <c r="D58" i="20" s="1"/>
  <c r="C22" i="20"/>
  <c r="C93" i="20" s="1"/>
  <c r="C58" i="20" s="1"/>
  <c r="D21" i="20"/>
  <c r="D92" i="20" s="1"/>
  <c r="D57" i="20" s="1"/>
  <c r="C21" i="20"/>
  <c r="C92" i="20" s="1"/>
  <c r="C57" i="20" s="1"/>
  <c r="D20" i="20"/>
  <c r="D91" i="20" s="1"/>
  <c r="D56" i="20" s="1"/>
  <c r="C20" i="20"/>
  <c r="D19" i="20"/>
  <c r="D90" i="20" s="1"/>
  <c r="D55" i="20" s="1"/>
  <c r="C19" i="20"/>
  <c r="C90" i="20" s="1"/>
  <c r="C55" i="20" s="1"/>
  <c r="D18" i="20"/>
  <c r="D89" i="20" s="1"/>
  <c r="D54" i="20" s="1"/>
  <c r="C18" i="20"/>
  <c r="C89" i="20" s="1"/>
  <c r="C54" i="20" s="1"/>
  <c r="D17" i="20"/>
  <c r="D88" i="20" s="1"/>
  <c r="D53" i="20" s="1"/>
  <c r="C17" i="20"/>
  <c r="C88" i="20" s="1"/>
  <c r="C53" i="20" s="1"/>
  <c r="D16" i="20"/>
  <c r="D87" i="20" s="1"/>
  <c r="D52" i="20" s="1"/>
  <c r="C16" i="20"/>
  <c r="C87" i="20" s="1"/>
  <c r="C52" i="20" s="1"/>
  <c r="D15" i="20"/>
  <c r="D86" i="20" s="1"/>
  <c r="D51" i="20" s="1"/>
  <c r="C15" i="20"/>
  <c r="C86" i="20" s="1"/>
  <c r="C51" i="20" s="1"/>
  <c r="D14" i="20"/>
  <c r="D85" i="20" s="1"/>
  <c r="D50" i="20" s="1"/>
  <c r="C14" i="20"/>
  <c r="C85" i="20" s="1"/>
  <c r="C50" i="20" s="1"/>
  <c r="D13" i="20"/>
  <c r="D84" i="20" s="1"/>
  <c r="D49" i="20" s="1"/>
  <c r="C13" i="20"/>
  <c r="C84" i="20" s="1"/>
  <c r="C49" i="20" s="1"/>
  <c r="D12" i="20"/>
  <c r="D83" i="20" s="1"/>
  <c r="D48" i="20" s="1"/>
  <c r="C12" i="20"/>
  <c r="D11" i="20"/>
  <c r="D82" i="20" s="1"/>
  <c r="D47" i="20" s="1"/>
  <c r="C11" i="20"/>
  <c r="C82" i="20" s="1"/>
  <c r="C47" i="20" s="1"/>
  <c r="D10" i="20"/>
  <c r="D81" i="20" s="1"/>
  <c r="D46" i="20" s="1"/>
  <c r="C10" i="20"/>
  <c r="C81" i="20" s="1"/>
  <c r="C46" i="20" s="1"/>
  <c r="D9" i="20"/>
  <c r="D80" i="20" s="1"/>
  <c r="D45" i="20" s="1"/>
  <c r="C9" i="20"/>
  <c r="C80" i="20" s="1"/>
  <c r="C45" i="20" s="1"/>
  <c r="D8" i="20"/>
  <c r="D79" i="20" s="1"/>
  <c r="D44" i="20" s="1"/>
  <c r="C8" i="20"/>
  <c r="C79" i="20" s="1"/>
  <c r="C44" i="20" s="1"/>
  <c r="D7" i="20"/>
  <c r="D78" i="20" s="1"/>
  <c r="D43" i="20" s="1"/>
  <c r="C7" i="20"/>
  <c r="C78" i="20" s="1"/>
  <c r="C43" i="20" s="1"/>
  <c r="D121" i="15" l="1"/>
  <c r="D158" i="15" s="1"/>
  <c r="E121" i="15"/>
  <c r="E158" i="15" s="1"/>
  <c r="D122" i="15"/>
  <c r="D159" i="15" s="1"/>
  <c r="E122" i="15"/>
  <c r="E159" i="15" s="1"/>
  <c r="D123" i="15"/>
  <c r="D160" i="15" s="1"/>
  <c r="E123" i="15"/>
  <c r="E160" i="15" s="1"/>
  <c r="D124" i="15"/>
  <c r="D161" i="15" s="1"/>
  <c r="E124" i="15"/>
  <c r="E161" i="15" s="1"/>
  <c r="D125" i="15"/>
  <c r="D162" i="15" s="1"/>
  <c r="E125" i="15"/>
  <c r="E162" i="15" s="1"/>
  <c r="D126" i="15"/>
  <c r="D163" i="15" s="1"/>
  <c r="E126" i="15"/>
  <c r="E163" i="15" s="1"/>
  <c r="D127" i="15"/>
  <c r="D164" i="15" s="1"/>
  <c r="E127" i="15"/>
  <c r="E164" i="15" s="1"/>
  <c r="D128" i="15"/>
  <c r="D165" i="15" s="1"/>
  <c r="E128" i="15"/>
  <c r="E165" i="15" s="1"/>
  <c r="D129" i="15"/>
  <c r="D166" i="15" s="1"/>
  <c r="E129" i="15"/>
  <c r="E166" i="15" s="1"/>
  <c r="D130" i="15"/>
  <c r="D167" i="15" s="1"/>
  <c r="E130" i="15"/>
  <c r="E167" i="15" s="1"/>
  <c r="D131" i="15"/>
  <c r="D168" i="15" s="1"/>
  <c r="E131" i="15"/>
  <c r="E168" i="15" s="1"/>
  <c r="D132" i="15"/>
  <c r="D169" i="15" s="1"/>
  <c r="E132" i="15"/>
  <c r="E169" i="15" s="1"/>
  <c r="D133" i="15"/>
  <c r="D170" i="15" s="1"/>
  <c r="E133" i="15"/>
  <c r="E170" i="15" s="1"/>
  <c r="D134" i="15"/>
  <c r="D171" i="15" s="1"/>
  <c r="E134" i="15"/>
  <c r="E171" i="15" s="1"/>
  <c r="D135" i="15"/>
  <c r="D172" i="15" s="1"/>
  <c r="E135" i="15"/>
  <c r="E172" i="15" s="1"/>
  <c r="D136" i="15"/>
  <c r="D173" i="15" s="1"/>
  <c r="E136" i="15"/>
  <c r="E173" i="15" s="1"/>
  <c r="D137" i="15"/>
  <c r="D174" i="15" s="1"/>
  <c r="E137" i="15"/>
  <c r="E174" i="15" s="1"/>
  <c r="D138" i="15"/>
  <c r="D175" i="15" s="1"/>
  <c r="E138" i="15"/>
  <c r="E175" i="15" s="1"/>
  <c r="D139" i="15"/>
  <c r="D176" i="15" s="1"/>
  <c r="E139" i="15"/>
  <c r="E176" i="15" s="1"/>
  <c r="D140" i="15"/>
  <c r="D177" i="15" s="1"/>
  <c r="E140" i="15"/>
  <c r="E177" i="15" s="1"/>
  <c r="D141" i="15"/>
  <c r="D178" i="15" s="1"/>
  <c r="E141" i="15"/>
  <c r="E178" i="15" s="1"/>
  <c r="D142" i="15"/>
  <c r="D179" i="15" s="1"/>
  <c r="E142" i="15"/>
  <c r="E179" i="15" s="1"/>
  <c r="D143" i="15"/>
  <c r="D180" i="15" s="1"/>
  <c r="E143" i="15"/>
  <c r="E180" i="15" s="1"/>
  <c r="D144" i="15"/>
  <c r="D181" i="15" s="1"/>
  <c r="E144" i="15"/>
  <c r="E181" i="15" s="1"/>
  <c r="D145" i="15"/>
  <c r="D182" i="15" s="1"/>
  <c r="E145" i="15"/>
  <c r="E182" i="15" s="1"/>
  <c r="D146" i="15"/>
  <c r="D183" i="15" s="1"/>
  <c r="E146" i="15"/>
  <c r="E183" i="15" s="1"/>
  <c r="D147" i="15"/>
  <c r="D184" i="15" s="1"/>
  <c r="E147" i="15"/>
  <c r="E184" i="15" s="1"/>
  <c r="D148" i="15"/>
  <c r="D185" i="15" s="1"/>
  <c r="E148" i="15"/>
  <c r="E185" i="15" s="1"/>
  <c r="E120" i="15"/>
  <c r="E157" i="15" s="1"/>
  <c r="D120" i="15"/>
  <c r="D157" i="15" s="1"/>
  <c r="D84" i="15"/>
  <c r="C10" i="19" s="1"/>
  <c r="E84" i="15"/>
  <c r="D10" i="19" s="1"/>
  <c r="D85" i="15"/>
  <c r="C11" i="19" s="1"/>
  <c r="E85" i="15"/>
  <c r="D11" i="19" s="1"/>
  <c r="D86" i="15"/>
  <c r="C12" i="19" s="1"/>
  <c r="E86" i="15"/>
  <c r="D12" i="19" s="1"/>
  <c r="D87" i="15"/>
  <c r="C13" i="19" s="1"/>
  <c r="E87" i="15"/>
  <c r="D13" i="19" s="1"/>
  <c r="D88" i="15"/>
  <c r="C14" i="19" s="1"/>
  <c r="E88" i="15"/>
  <c r="D14" i="19" s="1"/>
  <c r="D89" i="15"/>
  <c r="C15" i="19" s="1"/>
  <c r="E89" i="15"/>
  <c r="D15" i="19" s="1"/>
  <c r="D90" i="15"/>
  <c r="C16" i="19" s="1"/>
  <c r="E90" i="15"/>
  <c r="D16" i="19" s="1"/>
  <c r="D91" i="15"/>
  <c r="C17" i="19" s="1"/>
  <c r="E91" i="15"/>
  <c r="D17" i="19" s="1"/>
  <c r="D92" i="15"/>
  <c r="C18" i="19" s="1"/>
  <c r="E92" i="15"/>
  <c r="D18" i="19" s="1"/>
  <c r="D93" i="15"/>
  <c r="C19" i="19" s="1"/>
  <c r="E93" i="15"/>
  <c r="D19" i="19" s="1"/>
  <c r="D94" i="15"/>
  <c r="C20" i="19" s="1"/>
  <c r="E94" i="15"/>
  <c r="D20" i="19" s="1"/>
  <c r="D95" i="15"/>
  <c r="C21" i="19" s="1"/>
  <c r="E95" i="15"/>
  <c r="D21" i="19" s="1"/>
  <c r="D96" i="15"/>
  <c r="C22" i="19" s="1"/>
  <c r="E96" i="15"/>
  <c r="D22" i="19" s="1"/>
  <c r="D97" i="15"/>
  <c r="C23" i="19" s="1"/>
  <c r="E97" i="15"/>
  <c r="D23" i="19" s="1"/>
  <c r="D98" i="15"/>
  <c r="C24" i="19" s="1"/>
  <c r="E98" i="15"/>
  <c r="D24" i="19" s="1"/>
  <c r="D99" i="15"/>
  <c r="C25" i="19" s="1"/>
  <c r="E99" i="15"/>
  <c r="D25" i="19" s="1"/>
  <c r="D100" i="15"/>
  <c r="C26" i="19" s="1"/>
  <c r="E100" i="15"/>
  <c r="D26" i="19" s="1"/>
  <c r="D101" i="15"/>
  <c r="C27" i="19" s="1"/>
  <c r="E101" i="15"/>
  <c r="D27" i="19" s="1"/>
  <c r="D102" i="15"/>
  <c r="C28" i="19" s="1"/>
  <c r="E102" i="15"/>
  <c r="D28" i="19" s="1"/>
  <c r="D103" i="15"/>
  <c r="C29" i="19" s="1"/>
  <c r="E103" i="15"/>
  <c r="D29" i="19" s="1"/>
  <c r="D104" i="15"/>
  <c r="C30" i="19" s="1"/>
  <c r="E104" i="15"/>
  <c r="D30" i="19" s="1"/>
  <c r="D105" i="15"/>
  <c r="C31" i="19" s="1"/>
  <c r="E105" i="15"/>
  <c r="D31" i="19" s="1"/>
  <c r="D106" i="15"/>
  <c r="C32" i="19" s="1"/>
  <c r="E106" i="15"/>
  <c r="D32" i="19" s="1"/>
  <c r="D107" i="15"/>
  <c r="C33" i="19" s="1"/>
  <c r="E107" i="15"/>
  <c r="D33" i="19" s="1"/>
  <c r="D108" i="15"/>
  <c r="C34" i="19" s="1"/>
  <c r="E108" i="15"/>
  <c r="D34" i="19" s="1"/>
  <c r="D109" i="15"/>
  <c r="C35" i="19" s="1"/>
  <c r="E109" i="15"/>
  <c r="D35" i="19" s="1"/>
  <c r="D110" i="15"/>
  <c r="C36" i="19" s="1"/>
  <c r="E110" i="15"/>
  <c r="D36" i="19" s="1"/>
  <c r="D111" i="15"/>
  <c r="C37" i="19" s="1"/>
  <c r="E111" i="15"/>
  <c r="D37" i="19" s="1"/>
  <c r="E83" i="15"/>
  <c r="D9" i="19" s="1"/>
  <c r="D83" i="15"/>
  <c r="C9" i="19" s="1"/>
  <c r="D47" i="15"/>
  <c r="E47" i="15"/>
  <c r="D48" i="15"/>
  <c r="E48" i="15"/>
  <c r="D49" i="15"/>
  <c r="E49" i="15"/>
  <c r="D50" i="15"/>
  <c r="E50" i="15"/>
  <c r="D51" i="15"/>
  <c r="E51" i="15"/>
  <c r="D52" i="15"/>
  <c r="E52" i="15"/>
  <c r="D53" i="15"/>
  <c r="E53" i="15"/>
  <c r="D54" i="15"/>
  <c r="E54" i="15"/>
  <c r="D55" i="15"/>
  <c r="E55" i="15"/>
  <c r="D56" i="15"/>
  <c r="E56" i="15"/>
  <c r="D57" i="15"/>
  <c r="E57" i="15"/>
  <c r="D58" i="15"/>
  <c r="E58" i="15"/>
  <c r="D59" i="15"/>
  <c r="E59" i="15"/>
  <c r="D60" i="15"/>
  <c r="E60" i="15"/>
  <c r="D61" i="15"/>
  <c r="E61" i="15"/>
  <c r="D62" i="15"/>
  <c r="E62" i="15"/>
  <c r="D63" i="15"/>
  <c r="E63" i="15"/>
  <c r="D64" i="15"/>
  <c r="E64" i="15"/>
  <c r="D65" i="15"/>
  <c r="E65" i="15"/>
  <c r="D66" i="15"/>
  <c r="E66" i="15"/>
  <c r="D67" i="15"/>
  <c r="E67" i="15"/>
  <c r="D68" i="15"/>
  <c r="E68" i="15"/>
  <c r="D69" i="15"/>
  <c r="E69" i="15"/>
  <c r="D70" i="15"/>
  <c r="E70" i="15"/>
  <c r="D71" i="15"/>
  <c r="E71" i="15"/>
  <c r="D72" i="15"/>
  <c r="E72" i="15"/>
  <c r="D73" i="15"/>
  <c r="E73" i="15"/>
  <c r="D74" i="15"/>
  <c r="E74" i="15"/>
  <c r="E46" i="15"/>
  <c r="D46" i="15"/>
  <c r="D68" i="19" l="1"/>
  <c r="L31" i="19"/>
  <c r="T31" i="19" s="1"/>
  <c r="AB31" i="19" s="1"/>
  <c r="AJ31" i="19" s="1"/>
  <c r="AR31" i="19" s="1"/>
  <c r="D62" i="19"/>
  <c r="L25" i="19"/>
  <c r="T25" i="19" s="1"/>
  <c r="AB25" i="19" s="1"/>
  <c r="AJ25" i="19" s="1"/>
  <c r="AR25" i="19" s="1"/>
  <c r="D56" i="19"/>
  <c r="L19" i="19"/>
  <c r="T19" i="19" s="1"/>
  <c r="AB19" i="19" s="1"/>
  <c r="AJ19" i="19" s="1"/>
  <c r="AR19" i="19" s="1"/>
  <c r="D52" i="19"/>
  <c r="L15" i="19"/>
  <c r="T15" i="19" s="1"/>
  <c r="AB15" i="19" s="1"/>
  <c r="AJ15" i="19" s="1"/>
  <c r="AR15" i="19" s="1"/>
  <c r="C46" i="19"/>
  <c r="K9" i="19"/>
  <c r="S9" i="19" s="1"/>
  <c r="AA9" i="19" s="1"/>
  <c r="AI9" i="19" s="1"/>
  <c r="AQ9" i="19" s="1"/>
  <c r="D73" i="19"/>
  <c r="L36" i="19"/>
  <c r="T36" i="19" s="1"/>
  <c r="AB36" i="19" s="1"/>
  <c r="AJ36" i="19" s="1"/>
  <c r="AR36" i="19" s="1"/>
  <c r="D71" i="19"/>
  <c r="L34" i="19"/>
  <c r="T34" i="19" s="1"/>
  <c r="AB34" i="19" s="1"/>
  <c r="AJ34" i="19" s="1"/>
  <c r="AR34" i="19" s="1"/>
  <c r="D69" i="19"/>
  <c r="L32" i="19"/>
  <c r="T32" i="19" s="1"/>
  <c r="AB32" i="19" s="1"/>
  <c r="AJ32" i="19" s="1"/>
  <c r="AR32" i="19" s="1"/>
  <c r="D67" i="19"/>
  <c r="L30" i="19"/>
  <c r="T30" i="19" s="1"/>
  <c r="AB30" i="19" s="1"/>
  <c r="AJ30" i="19" s="1"/>
  <c r="AR30" i="19" s="1"/>
  <c r="D65" i="19"/>
  <c r="L28" i="19"/>
  <c r="T28" i="19" s="1"/>
  <c r="AB28" i="19" s="1"/>
  <c r="AJ28" i="19" s="1"/>
  <c r="AR28" i="19" s="1"/>
  <c r="D63" i="19"/>
  <c r="L26" i="19"/>
  <c r="T26" i="19" s="1"/>
  <c r="AB26" i="19" s="1"/>
  <c r="AJ26" i="19" s="1"/>
  <c r="AR26" i="19" s="1"/>
  <c r="D61" i="19"/>
  <c r="L24" i="19"/>
  <c r="T24" i="19" s="1"/>
  <c r="AB24" i="19" s="1"/>
  <c r="AJ24" i="19" s="1"/>
  <c r="AR24" i="19" s="1"/>
  <c r="D59" i="19"/>
  <c r="L22" i="19"/>
  <c r="T22" i="19" s="1"/>
  <c r="AB22" i="19" s="1"/>
  <c r="AJ22" i="19" s="1"/>
  <c r="AR22" i="19" s="1"/>
  <c r="D57" i="19"/>
  <c r="L20" i="19"/>
  <c r="T20" i="19" s="1"/>
  <c r="AB20" i="19" s="1"/>
  <c r="AJ20" i="19" s="1"/>
  <c r="AR20" i="19" s="1"/>
  <c r="D55" i="19"/>
  <c r="L18" i="19"/>
  <c r="T18" i="19" s="1"/>
  <c r="AB18" i="19" s="1"/>
  <c r="AJ18" i="19" s="1"/>
  <c r="AR18" i="19" s="1"/>
  <c r="D53" i="19"/>
  <c r="L16" i="19"/>
  <c r="T16" i="19" s="1"/>
  <c r="AB16" i="19" s="1"/>
  <c r="AJ16" i="19" s="1"/>
  <c r="AR16" i="19" s="1"/>
  <c r="D51" i="19"/>
  <c r="L14" i="19"/>
  <c r="T14" i="19" s="1"/>
  <c r="AB14" i="19" s="1"/>
  <c r="AJ14" i="19" s="1"/>
  <c r="AR14" i="19" s="1"/>
  <c r="D49" i="19"/>
  <c r="L12" i="19"/>
  <c r="T12" i="19" s="1"/>
  <c r="AB12" i="19" s="1"/>
  <c r="AJ12" i="19" s="1"/>
  <c r="AR12" i="19" s="1"/>
  <c r="D47" i="19"/>
  <c r="L10" i="19"/>
  <c r="T10" i="19" s="1"/>
  <c r="AB10" i="19" s="1"/>
  <c r="AJ10" i="19" s="1"/>
  <c r="AR10" i="19" s="1"/>
  <c r="D74" i="19"/>
  <c r="L37" i="19"/>
  <c r="T37" i="19" s="1"/>
  <c r="AB37" i="19" s="1"/>
  <c r="AJ37" i="19" s="1"/>
  <c r="AR37" i="19" s="1"/>
  <c r="D66" i="19"/>
  <c r="L29" i="19"/>
  <c r="T29" i="19" s="1"/>
  <c r="AB29" i="19" s="1"/>
  <c r="AJ29" i="19" s="1"/>
  <c r="AR29" i="19" s="1"/>
  <c r="D60" i="19"/>
  <c r="L23" i="19"/>
  <c r="T23" i="19" s="1"/>
  <c r="AB23" i="19" s="1"/>
  <c r="AJ23" i="19" s="1"/>
  <c r="AR23" i="19" s="1"/>
  <c r="D54" i="19"/>
  <c r="L17" i="19"/>
  <c r="T17" i="19" s="1"/>
  <c r="AB17" i="19" s="1"/>
  <c r="AJ17" i="19" s="1"/>
  <c r="AR17" i="19" s="1"/>
  <c r="D48" i="19"/>
  <c r="L11" i="19"/>
  <c r="T11" i="19" s="1"/>
  <c r="AB11" i="19" s="1"/>
  <c r="AJ11" i="19" s="1"/>
  <c r="AR11" i="19" s="1"/>
  <c r="D46" i="19"/>
  <c r="L9" i="19"/>
  <c r="T9" i="19" s="1"/>
  <c r="AB9" i="19" s="1"/>
  <c r="AJ9" i="19" s="1"/>
  <c r="AR9" i="19" s="1"/>
  <c r="C73" i="19"/>
  <c r="K36" i="19"/>
  <c r="S36" i="19" s="1"/>
  <c r="AA36" i="19" s="1"/>
  <c r="AI36" i="19" s="1"/>
  <c r="AQ36" i="19" s="1"/>
  <c r="C71" i="19"/>
  <c r="K34" i="19"/>
  <c r="S34" i="19" s="1"/>
  <c r="AA34" i="19" s="1"/>
  <c r="AI34" i="19" s="1"/>
  <c r="AQ34" i="19" s="1"/>
  <c r="C69" i="19"/>
  <c r="K32" i="19"/>
  <c r="S32" i="19" s="1"/>
  <c r="AA32" i="19" s="1"/>
  <c r="AI32" i="19" s="1"/>
  <c r="AQ32" i="19" s="1"/>
  <c r="C67" i="19"/>
  <c r="K30" i="19"/>
  <c r="S30" i="19" s="1"/>
  <c r="AA30" i="19" s="1"/>
  <c r="AI30" i="19" s="1"/>
  <c r="AQ30" i="19" s="1"/>
  <c r="C65" i="19"/>
  <c r="K28" i="19"/>
  <c r="S28" i="19" s="1"/>
  <c r="AA28" i="19" s="1"/>
  <c r="AI28" i="19" s="1"/>
  <c r="AQ28" i="19" s="1"/>
  <c r="C63" i="19"/>
  <c r="K26" i="19"/>
  <c r="S26" i="19" s="1"/>
  <c r="AA26" i="19" s="1"/>
  <c r="AI26" i="19" s="1"/>
  <c r="AQ26" i="19" s="1"/>
  <c r="C61" i="19"/>
  <c r="K24" i="19"/>
  <c r="S24" i="19" s="1"/>
  <c r="AA24" i="19" s="1"/>
  <c r="AI24" i="19" s="1"/>
  <c r="AQ24" i="19" s="1"/>
  <c r="C59" i="19"/>
  <c r="K22" i="19"/>
  <c r="S22" i="19" s="1"/>
  <c r="AA22" i="19" s="1"/>
  <c r="AI22" i="19" s="1"/>
  <c r="AQ22" i="19" s="1"/>
  <c r="C57" i="19"/>
  <c r="K20" i="19"/>
  <c r="S20" i="19" s="1"/>
  <c r="AA20" i="19" s="1"/>
  <c r="AI20" i="19" s="1"/>
  <c r="AQ20" i="19" s="1"/>
  <c r="C55" i="19"/>
  <c r="K18" i="19"/>
  <c r="S18" i="19" s="1"/>
  <c r="AA18" i="19" s="1"/>
  <c r="AI18" i="19" s="1"/>
  <c r="AQ18" i="19" s="1"/>
  <c r="C53" i="19"/>
  <c r="K16" i="19"/>
  <c r="S16" i="19" s="1"/>
  <c r="AA16" i="19" s="1"/>
  <c r="AI16" i="19" s="1"/>
  <c r="AQ16" i="19" s="1"/>
  <c r="C51" i="19"/>
  <c r="K14" i="19"/>
  <c r="S14" i="19" s="1"/>
  <c r="AA14" i="19" s="1"/>
  <c r="AI14" i="19" s="1"/>
  <c r="AQ14" i="19" s="1"/>
  <c r="C49" i="19"/>
  <c r="K12" i="19"/>
  <c r="S12" i="19" s="1"/>
  <c r="AA12" i="19" s="1"/>
  <c r="AI12" i="19" s="1"/>
  <c r="AQ12" i="19" s="1"/>
  <c r="C47" i="19"/>
  <c r="K10" i="19"/>
  <c r="S10" i="19" s="1"/>
  <c r="AA10" i="19" s="1"/>
  <c r="AI10" i="19" s="1"/>
  <c r="AQ10" i="19" s="1"/>
  <c r="D72" i="19"/>
  <c r="L35" i="19"/>
  <c r="T35" i="19" s="1"/>
  <c r="AB35" i="19" s="1"/>
  <c r="AJ35" i="19" s="1"/>
  <c r="AR35" i="19" s="1"/>
  <c r="D70" i="19"/>
  <c r="L33" i="19"/>
  <c r="T33" i="19" s="1"/>
  <c r="AB33" i="19" s="1"/>
  <c r="AJ33" i="19" s="1"/>
  <c r="AR33" i="19" s="1"/>
  <c r="D64" i="19"/>
  <c r="L27" i="19"/>
  <c r="T27" i="19" s="1"/>
  <c r="AB27" i="19" s="1"/>
  <c r="AJ27" i="19" s="1"/>
  <c r="AR27" i="19" s="1"/>
  <c r="D58" i="19"/>
  <c r="L21" i="19"/>
  <c r="T21" i="19" s="1"/>
  <c r="AB21" i="19" s="1"/>
  <c r="AJ21" i="19" s="1"/>
  <c r="AR21" i="19" s="1"/>
  <c r="D50" i="19"/>
  <c r="L13" i="19"/>
  <c r="T13" i="19" s="1"/>
  <c r="AB13" i="19" s="1"/>
  <c r="AJ13" i="19" s="1"/>
  <c r="AR13" i="19" s="1"/>
  <c r="C74" i="19"/>
  <c r="K37" i="19"/>
  <c r="S37" i="19" s="1"/>
  <c r="AA37" i="19" s="1"/>
  <c r="AI37" i="19" s="1"/>
  <c r="AQ37" i="19" s="1"/>
  <c r="C72" i="19"/>
  <c r="K35" i="19"/>
  <c r="S35" i="19" s="1"/>
  <c r="AA35" i="19" s="1"/>
  <c r="AI35" i="19" s="1"/>
  <c r="AQ35" i="19" s="1"/>
  <c r="C70" i="19"/>
  <c r="K33" i="19"/>
  <c r="S33" i="19" s="1"/>
  <c r="AA33" i="19" s="1"/>
  <c r="AI33" i="19" s="1"/>
  <c r="AQ33" i="19" s="1"/>
  <c r="C68" i="19"/>
  <c r="K31" i="19"/>
  <c r="S31" i="19" s="1"/>
  <c r="AA31" i="19" s="1"/>
  <c r="AI31" i="19" s="1"/>
  <c r="AQ31" i="19" s="1"/>
  <c r="C66" i="19"/>
  <c r="K29" i="19"/>
  <c r="S29" i="19" s="1"/>
  <c r="AA29" i="19" s="1"/>
  <c r="AI29" i="19" s="1"/>
  <c r="AQ29" i="19" s="1"/>
  <c r="C64" i="19"/>
  <c r="K27" i="19"/>
  <c r="S27" i="19" s="1"/>
  <c r="AA27" i="19" s="1"/>
  <c r="AI27" i="19" s="1"/>
  <c r="AQ27" i="19" s="1"/>
  <c r="C62" i="19"/>
  <c r="K25" i="19"/>
  <c r="S25" i="19" s="1"/>
  <c r="AA25" i="19" s="1"/>
  <c r="AI25" i="19" s="1"/>
  <c r="AQ25" i="19" s="1"/>
  <c r="C60" i="19"/>
  <c r="K23" i="19"/>
  <c r="S23" i="19" s="1"/>
  <c r="AA23" i="19" s="1"/>
  <c r="AI23" i="19" s="1"/>
  <c r="AQ23" i="19" s="1"/>
  <c r="C58" i="19"/>
  <c r="K21" i="19"/>
  <c r="S21" i="19" s="1"/>
  <c r="AA21" i="19" s="1"/>
  <c r="AI21" i="19" s="1"/>
  <c r="AQ21" i="19" s="1"/>
  <c r="C56" i="19"/>
  <c r="K19" i="19"/>
  <c r="S19" i="19" s="1"/>
  <c r="AA19" i="19" s="1"/>
  <c r="AI19" i="19" s="1"/>
  <c r="AQ19" i="19" s="1"/>
  <c r="C54" i="19"/>
  <c r="K17" i="19"/>
  <c r="S17" i="19" s="1"/>
  <c r="AA17" i="19" s="1"/>
  <c r="AI17" i="19" s="1"/>
  <c r="AQ17" i="19" s="1"/>
  <c r="C52" i="19"/>
  <c r="K15" i="19"/>
  <c r="S15" i="19" s="1"/>
  <c r="AA15" i="19" s="1"/>
  <c r="AI15" i="19" s="1"/>
  <c r="AQ15" i="19" s="1"/>
  <c r="C50" i="19"/>
  <c r="K13" i="19"/>
  <c r="S13" i="19" s="1"/>
  <c r="AA13" i="19" s="1"/>
  <c r="AI13" i="19" s="1"/>
  <c r="AQ13" i="19" s="1"/>
  <c r="C48" i="19"/>
  <c r="K11" i="19"/>
  <c r="S11" i="19" s="1"/>
  <c r="AA11" i="19" s="1"/>
  <c r="AI11" i="19" s="1"/>
  <c r="AQ11" i="19" s="1"/>
  <c r="D35" i="18"/>
  <c r="D106" i="18" s="1"/>
  <c r="D71" i="18" s="1"/>
  <c r="C35" i="18"/>
  <c r="C106" i="18" s="1"/>
  <c r="C71" i="18" s="1"/>
  <c r="D34" i="18"/>
  <c r="D105" i="18" s="1"/>
  <c r="D70" i="18" s="1"/>
  <c r="C34" i="18"/>
  <c r="C105" i="18" s="1"/>
  <c r="C70" i="18" s="1"/>
  <c r="D33" i="18"/>
  <c r="D104" i="18" s="1"/>
  <c r="D69" i="18" s="1"/>
  <c r="C33" i="18"/>
  <c r="C104" i="18" s="1"/>
  <c r="C69" i="18" s="1"/>
  <c r="D32" i="18"/>
  <c r="D103" i="18" s="1"/>
  <c r="D68" i="18" s="1"/>
  <c r="C32" i="18"/>
  <c r="C103" i="18" s="1"/>
  <c r="C68" i="18" s="1"/>
  <c r="D31" i="18"/>
  <c r="D102" i="18" s="1"/>
  <c r="D67" i="18" s="1"/>
  <c r="C31" i="18"/>
  <c r="C102" i="18" s="1"/>
  <c r="C67" i="18" s="1"/>
  <c r="D30" i="18"/>
  <c r="D101" i="18" s="1"/>
  <c r="D66" i="18" s="1"/>
  <c r="C30" i="18"/>
  <c r="C101" i="18" s="1"/>
  <c r="C66" i="18" s="1"/>
  <c r="D29" i="18"/>
  <c r="D100" i="18" s="1"/>
  <c r="D65" i="18" s="1"/>
  <c r="C29" i="18"/>
  <c r="C100" i="18" s="1"/>
  <c r="C65" i="18" s="1"/>
  <c r="D28" i="18"/>
  <c r="D99" i="18" s="1"/>
  <c r="D64" i="18" s="1"/>
  <c r="C28" i="18"/>
  <c r="C99" i="18" s="1"/>
  <c r="C64" i="18" s="1"/>
  <c r="D27" i="18"/>
  <c r="D98" i="18" s="1"/>
  <c r="D63" i="18" s="1"/>
  <c r="C27" i="18"/>
  <c r="C98" i="18" s="1"/>
  <c r="C63" i="18" s="1"/>
  <c r="D26" i="18"/>
  <c r="D97" i="18" s="1"/>
  <c r="D62" i="18" s="1"/>
  <c r="C26" i="18"/>
  <c r="C97" i="18" s="1"/>
  <c r="C62" i="18" s="1"/>
  <c r="D25" i="18"/>
  <c r="D96" i="18" s="1"/>
  <c r="D61" i="18" s="1"/>
  <c r="C25" i="18"/>
  <c r="C96" i="18" s="1"/>
  <c r="C61" i="18" s="1"/>
  <c r="D24" i="18"/>
  <c r="D95" i="18" s="1"/>
  <c r="D60" i="18" s="1"/>
  <c r="C24" i="18"/>
  <c r="C95" i="18" s="1"/>
  <c r="C60" i="18" s="1"/>
  <c r="D23" i="18"/>
  <c r="D94" i="18" s="1"/>
  <c r="D59" i="18" s="1"/>
  <c r="C23" i="18"/>
  <c r="C94" i="18" s="1"/>
  <c r="C59" i="18" s="1"/>
  <c r="D22" i="18"/>
  <c r="D93" i="18" s="1"/>
  <c r="D58" i="18" s="1"/>
  <c r="C22" i="18"/>
  <c r="C93" i="18" s="1"/>
  <c r="C58" i="18" s="1"/>
  <c r="D21" i="18"/>
  <c r="D92" i="18" s="1"/>
  <c r="D57" i="18" s="1"/>
  <c r="C21" i="18"/>
  <c r="C92" i="18" s="1"/>
  <c r="C57" i="18" s="1"/>
  <c r="D20" i="18"/>
  <c r="D91" i="18" s="1"/>
  <c r="D56" i="18" s="1"/>
  <c r="C20" i="18"/>
  <c r="C91" i="18" s="1"/>
  <c r="C56" i="18" s="1"/>
  <c r="D19" i="18"/>
  <c r="D90" i="18" s="1"/>
  <c r="D55" i="18" s="1"/>
  <c r="C19" i="18"/>
  <c r="C90" i="18" s="1"/>
  <c r="C55" i="18" s="1"/>
  <c r="D18" i="18"/>
  <c r="D89" i="18" s="1"/>
  <c r="D54" i="18" s="1"/>
  <c r="C18" i="18"/>
  <c r="C89" i="18" s="1"/>
  <c r="C54" i="18" s="1"/>
  <c r="D17" i="18"/>
  <c r="D88" i="18" s="1"/>
  <c r="D53" i="18" s="1"/>
  <c r="C17" i="18"/>
  <c r="C88" i="18" s="1"/>
  <c r="C53" i="18" s="1"/>
  <c r="D16" i="18"/>
  <c r="D87" i="18" s="1"/>
  <c r="D52" i="18" s="1"/>
  <c r="C16" i="18"/>
  <c r="C87" i="18" s="1"/>
  <c r="C52" i="18" s="1"/>
  <c r="D15" i="18"/>
  <c r="D86" i="18" s="1"/>
  <c r="D51" i="18" s="1"/>
  <c r="C15" i="18"/>
  <c r="C86" i="18" s="1"/>
  <c r="C51" i="18" s="1"/>
  <c r="D14" i="18"/>
  <c r="D85" i="18" s="1"/>
  <c r="D50" i="18" s="1"/>
  <c r="C14" i="18"/>
  <c r="C85" i="18" s="1"/>
  <c r="C50" i="18" s="1"/>
  <c r="D13" i="18"/>
  <c r="D84" i="18" s="1"/>
  <c r="D49" i="18" s="1"/>
  <c r="C13" i="18"/>
  <c r="C84" i="18" s="1"/>
  <c r="C49" i="18" s="1"/>
  <c r="D12" i="18"/>
  <c r="D83" i="18" s="1"/>
  <c r="D48" i="18" s="1"/>
  <c r="C12" i="18"/>
  <c r="C83" i="18" s="1"/>
  <c r="C48" i="18" s="1"/>
  <c r="D11" i="18"/>
  <c r="D82" i="18" s="1"/>
  <c r="D47" i="18" s="1"/>
  <c r="C11" i="18"/>
  <c r="C82" i="18" s="1"/>
  <c r="C47" i="18" s="1"/>
  <c r="D10" i="18"/>
  <c r="D81" i="18" s="1"/>
  <c r="D46" i="18" s="1"/>
  <c r="C10" i="18"/>
  <c r="C81" i="18" s="1"/>
  <c r="C46" i="18" s="1"/>
  <c r="D9" i="18"/>
  <c r="D80" i="18" s="1"/>
  <c r="D45" i="18" s="1"/>
  <c r="C9" i="18"/>
  <c r="C80" i="18" s="1"/>
  <c r="C45" i="18" s="1"/>
  <c r="D8" i="18"/>
  <c r="D79" i="18" s="1"/>
  <c r="D44" i="18" s="1"/>
  <c r="C8" i="18"/>
  <c r="C79" i="18" s="1"/>
  <c r="C44" i="18" s="1"/>
  <c r="D7" i="18"/>
  <c r="D78" i="18" s="1"/>
  <c r="D43" i="18" s="1"/>
  <c r="C7" i="18"/>
  <c r="C78" i="18" s="1"/>
  <c r="C43" i="18" s="1"/>
  <c r="D35" i="17"/>
  <c r="D105" i="17" s="1"/>
  <c r="D70" i="17" s="1"/>
  <c r="C35" i="17"/>
  <c r="C105" i="17" s="1"/>
  <c r="C70" i="17" s="1"/>
  <c r="D34" i="17"/>
  <c r="D104" i="17" s="1"/>
  <c r="D69" i="17" s="1"/>
  <c r="C34" i="17"/>
  <c r="C104" i="17" s="1"/>
  <c r="C69" i="17" s="1"/>
  <c r="D33" i="17"/>
  <c r="D103" i="17" s="1"/>
  <c r="D68" i="17" s="1"/>
  <c r="C33" i="17"/>
  <c r="C103" i="17" s="1"/>
  <c r="C68" i="17" s="1"/>
  <c r="D32" i="17"/>
  <c r="D102" i="17" s="1"/>
  <c r="D67" i="17" s="1"/>
  <c r="C32" i="17"/>
  <c r="C102" i="17" s="1"/>
  <c r="C67" i="17" s="1"/>
  <c r="D31" i="17"/>
  <c r="D101" i="17" s="1"/>
  <c r="D66" i="17" s="1"/>
  <c r="C31" i="17"/>
  <c r="C101" i="17" s="1"/>
  <c r="C66" i="17" s="1"/>
  <c r="D30" i="17"/>
  <c r="D100" i="17" s="1"/>
  <c r="D65" i="17" s="1"/>
  <c r="C30" i="17"/>
  <c r="C100" i="17" s="1"/>
  <c r="C65" i="17" s="1"/>
  <c r="D29" i="17"/>
  <c r="D99" i="17" s="1"/>
  <c r="D64" i="17" s="1"/>
  <c r="C29" i="17"/>
  <c r="C99" i="17" s="1"/>
  <c r="C64" i="17" s="1"/>
  <c r="D28" i="17"/>
  <c r="D98" i="17" s="1"/>
  <c r="D63" i="17" s="1"/>
  <c r="C28" i="17"/>
  <c r="C98" i="17" s="1"/>
  <c r="C63" i="17" s="1"/>
  <c r="D27" i="17"/>
  <c r="D97" i="17" s="1"/>
  <c r="D62" i="17" s="1"/>
  <c r="C27" i="17"/>
  <c r="C97" i="17" s="1"/>
  <c r="C62" i="17" s="1"/>
  <c r="D26" i="17"/>
  <c r="D96" i="17" s="1"/>
  <c r="D61" i="17" s="1"/>
  <c r="C26" i="17"/>
  <c r="C96" i="17" s="1"/>
  <c r="C61" i="17" s="1"/>
  <c r="D25" i="17"/>
  <c r="D95" i="17" s="1"/>
  <c r="D60" i="17" s="1"/>
  <c r="C25" i="17"/>
  <c r="C95" i="17" s="1"/>
  <c r="C60" i="17" s="1"/>
  <c r="D24" i="17"/>
  <c r="D94" i="17" s="1"/>
  <c r="D59" i="17" s="1"/>
  <c r="C24" i="17"/>
  <c r="C94" i="17" s="1"/>
  <c r="C59" i="17" s="1"/>
  <c r="D23" i="17"/>
  <c r="D93" i="17" s="1"/>
  <c r="D58" i="17" s="1"/>
  <c r="C23" i="17"/>
  <c r="C93" i="17" s="1"/>
  <c r="C58" i="17" s="1"/>
  <c r="D22" i="17"/>
  <c r="D92" i="17" s="1"/>
  <c r="D57" i="17" s="1"/>
  <c r="C22" i="17"/>
  <c r="C92" i="17" s="1"/>
  <c r="C57" i="17" s="1"/>
  <c r="D21" i="17"/>
  <c r="D91" i="17" s="1"/>
  <c r="D56" i="17" s="1"/>
  <c r="C21" i="17"/>
  <c r="C91" i="17" s="1"/>
  <c r="C56" i="17" s="1"/>
  <c r="D20" i="17"/>
  <c r="D90" i="17" s="1"/>
  <c r="D55" i="17" s="1"/>
  <c r="C20" i="17"/>
  <c r="C90" i="17" s="1"/>
  <c r="C55" i="17" s="1"/>
  <c r="D19" i="17"/>
  <c r="D89" i="17" s="1"/>
  <c r="D54" i="17" s="1"/>
  <c r="C19" i="17"/>
  <c r="C89" i="17" s="1"/>
  <c r="C54" i="17" s="1"/>
  <c r="D18" i="17"/>
  <c r="D88" i="17" s="1"/>
  <c r="D53" i="17" s="1"/>
  <c r="C18" i="17"/>
  <c r="C88" i="17" s="1"/>
  <c r="C53" i="17" s="1"/>
  <c r="D17" i="17"/>
  <c r="D87" i="17" s="1"/>
  <c r="D52" i="17" s="1"/>
  <c r="C17" i="17"/>
  <c r="C87" i="17" s="1"/>
  <c r="C52" i="17" s="1"/>
  <c r="D16" i="17"/>
  <c r="D86" i="17" s="1"/>
  <c r="D51" i="17" s="1"/>
  <c r="C16" i="17"/>
  <c r="C86" i="17" s="1"/>
  <c r="C51" i="17" s="1"/>
  <c r="D15" i="17"/>
  <c r="D85" i="17" s="1"/>
  <c r="D50" i="17" s="1"/>
  <c r="C15" i="17"/>
  <c r="C85" i="17" s="1"/>
  <c r="C50" i="17" s="1"/>
  <c r="D14" i="17"/>
  <c r="D84" i="17" s="1"/>
  <c r="D49" i="17" s="1"/>
  <c r="C14" i="17"/>
  <c r="C84" i="17" s="1"/>
  <c r="C49" i="17" s="1"/>
  <c r="D13" i="17"/>
  <c r="D83" i="17" s="1"/>
  <c r="D48" i="17" s="1"/>
  <c r="C13" i="17"/>
  <c r="C83" i="17" s="1"/>
  <c r="C48" i="17" s="1"/>
  <c r="D12" i="17"/>
  <c r="D82" i="17" s="1"/>
  <c r="D47" i="17" s="1"/>
  <c r="C12" i="17"/>
  <c r="C82" i="17" s="1"/>
  <c r="C47" i="17" s="1"/>
  <c r="D11" i="17"/>
  <c r="D81" i="17" s="1"/>
  <c r="D46" i="17" s="1"/>
  <c r="C11" i="17"/>
  <c r="C81" i="17" s="1"/>
  <c r="C46" i="17" s="1"/>
  <c r="D10" i="17"/>
  <c r="D80" i="17" s="1"/>
  <c r="D45" i="17" s="1"/>
  <c r="C10" i="17"/>
  <c r="C80" i="17" s="1"/>
  <c r="C45" i="17" s="1"/>
  <c r="D9" i="17"/>
  <c r="D79" i="17" s="1"/>
  <c r="D44" i="17" s="1"/>
  <c r="C9" i="17"/>
  <c r="C79" i="17" s="1"/>
  <c r="C44" i="17" s="1"/>
  <c r="D8" i="17"/>
  <c r="D78" i="17" s="1"/>
  <c r="D43" i="17" s="1"/>
  <c r="C8" i="17"/>
  <c r="C78" i="17" s="1"/>
  <c r="C43" i="17" s="1"/>
  <c r="D7" i="17"/>
  <c r="D77" i="17" s="1"/>
  <c r="D42" i="17" s="1"/>
  <c r="C7" i="17"/>
  <c r="C77" i="17" s="1"/>
  <c r="C42" i="17" s="1"/>
  <c r="D35" i="16"/>
  <c r="C35" i="16"/>
  <c r="D34" i="16"/>
  <c r="C34" i="16"/>
  <c r="D33" i="16"/>
  <c r="C33" i="16"/>
  <c r="D32" i="16"/>
  <c r="C32" i="16"/>
  <c r="D31" i="16"/>
  <c r="C31" i="16"/>
  <c r="D30" i="16"/>
  <c r="C30" i="16"/>
  <c r="D29" i="16"/>
  <c r="C29" i="16"/>
  <c r="D28" i="16"/>
  <c r="C28" i="16"/>
  <c r="D27" i="16"/>
  <c r="C27" i="16"/>
  <c r="D26" i="16"/>
  <c r="C26" i="16"/>
  <c r="D25" i="16"/>
  <c r="C25" i="16"/>
  <c r="D24" i="16"/>
  <c r="C24" i="16"/>
  <c r="D23" i="16"/>
  <c r="C23" i="16"/>
  <c r="D22" i="16"/>
  <c r="C22" i="16"/>
  <c r="D21" i="16"/>
  <c r="C21" i="16"/>
  <c r="D20" i="16"/>
  <c r="C20" i="16"/>
  <c r="D19" i="16"/>
  <c r="C19" i="16"/>
  <c r="D18" i="16"/>
  <c r="C18" i="16"/>
  <c r="D17" i="16"/>
  <c r="C17" i="16"/>
  <c r="D16" i="16"/>
  <c r="C16" i="16"/>
  <c r="D15" i="16"/>
  <c r="C15" i="16"/>
  <c r="D14" i="16"/>
  <c r="C14" i="16"/>
  <c r="D13" i="16"/>
  <c r="C13" i="16"/>
  <c r="D12" i="16"/>
  <c r="C12" i="16"/>
  <c r="D11" i="16"/>
  <c r="C11" i="16"/>
  <c r="D10" i="16"/>
  <c r="C10" i="16"/>
  <c r="D9" i="16"/>
  <c r="C9" i="16"/>
  <c r="D8" i="16"/>
  <c r="C8" i="16"/>
  <c r="D7" i="16"/>
  <c r="C7" i="16"/>
  <c r="C85" i="19" l="1"/>
  <c r="K85" i="19" s="1"/>
  <c r="S85" i="19" s="1"/>
  <c r="AA85" i="19" s="1"/>
  <c r="AI85" i="19" s="1"/>
  <c r="AQ85" i="19" s="1"/>
  <c r="K48" i="19"/>
  <c r="S48" i="19" s="1"/>
  <c r="AA48" i="19" s="1"/>
  <c r="AI48" i="19" s="1"/>
  <c r="AQ48" i="19" s="1"/>
  <c r="C89" i="19"/>
  <c r="K89" i="19" s="1"/>
  <c r="S89" i="19" s="1"/>
  <c r="AA89" i="19" s="1"/>
  <c r="AI89" i="19" s="1"/>
  <c r="AQ89" i="19" s="1"/>
  <c r="K52" i="19"/>
  <c r="S52" i="19" s="1"/>
  <c r="AA52" i="19" s="1"/>
  <c r="AI52" i="19" s="1"/>
  <c r="AQ52" i="19" s="1"/>
  <c r="C93" i="19"/>
  <c r="K93" i="19" s="1"/>
  <c r="S93" i="19" s="1"/>
  <c r="AA93" i="19" s="1"/>
  <c r="AI93" i="19" s="1"/>
  <c r="AQ93" i="19" s="1"/>
  <c r="K56" i="19"/>
  <c r="S56" i="19" s="1"/>
  <c r="AA56" i="19" s="1"/>
  <c r="AI56" i="19" s="1"/>
  <c r="AQ56" i="19" s="1"/>
  <c r="C97" i="19"/>
  <c r="K97" i="19" s="1"/>
  <c r="S97" i="19" s="1"/>
  <c r="AA97" i="19" s="1"/>
  <c r="AI97" i="19" s="1"/>
  <c r="AQ97" i="19" s="1"/>
  <c r="K60" i="19"/>
  <c r="S60" i="19" s="1"/>
  <c r="AA60" i="19" s="1"/>
  <c r="AI60" i="19" s="1"/>
  <c r="AQ60" i="19" s="1"/>
  <c r="C101" i="19"/>
  <c r="K101" i="19" s="1"/>
  <c r="S101" i="19" s="1"/>
  <c r="AA101" i="19" s="1"/>
  <c r="AI101" i="19" s="1"/>
  <c r="AQ101" i="19" s="1"/>
  <c r="K64" i="19"/>
  <c r="S64" i="19" s="1"/>
  <c r="AA64" i="19" s="1"/>
  <c r="AI64" i="19" s="1"/>
  <c r="AQ64" i="19" s="1"/>
  <c r="C105" i="19"/>
  <c r="K105" i="19" s="1"/>
  <c r="S105" i="19" s="1"/>
  <c r="AA105" i="19" s="1"/>
  <c r="AI105" i="19" s="1"/>
  <c r="AQ105" i="19" s="1"/>
  <c r="K68" i="19"/>
  <c r="S68" i="19" s="1"/>
  <c r="AA68" i="19" s="1"/>
  <c r="AI68" i="19" s="1"/>
  <c r="AQ68" i="19" s="1"/>
  <c r="C109" i="19"/>
  <c r="K109" i="19" s="1"/>
  <c r="S109" i="19" s="1"/>
  <c r="AA109" i="19" s="1"/>
  <c r="AI109" i="19" s="1"/>
  <c r="AQ109" i="19" s="1"/>
  <c r="K72" i="19"/>
  <c r="S72" i="19" s="1"/>
  <c r="AA72" i="19" s="1"/>
  <c r="AI72" i="19" s="1"/>
  <c r="AQ72" i="19" s="1"/>
  <c r="D87" i="19"/>
  <c r="L87" i="19" s="1"/>
  <c r="T87" i="19" s="1"/>
  <c r="AB87" i="19" s="1"/>
  <c r="AJ87" i="19" s="1"/>
  <c r="AR87" i="19" s="1"/>
  <c r="L50" i="19"/>
  <c r="T50" i="19" s="1"/>
  <c r="AB50" i="19" s="1"/>
  <c r="AJ50" i="19" s="1"/>
  <c r="AR50" i="19" s="1"/>
  <c r="D101" i="19"/>
  <c r="L101" i="19" s="1"/>
  <c r="T101" i="19" s="1"/>
  <c r="AB101" i="19" s="1"/>
  <c r="AJ101" i="19" s="1"/>
  <c r="AR101" i="19" s="1"/>
  <c r="L64" i="19"/>
  <c r="T64" i="19" s="1"/>
  <c r="AB64" i="19" s="1"/>
  <c r="AJ64" i="19" s="1"/>
  <c r="AR64" i="19" s="1"/>
  <c r="D109" i="19"/>
  <c r="L109" i="19" s="1"/>
  <c r="T109" i="19" s="1"/>
  <c r="AB109" i="19" s="1"/>
  <c r="AJ109" i="19" s="1"/>
  <c r="AR109" i="19" s="1"/>
  <c r="L72" i="19"/>
  <c r="T72" i="19" s="1"/>
  <c r="AB72" i="19" s="1"/>
  <c r="AJ72" i="19" s="1"/>
  <c r="AR72" i="19" s="1"/>
  <c r="C86" i="19"/>
  <c r="K86" i="19" s="1"/>
  <c r="S86" i="19" s="1"/>
  <c r="AA86" i="19" s="1"/>
  <c r="AI86" i="19" s="1"/>
  <c r="AQ86" i="19" s="1"/>
  <c r="K49" i="19"/>
  <c r="S49" i="19" s="1"/>
  <c r="AA49" i="19" s="1"/>
  <c r="AI49" i="19" s="1"/>
  <c r="AQ49" i="19" s="1"/>
  <c r="C90" i="19"/>
  <c r="K90" i="19" s="1"/>
  <c r="S90" i="19" s="1"/>
  <c r="AA90" i="19" s="1"/>
  <c r="AI90" i="19" s="1"/>
  <c r="AQ90" i="19" s="1"/>
  <c r="K53" i="19"/>
  <c r="S53" i="19" s="1"/>
  <c r="AA53" i="19" s="1"/>
  <c r="AI53" i="19" s="1"/>
  <c r="AQ53" i="19" s="1"/>
  <c r="C94" i="19"/>
  <c r="K94" i="19" s="1"/>
  <c r="S94" i="19" s="1"/>
  <c r="AA94" i="19" s="1"/>
  <c r="AI94" i="19" s="1"/>
  <c r="AQ94" i="19" s="1"/>
  <c r="K57" i="19"/>
  <c r="S57" i="19" s="1"/>
  <c r="AA57" i="19" s="1"/>
  <c r="AI57" i="19" s="1"/>
  <c r="AQ57" i="19" s="1"/>
  <c r="C98" i="19"/>
  <c r="K98" i="19" s="1"/>
  <c r="S98" i="19" s="1"/>
  <c r="AA98" i="19" s="1"/>
  <c r="AI98" i="19" s="1"/>
  <c r="AQ98" i="19" s="1"/>
  <c r="K61" i="19"/>
  <c r="S61" i="19" s="1"/>
  <c r="AA61" i="19" s="1"/>
  <c r="AI61" i="19" s="1"/>
  <c r="AQ61" i="19" s="1"/>
  <c r="C102" i="19"/>
  <c r="K102" i="19" s="1"/>
  <c r="S102" i="19" s="1"/>
  <c r="AA102" i="19" s="1"/>
  <c r="AI102" i="19" s="1"/>
  <c r="AQ102" i="19" s="1"/>
  <c r="K65" i="19"/>
  <c r="S65" i="19" s="1"/>
  <c r="AA65" i="19" s="1"/>
  <c r="AI65" i="19" s="1"/>
  <c r="AQ65" i="19" s="1"/>
  <c r="C106" i="19"/>
  <c r="K106" i="19" s="1"/>
  <c r="S106" i="19" s="1"/>
  <c r="AA106" i="19" s="1"/>
  <c r="AI106" i="19" s="1"/>
  <c r="AQ106" i="19" s="1"/>
  <c r="K69" i="19"/>
  <c r="S69" i="19" s="1"/>
  <c r="AA69" i="19" s="1"/>
  <c r="AI69" i="19" s="1"/>
  <c r="AQ69" i="19" s="1"/>
  <c r="C110" i="19"/>
  <c r="K110" i="19" s="1"/>
  <c r="S110" i="19" s="1"/>
  <c r="AA110" i="19" s="1"/>
  <c r="AI110" i="19" s="1"/>
  <c r="AQ110" i="19" s="1"/>
  <c r="K73" i="19"/>
  <c r="S73" i="19" s="1"/>
  <c r="AA73" i="19" s="1"/>
  <c r="AI73" i="19" s="1"/>
  <c r="AQ73" i="19" s="1"/>
  <c r="D85" i="19"/>
  <c r="L85" i="19" s="1"/>
  <c r="T85" i="19" s="1"/>
  <c r="AB85" i="19" s="1"/>
  <c r="AJ85" i="19" s="1"/>
  <c r="AR85" i="19" s="1"/>
  <c r="L48" i="19"/>
  <c r="T48" i="19" s="1"/>
  <c r="AB48" i="19" s="1"/>
  <c r="AJ48" i="19" s="1"/>
  <c r="AR48" i="19" s="1"/>
  <c r="D97" i="19"/>
  <c r="L97" i="19" s="1"/>
  <c r="T97" i="19" s="1"/>
  <c r="AB97" i="19" s="1"/>
  <c r="AJ97" i="19" s="1"/>
  <c r="AR97" i="19" s="1"/>
  <c r="L60" i="19"/>
  <c r="T60" i="19" s="1"/>
  <c r="AB60" i="19" s="1"/>
  <c r="AJ60" i="19" s="1"/>
  <c r="AR60" i="19" s="1"/>
  <c r="D111" i="19"/>
  <c r="L111" i="19" s="1"/>
  <c r="T111" i="19" s="1"/>
  <c r="AB111" i="19" s="1"/>
  <c r="AJ111" i="19" s="1"/>
  <c r="AR111" i="19" s="1"/>
  <c r="L74" i="19"/>
  <c r="T74" i="19" s="1"/>
  <c r="AB74" i="19" s="1"/>
  <c r="AJ74" i="19" s="1"/>
  <c r="AR74" i="19" s="1"/>
  <c r="D86" i="19"/>
  <c r="L86" i="19" s="1"/>
  <c r="T86" i="19" s="1"/>
  <c r="AB86" i="19" s="1"/>
  <c r="AJ86" i="19" s="1"/>
  <c r="AR86" i="19" s="1"/>
  <c r="L49" i="19"/>
  <c r="T49" i="19" s="1"/>
  <c r="AB49" i="19" s="1"/>
  <c r="AJ49" i="19" s="1"/>
  <c r="AR49" i="19" s="1"/>
  <c r="D90" i="19"/>
  <c r="L90" i="19" s="1"/>
  <c r="T90" i="19" s="1"/>
  <c r="AB90" i="19" s="1"/>
  <c r="AJ90" i="19" s="1"/>
  <c r="AR90" i="19" s="1"/>
  <c r="L53" i="19"/>
  <c r="T53" i="19" s="1"/>
  <c r="AB53" i="19" s="1"/>
  <c r="AJ53" i="19" s="1"/>
  <c r="AR53" i="19" s="1"/>
  <c r="D94" i="19"/>
  <c r="L94" i="19" s="1"/>
  <c r="T94" i="19" s="1"/>
  <c r="AB94" i="19" s="1"/>
  <c r="AJ94" i="19" s="1"/>
  <c r="AR94" i="19" s="1"/>
  <c r="L57" i="19"/>
  <c r="T57" i="19" s="1"/>
  <c r="AB57" i="19" s="1"/>
  <c r="AJ57" i="19" s="1"/>
  <c r="AR57" i="19" s="1"/>
  <c r="D98" i="19"/>
  <c r="L98" i="19" s="1"/>
  <c r="T98" i="19" s="1"/>
  <c r="AB98" i="19" s="1"/>
  <c r="AJ98" i="19" s="1"/>
  <c r="AR98" i="19" s="1"/>
  <c r="L61" i="19"/>
  <c r="T61" i="19" s="1"/>
  <c r="AB61" i="19" s="1"/>
  <c r="AJ61" i="19" s="1"/>
  <c r="AR61" i="19" s="1"/>
  <c r="D102" i="19"/>
  <c r="L102" i="19" s="1"/>
  <c r="T102" i="19" s="1"/>
  <c r="AB102" i="19" s="1"/>
  <c r="AJ102" i="19" s="1"/>
  <c r="AR102" i="19" s="1"/>
  <c r="L65" i="19"/>
  <c r="T65" i="19" s="1"/>
  <c r="AB65" i="19" s="1"/>
  <c r="AJ65" i="19" s="1"/>
  <c r="AR65" i="19" s="1"/>
  <c r="D106" i="19"/>
  <c r="L106" i="19" s="1"/>
  <c r="T106" i="19" s="1"/>
  <c r="AB106" i="19" s="1"/>
  <c r="AJ106" i="19" s="1"/>
  <c r="AR106" i="19" s="1"/>
  <c r="L69" i="19"/>
  <c r="T69" i="19" s="1"/>
  <c r="AB69" i="19" s="1"/>
  <c r="AJ69" i="19" s="1"/>
  <c r="AR69" i="19" s="1"/>
  <c r="D110" i="19"/>
  <c r="L110" i="19" s="1"/>
  <c r="T110" i="19" s="1"/>
  <c r="AB110" i="19" s="1"/>
  <c r="AJ110" i="19" s="1"/>
  <c r="AR110" i="19" s="1"/>
  <c r="L73" i="19"/>
  <c r="T73" i="19" s="1"/>
  <c r="AB73" i="19" s="1"/>
  <c r="AJ73" i="19" s="1"/>
  <c r="AR73" i="19" s="1"/>
  <c r="D89" i="19"/>
  <c r="L89" i="19" s="1"/>
  <c r="T89" i="19" s="1"/>
  <c r="AB89" i="19" s="1"/>
  <c r="AJ89" i="19" s="1"/>
  <c r="AR89" i="19" s="1"/>
  <c r="L52" i="19"/>
  <c r="T52" i="19" s="1"/>
  <c r="AB52" i="19" s="1"/>
  <c r="AJ52" i="19" s="1"/>
  <c r="AR52" i="19" s="1"/>
  <c r="D99" i="19"/>
  <c r="L99" i="19" s="1"/>
  <c r="T99" i="19" s="1"/>
  <c r="AB99" i="19" s="1"/>
  <c r="AJ99" i="19" s="1"/>
  <c r="AR99" i="19" s="1"/>
  <c r="L62" i="19"/>
  <c r="T62" i="19" s="1"/>
  <c r="AB62" i="19" s="1"/>
  <c r="AJ62" i="19" s="1"/>
  <c r="AR62" i="19" s="1"/>
  <c r="C87" i="19"/>
  <c r="K87" i="19" s="1"/>
  <c r="S87" i="19" s="1"/>
  <c r="AA87" i="19" s="1"/>
  <c r="AI87" i="19" s="1"/>
  <c r="AQ87" i="19" s="1"/>
  <c r="K50" i="19"/>
  <c r="S50" i="19" s="1"/>
  <c r="AA50" i="19" s="1"/>
  <c r="AI50" i="19" s="1"/>
  <c r="AQ50" i="19" s="1"/>
  <c r="C91" i="19"/>
  <c r="K91" i="19" s="1"/>
  <c r="S91" i="19" s="1"/>
  <c r="AA91" i="19" s="1"/>
  <c r="AI91" i="19" s="1"/>
  <c r="AQ91" i="19" s="1"/>
  <c r="K54" i="19"/>
  <c r="S54" i="19" s="1"/>
  <c r="AA54" i="19" s="1"/>
  <c r="AI54" i="19" s="1"/>
  <c r="AQ54" i="19" s="1"/>
  <c r="C95" i="19"/>
  <c r="K95" i="19" s="1"/>
  <c r="S95" i="19" s="1"/>
  <c r="AA95" i="19" s="1"/>
  <c r="AI95" i="19" s="1"/>
  <c r="AQ95" i="19" s="1"/>
  <c r="K58" i="19"/>
  <c r="S58" i="19" s="1"/>
  <c r="AA58" i="19" s="1"/>
  <c r="AI58" i="19" s="1"/>
  <c r="AQ58" i="19" s="1"/>
  <c r="C99" i="19"/>
  <c r="K99" i="19" s="1"/>
  <c r="S99" i="19" s="1"/>
  <c r="AA99" i="19" s="1"/>
  <c r="AI99" i="19" s="1"/>
  <c r="AQ99" i="19" s="1"/>
  <c r="K62" i="19"/>
  <c r="S62" i="19" s="1"/>
  <c r="AA62" i="19" s="1"/>
  <c r="AI62" i="19" s="1"/>
  <c r="AQ62" i="19" s="1"/>
  <c r="C103" i="19"/>
  <c r="K103" i="19" s="1"/>
  <c r="S103" i="19" s="1"/>
  <c r="AA103" i="19" s="1"/>
  <c r="AI103" i="19" s="1"/>
  <c r="AQ103" i="19" s="1"/>
  <c r="K66" i="19"/>
  <c r="S66" i="19" s="1"/>
  <c r="AA66" i="19" s="1"/>
  <c r="AI66" i="19" s="1"/>
  <c r="AQ66" i="19" s="1"/>
  <c r="C107" i="19"/>
  <c r="K107" i="19" s="1"/>
  <c r="S107" i="19" s="1"/>
  <c r="AA107" i="19" s="1"/>
  <c r="AI107" i="19" s="1"/>
  <c r="AQ107" i="19" s="1"/>
  <c r="K70" i="19"/>
  <c r="S70" i="19" s="1"/>
  <c r="AA70" i="19" s="1"/>
  <c r="AI70" i="19" s="1"/>
  <c r="AQ70" i="19" s="1"/>
  <c r="C111" i="19"/>
  <c r="K111" i="19" s="1"/>
  <c r="S111" i="19" s="1"/>
  <c r="AA111" i="19" s="1"/>
  <c r="AI111" i="19" s="1"/>
  <c r="AQ111" i="19" s="1"/>
  <c r="K74" i="19"/>
  <c r="S74" i="19" s="1"/>
  <c r="AA74" i="19" s="1"/>
  <c r="AI74" i="19" s="1"/>
  <c r="AQ74" i="19" s="1"/>
  <c r="D95" i="19"/>
  <c r="L95" i="19" s="1"/>
  <c r="T95" i="19" s="1"/>
  <c r="AB95" i="19" s="1"/>
  <c r="AJ95" i="19" s="1"/>
  <c r="AR95" i="19" s="1"/>
  <c r="L58" i="19"/>
  <c r="T58" i="19" s="1"/>
  <c r="AB58" i="19" s="1"/>
  <c r="AJ58" i="19" s="1"/>
  <c r="AR58" i="19" s="1"/>
  <c r="D107" i="19"/>
  <c r="L107" i="19" s="1"/>
  <c r="T107" i="19" s="1"/>
  <c r="AB107" i="19" s="1"/>
  <c r="AJ107" i="19" s="1"/>
  <c r="AR107" i="19" s="1"/>
  <c r="L70" i="19"/>
  <c r="T70" i="19" s="1"/>
  <c r="AB70" i="19" s="1"/>
  <c r="AJ70" i="19" s="1"/>
  <c r="AR70" i="19" s="1"/>
  <c r="C84" i="19"/>
  <c r="K84" i="19" s="1"/>
  <c r="S84" i="19" s="1"/>
  <c r="AA84" i="19" s="1"/>
  <c r="AI84" i="19" s="1"/>
  <c r="AQ84" i="19" s="1"/>
  <c r="K47" i="19"/>
  <c r="S47" i="19" s="1"/>
  <c r="AA47" i="19" s="1"/>
  <c r="AI47" i="19" s="1"/>
  <c r="AQ47" i="19" s="1"/>
  <c r="C88" i="19"/>
  <c r="K88" i="19" s="1"/>
  <c r="S88" i="19" s="1"/>
  <c r="AA88" i="19" s="1"/>
  <c r="AI88" i="19" s="1"/>
  <c r="AQ88" i="19" s="1"/>
  <c r="K51" i="19"/>
  <c r="S51" i="19" s="1"/>
  <c r="AA51" i="19" s="1"/>
  <c r="AI51" i="19" s="1"/>
  <c r="AQ51" i="19" s="1"/>
  <c r="C92" i="19"/>
  <c r="K92" i="19" s="1"/>
  <c r="S92" i="19" s="1"/>
  <c r="AA92" i="19" s="1"/>
  <c r="AI92" i="19" s="1"/>
  <c r="AQ92" i="19" s="1"/>
  <c r="K55" i="19"/>
  <c r="S55" i="19" s="1"/>
  <c r="AA55" i="19" s="1"/>
  <c r="AI55" i="19" s="1"/>
  <c r="AQ55" i="19" s="1"/>
  <c r="C96" i="19"/>
  <c r="K96" i="19" s="1"/>
  <c r="S96" i="19" s="1"/>
  <c r="AA96" i="19" s="1"/>
  <c r="AI96" i="19" s="1"/>
  <c r="AQ96" i="19" s="1"/>
  <c r="K59" i="19"/>
  <c r="S59" i="19" s="1"/>
  <c r="AA59" i="19" s="1"/>
  <c r="AI59" i="19" s="1"/>
  <c r="AQ59" i="19" s="1"/>
  <c r="C100" i="19"/>
  <c r="K100" i="19" s="1"/>
  <c r="S100" i="19" s="1"/>
  <c r="AA100" i="19" s="1"/>
  <c r="AI100" i="19" s="1"/>
  <c r="AQ100" i="19" s="1"/>
  <c r="K63" i="19"/>
  <c r="S63" i="19" s="1"/>
  <c r="AA63" i="19" s="1"/>
  <c r="AI63" i="19" s="1"/>
  <c r="AQ63" i="19" s="1"/>
  <c r="C104" i="19"/>
  <c r="K104" i="19" s="1"/>
  <c r="S104" i="19" s="1"/>
  <c r="AA104" i="19" s="1"/>
  <c r="AI104" i="19" s="1"/>
  <c r="AQ104" i="19" s="1"/>
  <c r="K67" i="19"/>
  <c r="S67" i="19" s="1"/>
  <c r="AA67" i="19" s="1"/>
  <c r="AI67" i="19" s="1"/>
  <c r="AQ67" i="19" s="1"/>
  <c r="C108" i="19"/>
  <c r="K108" i="19" s="1"/>
  <c r="S108" i="19" s="1"/>
  <c r="AA108" i="19" s="1"/>
  <c r="AI108" i="19" s="1"/>
  <c r="AQ108" i="19" s="1"/>
  <c r="K71" i="19"/>
  <c r="S71" i="19" s="1"/>
  <c r="AA71" i="19" s="1"/>
  <c r="AI71" i="19" s="1"/>
  <c r="AQ71" i="19" s="1"/>
  <c r="D83" i="19"/>
  <c r="L83" i="19" s="1"/>
  <c r="T83" i="19" s="1"/>
  <c r="AB83" i="19" s="1"/>
  <c r="AJ83" i="19" s="1"/>
  <c r="AR83" i="19" s="1"/>
  <c r="L46" i="19"/>
  <c r="T46" i="19" s="1"/>
  <c r="AB46" i="19" s="1"/>
  <c r="AJ46" i="19" s="1"/>
  <c r="AR46" i="19" s="1"/>
  <c r="D91" i="19"/>
  <c r="L91" i="19" s="1"/>
  <c r="T91" i="19" s="1"/>
  <c r="AB91" i="19" s="1"/>
  <c r="AJ91" i="19" s="1"/>
  <c r="AR91" i="19" s="1"/>
  <c r="L54" i="19"/>
  <c r="T54" i="19" s="1"/>
  <c r="AB54" i="19" s="1"/>
  <c r="AJ54" i="19" s="1"/>
  <c r="AR54" i="19" s="1"/>
  <c r="D103" i="19"/>
  <c r="L103" i="19" s="1"/>
  <c r="T103" i="19" s="1"/>
  <c r="AB103" i="19" s="1"/>
  <c r="AJ103" i="19" s="1"/>
  <c r="AR103" i="19" s="1"/>
  <c r="L66" i="19"/>
  <c r="T66" i="19" s="1"/>
  <c r="AB66" i="19" s="1"/>
  <c r="AJ66" i="19" s="1"/>
  <c r="AR66" i="19" s="1"/>
  <c r="D84" i="19"/>
  <c r="L84" i="19" s="1"/>
  <c r="T84" i="19" s="1"/>
  <c r="AB84" i="19" s="1"/>
  <c r="AJ84" i="19" s="1"/>
  <c r="AR84" i="19" s="1"/>
  <c r="L47" i="19"/>
  <c r="T47" i="19" s="1"/>
  <c r="AB47" i="19" s="1"/>
  <c r="AJ47" i="19" s="1"/>
  <c r="AR47" i="19" s="1"/>
  <c r="D88" i="19"/>
  <c r="L88" i="19" s="1"/>
  <c r="T88" i="19" s="1"/>
  <c r="AB88" i="19" s="1"/>
  <c r="AJ88" i="19" s="1"/>
  <c r="AR88" i="19" s="1"/>
  <c r="L51" i="19"/>
  <c r="T51" i="19" s="1"/>
  <c r="AB51" i="19" s="1"/>
  <c r="AJ51" i="19" s="1"/>
  <c r="AR51" i="19" s="1"/>
  <c r="D92" i="19"/>
  <c r="L92" i="19" s="1"/>
  <c r="T92" i="19" s="1"/>
  <c r="AB92" i="19" s="1"/>
  <c r="AJ92" i="19" s="1"/>
  <c r="AR92" i="19" s="1"/>
  <c r="L55" i="19"/>
  <c r="T55" i="19" s="1"/>
  <c r="AB55" i="19" s="1"/>
  <c r="AJ55" i="19" s="1"/>
  <c r="AR55" i="19" s="1"/>
  <c r="D96" i="19"/>
  <c r="L96" i="19" s="1"/>
  <c r="T96" i="19" s="1"/>
  <c r="AB96" i="19" s="1"/>
  <c r="AJ96" i="19" s="1"/>
  <c r="AR96" i="19" s="1"/>
  <c r="L59" i="19"/>
  <c r="T59" i="19" s="1"/>
  <c r="AB59" i="19" s="1"/>
  <c r="AJ59" i="19" s="1"/>
  <c r="AR59" i="19" s="1"/>
  <c r="D100" i="19"/>
  <c r="L100" i="19" s="1"/>
  <c r="T100" i="19" s="1"/>
  <c r="AB100" i="19" s="1"/>
  <c r="AJ100" i="19" s="1"/>
  <c r="AR100" i="19" s="1"/>
  <c r="L63" i="19"/>
  <c r="T63" i="19" s="1"/>
  <c r="AB63" i="19" s="1"/>
  <c r="AJ63" i="19" s="1"/>
  <c r="AR63" i="19" s="1"/>
  <c r="D104" i="19"/>
  <c r="L104" i="19" s="1"/>
  <c r="T104" i="19" s="1"/>
  <c r="AB104" i="19" s="1"/>
  <c r="AJ104" i="19" s="1"/>
  <c r="AR104" i="19" s="1"/>
  <c r="L67" i="19"/>
  <c r="T67" i="19" s="1"/>
  <c r="AB67" i="19" s="1"/>
  <c r="AJ67" i="19" s="1"/>
  <c r="AR67" i="19" s="1"/>
  <c r="D108" i="19"/>
  <c r="L108" i="19" s="1"/>
  <c r="T108" i="19" s="1"/>
  <c r="AB108" i="19" s="1"/>
  <c r="AJ108" i="19" s="1"/>
  <c r="AR108" i="19" s="1"/>
  <c r="L71" i="19"/>
  <c r="T71" i="19" s="1"/>
  <c r="AB71" i="19" s="1"/>
  <c r="AJ71" i="19" s="1"/>
  <c r="AR71" i="19" s="1"/>
  <c r="C83" i="19"/>
  <c r="K83" i="19" s="1"/>
  <c r="S83" i="19" s="1"/>
  <c r="AA83" i="19" s="1"/>
  <c r="AI83" i="19" s="1"/>
  <c r="AQ83" i="19" s="1"/>
  <c r="K46" i="19"/>
  <c r="S46" i="19" s="1"/>
  <c r="AA46" i="19" s="1"/>
  <c r="AI46" i="19" s="1"/>
  <c r="AQ46" i="19" s="1"/>
  <c r="D93" i="19"/>
  <c r="L93" i="19" s="1"/>
  <c r="T93" i="19" s="1"/>
  <c r="AB93" i="19" s="1"/>
  <c r="AJ93" i="19" s="1"/>
  <c r="AR93" i="19" s="1"/>
  <c r="L56" i="19"/>
  <c r="T56" i="19" s="1"/>
  <c r="AB56" i="19" s="1"/>
  <c r="AJ56" i="19" s="1"/>
  <c r="AR56" i="19" s="1"/>
  <c r="D105" i="19"/>
  <c r="L105" i="19" s="1"/>
  <c r="T105" i="19" s="1"/>
  <c r="AB105" i="19" s="1"/>
  <c r="AJ105" i="19" s="1"/>
  <c r="AR105" i="19" s="1"/>
  <c r="L68" i="19"/>
  <c r="T68" i="19" s="1"/>
  <c r="AB68" i="19" s="1"/>
  <c r="AJ68" i="19" s="1"/>
  <c r="AR68" i="19" s="1"/>
  <c r="C62" i="6"/>
  <c r="C57" i="6"/>
  <c r="C53" i="6"/>
  <c r="C49" i="6"/>
  <c r="C45" i="6"/>
  <c r="C41" i="6"/>
  <c r="C29" i="6"/>
  <c r="C24" i="6"/>
  <c r="C20" i="6"/>
  <c r="C16" i="6"/>
  <c r="C12" i="6"/>
  <c r="C8" i="6"/>
  <c r="D56" i="13"/>
  <c r="D91" i="13" s="1"/>
  <c r="C8" i="13"/>
  <c r="C43" i="13" s="1"/>
  <c r="C78" i="13" s="1"/>
  <c r="D8" i="13"/>
  <c r="D43" i="13" s="1"/>
  <c r="D78" i="13" s="1"/>
  <c r="C9" i="13"/>
  <c r="C44" i="13" s="1"/>
  <c r="C79" i="13" s="1"/>
  <c r="D9" i="13"/>
  <c r="D44" i="13" s="1"/>
  <c r="D79" i="13" s="1"/>
  <c r="C10" i="13"/>
  <c r="C45" i="13" s="1"/>
  <c r="C80" i="13" s="1"/>
  <c r="D10" i="13"/>
  <c r="D45" i="13" s="1"/>
  <c r="D80" i="13" s="1"/>
  <c r="C11" i="13"/>
  <c r="C46" i="13" s="1"/>
  <c r="C81" i="13" s="1"/>
  <c r="D11" i="13"/>
  <c r="D46" i="13" s="1"/>
  <c r="D81" i="13" s="1"/>
  <c r="C12" i="13"/>
  <c r="C47" i="13" s="1"/>
  <c r="C82" i="13" s="1"/>
  <c r="D12" i="13"/>
  <c r="D47" i="13" s="1"/>
  <c r="D82" i="13" s="1"/>
  <c r="C13" i="13"/>
  <c r="C48" i="13" s="1"/>
  <c r="C83" i="13" s="1"/>
  <c r="D13" i="13"/>
  <c r="D48" i="13" s="1"/>
  <c r="D83" i="13" s="1"/>
  <c r="C14" i="13"/>
  <c r="C49" i="13" s="1"/>
  <c r="C84" i="13" s="1"/>
  <c r="D14" i="13"/>
  <c r="D49" i="13" s="1"/>
  <c r="D84" i="13" s="1"/>
  <c r="C15" i="13"/>
  <c r="C50" i="13" s="1"/>
  <c r="C85" i="13" s="1"/>
  <c r="D15" i="13"/>
  <c r="D50" i="13" s="1"/>
  <c r="D85" i="13" s="1"/>
  <c r="C16" i="13"/>
  <c r="C51" i="13" s="1"/>
  <c r="C86" i="13" s="1"/>
  <c r="D16" i="13"/>
  <c r="D51" i="13" s="1"/>
  <c r="D86" i="13" s="1"/>
  <c r="C17" i="13"/>
  <c r="C52" i="13" s="1"/>
  <c r="C87" i="13" s="1"/>
  <c r="D17" i="13"/>
  <c r="D52" i="13" s="1"/>
  <c r="D87" i="13" s="1"/>
  <c r="C18" i="13"/>
  <c r="C53" i="13" s="1"/>
  <c r="C88" i="13" s="1"/>
  <c r="D18" i="13"/>
  <c r="D53" i="13" s="1"/>
  <c r="D88" i="13" s="1"/>
  <c r="C19" i="13"/>
  <c r="C54" i="13" s="1"/>
  <c r="C89" i="13" s="1"/>
  <c r="D19" i="13"/>
  <c r="D54" i="13" s="1"/>
  <c r="D89" i="13" s="1"/>
  <c r="C20" i="13"/>
  <c r="C55" i="13" s="1"/>
  <c r="C90" i="13" s="1"/>
  <c r="D20" i="13"/>
  <c r="D55" i="13" s="1"/>
  <c r="D90" i="13" s="1"/>
  <c r="C21" i="13"/>
  <c r="C56" i="13" s="1"/>
  <c r="C91" i="13" s="1"/>
  <c r="D21" i="13"/>
  <c r="C22" i="13"/>
  <c r="C57" i="13" s="1"/>
  <c r="C92" i="13" s="1"/>
  <c r="D22" i="13"/>
  <c r="D57" i="13" s="1"/>
  <c r="D92" i="13" s="1"/>
  <c r="C23" i="13"/>
  <c r="C58" i="13" s="1"/>
  <c r="C93" i="13" s="1"/>
  <c r="D23" i="13"/>
  <c r="D58" i="13" s="1"/>
  <c r="D93" i="13" s="1"/>
  <c r="C24" i="13"/>
  <c r="C59" i="13" s="1"/>
  <c r="C94" i="13" s="1"/>
  <c r="D24" i="13"/>
  <c r="D59" i="13" s="1"/>
  <c r="D94" i="13" s="1"/>
  <c r="C25" i="13"/>
  <c r="C60" i="13" s="1"/>
  <c r="C95" i="13" s="1"/>
  <c r="D25" i="13"/>
  <c r="D60" i="13" s="1"/>
  <c r="D95" i="13" s="1"/>
  <c r="C26" i="13"/>
  <c r="C61" i="13" s="1"/>
  <c r="C96" i="13" s="1"/>
  <c r="D26" i="13"/>
  <c r="D61" i="13" s="1"/>
  <c r="D96" i="13" s="1"/>
  <c r="C27" i="13"/>
  <c r="C62" i="13" s="1"/>
  <c r="C97" i="13" s="1"/>
  <c r="D27" i="13"/>
  <c r="D62" i="13" s="1"/>
  <c r="D97" i="13" s="1"/>
  <c r="C28" i="13"/>
  <c r="C63" i="13" s="1"/>
  <c r="C98" i="13" s="1"/>
  <c r="D28" i="13"/>
  <c r="D63" i="13" s="1"/>
  <c r="D98" i="13" s="1"/>
  <c r="C29" i="13"/>
  <c r="C64" i="13" s="1"/>
  <c r="C99" i="13" s="1"/>
  <c r="D29" i="13"/>
  <c r="D64" i="13" s="1"/>
  <c r="D99" i="13" s="1"/>
  <c r="C30" i="13"/>
  <c r="C65" i="13" s="1"/>
  <c r="C100" i="13" s="1"/>
  <c r="D30" i="13"/>
  <c r="D65" i="13" s="1"/>
  <c r="D100" i="13" s="1"/>
  <c r="C31" i="13"/>
  <c r="C66" i="13" s="1"/>
  <c r="C101" i="13" s="1"/>
  <c r="D31" i="13"/>
  <c r="D66" i="13" s="1"/>
  <c r="D101" i="13" s="1"/>
  <c r="C32" i="13"/>
  <c r="C67" i="13" s="1"/>
  <c r="C102" i="13" s="1"/>
  <c r="D32" i="13"/>
  <c r="D67" i="13" s="1"/>
  <c r="D102" i="13" s="1"/>
  <c r="C33" i="13"/>
  <c r="C68" i="13" s="1"/>
  <c r="C103" i="13" s="1"/>
  <c r="D33" i="13"/>
  <c r="D68" i="13" s="1"/>
  <c r="D103" i="13" s="1"/>
  <c r="C34" i="13"/>
  <c r="C69" i="13" s="1"/>
  <c r="C104" i="13" s="1"/>
  <c r="D34" i="13"/>
  <c r="D69" i="13" s="1"/>
  <c r="D104" i="13" s="1"/>
  <c r="C35" i="13"/>
  <c r="C70" i="13" s="1"/>
  <c r="C105" i="13" s="1"/>
  <c r="D35" i="13"/>
  <c r="D70" i="13" s="1"/>
  <c r="D105" i="13" s="1"/>
  <c r="D7" i="13"/>
  <c r="D42" i="13" s="1"/>
  <c r="D77" i="13" s="1"/>
  <c r="C7" i="13"/>
  <c r="C42" i="13" s="1"/>
  <c r="C77" i="13" s="1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D6" i="14"/>
  <c r="C6" i="14"/>
  <c r="D10" i="15"/>
  <c r="E10" i="15"/>
  <c r="D11" i="15"/>
  <c r="E11" i="15"/>
  <c r="D12" i="15"/>
  <c r="E12" i="15"/>
  <c r="D13" i="15"/>
  <c r="E13" i="15"/>
  <c r="D14" i="15"/>
  <c r="E14" i="15"/>
  <c r="D15" i="15"/>
  <c r="E15" i="15"/>
  <c r="D16" i="15"/>
  <c r="E16" i="15"/>
  <c r="D17" i="15"/>
  <c r="E17" i="15"/>
  <c r="D18" i="15"/>
  <c r="E18" i="15"/>
  <c r="D19" i="15"/>
  <c r="E19" i="15"/>
  <c r="D20" i="15"/>
  <c r="E20" i="15"/>
  <c r="D21" i="15"/>
  <c r="E21" i="15"/>
  <c r="D22" i="15"/>
  <c r="E22" i="15"/>
  <c r="D23" i="15"/>
  <c r="E23" i="15"/>
  <c r="D24" i="15"/>
  <c r="E24" i="15"/>
  <c r="D25" i="15"/>
  <c r="E25" i="15"/>
  <c r="D26" i="15"/>
  <c r="E26" i="15"/>
  <c r="D27" i="15"/>
  <c r="E27" i="15"/>
  <c r="D28" i="15"/>
  <c r="E28" i="15"/>
  <c r="D29" i="15"/>
  <c r="E29" i="15"/>
  <c r="D30" i="15"/>
  <c r="E30" i="15"/>
  <c r="D31" i="15"/>
  <c r="E31" i="15"/>
  <c r="D32" i="15"/>
  <c r="E32" i="15"/>
  <c r="D33" i="15"/>
  <c r="E33" i="15"/>
  <c r="D34" i="15"/>
  <c r="E34" i="15"/>
  <c r="D35" i="15"/>
  <c r="E35" i="15"/>
  <c r="D36" i="15"/>
  <c r="E36" i="15"/>
  <c r="D37" i="15"/>
  <c r="E37" i="15"/>
  <c r="E9" i="15"/>
  <c r="D9" i="15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7" i="9"/>
  <c r="D63" i="6"/>
  <c r="F58" i="6"/>
  <c r="F54" i="6"/>
  <c r="F46" i="6"/>
  <c r="F42" i="6"/>
  <c r="D60" i="6"/>
  <c r="D58" i="6"/>
  <c r="D56" i="6"/>
  <c r="D54" i="6"/>
  <c r="D48" i="6"/>
  <c r="D46" i="6"/>
  <c r="D44" i="6"/>
  <c r="D42" i="6"/>
  <c r="D10" i="5" l="1"/>
  <c r="D11" i="5"/>
  <c r="D12" i="5"/>
  <c r="E13" i="5"/>
  <c r="F13" i="5"/>
  <c r="H13" i="5"/>
  <c r="D31" i="6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F32" i="21" l="1"/>
  <c r="F8" i="21"/>
  <c r="F34" i="21"/>
  <c r="F30" i="21"/>
  <c r="F26" i="21"/>
  <c r="F22" i="21"/>
  <c r="F18" i="21"/>
  <c r="F14" i="21"/>
  <c r="F10" i="21"/>
  <c r="F35" i="21"/>
  <c r="F31" i="21"/>
  <c r="F27" i="21"/>
  <c r="F23" i="21"/>
  <c r="F19" i="21"/>
  <c r="F15" i="21"/>
  <c r="F11" i="21"/>
  <c r="F7" i="21"/>
  <c r="F28" i="21"/>
  <c r="F24" i="21"/>
  <c r="F20" i="21"/>
  <c r="F16" i="21"/>
  <c r="F12" i="21"/>
  <c r="F25" i="21"/>
  <c r="F9" i="21"/>
  <c r="F21" i="21"/>
  <c r="F33" i="21"/>
  <c r="F17" i="21"/>
  <c r="F29" i="21"/>
  <c r="F13" i="21"/>
  <c r="H28" i="14"/>
  <c r="I107" i="22"/>
  <c r="H99" i="13"/>
  <c r="H64" i="13"/>
  <c r="H29" i="13"/>
  <c r="H103" i="13"/>
  <c r="H68" i="13"/>
  <c r="H33" i="13"/>
  <c r="H80" i="13"/>
  <c r="H45" i="13"/>
  <c r="H10" i="13"/>
  <c r="H84" i="13"/>
  <c r="H49" i="13"/>
  <c r="H14" i="13"/>
  <c r="H88" i="13"/>
  <c r="H53" i="13"/>
  <c r="H18" i="13"/>
  <c r="H92" i="13"/>
  <c r="H57" i="13"/>
  <c r="H22" i="13"/>
  <c r="H96" i="13"/>
  <c r="H61" i="13"/>
  <c r="H26" i="13"/>
  <c r="I106" i="15"/>
  <c r="H100" i="13"/>
  <c r="H65" i="13"/>
  <c r="H30" i="13"/>
  <c r="H104" i="13"/>
  <c r="H69" i="13"/>
  <c r="H34" i="13"/>
  <c r="H77" i="13"/>
  <c r="H42" i="13"/>
  <c r="H7" i="13"/>
  <c r="H81" i="13"/>
  <c r="H46" i="13"/>
  <c r="H11" i="13"/>
  <c r="I91" i="15"/>
  <c r="H85" i="13"/>
  <c r="H50" i="13"/>
  <c r="H15" i="13"/>
  <c r="H89" i="13"/>
  <c r="H54" i="13"/>
  <c r="H19" i="13"/>
  <c r="H93" i="13"/>
  <c r="H58" i="13"/>
  <c r="H23" i="13"/>
  <c r="H97" i="13"/>
  <c r="H62" i="13"/>
  <c r="H27" i="13"/>
  <c r="H101" i="13"/>
  <c r="H66" i="13"/>
  <c r="H31" i="13"/>
  <c r="I111" i="15"/>
  <c r="H105" i="13"/>
  <c r="H70" i="13"/>
  <c r="H35" i="13"/>
  <c r="H78" i="13"/>
  <c r="H43" i="13"/>
  <c r="H8" i="13"/>
  <c r="H82" i="13"/>
  <c r="H47" i="13"/>
  <c r="H12" i="13"/>
  <c r="H86" i="13"/>
  <c r="H51" i="13"/>
  <c r="H16" i="13"/>
  <c r="H90" i="13"/>
  <c r="H55" i="13"/>
  <c r="H20" i="13"/>
  <c r="H94" i="13"/>
  <c r="H59" i="13"/>
  <c r="H24" i="13"/>
  <c r="H98" i="13"/>
  <c r="H63" i="13"/>
  <c r="H28" i="13"/>
  <c r="H102" i="13"/>
  <c r="H67" i="13"/>
  <c r="H32" i="13"/>
  <c r="H79" i="13"/>
  <c r="H44" i="13"/>
  <c r="H9" i="13"/>
  <c r="H83" i="13"/>
  <c r="H48" i="13"/>
  <c r="H13" i="13"/>
  <c r="H87" i="13"/>
  <c r="H52" i="13"/>
  <c r="H17" i="13"/>
  <c r="I97" i="15"/>
  <c r="H91" i="13"/>
  <c r="H56" i="13"/>
  <c r="H21" i="13"/>
  <c r="H95" i="13"/>
  <c r="H60" i="13"/>
  <c r="H25" i="13"/>
  <c r="F21" i="9"/>
  <c r="G97" i="15" s="1"/>
  <c r="F31" i="9"/>
  <c r="I95" i="15"/>
  <c r="I83" i="15"/>
  <c r="I99" i="15"/>
  <c r="I90" i="15"/>
  <c r="I107" i="15"/>
  <c r="I93" i="15"/>
  <c r="F15" i="9"/>
  <c r="F26" i="9"/>
  <c r="I94" i="15"/>
  <c r="I98" i="15"/>
  <c r="I110" i="15"/>
  <c r="F32" i="9"/>
  <c r="F28" i="9"/>
  <c r="F24" i="9"/>
  <c r="F20" i="9"/>
  <c r="F16" i="9"/>
  <c r="F12" i="9"/>
  <c r="F8" i="9"/>
  <c r="F11" i="9"/>
  <c r="F17" i="9"/>
  <c r="F22" i="9"/>
  <c r="F27" i="9"/>
  <c r="I101" i="15"/>
  <c r="F7" i="9"/>
  <c r="F13" i="9"/>
  <c r="F18" i="9"/>
  <c r="F23" i="9"/>
  <c r="F29" i="9"/>
  <c r="F34" i="9"/>
  <c r="I85" i="15"/>
  <c r="I102" i="15"/>
  <c r="I84" i="15"/>
  <c r="I88" i="15"/>
  <c r="I92" i="15"/>
  <c r="I96" i="15"/>
  <c r="I100" i="15"/>
  <c r="I104" i="15"/>
  <c r="I108" i="15"/>
  <c r="F9" i="9"/>
  <c r="F14" i="9"/>
  <c r="F19" i="9"/>
  <c r="F25" i="9"/>
  <c r="F30" i="9"/>
  <c r="F35" i="9"/>
  <c r="I86" i="15"/>
  <c r="I109" i="15"/>
  <c r="I89" i="15"/>
  <c r="I105" i="15"/>
  <c r="F10" i="9"/>
  <c r="F33" i="9"/>
  <c r="I87" i="15"/>
  <c r="I103" i="15"/>
  <c r="F60" i="6"/>
  <c r="E60" i="6"/>
  <c r="F59" i="6"/>
  <c r="E59" i="6"/>
  <c r="F56" i="6"/>
  <c r="E56" i="6"/>
  <c r="I144" i="22" s="1"/>
  <c r="F55" i="6"/>
  <c r="E55" i="6"/>
  <c r="F48" i="6"/>
  <c r="E48" i="6"/>
  <c r="I46" i="15" s="1"/>
  <c r="F47" i="6"/>
  <c r="E47" i="6"/>
  <c r="F44" i="6"/>
  <c r="E44" i="6"/>
  <c r="F43" i="6"/>
  <c r="E43" i="6"/>
  <c r="D59" i="6"/>
  <c r="D57" i="6"/>
  <c r="D55" i="6"/>
  <c r="D53" i="6"/>
  <c r="D47" i="6"/>
  <c r="D45" i="6"/>
  <c r="D41" i="6"/>
  <c r="AV103" i="19" l="1"/>
  <c r="AF103" i="19"/>
  <c r="AV105" i="19"/>
  <c r="AF105" i="19"/>
  <c r="AV100" i="19"/>
  <c r="AF100" i="19"/>
  <c r="AV84" i="19"/>
  <c r="AF84" i="19"/>
  <c r="AV90" i="19"/>
  <c r="AF90" i="19"/>
  <c r="AV97" i="19"/>
  <c r="AF97" i="19"/>
  <c r="AV87" i="19"/>
  <c r="AF87" i="19"/>
  <c r="AV96" i="19"/>
  <c r="AF96" i="19"/>
  <c r="AV101" i="19"/>
  <c r="AF101" i="19"/>
  <c r="AV110" i="19"/>
  <c r="AF110" i="19"/>
  <c r="AT97" i="19"/>
  <c r="AD97" i="19"/>
  <c r="AV109" i="19"/>
  <c r="AF109" i="19"/>
  <c r="AV108" i="19"/>
  <c r="AF108" i="19"/>
  <c r="AV92" i="19"/>
  <c r="AF92" i="19"/>
  <c r="AV85" i="19"/>
  <c r="AF85" i="19"/>
  <c r="AV98" i="19"/>
  <c r="AF98" i="19"/>
  <c r="AV93" i="19"/>
  <c r="AF93" i="19"/>
  <c r="I113" i="15"/>
  <c r="AV83" i="19"/>
  <c r="AF83" i="19"/>
  <c r="AV111" i="19"/>
  <c r="AF111" i="19"/>
  <c r="AV91" i="19"/>
  <c r="AF91" i="19"/>
  <c r="AV89" i="19"/>
  <c r="AF89" i="19"/>
  <c r="AV102" i="19"/>
  <c r="AF102" i="19"/>
  <c r="AV99" i="19"/>
  <c r="AF99" i="19"/>
  <c r="AV46" i="19"/>
  <c r="AF46" i="19"/>
  <c r="AV86" i="19"/>
  <c r="AF86" i="19"/>
  <c r="AV104" i="19"/>
  <c r="AF104" i="19"/>
  <c r="AV88" i="19"/>
  <c r="AF88" i="19"/>
  <c r="AV94" i="19"/>
  <c r="AF94" i="19"/>
  <c r="AV107" i="19"/>
  <c r="AF107" i="19"/>
  <c r="AV95" i="19"/>
  <c r="AF95" i="19"/>
  <c r="AV106" i="19"/>
  <c r="AF106" i="19"/>
  <c r="I140" i="15"/>
  <c r="H27" i="20" s="1"/>
  <c r="F148" i="22"/>
  <c r="F141" i="22"/>
  <c r="F137" i="22"/>
  <c r="F133" i="22"/>
  <c r="F129" i="22"/>
  <c r="F125" i="22"/>
  <c r="F147" i="22"/>
  <c r="F140" i="22"/>
  <c r="F136" i="22"/>
  <c r="F132" i="22"/>
  <c r="F128" i="22"/>
  <c r="F124" i="22"/>
  <c r="F150" i="22"/>
  <c r="F146" i="22"/>
  <c r="F143" i="22"/>
  <c r="F139" i="22"/>
  <c r="F135" i="22"/>
  <c r="F131" i="22"/>
  <c r="F127" i="22"/>
  <c r="F123" i="22"/>
  <c r="F149" i="22"/>
  <c r="F145" i="22"/>
  <c r="F142" i="22"/>
  <c r="F138" i="22"/>
  <c r="F134" i="22"/>
  <c r="F130" i="22"/>
  <c r="F126" i="22"/>
  <c r="F122" i="22"/>
  <c r="I34" i="22"/>
  <c r="I27" i="22"/>
  <c r="I23" i="22"/>
  <c r="I36" i="22"/>
  <c r="I32" i="22"/>
  <c r="I29" i="22"/>
  <c r="I25" i="22"/>
  <c r="I21" i="22"/>
  <c r="I17" i="22"/>
  <c r="I13" i="22"/>
  <c r="I9" i="22"/>
  <c r="I35" i="22"/>
  <c r="I28" i="22"/>
  <c r="I24" i="22"/>
  <c r="I20" i="22"/>
  <c r="I16" i="22"/>
  <c r="I33" i="22"/>
  <c r="I15" i="22"/>
  <c r="I14" i="22"/>
  <c r="I37" i="22"/>
  <c r="I22" i="22"/>
  <c r="I26" i="22"/>
  <c r="I19" i="22"/>
  <c r="I18" i="22"/>
  <c r="I12" i="22"/>
  <c r="I30" i="22"/>
  <c r="I11" i="22"/>
  <c r="I10" i="22"/>
  <c r="I37" i="15"/>
  <c r="I124" i="15"/>
  <c r="I60" i="15"/>
  <c r="I73" i="15"/>
  <c r="I23" i="15"/>
  <c r="I71" i="15"/>
  <c r="I67" i="15"/>
  <c r="I63" i="15"/>
  <c r="I125" i="15"/>
  <c r="H83" i="20" s="1"/>
  <c r="I121" i="15"/>
  <c r="I28" i="15"/>
  <c r="I61" i="15"/>
  <c r="I139" i="15"/>
  <c r="H62" i="20" s="1"/>
  <c r="I31" i="15"/>
  <c r="I11" i="15"/>
  <c r="I33" i="15"/>
  <c r="I129" i="15"/>
  <c r="H16" i="20" s="1"/>
  <c r="I62" i="15"/>
  <c r="I24" i="15"/>
  <c r="I68" i="15"/>
  <c r="I31" i="22"/>
  <c r="I21" i="15"/>
  <c r="I136" i="15"/>
  <c r="I12" i="15"/>
  <c r="I32" i="15"/>
  <c r="I142" i="15"/>
  <c r="I146" i="15"/>
  <c r="I133" i="15"/>
  <c r="H91" i="20" s="1"/>
  <c r="I64" i="15"/>
  <c r="I18" i="15"/>
  <c r="I14" i="15"/>
  <c r="I47" i="15"/>
  <c r="I69" i="15"/>
  <c r="I20" i="15"/>
  <c r="I53" i="15"/>
  <c r="I65" i="15"/>
  <c r="I131" i="15"/>
  <c r="H89" i="20" s="1"/>
  <c r="I27" i="15"/>
  <c r="I9" i="15"/>
  <c r="I17" i="15"/>
  <c r="I58" i="15"/>
  <c r="I74" i="15"/>
  <c r="I10" i="15"/>
  <c r="I127" i="15"/>
  <c r="H14" i="20" s="1"/>
  <c r="F72" i="22"/>
  <c r="F57" i="22"/>
  <c r="F71" i="22"/>
  <c r="F64" i="22"/>
  <c r="F60" i="22"/>
  <c r="F56" i="22"/>
  <c r="F52" i="22"/>
  <c r="F48" i="22"/>
  <c r="F73" i="22"/>
  <c r="F69" i="22"/>
  <c r="F66" i="22"/>
  <c r="F62" i="22"/>
  <c r="F58" i="22"/>
  <c r="F54" i="22"/>
  <c r="F50" i="22"/>
  <c r="F46" i="22"/>
  <c r="F65" i="22"/>
  <c r="F61" i="22"/>
  <c r="F53" i="22"/>
  <c r="F49" i="22"/>
  <c r="F63" i="22"/>
  <c r="F70" i="22"/>
  <c r="F67" i="22"/>
  <c r="F51" i="22"/>
  <c r="F74" i="22"/>
  <c r="F55" i="22"/>
  <c r="F59" i="22"/>
  <c r="F47" i="22"/>
  <c r="E64" i="6"/>
  <c r="I150" i="22"/>
  <c r="I146" i="22"/>
  <c r="I143" i="22"/>
  <c r="I139" i="22"/>
  <c r="I135" i="22"/>
  <c r="I131" i="22"/>
  <c r="I127" i="22"/>
  <c r="I123" i="22"/>
  <c r="I149" i="22"/>
  <c r="I145" i="22"/>
  <c r="I142" i="22"/>
  <c r="I138" i="22"/>
  <c r="I134" i="22"/>
  <c r="I130" i="22"/>
  <c r="I126" i="22"/>
  <c r="I122" i="22"/>
  <c r="I148" i="22"/>
  <c r="I141" i="22"/>
  <c r="I137" i="22"/>
  <c r="I133" i="22"/>
  <c r="I129" i="22"/>
  <c r="I125" i="22"/>
  <c r="I147" i="22"/>
  <c r="I140" i="22"/>
  <c r="I136" i="22"/>
  <c r="I132" i="22"/>
  <c r="I128" i="22"/>
  <c r="I124" i="22"/>
  <c r="I70" i="15"/>
  <c r="I148" i="15"/>
  <c r="I132" i="15"/>
  <c r="H55" i="20" s="1"/>
  <c r="I16" i="15"/>
  <c r="I72" i="15"/>
  <c r="I122" i="15"/>
  <c r="I57" i="15"/>
  <c r="I145" i="15"/>
  <c r="H68" i="20" s="1"/>
  <c r="I141" i="15"/>
  <c r="I137" i="15"/>
  <c r="I22" i="15"/>
  <c r="I55" i="15"/>
  <c r="I51" i="15"/>
  <c r="I56" i="15"/>
  <c r="I143" i="15"/>
  <c r="H30" i="20" s="1"/>
  <c r="I19" i="15"/>
  <c r="I49" i="15"/>
  <c r="I29" i="15"/>
  <c r="I50" i="15"/>
  <c r="I123" i="15"/>
  <c r="H10" i="20" s="1"/>
  <c r="F33" i="22"/>
  <c r="F36" i="22"/>
  <c r="F32" i="22"/>
  <c r="F29" i="22"/>
  <c r="F25" i="22"/>
  <c r="F21" i="22"/>
  <c r="F34" i="22"/>
  <c r="F27" i="22"/>
  <c r="F23" i="22"/>
  <c r="F19" i="22"/>
  <c r="F15" i="22"/>
  <c r="F11" i="22"/>
  <c r="F37" i="22"/>
  <c r="F30" i="22"/>
  <c r="F26" i="22"/>
  <c r="F22" i="22"/>
  <c r="F18" i="22"/>
  <c r="F14" i="22"/>
  <c r="F28" i="22"/>
  <c r="F12" i="22"/>
  <c r="F10" i="22"/>
  <c r="F9" i="22"/>
  <c r="F17" i="22"/>
  <c r="F16" i="22"/>
  <c r="F35" i="22"/>
  <c r="F24" i="22"/>
  <c r="F20" i="22"/>
  <c r="F13" i="22"/>
  <c r="D64" i="6"/>
  <c r="F64" i="6"/>
  <c r="I74" i="22"/>
  <c r="I67" i="22"/>
  <c r="I73" i="22"/>
  <c r="I69" i="22"/>
  <c r="I66" i="22"/>
  <c r="I62" i="22"/>
  <c r="I58" i="22"/>
  <c r="I54" i="22"/>
  <c r="I50" i="22"/>
  <c r="I46" i="22"/>
  <c r="I71" i="22"/>
  <c r="I64" i="22"/>
  <c r="I60" i="22"/>
  <c r="I56" i="22"/>
  <c r="I52" i="22"/>
  <c r="I48" i="22"/>
  <c r="I70" i="22"/>
  <c r="I63" i="22"/>
  <c r="I59" i="22"/>
  <c r="I55" i="22"/>
  <c r="I51" i="22"/>
  <c r="I47" i="22"/>
  <c r="I57" i="22"/>
  <c r="I61" i="22"/>
  <c r="I65" i="22"/>
  <c r="I49" i="22"/>
  <c r="I72" i="22"/>
  <c r="I53" i="22"/>
  <c r="I120" i="15"/>
  <c r="I54" i="15"/>
  <c r="I144" i="15"/>
  <c r="I128" i="15"/>
  <c r="I138" i="15"/>
  <c r="H25" i="20" s="1"/>
  <c r="I126" i="15"/>
  <c r="H49" i="20" s="1"/>
  <c r="I134" i="15"/>
  <c r="I36" i="15"/>
  <c r="I34" i="15"/>
  <c r="I30" i="15"/>
  <c r="I26" i="15"/>
  <c r="I59" i="15"/>
  <c r="I48" i="15"/>
  <c r="I147" i="15"/>
  <c r="H34" i="20" s="1"/>
  <c r="I135" i="15"/>
  <c r="I52" i="15"/>
  <c r="I130" i="15"/>
  <c r="H53" i="20" s="1"/>
  <c r="I13" i="15"/>
  <c r="I25" i="15"/>
  <c r="I15" i="15"/>
  <c r="I66" i="15"/>
  <c r="I35" i="15"/>
  <c r="I68" i="22"/>
  <c r="F26" i="14"/>
  <c r="G105" i="22"/>
  <c r="G29" i="22"/>
  <c r="G142" i="22"/>
  <c r="G66" i="22"/>
  <c r="F18" i="14"/>
  <c r="G97" i="22"/>
  <c r="G21" i="22"/>
  <c r="G134" i="22"/>
  <c r="G58" i="22"/>
  <c r="F22" i="14"/>
  <c r="G101" i="22"/>
  <c r="G25" i="22"/>
  <c r="G138" i="22"/>
  <c r="G62" i="22"/>
  <c r="F21" i="14"/>
  <c r="G61" i="22"/>
  <c r="G137" i="22"/>
  <c r="G100" i="22"/>
  <c r="G24" i="22"/>
  <c r="F11" i="14"/>
  <c r="G90" i="22"/>
  <c r="G14" i="22"/>
  <c r="G127" i="22"/>
  <c r="G51" i="22"/>
  <c r="F27" i="14"/>
  <c r="G30" i="22"/>
  <c r="G143" i="22"/>
  <c r="G67" i="22"/>
  <c r="G106" i="22"/>
  <c r="F30" i="14"/>
  <c r="G146" i="22"/>
  <c r="G70" i="22"/>
  <c r="G109" i="22"/>
  <c r="G33" i="22"/>
  <c r="F9" i="14"/>
  <c r="G125" i="22"/>
  <c r="G49" i="22"/>
  <c r="G88" i="22"/>
  <c r="G12" i="22"/>
  <c r="F24" i="14"/>
  <c r="G140" i="22"/>
  <c r="G64" i="22"/>
  <c r="G103" i="22"/>
  <c r="G27" i="22"/>
  <c r="F7" i="14"/>
  <c r="G123" i="22"/>
  <c r="G47" i="22"/>
  <c r="G86" i="22"/>
  <c r="G10" i="22"/>
  <c r="F32" i="14"/>
  <c r="G148" i="22"/>
  <c r="G111" i="22"/>
  <c r="G35" i="22"/>
  <c r="G72" i="22"/>
  <c r="F34" i="14"/>
  <c r="G113" i="22"/>
  <c r="G150" i="22"/>
  <c r="G74" i="22"/>
  <c r="G37" i="22"/>
  <c r="F13" i="14"/>
  <c r="G53" i="22"/>
  <c r="G129" i="22"/>
  <c r="G92" i="22"/>
  <c r="G16" i="22"/>
  <c r="F17" i="14"/>
  <c r="G133" i="22"/>
  <c r="G57" i="22"/>
  <c r="G96" i="22"/>
  <c r="G20" i="22"/>
  <c r="F16" i="14"/>
  <c r="G132" i="22"/>
  <c r="G56" i="22"/>
  <c r="G95" i="22"/>
  <c r="G19" i="22"/>
  <c r="F15" i="14"/>
  <c r="G131" i="22"/>
  <c r="G55" i="22"/>
  <c r="G94" i="22"/>
  <c r="G18" i="22"/>
  <c r="F31" i="14"/>
  <c r="G147" i="22"/>
  <c r="G71" i="22"/>
  <c r="G110" i="22"/>
  <c r="G34" i="22"/>
  <c r="F25" i="14"/>
  <c r="G65" i="22"/>
  <c r="G141" i="22"/>
  <c r="G104" i="22"/>
  <c r="G28" i="22"/>
  <c r="F20" i="14"/>
  <c r="G136" i="22"/>
  <c r="G60" i="22"/>
  <c r="G99" i="22"/>
  <c r="G23" i="22"/>
  <c r="F6" i="14"/>
  <c r="G85" i="22"/>
  <c r="G9" i="22"/>
  <c r="G122" i="22"/>
  <c r="G46" i="22"/>
  <c r="F23" i="14"/>
  <c r="G26" i="22"/>
  <c r="G139" i="22"/>
  <c r="G63" i="22"/>
  <c r="G102" i="22"/>
  <c r="F29" i="14"/>
  <c r="G108" i="22"/>
  <c r="G32" i="22"/>
  <c r="G145" i="22"/>
  <c r="G69" i="22"/>
  <c r="F8" i="14"/>
  <c r="G124" i="22"/>
  <c r="G48" i="22"/>
  <c r="G87" i="22"/>
  <c r="G11" i="22"/>
  <c r="F33" i="14"/>
  <c r="G112" i="22"/>
  <c r="G36" i="22"/>
  <c r="G149" i="22"/>
  <c r="G73" i="22"/>
  <c r="F12" i="14"/>
  <c r="G128" i="22"/>
  <c r="G52" i="22"/>
  <c r="G91" i="22"/>
  <c r="G15" i="22"/>
  <c r="F10" i="14"/>
  <c r="G89" i="22"/>
  <c r="G13" i="22"/>
  <c r="G126" i="22"/>
  <c r="G50" i="22"/>
  <c r="F19" i="14"/>
  <c r="G98" i="22"/>
  <c r="G22" i="22"/>
  <c r="G135" i="22"/>
  <c r="G59" i="22"/>
  <c r="F14" i="14"/>
  <c r="G93" i="22"/>
  <c r="G17" i="22"/>
  <c r="G130" i="22"/>
  <c r="G54" i="22"/>
  <c r="F28" i="14"/>
  <c r="G107" i="22"/>
  <c r="G144" i="22"/>
  <c r="G31" i="22"/>
  <c r="G68" i="22"/>
  <c r="H52" i="20"/>
  <c r="F79" i="13"/>
  <c r="F44" i="13"/>
  <c r="F9" i="13"/>
  <c r="F45" i="13"/>
  <c r="F80" i="13"/>
  <c r="F10" i="13"/>
  <c r="F95" i="13"/>
  <c r="F25" i="13"/>
  <c r="F60" i="13"/>
  <c r="F99" i="13"/>
  <c r="F29" i="13"/>
  <c r="F64" i="13"/>
  <c r="F77" i="13"/>
  <c r="F42" i="13"/>
  <c r="F7" i="13"/>
  <c r="F97" i="13"/>
  <c r="F62" i="13"/>
  <c r="F27" i="13"/>
  <c r="F8" i="13"/>
  <c r="F78" i="13"/>
  <c r="F43" i="13"/>
  <c r="F24" i="13"/>
  <c r="F94" i="13"/>
  <c r="F59" i="13"/>
  <c r="H27" i="19"/>
  <c r="P27" i="19" s="1"/>
  <c r="H101" i="19"/>
  <c r="P101" i="19" s="1"/>
  <c r="H138" i="19"/>
  <c r="H64" i="19"/>
  <c r="H95" i="17"/>
  <c r="H60" i="17"/>
  <c r="H25" i="17"/>
  <c r="H15" i="19"/>
  <c r="P15" i="19" s="1"/>
  <c r="H89" i="19"/>
  <c r="P89" i="19" s="1"/>
  <c r="H126" i="19"/>
  <c r="H52" i="19"/>
  <c r="P52" i="19" s="1"/>
  <c r="H83" i="17"/>
  <c r="H48" i="17"/>
  <c r="H13" i="17"/>
  <c r="H104" i="19"/>
  <c r="P104" i="19" s="1"/>
  <c r="H67" i="19"/>
  <c r="P67" i="19" s="1"/>
  <c r="H141" i="19"/>
  <c r="P141" i="19" s="1"/>
  <c r="H30" i="19"/>
  <c r="P30" i="19" s="1"/>
  <c r="H98" i="17"/>
  <c r="H63" i="17"/>
  <c r="H28" i="17"/>
  <c r="H74" i="19"/>
  <c r="P74" i="19" s="1"/>
  <c r="H37" i="19"/>
  <c r="H148" i="19"/>
  <c r="H111" i="19"/>
  <c r="P111" i="19" s="1"/>
  <c r="H105" i="17"/>
  <c r="H70" i="17"/>
  <c r="H35" i="17"/>
  <c r="H54" i="19"/>
  <c r="H128" i="19"/>
  <c r="H91" i="19"/>
  <c r="P91" i="19" s="1"/>
  <c r="H17" i="19"/>
  <c r="H85" i="17"/>
  <c r="H50" i="17"/>
  <c r="H15" i="17"/>
  <c r="H65" i="19"/>
  <c r="H28" i="19"/>
  <c r="P28" i="19" s="1"/>
  <c r="H102" i="19"/>
  <c r="P102" i="19" s="1"/>
  <c r="H139" i="19"/>
  <c r="H96" i="17"/>
  <c r="H61" i="17"/>
  <c r="H26" i="17"/>
  <c r="H53" i="19"/>
  <c r="P53" i="19" s="1"/>
  <c r="H16" i="19"/>
  <c r="H90" i="19"/>
  <c r="P90" i="19" s="1"/>
  <c r="H127" i="19"/>
  <c r="P127" i="19" s="1"/>
  <c r="H84" i="17"/>
  <c r="H49" i="17"/>
  <c r="H14" i="17"/>
  <c r="H109" i="19"/>
  <c r="P109" i="19" s="1"/>
  <c r="H146" i="19"/>
  <c r="P146" i="19" s="1"/>
  <c r="H72" i="19"/>
  <c r="P72" i="19" s="1"/>
  <c r="H35" i="19"/>
  <c r="H103" i="17"/>
  <c r="H68" i="17"/>
  <c r="H33" i="17"/>
  <c r="F81" i="13"/>
  <c r="F46" i="13"/>
  <c r="F11" i="13"/>
  <c r="F89" i="13"/>
  <c r="F54" i="13"/>
  <c r="F19" i="13"/>
  <c r="F93" i="13"/>
  <c r="F58" i="13"/>
  <c r="F23" i="13"/>
  <c r="F22" i="13"/>
  <c r="F57" i="13"/>
  <c r="F92" i="13"/>
  <c r="F12" i="13"/>
  <c r="F82" i="13"/>
  <c r="F47" i="13"/>
  <c r="F28" i="13"/>
  <c r="F98" i="13"/>
  <c r="F63" i="13"/>
  <c r="F101" i="13"/>
  <c r="F66" i="13"/>
  <c r="F31" i="13"/>
  <c r="H23" i="19"/>
  <c r="P23" i="19" s="1"/>
  <c r="H97" i="19"/>
  <c r="P97" i="19" s="1"/>
  <c r="H134" i="19"/>
  <c r="P134" i="19" s="1"/>
  <c r="H60" i="19"/>
  <c r="P60" i="19" s="1"/>
  <c r="H91" i="17"/>
  <c r="H56" i="17"/>
  <c r="H21" i="17"/>
  <c r="H100" i="19"/>
  <c r="P100" i="19" s="1"/>
  <c r="H137" i="19"/>
  <c r="P137" i="19" s="1"/>
  <c r="H63" i="19"/>
  <c r="H26" i="19"/>
  <c r="P26" i="19" s="1"/>
  <c r="H94" i="17"/>
  <c r="H59" i="17"/>
  <c r="H24" i="17"/>
  <c r="H88" i="19"/>
  <c r="P88" i="19" s="1"/>
  <c r="H51" i="19"/>
  <c r="P51" i="19" s="1"/>
  <c r="H125" i="19"/>
  <c r="P125" i="19" s="1"/>
  <c r="H14" i="19"/>
  <c r="P14" i="19" s="1"/>
  <c r="H82" i="17"/>
  <c r="H47" i="17"/>
  <c r="H12" i="17"/>
  <c r="H62" i="19"/>
  <c r="P62" i="19" s="1"/>
  <c r="H99" i="19"/>
  <c r="P99" i="19" s="1"/>
  <c r="H136" i="19"/>
  <c r="H25" i="19"/>
  <c r="P25" i="19" s="1"/>
  <c r="H93" i="17"/>
  <c r="H58" i="17"/>
  <c r="H23" i="17"/>
  <c r="H73" i="19"/>
  <c r="P73" i="19" s="1"/>
  <c r="H110" i="19"/>
  <c r="P110" i="19" s="1"/>
  <c r="H36" i="19"/>
  <c r="P36" i="19" s="1"/>
  <c r="H147" i="19"/>
  <c r="H104" i="17"/>
  <c r="H69" i="17"/>
  <c r="H34" i="17"/>
  <c r="H61" i="19"/>
  <c r="P61" i="19" s="1"/>
  <c r="H24" i="19"/>
  <c r="P24" i="19" s="1"/>
  <c r="H98" i="19"/>
  <c r="P98" i="19" s="1"/>
  <c r="H135" i="19"/>
  <c r="P135" i="19" s="1"/>
  <c r="H92" i="17"/>
  <c r="H57" i="17"/>
  <c r="H22" i="17"/>
  <c r="F30" i="13"/>
  <c r="F65" i="13"/>
  <c r="F100" i="13"/>
  <c r="F20" i="13"/>
  <c r="F90" i="13"/>
  <c r="F55" i="13"/>
  <c r="F103" i="13"/>
  <c r="F33" i="13"/>
  <c r="F68" i="13"/>
  <c r="F105" i="13"/>
  <c r="F70" i="13"/>
  <c r="F35" i="13"/>
  <c r="F49" i="13"/>
  <c r="F84" i="13"/>
  <c r="F14" i="13"/>
  <c r="F53" i="13"/>
  <c r="F88" i="13"/>
  <c r="F18" i="13"/>
  <c r="F87" i="13"/>
  <c r="F52" i="13"/>
  <c r="F17" i="13"/>
  <c r="F16" i="13"/>
  <c r="F86" i="13"/>
  <c r="F51" i="13"/>
  <c r="F32" i="13"/>
  <c r="F102" i="13"/>
  <c r="F67" i="13"/>
  <c r="F26" i="13"/>
  <c r="F61" i="13"/>
  <c r="F96" i="13"/>
  <c r="G134" i="15"/>
  <c r="F91" i="13"/>
  <c r="F21" i="13"/>
  <c r="F56" i="13"/>
  <c r="H11" i="19"/>
  <c r="P11" i="19" s="1"/>
  <c r="H85" i="19"/>
  <c r="P85" i="19" s="1"/>
  <c r="H122" i="19"/>
  <c r="P122" i="19" s="1"/>
  <c r="H48" i="19"/>
  <c r="P48" i="19" s="1"/>
  <c r="H79" i="17"/>
  <c r="H44" i="17"/>
  <c r="H9" i="17"/>
  <c r="H96" i="19"/>
  <c r="P96" i="19" s="1"/>
  <c r="H59" i="19"/>
  <c r="P59" i="19" s="1"/>
  <c r="H22" i="19"/>
  <c r="H133" i="19"/>
  <c r="H90" i="17"/>
  <c r="H55" i="17"/>
  <c r="H20" i="17"/>
  <c r="H84" i="19"/>
  <c r="P84" i="19" s="1"/>
  <c r="H121" i="19"/>
  <c r="P121" i="19" s="1"/>
  <c r="H47" i="19"/>
  <c r="P47" i="19" s="1"/>
  <c r="H10" i="19"/>
  <c r="P10" i="19" s="1"/>
  <c r="H78" i="17"/>
  <c r="H43" i="17"/>
  <c r="H8" i="17"/>
  <c r="H70" i="19"/>
  <c r="P70" i="19" s="1"/>
  <c r="H33" i="19"/>
  <c r="H144" i="19"/>
  <c r="P144" i="19" s="1"/>
  <c r="H107" i="19"/>
  <c r="P107" i="19" s="1"/>
  <c r="H101" i="17"/>
  <c r="H66" i="17"/>
  <c r="H31" i="17"/>
  <c r="H50" i="19"/>
  <c r="P50" i="19" s="1"/>
  <c r="H13" i="19"/>
  <c r="H124" i="19"/>
  <c r="P124" i="19" s="1"/>
  <c r="H87" i="19"/>
  <c r="P87" i="19" s="1"/>
  <c r="H81" i="17"/>
  <c r="H46" i="17"/>
  <c r="H11" i="17"/>
  <c r="H69" i="19"/>
  <c r="H106" i="19"/>
  <c r="P106" i="19" s="1"/>
  <c r="H32" i="19"/>
  <c r="H143" i="19"/>
  <c r="H100" i="17"/>
  <c r="H65" i="17"/>
  <c r="H30" i="17"/>
  <c r="H49" i="19"/>
  <c r="P49" i="19" s="1"/>
  <c r="H12" i="19"/>
  <c r="P12" i="19" s="1"/>
  <c r="H86" i="19"/>
  <c r="P86" i="19" s="1"/>
  <c r="H123" i="19"/>
  <c r="H80" i="17"/>
  <c r="H45" i="17"/>
  <c r="H10" i="17"/>
  <c r="H105" i="19"/>
  <c r="P105" i="19" s="1"/>
  <c r="H142" i="19"/>
  <c r="P142" i="19" s="1"/>
  <c r="H68" i="19"/>
  <c r="P68" i="19" s="1"/>
  <c r="H31" i="19"/>
  <c r="P31" i="19" s="1"/>
  <c r="H99" i="17"/>
  <c r="H64" i="17"/>
  <c r="H29" i="17"/>
  <c r="F34" i="13"/>
  <c r="F69" i="13"/>
  <c r="F104" i="13"/>
  <c r="F83" i="13"/>
  <c r="F48" i="13"/>
  <c r="F13" i="13"/>
  <c r="F85" i="13"/>
  <c r="F50" i="13"/>
  <c r="F15" i="13"/>
  <c r="H19" i="19"/>
  <c r="H93" i="19"/>
  <c r="P93" i="19" s="1"/>
  <c r="H130" i="19"/>
  <c r="P130" i="19" s="1"/>
  <c r="H56" i="19"/>
  <c r="P56" i="19" s="1"/>
  <c r="H87" i="17"/>
  <c r="H52" i="17"/>
  <c r="H17" i="17"/>
  <c r="H108" i="19"/>
  <c r="P108" i="19" s="1"/>
  <c r="H145" i="19"/>
  <c r="H34" i="19"/>
  <c r="H71" i="19"/>
  <c r="P71" i="19" s="1"/>
  <c r="H102" i="17"/>
  <c r="H67" i="17"/>
  <c r="H32" i="17"/>
  <c r="H92" i="19"/>
  <c r="P92" i="19" s="1"/>
  <c r="H129" i="19"/>
  <c r="P129" i="19" s="1"/>
  <c r="H55" i="19"/>
  <c r="H18" i="19"/>
  <c r="P18" i="19" s="1"/>
  <c r="H86" i="17"/>
  <c r="H51" i="17"/>
  <c r="H16" i="17"/>
  <c r="H66" i="19"/>
  <c r="H29" i="19"/>
  <c r="P29" i="19" s="1"/>
  <c r="H140" i="19"/>
  <c r="P140" i="19" s="1"/>
  <c r="H103" i="19"/>
  <c r="P103" i="19" s="1"/>
  <c r="H97" i="17"/>
  <c r="H62" i="17"/>
  <c r="H27" i="17"/>
  <c r="H58" i="19"/>
  <c r="H21" i="19"/>
  <c r="P21" i="19" s="1"/>
  <c r="H132" i="19"/>
  <c r="P132" i="19" s="1"/>
  <c r="H95" i="19"/>
  <c r="P95" i="19" s="1"/>
  <c r="H89" i="17"/>
  <c r="H54" i="17"/>
  <c r="H19" i="17"/>
  <c r="H83" i="19"/>
  <c r="H46" i="19"/>
  <c r="H120" i="19"/>
  <c r="H9" i="19"/>
  <c r="H77" i="17"/>
  <c r="H42" i="17"/>
  <c r="H7" i="17"/>
  <c r="H57" i="19"/>
  <c r="P57" i="19" s="1"/>
  <c r="H20" i="19"/>
  <c r="P20" i="19" s="1"/>
  <c r="H94" i="19"/>
  <c r="P94" i="19" s="1"/>
  <c r="H131" i="19"/>
  <c r="H88" i="17"/>
  <c r="H53" i="17"/>
  <c r="H18" i="17"/>
  <c r="H94" i="20"/>
  <c r="H59" i="20"/>
  <c r="H23" i="20"/>
  <c r="H29" i="20"/>
  <c r="H65" i="20"/>
  <c r="H100" i="20"/>
  <c r="H106" i="20"/>
  <c r="H71" i="20"/>
  <c r="H19" i="20"/>
  <c r="H69" i="20"/>
  <c r="H33" i="20"/>
  <c r="H104" i="20"/>
  <c r="H20" i="20"/>
  <c r="H56" i="20"/>
  <c r="H7" i="20"/>
  <c r="H102" i="20"/>
  <c r="H67" i="20"/>
  <c r="H31" i="20"/>
  <c r="H45" i="20"/>
  <c r="H80" i="20"/>
  <c r="H9" i="20"/>
  <c r="H64" i="20"/>
  <c r="H99" i="20"/>
  <c r="H28" i="20"/>
  <c r="H60" i="20"/>
  <c r="H24" i="20"/>
  <c r="H101" i="20"/>
  <c r="H66" i="20"/>
  <c r="H44" i="20"/>
  <c r="H8" i="20"/>
  <c r="H79" i="20"/>
  <c r="H86" i="20"/>
  <c r="H15" i="20"/>
  <c r="H98" i="20"/>
  <c r="H47" i="20"/>
  <c r="H82" i="20"/>
  <c r="H11" i="20"/>
  <c r="H21" i="20"/>
  <c r="H57" i="20"/>
  <c r="H92" i="20"/>
  <c r="H93" i="20"/>
  <c r="H58" i="20"/>
  <c r="H22" i="20"/>
  <c r="G23" i="15"/>
  <c r="G33" i="15"/>
  <c r="G60" i="15"/>
  <c r="G144" i="15"/>
  <c r="G107" i="15"/>
  <c r="G70" i="15"/>
  <c r="G73" i="15"/>
  <c r="G36" i="15"/>
  <c r="G147" i="15"/>
  <c r="G110" i="15"/>
  <c r="G130" i="15"/>
  <c r="G93" i="15"/>
  <c r="G56" i="15"/>
  <c r="G19" i="15"/>
  <c r="G145" i="15"/>
  <c r="G34" i="15"/>
  <c r="G108" i="15"/>
  <c r="G71" i="15"/>
  <c r="G102" i="15"/>
  <c r="G139" i="15"/>
  <c r="G28" i="15"/>
  <c r="G65" i="15"/>
  <c r="G95" i="15"/>
  <c r="G58" i="15"/>
  <c r="G21" i="15"/>
  <c r="G132" i="15"/>
  <c r="G142" i="15"/>
  <c r="G105" i="15"/>
  <c r="G68" i="15"/>
  <c r="G31" i="15"/>
  <c r="G120" i="15"/>
  <c r="G46" i="15"/>
  <c r="G9" i="15"/>
  <c r="G83" i="15"/>
  <c r="G124" i="15"/>
  <c r="G13" i="15"/>
  <c r="G87" i="15"/>
  <c r="G50" i="15"/>
  <c r="G96" i="15"/>
  <c r="G133" i="15"/>
  <c r="G22" i="15"/>
  <c r="G59" i="15"/>
  <c r="G91" i="15"/>
  <c r="G128" i="15"/>
  <c r="G54" i="15"/>
  <c r="G17" i="15"/>
  <c r="G86" i="15"/>
  <c r="G123" i="15"/>
  <c r="G12" i="15"/>
  <c r="G49" i="15"/>
  <c r="G111" i="15"/>
  <c r="G148" i="15"/>
  <c r="G37" i="15"/>
  <c r="G74" i="15"/>
  <c r="G90" i="15"/>
  <c r="G16" i="15"/>
  <c r="G127" i="15"/>
  <c r="G53" i="15"/>
  <c r="G62" i="15"/>
  <c r="G99" i="15"/>
  <c r="G136" i="15"/>
  <c r="G25" i="15"/>
  <c r="G140" i="15"/>
  <c r="G66" i="15"/>
  <c r="G103" i="15"/>
  <c r="G29" i="15"/>
  <c r="G84" i="15"/>
  <c r="G10" i="15"/>
  <c r="G47" i="15"/>
  <c r="G121" i="15"/>
  <c r="G100" i="15"/>
  <c r="G137" i="15"/>
  <c r="G63" i="15"/>
  <c r="G26" i="15"/>
  <c r="G138" i="15"/>
  <c r="G101" i="15"/>
  <c r="G64" i="15"/>
  <c r="G27" i="15"/>
  <c r="G126" i="15"/>
  <c r="G89" i="15"/>
  <c r="G52" i="15"/>
  <c r="G15" i="15"/>
  <c r="G129" i="15"/>
  <c r="G55" i="15"/>
  <c r="G92" i="15"/>
  <c r="G18" i="15"/>
  <c r="G146" i="15"/>
  <c r="G109" i="15"/>
  <c r="G72" i="15"/>
  <c r="G35" i="15"/>
  <c r="G106" i="15"/>
  <c r="G32" i="15"/>
  <c r="G69" i="15"/>
  <c r="G143" i="15"/>
  <c r="G122" i="15"/>
  <c r="G85" i="15"/>
  <c r="G48" i="15"/>
  <c r="G11" i="15"/>
  <c r="G57" i="15"/>
  <c r="G20" i="15"/>
  <c r="G131" i="15"/>
  <c r="G94" i="15"/>
  <c r="G135" i="15"/>
  <c r="G24" i="15"/>
  <c r="G98" i="15"/>
  <c r="G61" i="15"/>
  <c r="G51" i="15"/>
  <c r="G125" i="15"/>
  <c r="G14" i="15"/>
  <c r="G88" i="15"/>
  <c r="G67" i="15"/>
  <c r="G141" i="15"/>
  <c r="G104" i="15"/>
  <c r="G30" i="15"/>
  <c r="C31" i="6"/>
  <c r="C26" i="6"/>
  <c r="C22" i="6"/>
  <c r="C18" i="6"/>
  <c r="C14" i="6"/>
  <c r="C10" i="6"/>
  <c r="H113" i="19" l="1"/>
  <c r="P9" i="19"/>
  <c r="H39" i="19"/>
  <c r="P83" i="19"/>
  <c r="P113" i="19" s="1"/>
  <c r="P46" i="19"/>
  <c r="H76" i="19"/>
  <c r="AT94" i="19"/>
  <c r="AD94" i="19"/>
  <c r="AT18" i="19"/>
  <c r="AD18" i="19"/>
  <c r="AT27" i="19"/>
  <c r="AD27" i="19"/>
  <c r="AT29" i="19"/>
  <c r="AD29" i="19"/>
  <c r="AT53" i="19"/>
  <c r="AD53" i="19"/>
  <c r="AT49" i="19"/>
  <c r="AD49" i="19"/>
  <c r="AT50" i="19"/>
  <c r="AD50" i="19"/>
  <c r="AT71" i="19"/>
  <c r="AD71" i="19"/>
  <c r="AT70" i="19"/>
  <c r="AD70" i="19"/>
  <c r="AV30" i="19"/>
  <c r="AF30" i="19"/>
  <c r="AV69" i="19"/>
  <c r="AF69" i="19"/>
  <c r="AT14" i="19"/>
  <c r="AD14" i="19"/>
  <c r="AT69" i="19"/>
  <c r="AD69" i="19"/>
  <c r="AT52" i="19"/>
  <c r="AD52" i="19"/>
  <c r="AT54" i="19"/>
  <c r="AD54" i="19"/>
  <c r="AT68" i="19"/>
  <c r="AD68" i="19"/>
  <c r="AV50" i="19"/>
  <c r="AF50" i="19"/>
  <c r="AV65" i="19"/>
  <c r="AF65" i="19"/>
  <c r="AV47" i="19"/>
  <c r="AF47" i="19"/>
  <c r="AV12" i="19"/>
  <c r="AF12" i="19"/>
  <c r="AV68" i="19"/>
  <c r="AF68" i="19"/>
  <c r="AV33" i="19"/>
  <c r="AF33" i="19"/>
  <c r="AV61" i="19"/>
  <c r="AF61" i="19"/>
  <c r="AV63" i="19"/>
  <c r="AF63" i="19"/>
  <c r="AV73" i="19"/>
  <c r="AF73" i="19"/>
  <c r="AF113" i="19"/>
  <c r="AT30" i="19"/>
  <c r="AD30" i="19"/>
  <c r="AT88" i="19"/>
  <c r="AD88" i="19"/>
  <c r="AT61" i="19"/>
  <c r="AD61" i="19"/>
  <c r="AT11" i="19"/>
  <c r="AD11" i="19"/>
  <c r="AT35" i="19"/>
  <c r="AD35" i="19"/>
  <c r="AT15" i="19"/>
  <c r="AD15" i="19"/>
  <c r="AT26" i="19"/>
  <c r="AD26" i="19"/>
  <c r="AT25" i="19"/>
  <c r="AD25" i="19"/>
  <c r="AT74" i="19"/>
  <c r="AD74" i="19"/>
  <c r="AT17" i="19"/>
  <c r="AD17" i="19"/>
  <c r="AT59" i="19"/>
  <c r="AD59" i="19"/>
  <c r="G113" i="15"/>
  <c r="AT83" i="19"/>
  <c r="AD83" i="19"/>
  <c r="AT65" i="19"/>
  <c r="AD65" i="19"/>
  <c r="AT110" i="19"/>
  <c r="AD110" i="19"/>
  <c r="AV13" i="19"/>
  <c r="AF13" i="19"/>
  <c r="AV54" i="19"/>
  <c r="AF54" i="19"/>
  <c r="AV19" i="19"/>
  <c r="AF19" i="19"/>
  <c r="AV16" i="19"/>
  <c r="AF16" i="19"/>
  <c r="AV58" i="19"/>
  <c r="AF58" i="19"/>
  <c r="AV64" i="19"/>
  <c r="AF64" i="19"/>
  <c r="AV32" i="19"/>
  <c r="AF32" i="19"/>
  <c r="AV23" i="19"/>
  <c r="AF23" i="19"/>
  <c r="AT98" i="19"/>
  <c r="AD98" i="19"/>
  <c r="AT48" i="19"/>
  <c r="AD48" i="19"/>
  <c r="AT72" i="19"/>
  <c r="AD72" i="19"/>
  <c r="AT64" i="19"/>
  <c r="AD64" i="19"/>
  <c r="AT47" i="19"/>
  <c r="AD47" i="19"/>
  <c r="AT12" i="19"/>
  <c r="AD12" i="19"/>
  <c r="AT22" i="19"/>
  <c r="AD22" i="19"/>
  <c r="G39" i="15"/>
  <c r="AT9" i="19"/>
  <c r="AD9" i="19"/>
  <c r="AT28" i="19"/>
  <c r="AD28" i="19"/>
  <c r="AT56" i="19"/>
  <c r="AD56" i="19"/>
  <c r="AT23" i="19"/>
  <c r="AD23" i="19"/>
  <c r="AV66" i="19"/>
  <c r="AF66" i="19"/>
  <c r="AV48" i="19"/>
  <c r="AF48" i="19"/>
  <c r="AV34" i="19"/>
  <c r="AF34" i="19"/>
  <c r="H78" i="20"/>
  <c r="I150" i="15"/>
  <c r="AV22" i="19"/>
  <c r="AF22" i="19"/>
  <c r="AV57" i="19"/>
  <c r="AF57" i="19"/>
  <c r="AV17" i="19"/>
  <c r="AF17" i="19"/>
  <c r="I76" i="15"/>
  <c r="AT24" i="19"/>
  <c r="AD24" i="19"/>
  <c r="AT20" i="19"/>
  <c r="AD20" i="19"/>
  <c r="AT85" i="19"/>
  <c r="AD85" i="19"/>
  <c r="AT32" i="19"/>
  <c r="AD32" i="19"/>
  <c r="AT109" i="19"/>
  <c r="AD109" i="19"/>
  <c r="AT55" i="19"/>
  <c r="AD55" i="19"/>
  <c r="AT89" i="19"/>
  <c r="AD89" i="19"/>
  <c r="AT101" i="19"/>
  <c r="AD101" i="19"/>
  <c r="AT10" i="19"/>
  <c r="AD10" i="19"/>
  <c r="AT66" i="19"/>
  <c r="AD66" i="19"/>
  <c r="AT99" i="19"/>
  <c r="AD99" i="19"/>
  <c r="AT16" i="19"/>
  <c r="AD16" i="19"/>
  <c r="AT13" i="19"/>
  <c r="AD13" i="19"/>
  <c r="G76" i="15"/>
  <c r="AT46" i="19"/>
  <c r="AD46" i="19"/>
  <c r="AT105" i="19"/>
  <c r="AD105" i="19"/>
  <c r="AT58" i="19"/>
  <c r="AD58" i="19"/>
  <c r="AT34" i="19"/>
  <c r="AD34" i="19"/>
  <c r="AT93" i="19"/>
  <c r="AD93" i="19"/>
  <c r="AT36" i="19"/>
  <c r="AD36" i="19"/>
  <c r="H88" i="20"/>
  <c r="H63" i="20"/>
  <c r="H96" i="20"/>
  <c r="H12" i="20"/>
  <c r="H90" i="20"/>
  <c r="P66" i="19"/>
  <c r="P34" i="19"/>
  <c r="P143" i="19"/>
  <c r="P33" i="19"/>
  <c r="P133" i="19"/>
  <c r="P16" i="19"/>
  <c r="P65" i="19"/>
  <c r="P17" i="19"/>
  <c r="P64" i="19"/>
  <c r="H46" i="20"/>
  <c r="H50" i="20"/>
  <c r="AV15" i="19"/>
  <c r="AF15" i="19"/>
  <c r="AV52" i="19"/>
  <c r="AF52" i="19"/>
  <c r="AV59" i="19"/>
  <c r="AF59" i="19"/>
  <c r="AV36" i="19"/>
  <c r="AF36" i="19"/>
  <c r="AV29" i="19"/>
  <c r="AF29" i="19"/>
  <c r="AV56" i="19"/>
  <c r="AF56" i="19"/>
  <c r="AV10" i="19"/>
  <c r="AF10" i="19"/>
  <c r="I39" i="15"/>
  <c r="AV9" i="19"/>
  <c r="AF9" i="19"/>
  <c r="AV53" i="19"/>
  <c r="AF53" i="19"/>
  <c r="AV14" i="19"/>
  <c r="AF14" i="19"/>
  <c r="AV24" i="19"/>
  <c r="AF24" i="19"/>
  <c r="AV11" i="19"/>
  <c r="AF11" i="19"/>
  <c r="AV28" i="19"/>
  <c r="AF28" i="19"/>
  <c r="AV67" i="19"/>
  <c r="AF67" i="19"/>
  <c r="AV60" i="19"/>
  <c r="AF60" i="19"/>
  <c r="AT31" i="19"/>
  <c r="AD31" i="19"/>
  <c r="AT19" i="19"/>
  <c r="AD19" i="19"/>
  <c r="AT33" i="19"/>
  <c r="AD33" i="19"/>
  <c r="AV35" i="19"/>
  <c r="AF35" i="19"/>
  <c r="AV55" i="19"/>
  <c r="AF55" i="19"/>
  <c r="AV37" i="19"/>
  <c r="AF37" i="19"/>
  <c r="AT104" i="19"/>
  <c r="AD104" i="19"/>
  <c r="AT92" i="19"/>
  <c r="AD92" i="19"/>
  <c r="AT63" i="19"/>
  <c r="AD63" i="19"/>
  <c r="AT103" i="19"/>
  <c r="AD103" i="19"/>
  <c r="AT37" i="19"/>
  <c r="AD37" i="19"/>
  <c r="AT87" i="19"/>
  <c r="AD87" i="19"/>
  <c r="AT21" i="19"/>
  <c r="AD21" i="19"/>
  <c r="AT108" i="19"/>
  <c r="AD108" i="19"/>
  <c r="AT107" i="19"/>
  <c r="AD107" i="19"/>
  <c r="H84" i="20"/>
  <c r="H97" i="20"/>
  <c r="P69" i="19"/>
  <c r="P35" i="19"/>
  <c r="P54" i="19"/>
  <c r="AT67" i="19"/>
  <c r="AD67" i="19"/>
  <c r="AT51" i="19"/>
  <c r="AD51" i="19"/>
  <c r="AT57" i="19"/>
  <c r="AD57" i="19"/>
  <c r="AT106" i="19"/>
  <c r="AD106" i="19"/>
  <c r="AT100" i="19"/>
  <c r="AD100" i="19"/>
  <c r="AT84" i="19"/>
  <c r="AD84" i="19"/>
  <c r="AT62" i="19"/>
  <c r="AD62" i="19"/>
  <c r="AT90" i="19"/>
  <c r="AD90" i="19"/>
  <c r="AT111" i="19"/>
  <c r="AD111" i="19"/>
  <c r="AT86" i="19"/>
  <c r="AD86" i="19"/>
  <c r="AT91" i="19"/>
  <c r="AD91" i="19"/>
  <c r="AT96" i="19"/>
  <c r="AD96" i="19"/>
  <c r="G150" i="15"/>
  <c r="AT95" i="19"/>
  <c r="AD95" i="19"/>
  <c r="AT102" i="19"/>
  <c r="AD102" i="19"/>
  <c r="AT73" i="19"/>
  <c r="AD73" i="19"/>
  <c r="AT60" i="19"/>
  <c r="AD60" i="19"/>
  <c r="H17" i="20"/>
  <c r="H105" i="20"/>
  <c r="H61" i="20"/>
  <c r="H43" i="20"/>
  <c r="H54" i="20"/>
  <c r="P58" i="19"/>
  <c r="P55" i="19"/>
  <c r="P19" i="19"/>
  <c r="P32" i="19"/>
  <c r="P13" i="19"/>
  <c r="P22" i="19"/>
  <c r="P63" i="19"/>
  <c r="P139" i="19"/>
  <c r="P37" i="19"/>
  <c r="P138" i="19"/>
  <c r="H85" i="20"/>
  <c r="AV25" i="19"/>
  <c r="AF25" i="19"/>
  <c r="AV26" i="19"/>
  <c r="AF26" i="19"/>
  <c r="AV49" i="19"/>
  <c r="AF49" i="19"/>
  <c r="AV51" i="19"/>
  <c r="AF51" i="19"/>
  <c r="AV72" i="19"/>
  <c r="AF72" i="19"/>
  <c r="AV70" i="19"/>
  <c r="AF70" i="19"/>
  <c r="AV74" i="19"/>
  <c r="AF74" i="19"/>
  <c r="AV27" i="19"/>
  <c r="AF27" i="19"/>
  <c r="AV20" i="19"/>
  <c r="AF20" i="19"/>
  <c r="AV18" i="19"/>
  <c r="AF18" i="19"/>
  <c r="AV21" i="19"/>
  <c r="AF21" i="19"/>
  <c r="AV62" i="19"/>
  <c r="AF62" i="19"/>
  <c r="AV31" i="19"/>
  <c r="AF31" i="19"/>
  <c r="AV71" i="19"/>
  <c r="AF71" i="19"/>
  <c r="AV113" i="19"/>
  <c r="P120" i="19"/>
  <c r="H150" i="19"/>
  <c r="AD131" i="19"/>
  <c r="AT131" i="19"/>
  <c r="AD136" i="19"/>
  <c r="AT136" i="19"/>
  <c r="AD147" i="19"/>
  <c r="AT147" i="19"/>
  <c r="AD135" i="19"/>
  <c r="AT135" i="19"/>
  <c r="AD122" i="19"/>
  <c r="AT122" i="19"/>
  <c r="AD146" i="19"/>
  <c r="AT146" i="19"/>
  <c r="AD129" i="19"/>
  <c r="AT129" i="19"/>
  <c r="AD126" i="19"/>
  <c r="AT126" i="19"/>
  <c r="AD138" i="19"/>
  <c r="AT138" i="19"/>
  <c r="AD140" i="19"/>
  <c r="AT140" i="19"/>
  <c r="AD124" i="19"/>
  <c r="AT124" i="19"/>
  <c r="AD120" i="19"/>
  <c r="AT120" i="19"/>
  <c r="AD142" i="19"/>
  <c r="AT142" i="19"/>
  <c r="AD145" i="19"/>
  <c r="AT145" i="19"/>
  <c r="AD130" i="19"/>
  <c r="AT130" i="19"/>
  <c r="H103" i="20"/>
  <c r="H18" i="20"/>
  <c r="P131" i="19"/>
  <c r="AV128" i="19"/>
  <c r="AF128" i="19"/>
  <c r="AV137" i="19"/>
  <c r="AF137" i="19"/>
  <c r="AV122" i="19"/>
  <c r="AF122" i="19"/>
  <c r="AV148" i="19"/>
  <c r="AF148" i="19"/>
  <c r="AV146" i="19"/>
  <c r="AF146" i="19"/>
  <c r="AV136" i="19"/>
  <c r="AF136" i="19"/>
  <c r="AD143" i="19"/>
  <c r="AT143" i="19"/>
  <c r="AD121" i="19"/>
  <c r="AT121" i="19"/>
  <c r="AD132" i="19"/>
  <c r="AT132" i="19"/>
  <c r="H51" i="20"/>
  <c r="H95" i="20"/>
  <c r="H35" i="20"/>
  <c r="P145" i="19"/>
  <c r="P123" i="19"/>
  <c r="P148" i="19"/>
  <c r="AV135" i="19"/>
  <c r="AF135" i="19"/>
  <c r="AV134" i="19"/>
  <c r="AF134" i="19"/>
  <c r="AV144" i="19"/>
  <c r="AF144" i="19"/>
  <c r="AV141" i="19"/>
  <c r="AF141" i="19"/>
  <c r="AV142" i="19"/>
  <c r="AF142" i="19"/>
  <c r="AV121" i="19"/>
  <c r="AF121" i="19"/>
  <c r="AV124" i="19"/>
  <c r="AF124" i="19"/>
  <c r="AD127" i="19"/>
  <c r="AT127" i="19"/>
  <c r="AD134" i="19"/>
  <c r="AT134" i="19"/>
  <c r="AV147" i="19"/>
  <c r="AF147" i="19"/>
  <c r="AV126" i="19"/>
  <c r="AF126" i="19"/>
  <c r="H81" i="20"/>
  <c r="AV123" i="19"/>
  <c r="AF123" i="19"/>
  <c r="AV145" i="19"/>
  <c r="AF145" i="19"/>
  <c r="AV131" i="19"/>
  <c r="AF131" i="19"/>
  <c r="AV129" i="19"/>
  <c r="AF129" i="19"/>
  <c r="AV139" i="19"/>
  <c r="AF139" i="19"/>
  <c r="AV125" i="19"/>
  <c r="AF125" i="19"/>
  <c r="AD141" i="19"/>
  <c r="AT141" i="19"/>
  <c r="AD125" i="19"/>
  <c r="AT125" i="19"/>
  <c r="AD137" i="19"/>
  <c r="AT137" i="19"/>
  <c r="AD148" i="19"/>
  <c r="AT148" i="19"/>
  <c r="AD123" i="19"/>
  <c r="AT123" i="19"/>
  <c r="AD128" i="19"/>
  <c r="AT128" i="19"/>
  <c r="AD133" i="19"/>
  <c r="AT133" i="19"/>
  <c r="AD139" i="19"/>
  <c r="AT139" i="19"/>
  <c r="AD144" i="19"/>
  <c r="AT144" i="19"/>
  <c r="H70" i="20"/>
  <c r="H13" i="20"/>
  <c r="H32" i="20"/>
  <c r="H26" i="20"/>
  <c r="H48" i="20"/>
  <c r="P147" i="19"/>
  <c r="P136" i="19"/>
  <c r="H87" i="20"/>
  <c r="P128" i="19"/>
  <c r="P126" i="19"/>
  <c r="AV130" i="19"/>
  <c r="AF130" i="19"/>
  <c r="AV138" i="19"/>
  <c r="AF138" i="19"/>
  <c r="AV120" i="19"/>
  <c r="AF120" i="19"/>
  <c r="AV143" i="19"/>
  <c r="AF143" i="19"/>
  <c r="AV132" i="19"/>
  <c r="AF132" i="19"/>
  <c r="AV127" i="19"/>
  <c r="AF127" i="19"/>
  <c r="AV133" i="19"/>
  <c r="AF133" i="19"/>
  <c r="AV140" i="19"/>
  <c r="AF140" i="19"/>
  <c r="H97" i="18"/>
  <c r="H64" i="18"/>
  <c r="H101" i="18"/>
  <c r="H35" i="18"/>
  <c r="H45" i="18"/>
  <c r="F21" i="20"/>
  <c r="H68" i="18"/>
  <c r="H11" i="18"/>
  <c r="H66" i="18"/>
  <c r="H82" i="18"/>
  <c r="H56" i="18"/>
  <c r="H80" i="18"/>
  <c r="H78" i="18"/>
  <c r="H69" i="18"/>
  <c r="H25" i="18"/>
  <c r="H89" i="18"/>
  <c r="H63" i="18"/>
  <c r="H87" i="18"/>
  <c r="H53" i="18"/>
  <c r="H105" i="18"/>
  <c r="H48" i="18"/>
  <c r="H103" i="18"/>
  <c r="H14" i="18"/>
  <c r="H94" i="18"/>
  <c r="H106" i="18"/>
  <c r="H84" i="18"/>
  <c r="H18" i="18"/>
  <c r="H32" i="18"/>
  <c r="H29" i="18"/>
  <c r="H79" i="18"/>
  <c r="H91" i="18"/>
  <c r="H22" i="18"/>
  <c r="H70" i="18"/>
  <c r="H88" i="18"/>
  <c r="H19" i="18"/>
  <c r="H28" i="18"/>
  <c r="H65" i="18"/>
  <c r="H9" i="18"/>
  <c r="H90" i="18"/>
  <c r="H23" i="18"/>
  <c r="H13" i="18"/>
  <c r="H27" i="18"/>
  <c r="H16" i="18"/>
  <c r="H100" i="18"/>
  <c r="H10" i="18"/>
  <c r="H30" i="18"/>
  <c r="H20" i="18"/>
  <c r="H12" i="18"/>
  <c r="H60" i="18"/>
  <c r="H33" i="18"/>
  <c r="H62" i="18"/>
  <c r="H71" i="18"/>
  <c r="H99" i="18"/>
  <c r="H96" i="18"/>
  <c r="H51" i="18"/>
  <c r="H52" i="18"/>
  <c r="H104" i="18"/>
  <c r="H61" i="18"/>
  <c r="H17" i="18"/>
  <c r="H81" i="18"/>
  <c r="H15" i="18"/>
  <c r="H95" i="18"/>
  <c r="H50" i="18"/>
  <c r="H7" i="18"/>
  <c r="H55" i="18"/>
  <c r="H98" i="18"/>
  <c r="H46" i="18"/>
  <c r="H31" i="18"/>
  <c r="H8" i="18"/>
  <c r="H93" i="18"/>
  <c r="H34" i="18"/>
  <c r="H59" i="18"/>
  <c r="H83" i="18"/>
  <c r="H92" i="18"/>
  <c r="H24" i="18"/>
  <c r="H26" i="18"/>
  <c r="H47" i="18"/>
  <c r="F57" i="20"/>
  <c r="F97" i="19"/>
  <c r="N97" i="19" s="1"/>
  <c r="F60" i="19"/>
  <c r="N60" i="19" s="1"/>
  <c r="F23" i="19"/>
  <c r="N23" i="19" s="1"/>
  <c r="F134" i="19"/>
  <c r="N134" i="19" s="1"/>
  <c r="F56" i="17"/>
  <c r="F91" i="17"/>
  <c r="F21" i="17"/>
  <c r="F71" i="19"/>
  <c r="N71" i="19" s="1"/>
  <c r="F108" i="19"/>
  <c r="N108" i="19" s="1"/>
  <c r="F145" i="19"/>
  <c r="N145" i="19" s="1"/>
  <c r="F34" i="19"/>
  <c r="N34" i="19" s="1"/>
  <c r="F67" i="17"/>
  <c r="F102" i="17"/>
  <c r="F32" i="17"/>
  <c r="F95" i="19"/>
  <c r="N95" i="19" s="1"/>
  <c r="F132" i="19"/>
  <c r="N132" i="19" s="1"/>
  <c r="F58" i="19"/>
  <c r="N58" i="19" s="1"/>
  <c r="F21" i="19"/>
  <c r="N21" i="19" s="1"/>
  <c r="F54" i="17"/>
  <c r="F89" i="17"/>
  <c r="F19" i="17"/>
  <c r="H86" i="18"/>
  <c r="H44" i="18"/>
  <c r="H43" i="18"/>
  <c r="H58" i="18"/>
  <c r="H54" i="18"/>
  <c r="H21" i="18"/>
  <c r="H49" i="18"/>
  <c r="H85" i="18"/>
  <c r="F92" i="20"/>
  <c r="F55" i="19"/>
  <c r="N55" i="19" s="1"/>
  <c r="F92" i="19"/>
  <c r="N92" i="19" s="1"/>
  <c r="F129" i="19"/>
  <c r="N129" i="19" s="1"/>
  <c r="F18" i="19"/>
  <c r="N18" i="19" s="1"/>
  <c r="F51" i="17"/>
  <c r="F86" i="17"/>
  <c r="F16" i="17"/>
  <c r="F94" i="19"/>
  <c r="N94" i="19" s="1"/>
  <c r="F57" i="19"/>
  <c r="N57" i="19" s="1"/>
  <c r="F131" i="19"/>
  <c r="N131" i="19" s="1"/>
  <c r="F20" i="19"/>
  <c r="N20" i="19" s="1"/>
  <c r="F53" i="17"/>
  <c r="F88" i="17"/>
  <c r="F18" i="17"/>
  <c r="F90" i="19"/>
  <c r="N90" i="19" s="1"/>
  <c r="F127" i="19"/>
  <c r="N127" i="19" s="1"/>
  <c r="F16" i="19"/>
  <c r="N16" i="19" s="1"/>
  <c r="F53" i="19"/>
  <c r="N53" i="19" s="1"/>
  <c r="F49" i="17"/>
  <c r="F84" i="17"/>
  <c r="F14" i="17"/>
  <c r="F59" i="19"/>
  <c r="N59" i="19" s="1"/>
  <c r="F96" i="19"/>
  <c r="N96" i="19" s="1"/>
  <c r="F22" i="19"/>
  <c r="N22" i="19" s="1"/>
  <c r="F133" i="19"/>
  <c r="N133" i="19" s="1"/>
  <c r="F55" i="17"/>
  <c r="F90" i="17"/>
  <c r="F20" i="17"/>
  <c r="F98" i="19"/>
  <c r="N98" i="19" s="1"/>
  <c r="F24" i="19"/>
  <c r="N24" i="19" s="1"/>
  <c r="F135" i="19"/>
  <c r="N135" i="19" s="1"/>
  <c r="F61" i="19"/>
  <c r="N61" i="19" s="1"/>
  <c r="F57" i="17"/>
  <c r="F92" i="17"/>
  <c r="F22" i="17"/>
  <c r="H67" i="18"/>
  <c r="F63" i="19"/>
  <c r="N63" i="19" s="1"/>
  <c r="F100" i="19"/>
  <c r="N100" i="19" s="1"/>
  <c r="F26" i="19"/>
  <c r="N26" i="19" s="1"/>
  <c r="F137" i="19"/>
  <c r="N137" i="19" s="1"/>
  <c r="F59" i="17"/>
  <c r="F94" i="17"/>
  <c r="F24" i="17"/>
  <c r="F46" i="19"/>
  <c r="F120" i="19"/>
  <c r="F83" i="19"/>
  <c r="F9" i="19"/>
  <c r="F42" i="17"/>
  <c r="F77" i="17"/>
  <c r="F7" i="17"/>
  <c r="F128" i="19"/>
  <c r="N128" i="19" s="1"/>
  <c r="F91" i="19"/>
  <c r="N91" i="19" s="1"/>
  <c r="F17" i="19"/>
  <c r="N17" i="19" s="1"/>
  <c r="F54" i="19"/>
  <c r="N54" i="19" s="1"/>
  <c r="F50" i="17"/>
  <c r="F85" i="17"/>
  <c r="F15" i="17"/>
  <c r="F109" i="19"/>
  <c r="N109" i="19" s="1"/>
  <c r="F72" i="19"/>
  <c r="N72" i="19" s="1"/>
  <c r="F35" i="19"/>
  <c r="N35" i="19" s="1"/>
  <c r="F146" i="19"/>
  <c r="N146" i="19" s="1"/>
  <c r="F68" i="17"/>
  <c r="F103" i="17"/>
  <c r="F33" i="17"/>
  <c r="H57" i="18"/>
  <c r="H102" i="18"/>
  <c r="F89" i="19"/>
  <c r="N89" i="19" s="1"/>
  <c r="F52" i="19"/>
  <c r="N52" i="19" s="1"/>
  <c r="F15" i="19"/>
  <c r="N15" i="19" s="1"/>
  <c r="F126" i="19"/>
  <c r="N126" i="19" s="1"/>
  <c r="F48" i="17"/>
  <c r="F83" i="17"/>
  <c r="F13" i="17"/>
  <c r="F102" i="19"/>
  <c r="N102" i="19" s="1"/>
  <c r="F65" i="19"/>
  <c r="N65" i="19" s="1"/>
  <c r="F139" i="19"/>
  <c r="N139" i="19" s="1"/>
  <c r="F28" i="19"/>
  <c r="N28" i="19" s="1"/>
  <c r="F61" i="17"/>
  <c r="F96" i="17"/>
  <c r="F26" i="17"/>
  <c r="F93" i="19"/>
  <c r="N93" i="19" s="1"/>
  <c r="F56" i="19"/>
  <c r="N56" i="19" s="1"/>
  <c r="F19" i="19"/>
  <c r="N19" i="19" s="1"/>
  <c r="F130" i="19"/>
  <c r="N130" i="19" s="1"/>
  <c r="F52" i="17"/>
  <c r="F87" i="17"/>
  <c r="F17" i="17"/>
  <c r="F111" i="19"/>
  <c r="N111" i="19" s="1"/>
  <c r="F148" i="19"/>
  <c r="N148" i="19" s="1"/>
  <c r="F74" i="19"/>
  <c r="N74" i="19" s="1"/>
  <c r="F37" i="19"/>
  <c r="N37" i="19" s="1"/>
  <c r="F70" i="17"/>
  <c r="F105" i="17"/>
  <c r="F35" i="17"/>
  <c r="F87" i="19"/>
  <c r="N87" i="19" s="1"/>
  <c r="F124" i="19"/>
  <c r="N124" i="19" s="1"/>
  <c r="F50" i="19"/>
  <c r="N50" i="19" s="1"/>
  <c r="F13" i="19"/>
  <c r="N13" i="19" s="1"/>
  <c r="F46" i="17"/>
  <c r="F81" i="17"/>
  <c r="F11" i="17"/>
  <c r="F47" i="19"/>
  <c r="N47" i="19" s="1"/>
  <c r="F84" i="19"/>
  <c r="N84" i="19" s="1"/>
  <c r="F10" i="19"/>
  <c r="N10" i="19" s="1"/>
  <c r="F121" i="19"/>
  <c r="N121" i="19" s="1"/>
  <c r="F43" i="17"/>
  <c r="F78" i="17"/>
  <c r="F8" i="17"/>
  <c r="F105" i="19"/>
  <c r="N105" i="19" s="1"/>
  <c r="F68" i="19"/>
  <c r="N68" i="19" s="1"/>
  <c r="F31" i="19"/>
  <c r="N31" i="19" s="1"/>
  <c r="F142" i="19"/>
  <c r="N142" i="19" s="1"/>
  <c r="F64" i="17"/>
  <c r="F99" i="17"/>
  <c r="F29" i="17"/>
  <c r="F101" i="19"/>
  <c r="N101" i="19" s="1"/>
  <c r="F64" i="19"/>
  <c r="N64" i="19" s="1"/>
  <c r="F27" i="19"/>
  <c r="N27" i="19" s="1"/>
  <c r="F138" i="19"/>
  <c r="N138" i="19" s="1"/>
  <c r="F60" i="17"/>
  <c r="F95" i="17"/>
  <c r="F25" i="17"/>
  <c r="F144" i="19"/>
  <c r="N144" i="19" s="1"/>
  <c r="F70" i="19"/>
  <c r="N70" i="19" s="1"/>
  <c r="F107" i="19"/>
  <c r="N107" i="19" s="1"/>
  <c r="F33" i="19"/>
  <c r="N33" i="19" s="1"/>
  <c r="F66" i="17"/>
  <c r="F101" i="17"/>
  <c r="F31" i="17"/>
  <c r="F51" i="19"/>
  <c r="N51" i="19" s="1"/>
  <c r="F88" i="19"/>
  <c r="N88" i="19" s="1"/>
  <c r="F14" i="19"/>
  <c r="N14" i="19" s="1"/>
  <c r="F125" i="19"/>
  <c r="N125" i="19" s="1"/>
  <c r="F47" i="17"/>
  <c r="F82" i="17"/>
  <c r="F12" i="17"/>
  <c r="F136" i="19"/>
  <c r="N136" i="19" s="1"/>
  <c r="F62" i="19"/>
  <c r="N62" i="19" s="1"/>
  <c r="F99" i="19"/>
  <c r="N99" i="19" s="1"/>
  <c r="F25" i="19"/>
  <c r="N25" i="19" s="1"/>
  <c r="F58" i="17"/>
  <c r="F93" i="17"/>
  <c r="F23" i="17"/>
  <c r="F110" i="19"/>
  <c r="N110" i="19" s="1"/>
  <c r="F73" i="19"/>
  <c r="N73" i="19" s="1"/>
  <c r="F147" i="19"/>
  <c r="N147" i="19" s="1"/>
  <c r="F36" i="19"/>
  <c r="N36" i="19" s="1"/>
  <c r="F69" i="17"/>
  <c r="F104" i="17"/>
  <c r="F34" i="17"/>
  <c r="F106" i="19"/>
  <c r="N106" i="19" s="1"/>
  <c r="F143" i="19"/>
  <c r="N143" i="19" s="1"/>
  <c r="F32" i="19"/>
  <c r="N32" i="19" s="1"/>
  <c r="F69" i="19"/>
  <c r="N69" i="19" s="1"/>
  <c r="F65" i="17"/>
  <c r="F100" i="17"/>
  <c r="F30" i="17"/>
  <c r="F67" i="19"/>
  <c r="N67" i="19" s="1"/>
  <c r="F104" i="19"/>
  <c r="N104" i="19" s="1"/>
  <c r="F30" i="19"/>
  <c r="N30" i="19" s="1"/>
  <c r="F141" i="19"/>
  <c r="N141" i="19" s="1"/>
  <c r="F63" i="17"/>
  <c r="F98" i="17"/>
  <c r="F28" i="17"/>
  <c r="F103" i="19"/>
  <c r="N103" i="19" s="1"/>
  <c r="F140" i="19"/>
  <c r="N140" i="19" s="1"/>
  <c r="F66" i="19"/>
  <c r="N66" i="19" s="1"/>
  <c r="F29" i="19"/>
  <c r="N29" i="19" s="1"/>
  <c r="F62" i="17"/>
  <c r="F97" i="17"/>
  <c r="F27" i="17"/>
  <c r="F86" i="19"/>
  <c r="N86" i="19" s="1"/>
  <c r="F49" i="19"/>
  <c r="N49" i="19" s="1"/>
  <c r="F12" i="19"/>
  <c r="N12" i="19" s="1"/>
  <c r="F123" i="19"/>
  <c r="N123" i="19" s="1"/>
  <c r="F45" i="17"/>
  <c r="F80" i="17"/>
  <c r="F10" i="17"/>
  <c r="F85" i="19"/>
  <c r="N85" i="19" s="1"/>
  <c r="F48" i="19"/>
  <c r="N48" i="19" s="1"/>
  <c r="F11" i="19"/>
  <c r="N11" i="19" s="1"/>
  <c r="F122" i="19"/>
  <c r="N122" i="19" s="1"/>
  <c r="F44" i="17"/>
  <c r="F79" i="17"/>
  <c r="F9" i="17"/>
  <c r="F64" i="20"/>
  <c r="F99" i="20"/>
  <c r="F28" i="20"/>
  <c r="F60" i="20"/>
  <c r="F95" i="20"/>
  <c r="F24" i="20"/>
  <c r="F9" i="20"/>
  <c r="F45" i="20"/>
  <c r="F80" i="20"/>
  <c r="F33" i="20"/>
  <c r="F69" i="20"/>
  <c r="F104" i="20"/>
  <c r="F52" i="20"/>
  <c r="F87" i="20"/>
  <c r="F16" i="20"/>
  <c r="F13" i="20"/>
  <c r="F84" i="20"/>
  <c r="F49" i="20"/>
  <c r="F25" i="20"/>
  <c r="F61" i="20"/>
  <c r="F96" i="20"/>
  <c r="F63" i="20"/>
  <c r="F98" i="20"/>
  <c r="F27" i="20"/>
  <c r="F47" i="20"/>
  <c r="F11" i="20"/>
  <c r="F82" i="20"/>
  <c r="F43" i="20"/>
  <c r="F7" i="20"/>
  <c r="F78" i="20"/>
  <c r="F29" i="20"/>
  <c r="F100" i="20"/>
  <c r="F65" i="20"/>
  <c r="F68" i="20"/>
  <c r="F103" i="20"/>
  <c r="F32" i="20"/>
  <c r="F17" i="20"/>
  <c r="F53" i="20"/>
  <c r="F88" i="20"/>
  <c r="F10" i="20"/>
  <c r="F46" i="20"/>
  <c r="F81" i="20"/>
  <c r="F26" i="20"/>
  <c r="F62" i="20"/>
  <c r="F97" i="20"/>
  <c r="F22" i="20"/>
  <c r="F58" i="20"/>
  <c r="F93" i="20"/>
  <c r="F30" i="20"/>
  <c r="F66" i="20"/>
  <c r="F101" i="20"/>
  <c r="F44" i="20"/>
  <c r="F79" i="20"/>
  <c r="F8" i="20"/>
  <c r="F55" i="20"/>
  <c r="F90" i="20"/>
  <c r="F19" i="20"/>
  <c r="F31" i="20"/>
  <c r="F67" i="20"/>
  <c r="F102" i="20"/>
  <c r="F48" i="20"/>
  <c r="F83" i="20"/>
  <c r="F12" i="20"/>
  <c r="F35" i="20"/>
  <c r="F71" i="20"/>
  <c r="F106" i="20"/>
  <c r="F51" i="20"/>
  <c r="F15" i="20"/>
  <c r="F86" i="20"/>
  <c r="F56" i="20"/>
  <c r="F91" i="20"/>
  <c r="F20" i="20"/>
  <c r="F18" i="20"/>
  <c r="F54" i="20"/>
  <c r="F89" i="20"/>
  <c r="F23" i="20"/>
  <c r="F59" i="20"/>
  <c r="F94" i="20"/>
  <c r="F14" i="20"/>
  <c r="F50" i="20"/>
  <c r="F85" i="20"/>
  <c r="F70" i="20"/>
  <c r="F105" i="20"/>
  <c r="F34" i="20"/>
  <c r="C51" i="6"/>
  <c r="C55" i="6"/>
  <c r="C47" i="6"/>
  <c r="C43" i="6"/>
  <c r="C59" i="6"/>
  <c r="C64" i="6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D62" i="6"/>
  <c r="C65" i="6"/>
  <c r="C63" i="6"/>
  <c r="C60" i="6"/>
  <c r="C58" i="6"/>
  <c r="C56" i="6"/>
  <c r="C54" i="6"/>
  <c r="C52" i="6"/>
  <c r="C50" i="6"/>
  <c r="C48" i="6"/>
  <c r="C46" i="6"/>
  <c r="C44" i="6"/>
  <c r="C42" i="6"/>
  <c r="F32" i="6"/>
  <c r="E32" i="6"/>
  <c r="C32" i="6"/>
  <c r="C30" i="6"/>
  <c r="C27" i="6"/>
  <c r="C23" i="6"/>
  <c r="C19" i="6"/>
  <c r="C15" i="6"/>
  <c r="C11" i="6"/>
  <c r="AD113" i="19" l="1"/>
  <c r="P39" i="19"/>
  <c r="AF76" i="19"/>
  <c r="F113" i="19"/>
  <c r="N83" i="19"/>
  <c r="N113" i="19" s="1"/>
  <c r="AV76" i="19"/>
  <c r="N9" i="19"/>
  <c r="N39" i="19" s="1"/>
  <c r="F39" i="19"/>
  <c r="P76" i="19"/>
  <c r="N46" i="19"/>
  <c r="N76" i="19" s="1"/>
  <c r="F76" i="19"/>
  <c r="AF39" i="19"/>
  <c r="AT113" i="19"/>
  <c r="AV39" i="19"/>
  <c r="AD39" i="19"/>
  <c r="AT76" i="19"/>
  <c r="AT39" i="19"/>
  <c r="AD76" i="19"/>
  <c r="AT150" i="19"/>
  <c r="AD150" i="19"/>
  <c r="AF150" i="19"/>
  <c r="N120" i="19"/>
  <c r="N150" i="19" s="1"/>
  <c r="F150" i="19"/>
  <c r="AV150" i="19"/>
  <c r="P150" i="19"/>
  <c r="E28" i="14"/>
  <c r="F107" i="22"/>
  <c r="F144" i="22"/>
  <c r="F31" i="22"/>
  <c r="F68" i="22"/>
  <c r="F58" i="18"/>
  <c r="F43" i="18"/>
  <c r="F21" i="18"/>
  <c r="F26" i="18"/>
  <c r="F22" i="18"/>
  <c r="F52" i="18"/>
  <c r="F89" i="18"/>
  <c r="F19" i="18"/>
  <c r="F78" i="18"/>
  <c r="F56" i="18"/>
  <c r="F7" i="18"/>
  <c r="F57" i="18"/>
  <c r="F51" i="18"/>
  <c r="F59" i="18"/>
  <c r="F14" i="18"/>
  <c r="F12" i="18"/>
  <c r="F45" i="18"/>
  <c r="F61" i="18"/>
  <c r="F29" i="18"/>
  <c r="F82" i="18"/>
  <c r="F90" i="18"/>
  <c r="F46" i="18"/>
  <c r="F63" i="18"/>
  <c r="F105" i="18"/>
  <c r="F102" i="18"/>
  <c r="F8" i="18"/>
  <c r="F11" i="18"/>
  <c r="F97" i="18"/>
  <c r="F60" i="18"/>
  <c r="F93" i="18"/>
  <c r="F106" i="18"/>
  <c r="F18" i="18"/>
  <c r="F87" i="18"/>
  <c r="F67" i="18"/>
  <c r="F99" i="18"/>
  <c r="F95" i="18"/>
  <c r="F70" i="18"/>
  <c r="F71" i="18"/>
  <c r="F98" i="18"/>
  <c r="F34" i="18"/>
  <c r="F35" i="18"/>
  <c r="F10" i="18"/>
  <c r="F65" i="18"/>
  <c r="F17" i="18"/>
  <c r="F91" i="18"/>
  <c r="F81" i="18"/>
  <c r="F23" i="18"/>
  <c r="F83" i="18"/>
  <c r="F31" i="18"/>
  <c r="F96" i="18"/>
  <c r="F79" i="18"/>
  <c r="F27" i="18"/>
  <c r="F28" i="18"/>
  <c r="F101" i="18"/>
  <c r="F47" i="18"/>
  <c r="F88" i="18"/>
  <c r="F62" i="18"/>
  <c r="F49" i="18"/>
  <c r="F104" i="18"/>
  <c r="F24" i="18"/>
  <c r="F20" i="18"/>
  <c r="F85" i="18"/>
  <c r="F54" i="18"/>
  <c r="F103" i="18"/>
  <c r="F92" i="18"/>
  <c r="F94" i="18"/>
  <c r="F33" i="18"/>
  <c r="F32" i="18"/>
  <c r="F48" i="18"/>
  <c r="F13" i="18"/>
  <c r="F68" i="18"/>
  <c r="F84" i="18"/>
  <c r="F69" i="18"/>
  <c r="F55" i="18"/>
  <c r="F66" i="18"/>
  <c r="F25" i="18"/>
  <c r="F44" i="18"/>
  <c r="F53" i="18"/>
  <c r="F30" i="18"/>
  <c r="F100" i="18"/>
  <c r="F15" i="18"/>
  <c r="F50" i="18"/>
  <c r="F16" i="18"/>
  <c r="F64" i="18"/>
  <c r="F86" i="18"/>
  <c r="F80" i="18"/>
  <c r="E57" i="13"/>
  <c r="E92" i="13"/>
  <c r="E22" i="13"/>
  <c r="E45" i="13"/>
  <c r="E80" i="13"/>
  <c r="E10" i="13"/>
  <c r="E61" i="13"/>
  <c r="E96" i="13"/>
  <c r="E26" i="13"/>
  <c r="E42" i="13"/>
  <c r="E7" i="13"/>
  <c r="E77" i="13"/>
  <c r="E105" i="13"/>
  <c r="E70" i="13"/>
  <c r="E35" i="13"/>
  <c r="E49" i="13"/>
  <c r="E14" i="13"/>
  <c r="E84" i="13"/>
  <c r="E65" i="13"/>
  <c r="E30" i="13"/>
  <c r="E100" i="13"/>
  <c r="E81" i="13"/>
  <c r="E46" i="13"/>
  <c r="E11" i="13"/>
  <c r="E93" i="13"/>
  <c r="E58" i="13"/>
  <c r="E23" i="13"/>
  <c r="E28" i="13"/>
  <c r="E98" i="13"/>
  <c r="E63" i="13"/>
  <c r="F9" i="18"/>
  <c r="E53" i="13"/>
  <c r="E88" i="13"/>
  <c r="E18" i="13"/>
  <c r="E69" i="13"/>
  <c r="E104" i="13"/>
  <c r="E34" i="13"/>
  <c r="E85" i="13"/>
  <c r="E50" i="13"/>
  <c r="E15" i="13"/>
  <c r="E89" i="13"/>
  <c r="E54" i="13"/>
  <c r="E19" i="13"/>
  <c r="E97" i="13"/>
  <c r="E62" i="13"/>
  <c r="E27" i="13"/>
  <c r="E101" i="13"/>
  <c r="E66" i="13"/>
  <c r="E31" i="13"/>
  <c r="E8" i="13"/>
  <c r="E78" i="13"/>
  <c r="E43" i="13"/>
  <c r="E12" i="13"/>
  <c r="E82" i="13"/>
  <c r="E47" i="13"/>
  <c r="E86" i="13"/>
  <c r="E16" i="13"/>
  <c r="E51" i="13"/>
  <c r="E55" i="13"/>
  <c r="E20" i="13"/>
  <c r="E90" i="13"/>
  <c r="E24" i="13"/>
  <c r="E94" i="13"/>
  <c r="E59" i="13"/>
  <c r="E102" i="13"/>
  <c r="E32" i="13"/>
  <c r="E67" i="13"/>
  <c r="E44" i="13"/>
  <c r="E9" i="13"/>
  <c r="E79" i="13"/>
  <c r="E13" i="13"/>
  <c r="E83" i="13"/>
  <c r="E48" i="13"/>
  <c r="E87" i="13"/>
  <c r="E17" i="13"/>
  <c r="E52" i="13"/>
  <c r="E91" i="13"/>
  <c r="E56" i="13"/>
  <c r="E21" i="13"/>
  <c r="E60" i="13"/>
  <c r="E25" i="13"/>
  <c r="E95" i="13"/>
  <c r="E29" i="13"/>
  <c r="E99" i="13"/>
  <c r="E64" i="13"/>
  <c r="E103" i="13"/>
  <c r="E33" i="13"/>
  <c r="E68" i="13"/>
  <c r="F126" i="15"/>
  <c r="F89" i="15"/>
  <c r="F52" i="15"/>
  <c r="F15" i="15"/>
  <c r="F138" i="15"/>
  <c r="F64" i="15"/>
  <c r="F101" i="15"/>
  <c r="F27" i="15"/>
  <c r="F86" i="15"/>
  <c r="F49" i="15"/>
  <c r="F123" i="15"/>
  <c r="F12" i="15"/>
  <c r="F94" i="15"/>
  <c r="F57" i="15"/>
  <c r="F131" i="15"/>
  <c r="F20" i="15"/>
  <c r="F83" i="15"/>
  <c r="F120" i="15"/>
  <c r="F9" i="15"/>
  <c r="F46" i="15"/>
  <c r="F124" i="15"/>
  <c r="F87" i="15"/>
  <c r="F13" i="15"/>
  <c r="F50" i="15"/>
  <c r="F54" i="15"/>
  <c r="F17" i="15"/>
  <c r="F128" i="15"/>
  <c r="F91" i="15"/>
  <c r="F21" i="15"/>
  <c r="F95" i="15"/>
  <c r="F58" i="15"/>
  <c r="F132" i="15"/>
  <c r="F136" i="15"/>
  <c r="F99" i="15"/>
  <c r="F25" i="15"/>
  <c r="F62" i="15"/>
  <c r="F140" i="15"/>
  <c r="F103" i="15"/>
  <c r="F29" i="15"/>
  <c r="F66" i="15"/>
  <c r="F37" i="15"/>
  <c r="F74" i="15"/>
  <c r="F148" i="15"/>
  <c r="F111" i="15"/>
  <c r="F10" i="15"/>
  <c r="F84" i="15"/>
  <c r="F121" i="15"/>
  <c r="F47" i="15"/>
  <c r="F125" i="15"/>
  <c r="F88" i="15"/>
  <c r="F51" i="15"/>
  <c r="F14" i="15"/>
  <c r="F129" i="15"/>
  <c r="F92" i="15"/>
  <c r="F18" i="15"/>
  <c r="F55" i="15"/>
  <c r="F59" i="15"/>
  <c r="F133" i="15"/>
  <c r="F22" i="15"/>
  <c r="F96" i="15"/>
  <c r="F137" i="15"/>
  <c r="F63" i="15"/>
  <c r="F100" i="15"/>
  <c r="F26" i="15"/>
  <c r="F141" i="15"/>
  <c r="F104" i="15"/>
  <c r="F67" i="15"/>
  <c r="F30" i="15"/>
  <c r="F145" i="15"/>
  <c r="F108" i="15"/>
  <c r="F71" i="15"/>
  <c r="F34" i="15"/>
  <c r="F122" i="15"/>
  <c r="F48" i="15"/>
  <c r="F85" i="15"/>
  <c r="F11" i="15"/>
  <c r="F142" i="15"/>
  <c r="F31" i="15"/>
  <c r="F105" i="15"/>
  <c r="F68" i="15"/>
  <c r="F146" i="15"/>
  <c r="F109" i="15"/>
  <c r="F72" i="15"/>
  <c r="F35" i="15"/>
  <c r="F130" i="15"/>
  <c r="F93" i="15"/>
  <c r="F19" i="15"/>
  <c r="F56" i="15"/>
  <c r="F90" i="15"/>
  <c r="F53" i="15"/>
  <c r="F127" i="15"/>
  <c r="F16" i="15"/>
  <c r="F98" i="15"/>
  <c r="F61" i="15"/>
  <c r="F135" i="15"/>
  <c r="F24" i="15"/>
  <c r="F102" i="15"/>
  <c r="F65" i="15"/>
  <c r="F28" i="15"/>
  <c r="F139" i="15"/>
  <c r="F106" i="15"/>
  <c r="F69" i="15"/>
  <c r="F143" i="15"/>
  <c r="F32" i="15"/>
  <c r="F110" i="15"/>
  <c r="F73" i="15"/>
  <c r="F147" i="15"/>
  <c r="F36" i="15"/>
  <c r="F134" i="15"/>
  <c r="F97" i="15"/>
  <c r="F23" i="15"/>
  <c r="F60" i="15"/>
  <c r="F70" i="15"/>
  <c r="F33" i="15"/>
  <c r="F107" i="15"/>
  <c r="F144" i="15"/>
  <c r="F65" i="6"/>
  <c r="E65" i="6"/>
  <c r="C25" i="6"/>
  <c r="C21" i="6"/>
  <c r="C17" i="6"/>
  <c r="C13" i="6"/>
  <c r="C9" i="6"/>
  <c r="E25" i="6"/>
  <c r="E21" i="6"/>
  <c r="E12" i="6"/>
  <c r="E13" i="6"/>
  <c r="F12" i="6"/>
  <c r="F8" i="6"/>
  <c r="E20" i="6"/>
  <c r="E53" i="6" s="1"/>
  <c r="B12" i="1"/>
  <c r="G12" i="1" s="1"/>
  <c r="B11" i="1"/>
  <c r="G11" i="1" s="1"/>
  <c r="B10" i="1"/>
  <c r="G10" i="1" s="1"/>
  <c r="B9" i="1"/>
  <c r="G9" i="1" s="1"/>
  <c r="B8" i="1"/>
  <c r="G8" i="1" s="1"/>
  <c r="B7" i="1"/>
  <c r="AS32" i="19" l="1"/>
  <c r="AC32" i="19"/>
  <c r="AS16" i="19"/>
  <c r="AC16" i="19"/>
  <c r="AS34" i="19"/>
  <c r="AC34" i="19"/>
  <c r="AS55" i="19"/>
  <c r="AC55" i="19"/>
  <c r="AS111" i="19"/>
  <c r="AC111" i="19"/>
  <c r="F76" i="15"/>
  <c r="AS46" i="19"/>
  <c r="AC46" i="19"/>
  <c r="AS12" i="19"/>
  <c r="AC12" i="19"/>
  <c r="AS15" i="19"/>
  <c r="AC15" i="19"/>
  <c r="AS107" i="19"/>
  <c r="AC107" i="19"/>
  <c r="AS23" i="19"/>
  <c r="AC23" i="19"/>
  <c r="AS28" i="19"/>
  <c r="AC28" i="19"/>
  <c r="AS19" i="19"/>
  <c r="AC19" i="19"/>
  <c r="AS72" i="19"/>
  <c r="AC72" i="19"/>
  <c r="AS105" i="19"/>
  <c r="AC105" i="19"/>
  <c r="AS85" i="19"/>
  <c r="AC85" i="19"/>
  <c r="AS71" i="19"/>
  <c r="AC71" i="19"/>
  <c r="AS67" i="19"/>
  <c r="AC67" i="19"/>
  <c r="AS100" i="19"/>
  <c r="AC100" i="19"/>
  <c r="AS22" i="19"/>
  <c r="AC22" i="19"/>
  <c r="AS18" i="19"/>
  <c r="AC18" i="19"/>
  <c r="AC51" i="19"/>
  <c r="AS51" i="19"/>
  <c r="AS29" i="19"/>
  <c r="AC29" i="19"/>
  <c r="AS25" i="19"/>
  <c r="AC25" i="19"/>
  <c r="AS58" i="19"/>
  <c r="AC58" i="19"/>
  <c r="AS13" i="19"/>
  <c r="AC13" i="19"/>
  <c r="F39" i="15"/>
  <c r="AS9" i="19"/>
  <c r="AC9" i="19"/>
  <c r="AS101" i="19"/>
  <c r="AC101" i="19"/>
  <c r="AS52" i="19"/>
  <c r="AC52" i="19"/>
  <c r="AS36" i="19"/>
  <c r="AC36" i="19"/>
  <c r="AS56" i="19"/>
  <c r="AC56" i="19"/>
  <c r="AS11" i="19"/>
  <c r="AC11" i="19"/>
  <c r="AS30" i="19"/>
  <c r="AC30" i="19"/>
  <c r="AS96" i="19"/>
  <c r="AC96" i="19"/>
  <c r="AS14" i="19"/>
  <c r="AC14" i="19"/>
  <c r="AS62" i="19"/>
  <c r="AC62" i="19"/>
  <c r="AS50" i="19"/>
  <c r="AC50" i="19"/>
  <c r="AS27" i="19"/>
  <c r="AC27" i="19"/>
  <c r="AS33" i="19"/>
  <c r="AC33" i="19"/>
  <c r="AS73" i="19"/>
  <c r="AC73" i="19"/>
  <c r="AS61" i="19"/>
  <c r="AC61" i="19"/>
  <c r="AS93" i="19"/>
  <c r="AC93" i="19"/>
  <c r="AS48" i="19"/>
  <c r="AC48" i="19"/>
  <c r="AS104" i="19"/>
  <c r="AC104" i="19"/>
  <c r="AS92" i="19"/>
  <c r="AC92" i="19"/>
  <c r="AS99" i="19"/>
  <c r="AC99" i="19"/>
  <c r="AS17" i="19"/>
  <c r="AC17" i="19"/>
  <c r="AC87" i="19"/>
  <c r="AS87" i="19"/>
  <c r="AS49" i="19"/>
  <c r="AC49" i="19"/>
  <c r="AS89" i="19"/>
  <c r="AC89" i="19"/>
  <c r="AS60" i="19"/>
  <c r="AC60" i="19"/>
  <c r="AS24" i="19"/>
  <c r="AC24" i="19"/>
  <c r="AS35" i="19"/>
  <c r="AC35" i="19"/>
  <c r="AS68" i="19"/>
  <c r="AC68" i="19"/>
  <c r="AS26" i="19"/>
  <c r="AC26" i="19"/>
  <c r="AS47" i="19"/>
  <c r="AC47" i="19"/>
  <c r="AS66" i="19"/>
  <c r="AC66" i="19"/>
  <c r="AS91" i="19"/>
  <c r="AC91" i="19"/>
  <c r="AS20" i="19"/>
  <c r="AC20" i="19"/>
  <c r="AS97" i="19"/>
  <c r="AC97" i="19"/>
  <c r="AS69" i="19"/>
  <c r="AC69" i="19"/>
  <c r="AS65" i="19"/>
  <c r="AC65" i="19"/>
  <c r="AS53" i="19"/>
  <c r="AC53" i="19"/>
  <c r="AS109" i="19"/>
  <c r="AC109" i="19"/>
  <c r="AS31" i="19"/>
  <c r="AC31" i="19"/>
  <c r="AS108" i="19"/>
  <c r="AC108" i="19"/>
  <c r="AS63" i="19"/>
  <c r="AC63" i="19"/>
  <c r="AS88" i="19"/>
  <c r="AC88" i="19"/>
  <c r="AS84" i="19"/>
  <c r="AC84" i="19"/>
  <c r="AS74" i="19"/>
  <c r="AC74" i="19"/>
  <c r="AS103" i="19"/>
  <c r="AC103" i="19"/>
  <c r="AS95" i="19"/>
  <c r="AC95" i="19"/>
  <c r="F150" i="15"/>
  <c r="AS57" i="19"/>
  <c r="AC57" i="19"/>
  <c r="AS64" i="19"/>
  <c r="AC64" i="19"/>
  <c r="AS70" i="19"/>
  <c r="AC70" i="19"/>
  <c r="AS110" i="19"/>
  <c r="AC110" i="19"/>
  <c r="AS106" i="19"/>
  <c r="AC106" i="19"/>
  <c r="AS102" i="19"/>
  <c r="AC102" i="19"/>
  <c r="AS98" i="19"/>
  <c r="AC98" i="19"/>
  <c r="AS90" i="19"/>
  <c r="AC90" i="19"/>
  <c r="AS59" i="19"/>
  <c r="AC59" i="19"/>
  <c r="AS10" i="19"/>
  <c r="AC10" i="19"/>
  <c r="AS37" i="19"/>
  <c r="AC37" i="19"/>
  <c r="AS21" i="19"/>
  <c r="AC21" i="19"/>
  <c r="AS54" i="19"/>
  <c r="AC54" i="19"/>
  <c r="F113" i="15"/>
  <c r="AS83" i="19"/>
  <c r="AC83" i="19"/>
  <c r="AS94" i="19"/>
  <c r="AC94" i="19"/>
  <c r="AS86" i="19"/>
  <c r="AC86" i="19"/>
  <c r="AS143" i="19"/>
  <c r="AC143" i="19"/>
  <c r="AS135" i="19"/>
  <c r="AC135" i="19"/>
  <c r="AC121" i="19"/>
  <c r="AS121" i="19"/>
  <c r="AS131" i="19"/>
  <c r="AC131" i="19"/>
  <c r="AC134" i="19"/>
  <c r="AS134" i="19"/>
  <c r="AC130" i="19"/>
  <c r="AS130" i="19"/>
  <c r="AC146" i="19"/>
  <c r="AS146" i="19"/>
  <c r="AC142" i="19"/>
  <c r="AS142" i="19"/>
  <c r="AC122" i="19"/>
  <c r="AS122" i="19"/>
  <c r="AC145" i="19"/>
  <c r="AS145" i="19"/>
  <c r="AC141" i="19"/>
  <c r="AS141" i="19"/>
  <c r="AC137" i="19"/>
  <c r="AS137" i="19"/>
  <c r="AC129" i="19"/>
  <c r="AS129" i="19"/>
  <c r="AC125" i="19"/>
  <c r="AS125" i="19"/>
  <c r="AS140" i="19"/>
  <c r="AC140" i="19"/>
  <c r="AS136" i="19"/>
  <c r="AC136" i="19"/>
  <c r="AS124" i="19"/>
  <c r="AC124" i="19"/>
  <c r="AC138" i="19"/>
  <c r="AS138" i="19"/>
  <c r="AC126" i="19"/>
  <c r="AS126" i="19"/>
  <c r="AS144" i="19"/>
  <c r="AC144" i="19"/>
  <c r="AS139" i="19"/>
  <c r="AC139" i="19"/>
  <c r="AS132" i="19"/>
  <c r="AC132" i="19"/>
  <c r="AS147" i="19"/>
  <c r="AC147" i="19"/>
  <c r="AS127" i="19"/>
  <c r="AC127" i="19"/>
  <c r="AS148" i="19"/>
  <c r="AC148" i="19"/>
  <c r="AS128" i="19"/>
  <c r="AC128" i="19"/>
  <c r="AS123" i="19"/>
  <c r="AC123" i="19"/>
  <c r="AC133" i="19"/>
  <c r="AS133" i="19"/>
  <c r="AS120" i="19"/>
  <c r="AC120" i="19"/>
  <c r="E54" i="6"/>
  <c r="H147" i="22" s="1"/>
  <c r="H140" i="22"/>
  <c r="H132" i="22"/>
  <c r="H124" i="22"/>
  <c r="H146" i="22"/>
  <c r="H139" i="22"/>
  <c r="H131" i="22"/>
  <c r="H123" i="22"/>
  <c r="H145" i="22"/>
  <c r="H138" i="22"/>
  <c r="H130" i="22"/>
  <c r="H122" i="22"/>
  <c r="H141" i="22"/>
  <c r="H133" i="22"/>
  <c r="H125" i="22"/>
  <c r="E58" i="6"/>
  <c r="G13" i="5"/>
  <c r="E41" i="6"/>
  <c r="E45" i="6"/>
  <c r="E57" i="6"/>
  <c r="F53" i="6"/>
  <c r="F41" i="6"/>
  <c r="F57" i="6"/>
  <c r="F45" i="6"/>
  <c r="E46" i="6"/>
  <c r="E101" i="19"/>
  <c r="M101" i="19" s="1"/>
  <c r="E138" i="19"/>
  <c r="M138" i="19" s="1"/>
  <c r="E27" i="19"/>
  <c r="M27" i="19" s="1"/>
  <c r="E64" i="19"/>
  <c r="M64" i="19" s="1"/>
  <c r="E95" i="17"/>
  <c r="E60" i="17"/>
  <c r="E25" i="17"/>
  <c r="E85" i="19"/>
  <c r="M85" i="19" s="1"/>
  <c r="E11" i="19"/>
  <c r="M11" i="19" s="1"/>
  <c r="E122" i="19"/>
  <c r="M122" i="19" s="1"/>
  <c r="E48" i="19"/>
  <c r="M48" i="19" s="1"/>
  <c r="E79" i="17"/>
  <c r="E44" i="17"/>
  <c r="E9" i="17"/>
  <c r="E92" i="19"/>
  <c r="M92" i="19" s="1"/>
  <c r="E55" i="19"/>
  <c r="M55" i="19" s="1"/>
  <c r="E18" i="19"/>
  <c r="M18" i="19" s="1"/>
  <c r="E129" i="19"/>
  <c r="M129" i="19" s="1"/>
  <c r="E51" i="17"/>
  <c r="E86" i="17"/>
  <c r="E16" i="17"/>
  <c r="E66" i="19"/>
  <c r="M66" i="19" s="1"/>
  <c r="E103" i="19"/>
  <c r="M103" i="19" s="1"/>
  <c r="E29" i="19"/>
  <c r="M29" i="19" s="1"/>
  <c r="E140" i="19"/>
  <c r="M140" i="19" s="1"/>
  <c r="E62" i="17"/>
  <c r="E97" i="17"/>
  <c r="E27" i="17"/>
  <c r="E131" i="19"/>
  <c r="M131" i="19" s="1"/>
  <c r="E94" i="19"/>
  <c r="M94" i="19" s="1"/>
  <c r="E20" i="19"/>
  <c r="M20" i="19" s="1"/>
  <c r="E57" i="19"/>
  <c r="M57" i="19" s="1"/>
  <c r="E88" i="17"/>
  <c r="E53" i="17"/>
  <c r="E18" i="17"/>
  <c r="E50" i="19"/>
  <c r="M50" i="19" s="1"/>
  <c r="E87" i="19"/>
  <c r="M87" i="19" s="1"/>
  <c r="E13" i="19"/>
  <c r="M13" i="19" s="1"/>
  <c r="E124" i="19"/>
  <c r="M124" i="19" s="1"/>
  <c r="E46" i="17"/>
  <c r="E81" i="17"/>
  <c r="E11" i="17"/>
  <c r="E83" i="19"/>
  <c r="E46" i="19"/>
  <c r="E9" i="19"/>
  <c r="E120" i="19"/>
  <c r="E42" i="17"/>
  <c r="E77" i="17"/>
  <c r="E7" i="17"/>
  <c r="E97" i="19"/>
  <c r="M97" i="19" s="1"/>
  <c r="E60" i="19"/>
  <c r="M60" i="19" s="1"/>
  <c r="E23" i="19"/>
  <c r="M23" i="19" s="1"/>
  <c r="E134" i="19"/>
  <c r="M134" i="19" s="1"/>
  <c r="E91" i="17"/>
  <c r="E56" i="17"/>
  <c r="E21" i="17"/>
  <c r="E108" i="19"/>
  <c r="M108" i="19" s="1"/>
  <c r="E71" i="19"/>
  <c r="M71" i="19" s="1"/>
  <c r="E34" i="19"/>
  <c r="M34" i="19" s="1"/>
  <c r="E145" i="19"/>
  <c r="M145" i="19" s="1"/>
  <c r="E67" i="17"/>
  <c r="E102" i="17"/>
  <c r="E32" i="17"/>
  <c r="E88" i="19"/>
  <c r="M88" i="19" s="1"/>
  <c r="E51" i="19"/>
  <c r="M51" i="19" s="1"/>
  <c r="E14" i="19"/>
  <c r="M14" i="19" s="1"/>
  <c r="E125" i="19"/>
  <c r="M125" i="19" s="1"/>
  <c r="E47" i="17"/>
  <c r="E82" i="17"/>
  <c r="E12" i="17"/>
  <c r="E58" i="19"/>
  <c r="M58" i="19" s="1"/>
  <c r="E95" i="19"/>
  <c r="M95" i="19" s="1"/>
  <c r="E132" i="19"/>
  <c r="M132" i="19" s="1"/>
  <c r="E21" i="19"/>
  <c r="M21" i="19" s="1"/>
  <c r="E54" i="17"/>
  <c r="E89" i="17"/>
  <c r="E19" i="17"/>
  <c r="E106" i="19"/>
  <c r="M106" i="19" s="1"/>
  <c r="E143" i="19"/>
  <c r="M143" i="19" s="1"/>
  <c r="E69" i="19"/>
  <c r="M69" i="19" s="1"/>
  <c r="E32" i="19"/>
  <c r="M32" i="19" s="1"/>
  <c r="E65" i="17"/>
  <c r="E100" i="17"/>
  <c r="E30" i="17"/>
  <c r="E139" i="19"/>
  <c r="M139" i="19" s="1"/>
  <c r="E102" i="19"/>
  <c r="M102" i="19" s="1"/>
  <c r="E28" i="19"/>
  <c r="M28" i="19" s="1"/>
  <c r="E65" i="19"/>
  <c r="M65" i="19" s="1"/>
  <c r="E96" i="17"/>
  <c r="E61" i="17"/>
  <c r="E26" i="17"/>
  <c r="E109" i="19"/>
  <c r="M109" i="19" s="1"/>
  <c r="E146" i="19"/>
  <c r="M146" i="19" s="1"/>
  <c r="E35" i="19"/>
  <c r="M35" i="19" s="1"/>
  <c r="E72" i="19"/>
  <c r="M72" i="19" s="1"/>
  <c r="E103" i="17"/>
  <c r="E68" i="17"/>
  <c r="E33" i="17"/>
  <c r="E93" i="19"/>
  <c r="M93" i="19" s="1"/>
  <c r="E130" i="19"/>
  <c r="M130" i="19" s="1"/>
  <c r="E19" i="19"/>
  <c r="M19" i="19" s="1"/>
  <c r="E56" i="19"/>
  <c r="M56" i="19" s="1"/>
  <c r="E87" i="17"/>
  <c r="E52" i="17"/>
  <c r="E17" i="17"/>
  <c r="E100" i="19"/>
  <c r="M100" i="19" s="1"/>
  <c r="E63" i="19"/>
  <c r="M63" i="19" s="1"/>
  <c r="E26" i="19"/>
  <c r="M26" i="19" s="1"/>
  <c r="E137" i="19"/>
  <c r="M137" i="19" s="1"/>
  <c r="E59" i="17"/>
  <c r="E94" i="17"/>
  <c r="E24" i="17"/>
  <c r="E84" i="19"/>
  <c r="M84" i="19" s="1"/>
  <c r="E47" i="19"/>
  <c r="M47" i="19" s="1"/>
  <c r="E10" i="19"/>
  <c r="M10" i="19" s="1"/>
  <c r="E121" i="19"/>
  <c r="M121" i="19" s="1"/>
  <c r="E43" i="17"/>
  <c r="E78" i="17"/>
  <c r="E8" i="17"/>
  <c r="E54" i="19"/>
  <c r="M54" i="19" s="1"/>
  <c r="E91" i="19"/>
  <c r="M91" i="19" s="1"/>
  <c r="E128" i="19"/>
  <c r="M128" i="19" s="1"/>
  <c r="E17" i="19"/>
  <c r="M17" i="19" s="1"/>
  <c r="E50" i="17"/>
  <c r="E85" i="17"/>
  <c r="E15" i="17"/>
  <c r="E104" i="19"/>
  <c r="M104" i="19" s="1"/>
  <c r="E67" i="19"/>
  <c r="M67" i="19" s="1"/>
  <c r="E30" i="19"/>
  <c r="M30" i="19" s="1"/>
  <c r="E141" i="19"/>
  <c r="M141" i="19" s="1"/>
  <c r="E63" i="17"/>
  <c r="E98" i="17"/>
  <c r="E28" i="17"/>
  <c r="E90" i="19"/>
  <c r="M90" i="19" s="1"/>
  <c r="E127" i="19"/>
  <c r="M127" i="19" s="1"/>
  <c r="E53" i="19"/>
  <c r="M53" i="19" s="1"/>
  <c r="E16" i="19"/>
  <c r="M16" i="19" s="1"/>
  <c r="E84" i="17"/>
  <c r="E49" i="17"/>
  <c r="E14" i="17"/>
  <c r="E123" i="19"/>
  <c r="M123" i="19" s="1"/>
  <c r="E86" i="19"/>
  <c r="M86" i="19" s="1"/>
  <c r="E12" i="19"/>
  <c r="M12" i="19" s="1"/>
  <c r="E49" i="19"/>
  <c r="M49" i="19" s="1"/>
  <c r="E80" i="17"/>
  <c r="E45" i="17"/>
  <c r="E10" i="17"/>
  <c r="E105" i="19"/>
  <c r="M105" i="19" s="1"/>
  <c r="E68" i="19"/>
  <c r="M68" i="19" s="1"/>
  <c r="E142" i="19"/>
  <c r="M142" i="19" s="1"/>
  <c r="E31" i="19"/>
  <c r="M31" i="19" s="1"/>
  <c r="E99" i="17"/>
  <c r="E64" i="17"/>
  <c r="E29" i="17"/>
  <c r="E89" i="19"/>
  <c r="M89" i="19" s="1"/>
  <c r="E52" i="19"/>
  <c r="M52" i="19" s="1"/>
  <c r="E126" i="19"/>
  <c r="M126" i="19" s="1"/>
  <c r="E15" i="19"/>
  <c r="M15" i="19" s="1"/>
  <c r="E83" i="17"/>
  <c r="E48" i="17"/>
  <c r="E13" i="17"/>
  <c r="E96" i="19"/>
  <c r="M96" i="19" s="1"/>
  <c r="E59" i="19"/>
  <c r="M59" i="19" s="1"/>
  <c r="E22" i="19"/>
  <c r="M22" i="19" s="1"/>
  <c r="E133" i="19"/>
  <c r="M133" i="19" s="1"/>
  <c r="E55" i="17"/>
  <c r="E90" i="17"/>
  <c r="E20" i="17"/>
  <c r="E70" i="19"/>
  <c r="M70" i="19" s="1"/>
  <c r="E107" i="19"/>
  <c r="M107" i="19" s="1"/>
  <c r="E144" i="19"/>
  <c r="M144" i="19" s="1"/>
  <c r="E33" i="19"/>
  <c r="M33" i="19" s="1"/>
  <c r="E66" i="17"/>
  <c r="E101" i="17"/>
  <c r="E31" i="17"/>
  <c r="E147" i="19"/>
  <c r="M147" i="19" s="1"/>
  <c r="E110" i="19"/>
  <c r="M110" i="19" s="1"/>
  <c r="E36" i="19"/>
  <c r="M36" i="19" s="1"/>
  <c r="E73" i="19"/>
  <c r="M73" i="19" s="1"/>
  <c r="E69" i="17"/>
  <c r="E104" i="17"/>
  <c r="E34" i="17"/>
  <c r="E62" i="19"/>
  <c r="M62" i="19" s="1"/>
  <c r="E99" i="19"/>
  <c r="M99" i="19" s="1"/>
  <c r="E25" i="19"/>
  <c r="M25" i="19" s="1"/>
  <c r="E136" i="19"/>
  <c r="M136" i="19" s="1"/>
  <c r="E58" i="17"/>
  <c r="E93" i="17"/>
  <c r="E23" i="17"/>
  <c r="E74" i="19"/>
  <c r="M74" i="19" s="1"/>
  <c r="E111" i="19"/>
  <c r="M111" i="19" s="1"/>
  <c r="E148" i="19"/>
  <c r="M148" i="19" s="1"/>
  <c r="E37" i="19"/>
  <c r="M37" i="19" s="1"/>
  <c r="E70" i="17"/>
  <c r="E105" i="17"/>
  <c r="E35" i="17"/>
  <c r="E98" i="19"/>
  <c r="M98" i="19" s="1"/>
  <c r="E135" i="19"/>
  <c r="M135" i="19" s="1"/>
  <c r="E61" i="19"/>
  <c r="M61" i="19" s="1"/>
  <c r="E24" i="19"/>
  <c r="M24" i="19" s="1"/>
  <c r="E57" i="17"/>
  <c r="E92" i="17"/>
  <c r="E22" i="17"/>
  <c r="E26" i="20"/>
  <c r="E62" i="20"/>
  <c r="E97" i="20"/>
  <c r="E70" i="20"/>
  <c r="E105" i="20"/>
  <c r="E34" i="20"/>
  <c r="E66" i="20"/>
  <c r="E101" i="20"/>
  <c r="E30" i="20"/>
  <c r="E93" i="20"/>
  <c r="E22" i="20"/>
  <c r="E58" i="20"/>
  <c r="E14" i="20"/>
  <c r="E50" i="20"/>
  <c r="E85" i="20"/>
  <c r="E8" i="20"/>
  <c r="E44" i="20"/>
  <c r="E79" i="20"/>
  <c r="E35" i="20"/>
  <c r="E106" i="20"/>
  <c r="E71" i="20"/>
  <c r="E15" i="20"/>
  <c r="E51" i="20"/>
  <c r="E86" i="20"/>
  <c r="E89" i="20"/>
  <c r="E18" i="20"/>
  <c r="E54" i="20"/>
  <c r="E10" i="20"/>
  <c r="E46" i="20"/>
  <c r="E81" i="20"/>
  <c r="E31" i="20"/>
  <c r="E67" i="20"/>
  <c r="E102" i="20"/>
  <c r="E90" i="20"/>
  <c r="E19" i="20"/>
  <c r="E55" i="20"/>
  <c r="E20" i="20"/>
  <c r="E56" i="20"/>
  <c r="E91" i="20"/>
  <c r="E43" i="20"/>
  <c r="E78" i="20"/>
  <c r="E7" i="20"/>
  <c r="E57" i="20"/>
  <c r="E21" i="20"/>
  <c r="E92" i="20"/>
  <c r="E53" i="20"/>
  <c r="E17" i="20"/>
  <c r="E88" i="20"/>
  <c r="E69" i="20"/>
  <c r="E33" i="20"/>
  <c r="E104" i="20"/>
  <c r="E65" i="20"/>
  <c r="E29" i="20"/>
  <c r="E100" i="20"/>
  <c r="E80" i="20"/>
  <c r="E9" i="20"/>
  <c r="E45" i="20"/>
  <c r="E32" i="20"/>
  <c r="E103" i="20"/>
  <c r="E68" i="20"/>
  <c r="E28" i="20"/>
  <c r="E64" i="20"/>
  <c r="E99" i="20"/>
  <c r="E95" i="20"/>
  <c r="E60" i="20"/>
  <c r="E24" i="20"/>
  <c r="E87" i="20"/>
  <c r="E16" i="20"/>
  <c r="E52" i="20"/>
  <c r="E48" i="20"/>
  <c r="E12" i="20"/>
  <c r="E83" i="20"/>
  <c r="E98" i="20"/>
  <c r="E27" i="20"/>
  <c r="E63" i="20"/>
  <c r="E59" i="20"/>
  <c r="E94" i="20"/>
  <c r="E23" i="20"/>
  <c r="E11" i="20"/>
  <c r="E82" i="20"/>
  <c r="E47" i="20"/>
  <c r="E96" i="20"/>
  <c r="E61" i="20"/>
  <c r="E25" i="20"/>
  <c r="E49" i="20"/>
  <c r="E13" i="20"/>
  <c r="E84" i="20"/>
  <c r="G33" i="9"/>
  <c r="G29" i="9"/>
  <c r="G25" i="9"/>
  <c r="G21" i="9"/>
  <c r="G17" i="9"/>
  <c r="G13" i="9"/>
  <c r="G9" i="9"/>
  <c r="G32" i="9"/>
  <c r="G28" i="9"/>
  <c r="G24" i="9"/>
  <c r="G20" i="9"/>
  <c r="G16" i="9"/>
  <c r="G12" i="9"/>
  <c r="G8" i="9"/>
  <c r="G35" i="9"/>
  <c r="G31" i="9"/>
  <c r="G27" i="9"/>
  <c r="G23" i="9"/>
  <c r="G19" i="9"/>
  <c r="G15" i="9"/>
  <c r="G11" i="9"/>
  <c r="G7" i="9"/>
  <c r="G34" i="9"/>
  <c r="G30" i="9"/>
  <c r="G26" i="9"/>
  <c r="G22" i="9"/>
  <c r="G18" i="9"/>
  <c r="G14" i="9"/>
  <c r="G10" i="9"/>
  <c r="F29" i="6"/>
  <c r="E30" i="6"/>
  <c r="E29" i="6"/>
  <c r="AC113" i="19" l="1"/>
  <c r="M83" i="19"/>
  <c r="M113" i="19" s="1"/>
  <c r="E113" i="19"/>
  <c r="M9" i="19"/>
  <c r="M39" i="19" s="1"/>
  <c r="E39" i="19"/>
  <c r="M46" i="19"/>
  <c r="E76" i="19"/>
  <c r="AS150" i="19"/>
  <c r="AS113" i="19"/>
  <c r="AC39" i="19"/>
  <c r="AS39" i="19"/>
  <c r="AC76" i="19"/>
  <c r="AS76" i="19"/>
  <c r="M76" i="19"/>
  <c r="M120" i="19"/>
  <c r="M150" i="19" s="1"/>
  <c r="E150" i="19"/>
  <c r="AC150" i="19"/>
  <c r="H129" i="22"/>
  <c r="H148" i="22"/>
  <c r="H134" i="22"/>
  <c r="H149" i="22"/>
  <c r="H135" i="22"/>
  <c r="H150" i="22"/>
  <c r="H136" i="22"/>
  <c r="H137" i="22"/>
  <c r="H126" i="22"/>
  <c r="H142" i="22"/>
  <c r="H127" i="22"/>
  <c r="H143" i="22"/>
  <c r="H128" i="22"/>
  <c r="H71" i="22"/>
  <c r="H64" i="22"/>
  <c r="H60" i="22"/>
  <c r="H52" i="22"/>
  <c r="H48" i="22"/>
  <c r="H74" i="22"/>
  <c r="H70" i="22"/>
  <c r="H67" i="22"/>
  <c r="H63" i="22"/>
  <c r="H59" i="22"/>
  <c r="H55" i="22"/>
  <c r="H51" i="22"/>
  <c r="H47" i="22"/>
  <c r="H72" i="22"/>
  <c r="H65" i="22"/>
  <c r="H61" i="22"/>
  <c r="H57" i="22"/>
  <c r="H53" i="22"/>
  <c r="H49" i="22"/>
  <c r="H56" i="22"/>
  <c r="H73" i="22"/>
  <c r="H54" i="22"/>
  <c r="H58" i="22"/>
  <c r="H62" i="22"/>
  <c r="H46" i="22"/>
  <c r="H69" i="22"/>
  <c r="H66" i="22"/>
  <c r="H50" i="22"/>
  <c r="F62" i="6"/>
  <c r="E62" i="6"/>
  <c r="H36" i="22"/>
  <c r="H29" i="22"/>
  <c r="H25" i="22"/>
  <c r="H21" i="22"/>
  <c r="H17" i="22"/>
  <c r="H13" i="22"/>
  <c r="H35" i="22"/>
  <c r="H28" i="22"/>
  <c r="H24" i="22"/>
  <c r="H37" i="22"/>
  <c r="H33" i="22"/>
  <c r="H30" i="22"/>
  <c r="H26" i="22"/>
  <c r="H22" i="22"/>
  <c r="H18" i="22"/>
  <c r="H14" i="22"/>
  <c r="H10" i="22"/>
  <c r="H32" i="22"/>
  <c r="H16" i="22"/>
  <c r="H11" i="22"/>
  <c r="H34" i="22"/>
  <c r="H15" i="22"/>
  <c r="H23" i="22"/>
  <c r="H20" i="22"/>
  <c r="H27" i="22"/>
  <c r="H19" i="22"/>
  <c r="H12" i="22"/>
  <c r="H9" i="22"/>
  <c r="E63" i="6"/>
  <c r="I13" i="21"/>
  <c r="I28" i="21"/>
  <c r="I20" i="21"/>
  <c r="I12" i="21"/>
  <c r="I31" i="21"/>
  <c r="I19" i="21"/>
  <c r="I29" i="21"/>
  <c r="I11" i="21"/>
  <c r="I27" i="9"/>
  <c r="I23" i="9"/>
  <c r="I19" i="9"/>
  <c r="I20" i="9"/>
  <c r="I10" i="9"/>
  <c r="I31" i="9"/>
  <c r="I11" i="9"/>
  <c r="I34" i="9"/>
  <c r="I9" i="21"/>
  <c r="I26" i="21"/>
  <c r="I18" i="21"/>
  <c r="I10" i="21"/>
  <c r="I27" i="21"/>
  <c r="I15" i="21"/>
  <c r="I23" i="21"/>
  <c r="I32" i="9"/>
  <c r="I29" i="9"/>
  <c r="I25" i="9"/>
  <c r="I16" i="9"/>
  <c r="I15" i="9"/>
  <c r="I22" i="9"/>
  <c r="I34" i="21"/>
  <c r="I24" i="21"/>
  <c r="I16" i="21"/>
  <c r="I8" i="21"/>
  <c r="I25" i="21"/>
  <c r="I7" i="21"/>
  <c r="I17" i="21"/>
  <c r="I7" i="9"/>
  <c r="I9" i="9"/>
  <c r="I30" i="9"/>
  <c r="I28" i="9"/>
  <c r="I12" i="9"/>
  <c r="I21" i="9"/>
  <c r="I33" i="9"/>
  <c r="I30" i="21"/>
  <c r="I22" i="21"/>
  <c r="I14" i="21"/>
  <c r="I35" i="21"/>
  <c r="I21" i="21"/>
  <c r="I33" i="21"/>
  <c r="I32" i="21"/>
  <c r="I17" i="9"/>
  <c r="I18" i="9"/>
  <c r="I14" i="9"/>
  <c r="I35" i="9"/>
  <c r="I24" i="9"/>
  <c r="I8" i="9"/>
  <c r="I26" i="9"/>
  <c r="I13" i="9"/>
  <c r="G28" i="14"/>
  <c r="H144" i="22"/>
  <c r="H31" i="22"/>
  <c r="H68" i="22"/>
  <c r="H107" i="22"/>
  <c r="E97" i="18"/>
  <c r="E17" i="18"/>
  <c r="E68" i="18"/>
  <c r="E60" i="18"/>
  <c r="E7" i="18"/>
  <c r="E9" i="18"/>
  <c r="E25" i="18"/>
  <c r="E33" i="18"/>
  <c r="E19" i="18"/>
  <c r="E94" i="18"/>
  <c r="E70" i="18"/>
  <c r="E14" i="18"/>
  <c r="E48" i="18"/>
  <c r="E103" i="18"/>
  <c r="E18" i="18"/>
  <c r="E100" i="18"/>
  <c r="E66" i="18"/>
  <c r="E82" i="18"/>
  <c r="E15" i="18"/>
  <c r="E92" i="18"/>
  <c r="E29" i="18"/>
  <c r="E106" i="18"/>
  <c r="E10" i="18"/>
  <c r="E8" i="18"/>
  <c r="E88" i="18"/>
  <c r="E78" i="18"/>
  <c r="E87" i="18"/>
  <c r="E30" i="18"/>
  <c r="E47" i="18"/>
  <c r="E27" i="18"/>
  <c r="E58" i="18"/>
  <c r="E23" i="18"/>
  <c r="E56" i="18"/>
  <c r="E65" i="18"/>
  <c r="E28" i="18"/>
  <c r="E50" i="18"/>
  <c r="E86" i="18"/>
  <c r="E67" i="18"/>
  <c r="E34" i="18"/>
  <c r="E99" i="18"/>
  <c r="E51" i="18"/>
  <c r="E79" i="18"/>
  <c r="E93" i="18"/>
  <c r="E49" i="18"/>
  <c r="E95" i="18"/>
  <c r="E104" i="18"/>
  <c r="E62" i="18"/>
  <c r="E55" i="18"/>
  <c r="E21" i="18"/>
  <c r="E63" i="18"/>
  <c r="E80" i="18"/>
  <c r="E32" i="18"/>
  <c r="E84" i="18"/>
  <c r="E91" i="18"/>
  <c r="E105" i="18"/>
  <c r="E22" i="18"/>
  <c r="E59" i="18"/>
  <c r="E85" i="18"/>
  <c r="E64" i="18"/>
  <c r="E12" i="18"/>
  <c r="E43" i="18"/>
  <c r="E11" i="18"/>
  <c r="E52" i="18"/>
  <c r="E61" i="18"/>
  <c r="E35" i="18"/>
  <c r="E89" i="18"/>
  <c r="E98" i="18"/>
  <c r="E81" i="18"/>
  <c r="E46" i="18"/>
  <c r="E90" i="18"/>
  <c r="E57" i="18"/>
  <c r="E69" i="18"/>
  <c r="E16" i="18"/>
  <c r="E26" i="18"/>
  <c r="E96" i="18"/>
  <c r="E31" i="18"/>
  <c r="E101" i="18"/>
  <c r="E13" i="18"/>
  <c r="E83" i="18"/>
  <c r="E20" i="18"/>
  <c r="E102" i="18"/>
  <c r="E71" i="18"/>
  <c r="E24" i="18"/>
  <c r="E44" i="18"/>
  <c r="E53" i="18"/>
  <c r="E54" i="18"/>
  <c r="E45" i="18"/>
  <c r="G7" i="13"/>
  <c r="G77" i="13"/>
  <c r="G42" i="13"/>
  <c r="G8" i="13"/>
  <c r="G43" i="13"/>
  <c r="G78" i="13"/>
  <c r="G99" i="13"/>
  <c r="G29" i="13"/>
  <c r="G64" i="13"/>
  <c r="G10" i="13"/>
  <c r="G45" i="13"/>
  <c r="G80" i="13"/>
  <c r="G26" i="13"/>
  <c r="G61" i="13"/>
  <c r="G96" i="13"/>
  <c r="G11" i="13"/>
  <c r="G81" i="13"/>
  <c r="G46" i="13"/>
  <c r="G97" i="13"/>
  <c r="G62" i="13"/>
  <c r="G27" i="13"/>
  <c r="G12" i="13"/>
  <c r="G47" i="13"/>
  <c r="G82" i="13"/>
  <c r="G63" i="13"/>
  <c r="G28" i="13"/>
  <c r="G98" i="13"/>
  <c r="G17" i="13"/>
  <c r="G87" i="13"/>
  <c r="G52" i="13"/>
  <c r="G103" i="13"/>
  <c r="G33" i="13"/>
  <c r="G68" i="13"/>
  <c r="G22" i="13"/>
  <c r="G57" i="13"/>
  <c r="G92" i="13"/>
  <c r="G93" i="13"/>
  <c r="G58" i="13"/>
  <c r="G23" i="13"/>
  <c r="G59" i="13"/>
  <c r="G24" i="13"/>
  <c r="G94" i="13"/>
  <c r="G13" i="13"/>
  <c r="G83" i="13"/>
  <c r="G48" i="13"/>
  <c r="G14" i="13"/>
  <c r="G49" i="13"/>
  <c r="G84" i="13"/>
  <c r="G30" i="13"/>
  <c r="G65" i="13"/>
  <c r="G100" i="13"/>
  <c r="G15" i="13"/>
  <c r="G85" i="13"/>
  <c r="G50" i="13"/>
  <c r="G101" i="13"/>
  <c r="G66" i="13"/>
  <c r="G31" i="13"/>
  <c r="G16" i="13"/>
  <c r="G51" i="13"/>
  <c r="G86" i="13"/>
  <c r="G67" i="13"/>
  <c r="G32" i="13"/>
  <c r="G102" i="13"/>
  <c r="G91" i="13"/>
  <c r="G21" i="13"/>
  <c r="G56" i="13"/>
  <c r="G18" i="13"/>
  <c r="G53" i="13"/>
  <c r="G88" i="13"/>
  <c r="G34" i="13"/>
  <c r="G69" i="13"/>
  <c r="G104" i="13"/>
  <c r="G19" i="13"/>
  <c r="G89" i="13"/>
  <c r="G54" i="13"/>
  <c r="G105" i="13"/>
  <c r="G70" i="13"/>
  <c r="G35" i="13"/>
  <c r="G55" i="13"/>
  <c r="G20" i="13"/>
  <c r="G90" i="13"/>
  <c r="G9" i="13"/>
  <c r="G79" i="13"/>
  <c r="G44" i="13"/>
  <c r="G95" i="13"/>
  <c r="G25" i="13"/>
  <c r="G60" i="13"/>
  <c r="H69" i="15"/>
  <c r="H143" i="15"/>
  <c r="H106" i="15"/>
  <c r="H32" i="15"/>
  <c r="H33" i="15"/>
  <c r="H107" i="15"/>
  <c r="H144" i="15"/>
  <c r="H70" i="15"/>
  <c r="H145" i="15"/>
  <c r="H71" i="15"/>
  <c r="H34" i="15"/>
  <c r="H108" i="15"/>
  <c r="H57" i="15"/>
  <c r="H131" i="15"/>
  <c r="H94" i="15"/>
  <c r="H20" i="15"/>
  <c r="H21" i="15"/>
  <c r="H95" i="15"/>
  <c r="H58" i="15"/>
  <c r="H132" i="15"/>
  <c r="H37" i="15"/>
  <c r="H111" i="15"/>
  <c r="H74" i="15"/>
  <c r="H148" i="15"/>
  <c r="H133" i="15"/>
  <c r="H59" i="15"/>
  <c r="H22" i="15"/>
  <c r="H96" i="15"/>
  <c r="H85" i="15"/>
  <c r="H11" i="15"/>
  <c r="H122" i="15"/>
  <c r="H48" i="15"/>
  <c r="H101" i="15"/>
  <c r="H27" i="15"/>
  <c r="H138" i="15"/>
  <c r="H64" i="15"/>
  <c r="H61" i="15"/>
  <c r="H135" i="15"/>
  <c r="H98" i="15"/>
  <c r="H24" i="15"/>
  <c r="H53" i="15"/>
  <c r="H127" i="15"/>
  <c r="H90" i="15"/>
  <c r="H16" i="15"/>
  <c r="H17" i="15"/>
  <c r="H91" i="15"/>
  <c r="H128" i="15"/>
  <c r="H54" i="15"/>
  <c r="H129" i="15"/>
  <c r="H55" i="15"/>
  <c r="H18" i="15"/>
  <c r="H92" i="15"/>
  <c r="H97" i="15"/>
  <c r="H23" i="15"/>
  <c r="H134" i="15"/>
  <c r="H60" i="15"/>
  <c r="H73" i="15"/>
  <c r="H147" i="15"/>
  <c r="H36" i="15"/>
  <c r="H110" i="15"/>
  <c r="H9" i="15"/>
  <c r="H83" i="15"/>
  <c r="H120" i="15"/>
  <c r="H46" i="15"/>
  <c r="H25" i="15"/>
  <c r="H99" i="15"/>
  <c r="H136" i="15"/>
  <c r="H62" i="15"/>
  <c r="H121" i="15"/>
  <c r="H47" i="15"/>
  <c r="H10" i="15"/>
  <c r="H84" i="15"/>
  <c r="H137" i="15"/>
  <c r="H63" i="15"/>
  <c r="H26" i="15"/>
  <c r="H100" i="15"/>
  <c r="H89" i="15"/>
  <c r="H15" i="15"/>
  <c r="H52" i="15"/>
  <c r="H126" i="15"/>
  <c r="H105" i="15"/>
  <c r="H31" i="15"/>
  <c r="H68" i="15"/>
  <c r="H142" i="15"/>
  <c r="H49" i="15"/>
  <c r="H123" i="15"/>
  <c r="H86" i="15"/>
  <c r="H12" i="15"/>
  <c r="H65" i="15"/>
  <c r="H139" i="15"/>
  <c r="H102" i="15"/>
  <c r="H28" i="15"/>
  <c r="H13" i="15"/>
  <c r="H87" i="15"/>
  <c r="H50" i="15"/>
  <c r="H124" i="15"/>
  <c r="H29" i="15"/>
  <c r="H103" i="15"/>
  <c r="H66" i="15"/>
  <c r="H140" i="15"/>
  <c r="H125" i="15"/>
  <c r="H51" i="15"/>
  <c r="H88" i="15"/>
  <c r="H14" i="15"/>
  <c r="H141" i="15"/>
  <c r="H67" i="15"/>
  <c r="H104" i="15"/>
  <c r="H30" i="15"/>
  <c r="H93" i="15"/>
  <c r="H19" i="15"/>
  <c r="H130" i="15"/>
  <c r="H56" i="15"/>
  <c r="H109" i="15"/>
  <c r="H35" i="15"/>
  <c r="H146" i="15"/>
  <c r="H72" i="15"/>
  <c r="AU88" i="19" l="1"/>
  <c r="AE88" i="19"/>
  <c r="AU102" i="19"/>
  <c r="AE102" i="19"/>
  <c r="AU68" i="19"/>
  <c r="AE68" i="19"/>
  <c r="H150" i="15"/>
  <c r="AU18" i="19"/>
  <c r="AE18" i="19"/>
  <c r="AU90" i="19"/>
  <c r="AE90" i="19"/>
  <c r="AU94" i="19"/>
  <c r="AE94" i="19"/>
  <c r="AU106" i="19"/>
  <c r="AE106" i="19"/>
  <c r="AU35" i="19"/>
  <c r="AE35" i="19"/>
  <c r="AU19" i="19"/>
  <c r="AE19" i="19"/>
  <c r="AU67" i="19"/>
  <c r="AE67" i="19"/>
  <c r="AU51" i="19"/>
  <c r="AE51" i="19"/>
  <c r="AU103" i="19"/>
  <c r="AE103" i="19"/>
  <c r="AU87" i="19"/>
  <c r="AE87" i="19"/>
  <c r="AU31" i="19"/>
  <c r="AE31" i="19"/>
  <c r="AU15" i="19"/>
  <c r="AE15" i="19"/>
  <c r="AU63" i="19"/>
  <c r="AE63" i="19"/>
  <c r="AU47" i="19"/>
  <c r="AE47" i="19"/>
  <c r="AU99" i="19"/>
  <c r="AE99" i="19"/>
  <c r="H113" i="15"/>
  <c r="AU83" i="19"/>
  <c r="AE83" i="19"/>
  <c r="AU23" i="19"/>
  <c r="AE23" i="19"/>
  <c r="AU55" i="19"/>
  <c r="AE55" i="19"/>
  <c r="AU91" i="19"/>
  <c r="AE91" i="19"/>
  <c r="AU27" i="19"/>
  <c r="AE27" i="19"/>
  <c r="AU11" i="19"/>
  <c r="AE11" i="19"/>
  <c r="AU59" i="19"/>
  <c r="AE59" i="19"/>
  <c r="AU111" i="19"/>
  <c r="AE111" i="19"/>
  <c r="AU95" i="19"/>
  <c r="AE95" i="19"/>
  <c r="AU71" i="19"/>
  <c r="AE71" i="19"/>
  <c r="AU107" i="19"/>
  <c r="AE107" i="19"/>
  <c r="AU50" i="19"/>
  <c r="AE50" i="19"/>
  <c r="AU52" i="19"/>
  <c r="AE52" i="19"/>
  <c r="AU36" i="19"/>
  <c r="AE36" i="19"/>
  <c r="AU98" i="19"/>
  <c r="AE98" i="19"/>
  <c r="AU22" i="19"/>
  <c r="AE22" i="19"/>
  <c r="AU58" i="19"/>
  <c r="AE58" i="19"/>
  <c r="AU109" i="19"/>
  <c r="AE109" i="19"/>
  <c r="AU93" i="19"/>
  <c r="AE93" i="19"/>
  <c r="AU29" i="19"/>
  <c r="AE29" i="19"/>
  <c r="AU13" i="19"/>
  <c r="AE13" i="19"/>
  <c r="AU65" i="19"/>
  <c r="AE65" i="19"/>
  <c r="AU49" i="19"/>
  <c r="AE49" i="19"/>
  <c r="AU105" i="19"/>
  <c r="AE105" i="19"/>
  <c r="AU89" i="19"/>
  <c r="AE89" i="19"/>
  <c r="AU25" i="19"/>
  <c r="AE25" i="19"/>
  <c r="H39" i="15"/>
  <c r="AU9" i="19"/>
  <c r="AE9" i="19"/>
  <c r="AU73" i="19"/>
  <c r="AE73" i="19"/>
  <c r="AU97" i="19"/>
  <c r="AE97" i="19"/>
  <c r="AU17" i="19"/>
  <c r="AE17" i="19"/>
  <c r="AU53" i="19"/>
  <c r="AE53" i="19"/>
  <c r="AU61" i="19"/>
  <c r="AE61" i="19"/>
  <c r="AU101" i="19"/>
  <c r="AE101" i="19"/>
  <c r="AU85" i="19"/>
  <c r="AE85" i="19"/>
  <c r="AU37" i="19"/>
  <c r="AE37" i="19"/>
  <c r="AU21" i="19"/>
  <c r="AE21" i="19"/>
  <c r="AU57" i="19"/>
  <c r="AE57" i="19"/>
  <c r="AU33" i="19"/>
  <c r="AE33" i="19"/>
  <c r="AU69" i="19"/>
  <c r="AE69" i="19"/>
  <c r="AU104" i="19"/>
  <c r="AE104" i="19"/>
  <c r="AU66" i="19"/>
  <c r="AE66" i="19"/>
  <c r="AU86" i="19"/>
  <c r="AE86" i="19"/>
  <c r="AU26" i="19"/>
  <c r="AE26" i="19"/>
  <c r="AU10" i="19"/>
  <c r="AE10" i="19"/>
  <c r="AU74" i="19"/>
  <c r="AE74" i="19"/>
  <c r="AU34" i="19"/>
  <c r="AE34" i="19"/>
  <c r="AU72" i="19"/>
  <c r="AE72" i="19"/>
  <c r="AU56" i="19"/>
  <c r="AE56" i="19"/>
  <c r="AU30" i="19"/>
  <c r="AE30" i="19"/>
  <c r="AU14" i="19"/>
  <c r="AE14" i="19"/>
  <c r="AU28" i="19"/>
  <c r="AE28" i="19"/>
  <c r="AU12" i="19"/>
  <c r="AE12" i="19"/>
  <c r="AU100" i="19"/>
  <c r="AE100" i="19"/>
  <c r="AU84" i="19"/>
  <c r="AE84" i="19"/>
  <c r="AU62" i="19"/>
  <c r="AE62" i="19"/>
  <c r="H76" i="15"/>
  <c r="AU46" i="19"/>
  <c r="AE46" i="19"/>
  <c r="AU110" i="19"/>
  <c r="AE110" i="19"/>
  <c r="AU60" i="19"/>
  <c r="AE60" i="19"/>
  <c r="AU92" i="19"/>
  <c r="AE92" i="19"/>
  <c r="AU54" i="19"/>
  <c r="AE54" i="19"/>
  <c r="AU16" i="19"/>
  <c r="AE16" i="19"/>
  <c r="AU24" i="19"/>
  <c r="AE24" i="19"/>
  <c r="AE64" i="19"/>
  <c r="AU64" i="19"/>
  <c r="AU48" i="19"/>
  <c r="AE48" i="19"/>
  <c r="AU96" i="19"/>
  <c r="AE96" i="19"/>
  <c r="AU20" i="19"/>
  <c r="AE20" i="19"/>
  <c r="AU108" i="19"/>
  <c r="AE108" i="19"/>
  <c r="AU70" i="19"/>
  <c r="AE70" i="19"/>
  <c r="AU32" i="19"/>
  <c r="AE32" i="19"/>
  <c r="AU139" i="19"/>
  <c r="AE139" i="19"/>
  <c r="AU135" i="19"/>
  <c r="AE135" i="19"/>
  <c r="AE143" i="19"/>
  <c r="AU143" i="19"/>
  <c r="AU141" i="19"/>
  <c r="AE141" i="19"/>
  <c r="AU121" i="19"/>
  <c r="AE121" i="19"/>
  <c r="AU129" i="19"/>
  <c r="AE129" i="19"/>
  <c r="AU133" i="19"/>
  <c r="AE133" i="19"/>
  <c r="AE145" i="19"/>
  <c r="AU145" i="19"/>
  <c r="AU127" i="19"/>
  <c r="AE127" i="19"/>
  <c r="AU131" i="19"/>
  <c r="AE131" i="19"/>
  <c r="AU125" i="19"/>
  <c r="AE125" i="19"/>
  <c r="AU137" i="19"/>
  <c r="AE137" i="19"/>
  <c r="AU140" i="19"/>
  <c r="AE140" i="19"/>
  <c r="AU124" i="19"/>
  <c r="AE124" i="19"/>
  <c r="AU142" i="19"/>
  <c r="AE142" i="19"/>
  <c r="AU126" i="19"/>
  <c r="AE126" i="19"/>
  <c r="AE148" i="19"/>
  <c r="AU148" i="19"/>
  <c r="AU132" i="19"/>
  <c r="AE132" i="19"/>
  <c r="AU123" i="19"/>
  <c r="AE123" i="19"/>
  <c r="AE147" i="19"/>
  <c r="AU147" i="19"/>
  <c r="AE146" i="19"/>
  <c r="AU146" i="19"/>
  <c r="AU130" i="19"/>
  <c r="AE130" i="19"/>
  <c r="AU136" i="19"/>
  <c r="AE136" i="19"/>
  <c r="AU120" i="19"/>
  <c r="AE120" i="19"/>
  <c r="AU134" i="19"/>
  <c r="AE134" i="19"/>
  <c r="AU128" i="19"/>
  <c r="AE128" i="19"/>
  <c r="AU138" i="19"/>
  <c r="AE138" i="19"/>
  <c r="AU122" i="19"/>
  <c r="AE122" i="19"/>
  <c r="AE144" i="19"/>
  <c r="AU144" i="19"/>
  <c r="J141" i="22"/>
  <c r="J28" i="15"/>
  <c r="J65" i="22"/>
  <c r="I96" i="13"/>
  <c r="J102" i="15"/>
  <c r="J104" i="22"/>
  <c r="I61" i="13"/>
  <c r="I25" i="14"/>
  <c r="J28" i="22"/>
  <c r="I26" i="13"/>
  <c r="J139" i="15"/>
  <c r="J65" i="15"/>
  <c r="J129" i="22"/>
  <c r="J16" i="15"/>
  <c r="J53" i="22"/>
  <c r="I84" i="13"/>
  <c r="J53" i="15"/>
  <c r="J92" i="22"/>
  <c r="I14" i="13"/>
  <c r="I13" i="14"/>
  <c r="J16" i="22"/>
  <c r="I49" i="13"/>
  <c r="J127" i="15"/>
  <c r="J90" i="15"/>
  <c r="J90" i="22"/>
  <c r="I82" i="13"/>
  <c r="J51" i="15"/>
  <c r="I11" i="14"/>
  <c r="J14" i="22"/>
  <c r="I47" i="13"/>
  <c r="J125" i="15"/>
  <c r="J127" i="22"/>
  <c r="I12" i="13"/>
  <c r="J51" i="22"/>
  <c r="J88" i="15"/>
  <c r="J14" i="15"/>
  <c r="I6" i="14"/>
  <c r="J46" i="22"/>
  <c r="I77" i="13"/>
  <c r="J9" i="15"/>
  <c r="J85" i="22"/>
  <c r="I42" i="13"/>
  <c r="J120" i="15"/>
  <c r="J9" i="22"/>
  <c r="I7" i="13"/>
  <c r="J122" i="22"/>
  <c r="J46" i="15"/>
  <c r="J83" i="15"/>
  <c r="J61" i="22"/>
  <c r="I92" i="13"/>
  <c r="J61" i="15"/>
  <c r="J100" i="22"/>
  <c r="I57" i="13"/>
  <c r="J135" i="15"/>
  <c r="I21" i="14"/>
  <c r="J24" i="22"/>
  <c r="I22" i="13"/>
  <c r="J137" i="22"/>
  <c r="J98" i="15"/>
  <c r="J24" i="15"/>
  <c r="J68" i="22"/>
  <c r="I99" i="13"/>
  <c r="J31" i="15"/>
  <c r="J144" i="22"/>
  <c r="I64" i="13"/>
  <c r="J142" i="15"/>
  <c r="J31" i="22"/>
  <c r="I29" i="13"/>
  <c r="J68" i="15"/>
  <c r="I28" i="14"/>
  <c r="J107" i="22"/>
  <c r="J105" i="15"/>
  <c r="J88" i="22"/>
  <c r="I80" i="13"/>
  <c r="J49" i="15"/>
  <c r="I9" i="14"/>
  <c r="J12" i="22"/>
  <c r="I10" i="13"/>
  <c r="J86" i="15"/>
  <c r="J125" i="22"/>
  <c r="I45" i="13"/>
  <c r="J49" i="22"/>
  <c r="J12" i="15"/>
  <c r="J123" i="15"/>
  <c r="J142" i="22"/>
  <c r="I97" i="13"/>
  <c r="J29" i="15"/>
  <c r="I26" i="14"/>
  <c r="J66" i="22"/>
  <c r="I62" i="13"/>
  <c r="J140" i="15"/>
  <c r="J105" i="22"/>
  <c r="I27" i="13"/>
  <c r="J29" i="22"/>
  <c r="J66" i="15"/>
  <c r="J103" i="15"/>
  <c r="I7" i="14"/>
  <c r="J10" i="22"/>
  <c r="J84" i="15"/>
  <c r="J123" i="22"/>
  <c r="I78" i="13"/>
  <c r="J47" i="15"/>
  <c r="J47" i="22"/>
  <c r="I43" i="13"/>
  <c r="J10" i="15"/>
  <c r="J86" i="22"/>
  <c r="I8" i="13"/>
  <c r="J121" i="15"/>
  <c r="I17" i="14"/>
  <c r="J20" i="22"/>
  <c r="J133" i="22"/>
  <c r="I88" i="13"/>
  <c r="J57" i="22"/>
  <c r="I18" i="13"/>
  <c r="J96" i="22"/>
  <c r="I53" i="13"/>
  <c r="J20" i="15"/>
  <c r="J131" i="15"/>
  <c r="J57" i="15"/>
  <c r="J94" i="15"/>
  <c r="J143" i="22"/>
  <c r="I98" i="13"/>
  <c r="J67" i="15"/>
  <c r="J67" i="22"/>
  <c r="I63" i="13"/>
  <c r="J141" i="15"/>
  <c r="J106" i="22"/>
  <c r="I28" i="13"/>
  <c r="I27" i="14"/>
  <c r="J30" i="22"/>
  <c r="J104" i="15"/>
  <c r="J30" i="15"/>
  <c r="J17" i="22"/>
  <c r="J130" i="22"/>
  <c r="I85" i="13"/>
  <c r="I14" i="14"/>
  <c r="J54" i="22"/>
  <c r="I50" i="13"/>
  <c r="J93" i="22"/>
  <c r="I15" i="13"/>
  <c r="J17" i="15"/>
  <c r="J128" i="15"/>
  <c r="J91" i="15"/>
  <c r="J54" i="15"/>
  <c r="J110" i="22"/>
  <c r="J108" i="15"/>
  <c r="I32" i="13"/>
  <c r="J71" i="15"/>
  <c r="I31" i="14"/>
  <c r="J34" i="22"/>
  <c r="J147" i="22"/>
  <c r="I102" i="13"/>
  <c r="J71" i="22"/>
  <c r="I67" i="13"/>
  <c r="J145" i="15"/>
  <c r="J34" i="15"/>
  <c r="J149" i="22"/>
  <c r="I104" i="13"/>
  <c r="J73" i="22"/>
  <c r="I69" i="13"/>
  <c r="J112" i="22"/>
  <c r="I34" i="13"/>
  <c r="I33" i="14"/>
  <c r="J36" i="22"/>
  <c r="J110" i="15"/>
  <c r="J73" i="15"/>
  <c r="J147" i="15"/>
  <c r="J36" i="15"/>
  <c r="J59" i="22"/>
  <c r="I90" i="13"/>
  <c r="J98" i="22"/>
  <c r="I55" i="13"/>
  <c r="I19" i="14"/>
  <c r="J22" i="22"/>
  <c r="I20" i="13"/>
  <c r="J135" i="22"/>
  <c r="J22" i="15"/>
  <c r="J59" i="15"/>
  <c r="J96" i="15"/>
  <c r="J133" i="15"/>
  <c r="J63" i="22"/>
  <c r="I23" i="14"/>
  <c r="J102" i="22"/>
  <c r="I94" i="13"/>
  <c r="J137" i="15"/>
  <c r="J26" i="22"/>
  <c r="I59" i="13"/>
  <c r="J139" i="22"/>
  <c r="I24" i="13"/>
  <c r="J100" i="15"/>
  <c r="J26" i="15"/>
  <c r="J63" i="15"/>
  <c r="J132" i="22"/>
  <c r="I16" i="14"/>
  <c r="J56" i="22"/>
  <c r="I87" i="13"/>
  <c r="J95" i="22"/>
  <c r="I52" i="13"/>
  <c r="J19" i="22"/>
  <c r="I17" i="13"/>
  <c r="J93" i="15"/>
  <c r="J130" i="15"/>
  <c r="J56" i="15"/>
  <c r="J19" i="15"/>
  <c r="J35" i="22"/>
  <c r="J148" i="22"/>
  <c r="I103" i="13"/>
  <c r="I32" i="14"/>
  <c r="J72" i="22"/>
  <c r="I68" i="13"/>
  <c r="J111" i="22"/>
  <c r="I33" i="13"/>
  <c r="J72" i="15"/>
  <c r="J146" i="15"/>
  <c r="J35" i="15"/>
  <c r="J109" i="15"/>
  <c r="I29" i="14"/>
  <c r="J32" i="22"/>
  <c r="I100" i="13"/>
  <c r="J145" i="22"/>
  <c r="I65" i="13"/>
  <c r="J69" i="22"/>
  <c r="I30" i="13"/>
  <c r="J108" i="22"/>
  <c r="J32" i="15"/>
  <c r="J69" i="15"/>
  <c r="J143" i="15"/>
  <c r="J106" i="15"/>
  <c r="J94" i="22"/>
  <c r="I86" i="13"/>
  <c r="I15" i="14"/>
  <c r="J18" i="22"/>
  <c r="I51" i="13"/>
  <c r="J131" i="22"/>
  <c r="I16" i="13"/>
  <c r="J55" i="22"/>
  <c r="J18" i="15"/>
  <c r="J129" i="15"/>
  <c r="J92" i="15"/>
  <c r="J55" i="15"/>
  <c r="I10" i="14"/>
  <c r="J50" i="22"/>
  <c r="J13" i="15"/>
  <c r="J89" i="22"/>
  <c r="I81" i="13"/>
  <c r="J124" i="15"/>
  <c r="J13" i="22"/>
  <c r="I46" i="13"/>
  <c r="J87" i="15"/>
  <c r="J126" i="22"/>
  <c r="I11" i="13"/>
  <c r="J50" i="15"/>
  <c r="J97" i="22"/>
  <c r="I89" i="13"/>
  <c r="J21" i="15"/>
  <c r="J21" i="22"/>
  <c r="I54" i="13"/>
  <c r="J132" i="15"/>
  <c r="J134" i="22"/>
  <c r="I19" i="13"/>
  <c r="J95" i="15"/>
  <c r="I18" i="14"/>
  <c r="J58" i="22"/>
  <c r="J58" i="15"/>
  <c r="J91" i="22"/>
  <c r="I83" i="13"/>
  <c r="J89" i="15"/>
  <c r="J15" i="22"/>
  <c r="I48" i="13"/>
  <c r="J52" i="15"/>
  <c r="J128" i="22"/>
  <c r="I13" i="13"/>
  <c r="I12" i="14"/>
  <c r="J52" i="22"/>
  <c r="J126" i="15"/>
  <c r="J15" i="15"/>
  <c r="J37" i="22"/>
  <c r="J37" i="15"/>
  <c r="J150" i="22"/>
  <c r="I105" i="13"/>
  <c r="J148" i="15"/>
  <c r="I34" i="14"/>
  <c r="J74" i="22"/>
  <c r="I70" i="13"/>
  <c r="J113" i="22"/>
  <c r="I35" i="13"/>
  <c r="J74" i="15"/>
  <c r="J111" i="15"/>
  <c r="J99" i="22"/>
  <c r="I91" i="13"/>
  <c r="J60" i="15"/>
  <c r="J23" i="22"/>
  <c r="I56" i="13"/>
  <c r="J97" i="15"/>
  <c r="J136" i="22"/>
  <c r="I21" i="13"/>
  <c r="I20" i="14"/>
  <c r="J60" i="22"/>
  <c r="J23" i="15"/>
  <c r="J134" i="15"/>
  <c r="J11" i="22"/>
  <c r="I79" i="13"/>
  <c r="J124" i="22"/>
  <c r="I44" i="13"/>
  <c r="I8" i="14"/>
  <c r="J48" i="22"/>
  <c r="I9" i="13"/>
  <c r="J87" i="22"/>
  <c r="J11" i="15"/>
  <c r="J85" i="15"/>
  <c r="J48" i="15"/>
  <c r="J122" i="15"/>
  <c r="J27" i="22"/>
  <c r="J27" i="15"/>
  <c r="J140" i="22"/>
  <c r="I95" i="13"/>
  <c r="J64" i="15"/>
  <c r="I24" i="14"/>
  <c r="J64" i="22"/>
  <c r="I60" i="13"/>
  <c r="J101" i="15"/>
  <c r="J103" i="22"/>
  <c r="I25" i="13"/>
  <c r="J138" i="15"/>
  <c r="I30" i="14"/>
  <c r="J70" i="22"/>
  <c r="I101" i="13"/>
  <c r="J33" i="15"/>
  <c r="J109" i="22"/>
  <c r="I66" i="13"/>
  <c r="J144" i="15"/>
  <c r="J33" i="22"/>
  <c r="I31" i="13"/>
  <c r="J107" i="15"/>
  <c r="J146" i="22"/>
  <c r="J70" i="15"/>
  <c r="I22" i="14"/>
  <c r="J62" i="22"/>
  <c r="I93" i="13"/>
  <c r="J25" i="15"/>
  <c r="J101" i="22"/>
  <c r="I58" i="13"/>
  <c r="J136" i="15"/>
  <c r="J25" i="22"/>
  <c r="I23" i="13"/>
  <c r="J138" i="22"/>
  <c r="J62" i="15"/>
  <c r="J99" i="15"/>
  <c r="G48" i="19"/>
  <c r="O48" i="19" s="1"/>
  <c r="G85" i="19"/>
  <c r="O85" i="19" s="1"/>
  <c r="G122" i="19"/>
  <c r="O122" i="19" s="1"/>
  <c r="G11" i="19"/>
  <c r="O11" i="19" s="1"/>
  <c r="G79" i="17"/>
  <c r="G44" i="17"/>
  <c r="G9" i="17"/>
  <c r="G110" i="19"/>
  <c r="O110" i="19" s="1"/>
  <c r="G73" i="19"/>
  <c r="O73" i="19" s="1"/>
  <c r="G36" i="19"/>
  <c r="O36" i="19" s="1"/>
  <c r="G147" i="19"/>
  <c r="O147" i="19" s="1"/>
  <c r="G104" i="17"/>
  <c r="G69" i="17"/>
  <c r="G34" i="17"/>
  <c r="G92" i="19"/>
  <c r="O92" i="19" s="1"/>
  <c r="G129" i="19"/>
  <c r="O129" i="19" s="1"/>
  <c r="G55" i="19"/>
  <c r="O55" i="19" s="1"/>
  <c r="G18" i="19"/>
  <c r="O18" i="19" s="1"/>
  <c r="G86" i="17"/>
  <c r="G51" i="17"/>
  <c r="G16" i="17"/>
  <c r="G90" i="19"/>
  <c r="O90" i="19" s="1"/>
  <c r="G53" i="19"/>
  <c r="O53" i="19" s="1"/>
  <c r="G16" i="19"/>
  <c r="O16" i="19" s="1"/>
  <c r="G127" i="19"/>
  <c r="O127" i="19" s="1"/>
  <c r="G84" i="17"/>
  <c r="G49" i="17"/>
  <c r="G14" i="17"/>
  <c r="G98" i="19"/>
  <c r="O98" i="19" s="1"/>
  <c r="G61" i="19"/>
  <c r="O61" i="19" s="1"/>
  <c r="G24" i="19"/>
  <c r="O24" i="19" s="1"/>
  <c r="G135" i="19"/>
  <c r="O135" i="19" s="1"/>
  <c r="G92" i="17"/>
  <c r="G57" i="17"/>
  <c r="G22" i="17"/>
  <c r="G125" i="19"/>
  <c r="O125" i="19" s="1"/>
  <c r="G51" i="19"/>
  <c r="O51" i="19" s="1"/>
  <c r="G88" i="19"/>
  <c r="O88" i="19" s="1"/>
  <c r="G14" i="19"/>
  <c r="O14" i="19" s="1"/>
  <c r="G82" i="17"/>
  <c r="G47" i="17"/>
  <c r="G12" i="17"/>
  <c r="G86" i="19"/>
  <c r="O86" i="19" s="1"/>
  <c r="G49" i="19"/>
  <c r="O49" i="19" s="1"/>
  <c r="G12" i="19"/>
  <c r="O12" i="19" s="1"/>
  <c r="G123" i="19"/>
  <c r="O123" i="19" s="1"/>
  <c r="G80" i="17"/>
  <c r="G45" i="17"/>
  <c r="G10" i="17"/>
  <c r="G133" i="19"/>
  <c r="O133" i="19" s="1"/>
  <c r="G96" i="19"/>
  <c r="O96" i="19" s="1"/>
  <c r="G22" i="19"/>
  <c r="O22" i="19" s="1"/>
  <c r="G59" i="19"/>
  <c r="O59" i="19" s="1"/>
  <c r="G90" i="17"/>
  <c r="G55" i="17"/>
  <c r="G20" i="17"/>
  <c r="G94" i="19"/>
  <c r="O94" i="19" s="1"/>
  <c r="G57" i="19"/>
  <c r="O57" i="19" s="1"/>
  <c r="G20" i="19"/>
  <c r="O20" i="19" s="1"/>
  <c r="G131" i="19"/>
  <c r="O131" i="19" s="1"/>
  <c r="G88" i="17"/>
  <c r="G53" i="17"/>
  <c r="G18" i="17"/>
  <c r="G107" i="19"/>
  <c r="O107" i="19" s="1"/>
  <c r="G70" i="19"/>
  <c r="O70" i="19" s="1"/>
  <c r="G33" i="19"/>
  <c r="O33" i="19" s="1"/>
  <c r="G144" i="19"/>
  <c r="O144" i="19" s="1"/>
  <c r="G101" i="17"/>
  <c r="G66" i="17"/>
  <c r="G31" i="17"/>
  <c r="G52" i="19"/>
  <c r="O52" i="19" s="1"/>
  <c r="G89" i="19"/>
  <c r="O89" i="19" s="1"/>
  <c r="G126" i="19"/>
  <c r="O126" i="19" s="1"/>
  <c r="G15" i="19"/>
  <c r="O15" i="19" s="1"/>
  <c r="G83" i="17"/>
  <c r="G48" i="17"/>
  <c r="G13" i="17"/>
  <c r="G72" i="19"/>
  <c r="O72" i="19" s="1"/>
  <c r="G109" i="19"/>
  <c r="O109" i="19" s="1"/>
  <c r="G35" i="19"/>
  <c r="O35" i="19" s="1"/>
  <c r="G146" i="19"/>
  <c r="O146" i="19" s="1"/>
  <c r="G103" i="17"/>
  <c r="G68" i="17"/>
  <c r="G33" i="17"/>
  <c r="G103" i="19"/>
  <c r="O103" i="19" s="1"/>
  <c r="G29" i="19"/>
  <c r="O29" i="19" s="1"/>
  <c r="G140" i="19"/>
  <c r="O140" i="19" s="1"/>
  <c r="G66" i="19"/>
  <c r="O66" i="19" s="1"/>
  <c r="G97" i="17"/>
  <c r="G62" i="17"/>
  <c r="G27" i="17"/>
  <c r="G68" i="19"/>
  <c r="O68" i="19" s="1"/>
  <c r="G105" i="19"/>
  <c r="O105" i="19" s="1"/>
  <c r="G142" i="19"/>
  <c r="O142" i="19" s="1"/>
  <c r="G31" i="19"/>
  <c r="O31" i="19" s="1"/>
  <c r="G99" i="17"/>
  <c r="G64" i="17"/>
  <c r="G29" i="17"/>
  <c r="G111" i="19"/>
  <c r="O111" i="19" s="1"/>
  <c r="G148" i="19"/>
  <c r="O148" i="19" s="1"/>
  <c r="G37" i="19"/>
  <c r="O37" i="19" s="1"/>
  <c r="G74" i="19"/>
  <c r="O74" i="19" s="1"/>
  <c r="G105" i="17"/>
  <c r="G70" i="17"/>
  <c r="G35" i="17"/>
  <c r="G60" i="19"/>
  <c r="O60" i="19" s="1"/>
  <c r="G97" i="19"/>
  <c r="O97" i="19" s="1"/>
  <c r="G134" i="19"/>
  <c r="O134" i="19" s="1"/>
  <c r="G23" i="19"/>
  <c r="O23" i="19" s="1"/>
  <c r="G91" i="17"/>
  <c r="G56" i="17"/>
  <c r="G21" i="17"/>
  <c r="G91" i="19"/>
  <c r="O91" i="19" s="1"/>
  <c r="G54" i="19"/>
  <c r="O54" i="19" s="1"/>
  <c r="G17" i="19"/>
  <c r="O17" i="19" s="1"/>
  <c r="G128" i="19"/>
  <c r="O128" i="19" s="1"/>
  <c r="G85" i="17"/>
  <c r="G50" i="17"/>
  <c r="G15" i="17"/>
  <c r="G100" i="19"/>
  <c r="O100" i="19" s="1"/>
  <c r="G137" i="19"/>
  <c r="O137" i="19" s="1"/>
  <c r="G63" i="19"/>
  <c r="O63" i="19" s="1"/>
  <c r="G26" i="19"/>
  <c r="O26" i="19" s="1"/>
  <c r="G94" i="17"/>
  <c r="G59" i="17"/>
  <c r="G24" i="17"/>
  <c r="G56" i="19"/>
  <c r="O56" i="19" s="1"/>
  <c r="G93" i="19"/>
  <c r="O93" i="19" s="1"/>
  <c r="G19" i="19"/>
  <c r="O19" i="19" s="1"/>
  <c r="G130" i="19"/>
  <c r="O130" i="19" s="1"/>
  <c r="G87" i="17"/>
  <c r="G52" i="17"/>
  <c r="G17" i="17"/>
  <c r="G87" i="19"/>
  <c r="O87" i="19" s="1"/>
  <c r="G13" i="19"/>
  <c r="O13" i="19" s="1"/>
  <c r="G124" i="19"/>
  <c r="O124" i="19" s="1"/>
  <c r="G50" i="19"/>
  <c r="O50" i="19" s="1"/>
  <c r="G81" i="17"/>
  <c r="G46" i="17"/>
  <c r="G11" i="17"/>
  <c r="G84" i="19"/>
  <c r="O84" i="19" s="1"/>
  <c r="G121" i="19"/>
  <c r="O121" i="19" s="1"/>
  <c r="G47" i="19"/>
  <c r="O47" i="19" s="1"/>
  <c r="G10" i="19"/>
  <c r="O10" i="19" s="1"/>
  <c r="G78" i="17"/>
  <c r="G43" i="17"/>
  <c r="G8" i="17"/>
  <c r="G64" i="19"/>
  <c r="O64" i="19" s="1"/>
  <c r="G101" i="19"/>
  <c r="O101" i="19" s="1"/>
  <c r="G138" i="19"/>
  <c r="O138" i="19" s="1"/>
  <c r="G27" i="19"/>
  <c r="O27" i="19" s="1"/>
  <c r="G95" i="17"/>
  <c r="G60" i="17"/>
  <c r="G25" i="17"/>
  <c r="G95" i="19"/>
  <c r="O95" i="19" s="1"/>
  <c r="G21" i="19"/>
  <c r="O21" i="19" s="1"/>
  <c r="G132" i="19"/>
  <c r="O132" i="19" s="1"/>
  <c r="G58" i="19"/>
  <c r="O58" i="19" s="1"/>
  <c r="G89" i="17"/>
  <c r="G54" i="17"/>
  <c r="G19" i="17"/>
  <c r="G108" i="19"/>
  <c r="O108" i="19" s="1"/>
  <c r="G145" i="19"/>
  <c r="O145" i="19" s="1"/>
  <c r="G71" i="19"/>
  <c r="O71" i="19" s="1"/>
  <c r="G34" i="19"/>
  <c r="O34" i="19" s="1"/>
  <c r="G102" i="17"/>
  <c r="G67" i="17"/>
  <c r="G32" i="17"/>
  <c r="G106" i="19"/>
  <c r="O106" i="19" s="1"/>
  <c r="G69" i="19"/>
  <c r="O69" i="19" s="1"/>
  <c r="G32" i="19"/>
  <c r="O32" i="19" s="1"/>
  <c r="G143" i="19"/>
  <c r="O143" i="19" s="1"/>
  <c r="G100" i="17"/>
  <c r="G65" i="17"/>
  <c r="G30" i="17"/>
  <c r="G99" i="19"/>
  <c r="O99" i="19" s="1"/>
  <c r="G62" i="19"/>
  <c r="O62" i="19" s="1"/>
  <c r="G25" i="19"/>
  <c r="O25" i="19" s="1"/>
  <c r="G136" i="19"/>
  <c r="O136" i="19" s="1"/>
  <c r="G93" i="17"/>
  <c r="G58" i="17"/>
  <c r="G23" i="17"/>
  <c r="G141" i="19"/>
  <c r="O141" i="19" s="1"/>
  <c r="G67" i="19"/>
  <c r="O67" i="19" s="1"/>
  <c r="G104" i="19"/>
  <c r="O104" i="19" s="1"/>
  <c r="G30" i="19"/>
  <c r="O30" i="19" s="1"/>
  <c r="G98" i="17"/>
  <c r="G63" i="17"/>
  <c r="G28" i="17"/>
  <c r="G102" i="19"/>
  <c r="O102" i="19" s="1"/>
  <c r="G65" i="19"/>
  <c r="O65" i="19" s="1"/>
  <c r="G28" i="19"/>
  <c r="O28" i="19" s="1"/>
  <c r="G139" i="19"/>
  <c r="O139" i="19" s="1"/>
  <c r="G96" i="17"/>
  <c r="G61" i="17"/>
  <c r="G26" i="17"/>
  <c r="G120" i="19"/>
  <c r="O120" i="19" s="1"/>
  <c r="G46" i="19"/>
  <c r="G83" i="19"/>
  <c r="G9" i="19"/>
  <c r="G77" i="17"/>
  <c r="G42" i="17"/>
  <c r="G7" i="17"/>
  <c r="G62" i="20"/>
  <c r="G26" i="20"/>
  <c r="G97" i="20"/>
  <c r="G63" i="20"/>
  <c r="G27" i="20"/>
  <c r="G98" i="20"/>
  <c r="G47" i="20"/>
  <c r="G82" i="20"/>
  <c r="G11" i="20"/>
  <c r="G65" i="20"/>
  <c r="G29" i="20"/>
  <c r="G100" i="20"/>
  <c r="G49" i="20"/>
  <c r="G84" i="20"/>
  <c r="G13" i="20"/>
  <c r="G71" i="20"/>
  <c r="G35" i="20"/>
  <c r="G106" i="20"/>
  <c r="G55" i="20"/>
  <c r="G19" i="20"/>
  <c r="G90" i="20"/>
  <c r="G69" i="20"/>
  <c r="G33" i="20"/>
  <c r="G104" i="20"/>
  <c r="G53" i="20"/>
  <c r="G88" i="20"/>
  <c r="G17" i="20"/>
  <c r="G59" i="20"/>
  <c r="G23" i="20"/>
  <c r="G94" i="20"/>
  <c r="G43" i="20"/>
  <c r="G78" i="20"/>
  <c r="G7" i="20"/>
  <c r="G57" i="20"/>
  <c r="G21" i="20"/>
  <c r="G92" i="20"/>
  <c r="G51" i="20"/>
  <c r="G86" i="20"/>
  <c r="G15" i="20"/>
  <c r="G61" i="20"/>
  <c r="G25" i="20"/>
  <c r="G96" i="20"/>
  <c r="G45" i="20"/>
  <c r="G80" i="20"/>
  <c r="G9" i="20"/>
  <c r="G67" i="20"/>
  <c r="G31" i="20"/>
  <c r="G102" i="20"/>
  <c r="G46" i="20"/>
  <c r="G10" i="20"/>
  <c r="G81" i="20"/>
  <c r="G70" i="20"/>
  <c r="G34" i="20"/>
  <c r="G105" i="20"/>
  <c r="G50" i="20"/>
  <c r="G85" i="20"/>
  <c r="G14" i="20"/>
  <c r="G58" i="20"/>
  <c r="G22" i="20"/>
  <c r="G93" i="20"/>
  <c r="G54" i="20"/>
  <c r="G89" i="20"/>
  <c r="G18" i="20"/>
  <c r="G66" i="20"/>
  <c r="G30" i="20"/>
  <c r="G101" i="20"/>
  <c r="G64" i="20"/>
  <c r="G99" i="20"/>
  <c r="G28" i="20"/>
  <c r="G12" i="20"/>
  <c r="G48" i="20"/>
  <c r="G83" i="20"/>
  <c r="G60" i="20"/>
  <c r="G95" i="20"/>
  <c r="G24" i="20"/>
  <c r="G79" i="20"/>
  <c r="G44" i="20"/>
  <c r="G8" i="20"/>
  <c r="G52" i="20"/>
  <c r="G87" i="20"/>
  <c r="G16" i="20"/>
  <c r="G20" i="20"/>
  <c r="G56" i="20"/>
  <c r="G91" i="20"/>
  <c r="G103" i="20"/>
  <c r="G68" i="20"/>
  <c r="G32" i="20"/>
  <c r="G113" i="19" l="1"/>
  <c r="G76" i="19"/>
  <c r="AE39" i="19"/>
  <c r="O46" i="19"/>
  <c r="O76" i="19" s="1"/>
  <c r="O9" i="19"/>
  <c r="O39" i="19" s="1"/>
  <c r="G39" i="19"/>
  <c r="O83" i="19"/>
  <c r="O113" i="19" s="1"/>
  <c r="AW101" i="19"/>
  <c r="AG101" i="19"/>
  <c r="AW32" i="19"/>
  <c r="AG32" i="19"/>
  <c r="AW22" i="19"/>
  <c r="AG22" i="19"/>
  <c r="AW110" i="19"/>
  <c r="AG110" i="19"/>
  <c r="AW10" i="19"/>
  <c r="AG10" i="19"/>
  <c r="AW53" i="19"/>
  <c r="AG53" i="19"/>
  <c r="AW102" i="19"/>
  <c r="AG102" i="19"/>
  <c r="AW99" i="19"/>
  <c r="AG99" i="19"/>
  <c r="AW25" i="19"/>
  <c r="AG25" i="19"/>
  <c r="AW70" i="19"/>
  <c r="AG70" i="19"/>
  <c r="AW33" i="19"/>
  <c r="AG33" i="19"/>
  <c r="AW111" i="19"/>
  <c r="AG111" i="19"/>
  <c r="AW15" i="19"/>
  <c r="AG15" i="19"/>
  <c r="AW58" i="19"/>
  <c r="AG58" i="19"/>
  <c r="AW50" i="19"/>
  <c r="AG50" i="19"/>
  <c r="AW55" i="19"/>
  <c r="AG55" i="19"/>
  <c r="AW106" i="19"/>
  <c r="AG106" i="19"/>
  <c r="AW109" i="19"/>
  <c r="AG109" i="19"/>
  <c r="AW19" i="19"/>
  <c r="AG19" i="19"/>
  <c r="AW63" i="19"/>
  <c r="AG63" i="19"/>
  <c r="AW36" i="19"/>
  <c r="AG36" i="19"/>
  <c r="AW34" i="19"/>
  <c r="AG34" i="19"/>
  <c r="AW71" i="19"/>
  <c r="AG71" i="19"/>
  <c r="AW54" i="19"/>
  <c r="AG54" i="19"/>
  <c r="AW30" i="19"/>
  <c r="AG30" i="19"/>
  <c r="AW94" i="19"/>
  <c r="AG94" i="19"/>
  <c r="AW103" i="19"/>
  <c r="AG103" i="19"/>
  <c r="AW105" i="19"/>
  <c r="AG105" i="19"/>
  <c r="AW24" i="19"/>
  <c r="AG24" i="19"/>
  <c r="J113" i="15"/>
  <c r="AW83" i="19"/>
  <c r="AG83" i="19"/>
  <c r="J39" i="15"/>
  <c r="AW9" i="19"/>
  <c r="AG9" i="19"/>
  <c r="AW14" i="19"/>
  <c r="AG14" i="19"/>
  <c r="AW90" i="19"/>
  <c r="AG90" i="19"/>
  <c r="AW65" i="19"/>
  <c r="AG65" i="19"/>
  <c r="AU39" i="19"/>
  <c r="AW11" i="19"/>
  <c r="AG11" i="19"/>
  <c r="AW95" i="19"/>
  <c r="AG95" i="19"/>
  <c r="AW87" i="19"/>
  <c r="AG87" i="19"/>
  <c r="AW93" i="19"/>
  <c r="AG93" i="19"/>
  <c r="AW20" i="19"/>
  <c r="AG20" i="19"/>
  <c r="AW68" i="19"/>
  <c r="AG68" i="19"/>
  <c r="AU113" i="19"/>
  <c r="AW62" i="19"/>
  <c r="AG62" i="19"/>
  <c r="AW48" i="19"/>
  <c r="AG48" i="19"/>
  <c r="AW23" i="19"/>
  <c r="AG23" i="19"/>
  <c r="AW60" i="19"/>
  <c r="AG60" i="19"/>
  <c r="AW74" i="19"/>
  <c r="AG74" i="19"/>
  <c r="AG89" i="19"/>
  <c r="AW89" i="19"/>
  <c r="AW21" i="19"/>
  <c r="AG21" i="19"/>
  <c r="AW13" i="19"/>
  <c r="AG13" i="19"/>
  <c r="AW92" i="19"/>
  <c r="AG92" i="19"/>
  <c r="AW35" i="19"/>
  <c r="AG35" i="19"/>
  <c r="AW56" i="19"/>
  <c r="AG56" i="19"/>
  <c r="AW26" i="19"/>
  <c r="AG26" i="19"/>
  <c r="AW96" i="19"/>
  <c r="AG96" i="19"/>
  <c r="AW91" i="19"/>
  <c r="AG91" i="19"/>
  <c r="AW104" i="19"/>
  <c r="AG104" i="19"/>
  <c r="AW67" i="19"/>
  <c r="AG67" i="19"/>
  <c r="AW57" i="19"/>
  <c r="AG57" i="19"/>
  <c r="AW84" i="19"/>
  <c r="AG84" i="19"/>
  <c r="AW66" i="19"/>
  <c r="AG66" i="19"/>
  <c r="AW29" i="19"/>
  <c r="AG29" i="19"/>
  <c r="AW12" i="19"/>
  <c r="AG12" i="19"/>
  <c r="AW86" i="19"/>
  <c r="AG86" i="19"/>
  <c r="AW49" i="19"/>
  <c r="AG49" i="19"/>
  <c r="AW31" i="19"/>
  <c r="AG31" i="19"/>
  <c r="AW98" i="19"/>
  <c r="AG98" i="19"/>
  <c r="AW61" i="19"/>
  <c r="AG61" i="19"/>
  <c r="J76" i="15"/>
  <c r="AW46" i="19"/>
  <c r="AG46" i="19"/>
  <c r="J150" i="15"/>
  <c r="AW88" i="19"/>
  <c r="AG88" i="19"/>
  <c r="AW51" i="19"/>
  <c r="AG51" i="19"/>
  <c r="AE76" i="19"/>
  <c r="AW64" i="19"/>
  <c r="AG64" i="19"/>
  <c r="AW18" i="19"/>
  <c r="AG18" i="19"/>
  <c r="AW72" i="19"/>
  <c r="AG72" i="19"/>
  <c r="AW17" i="19"/>
  <c r="AG17" i="19"/>
  <c r="AW107" i="19"/>
  <c r="AG107" i="19"/>
  <c r="AW27" i="19"/>
  <c r="AG27" i="19"/>
  <c r="AW85" i="19"/>
  <c r="AG85" i="19"/>
  <c r="AW97" i="19"/>
  <c r="AG97" i="19"/>
  <c r="AW37" i="19"/>
  <c r="AG37" i="19"/>
  <c r="AW52" i="19"/>
  <c r="AG52" i="19"/>
  <c r="AW69" i="19"/>
  <c r="AG69" i="19"/>
  <c r="AW100" i="19"/>
  <c r="AG100" i="19"/>
  <c r="AW59" i="19"/>
  <c r="AG59" i="19"/>
  <c r="AW73" i="19"/>
  <c r="AG73" i="19"/>
  <c r="AW108" i="19"/>
  <c r="AG108" i="19"/>
  <c r="AW47" i="19"/>
  <c r="AG47" i="19"/>
  <c r="AW16" i="19"/>
  <c r="AG16" i="19"/>
  <c r="AW28" i="19"/>
  <c r="AG28" i="19"/>
  <c r="AU76" i="19"/>
  <c r="AE113" i="19"/>
  <c r="AE150" i="19"/>
  <c r="AU150" i="19"/>
  <c r="G150" i="19"/>
  <c r="O150" i="19"/>
  <c r="AW144" i="19"/>
  <c r="AG144" i="19"/>
  <c r="AW122" i="19"/>
  <c r="AG122" i="19"/>
  <c r="AW126" i="19"/>
  <c r="AG126" i="19"/>
  <c r="AW129" i="19"/>
  <c r="AG129" i="19"/>
  <c r="AW143" i="19"/>
  <c r="AG143" i="19"/>
  <c r="AW128" i="19"/>
  <c r="AG128" i="19"/>
  <c r="AW140" i="19"/>
  <c r="AG140" i="19"/>
  <c r="AW135" i="19"/>
  <c r="AG135" i="19"/>
  <c r="AW120" i="19"/>
  <c r="AG120" i="19"/>
  <c r="AW134" i="19"/>
  <c r="AG134" i="19"/>
  <c r="AW148" i="19"/>
  <c r="AG148" i="19"/>
  <c r="AW137" i="19"/>
  <c r="AG137" i="19"/>
  <c r="AW147" i="19"/>
  <c r="AG147" i="19"/>
  <c r="AW121" i="19"/>
  <c r="AG121" i="19"/>
  <c r="AW125" i="19"/>
  <c r="AG125" i="19"/>
  <c r="AW127" i="19"/>
  <c r="AG127" i="19"/>
  <c r="AW146" i="19"/>
  <c r="AG146" i="19"/>
  <c r="AW145" i="19"/>
  <c r="AG145" i="19"/>
  <c r="AW141" i="19"/>
  <c r="AG141" i="19"/>
  <c r="AW131" i="19"/>
  <c r="AG131" i="19"/>
  <c r="AW139" i="19"/>
  <c r="AG139" i="19"/>
  <c r="AW136" i="19"/>
  <c r="AG136" i="19"/>
  <c r="AW138" i="19"/>
  <c r="AG138" i="19"/>
  <c r="AW132" i="19"/>
  <c r="AG132" i="19"/>
  <c r="AW124" i="19"/>
  <c r="AG124" i="19"/>
  <c r="AW130" i="19"/>
  <c r="AG130" i="19"/>
  <c r="AW133" i="19"/>
  <c r="AG133" i="19"/>
  <c r="AW123" i="19"/>
  <c r="AG123" i="19"/>
  <c r="AW142" i="19"/>
  <c r="AG142" i="19"/>
  <c r="G78" i="18"/>
  <c r="I27" i="19"/>
  <c r="Q27" i="19" s="1"/>
  <c r="I101" i="19"/>
  <c r="Q101" i="19" s="1"/>
  <c r="I60" i="17"/>
  <c r="I64" i="19"/>
  <c r="Q64" i="19" s="1"/>
  <c r="I95" i="17"/>
  <c r="I138" i="19"/>
  <c r="Q138" i="19" s="1"/>
  <c r="I25" i="17"/>
  <c r="I55" i="19"/>
  <c r="Q55" i="19" s="1"/>
  <c r="I86" i="17"/>
  <c r="I18" i="19"/>
  <c r="Q18" i="19" s="1"/>
  <c r="I16" i="17"/>
  <c r="I129" i="19"/>
  <c r="Q129" i="19" s="1"/>
  <c r="I92" i="19"/>
  <c r="Q92" i="19" s="1"/>
  <c r="I51" i="17"/>
  <c r="I69" i="20"/>
  <c r="I33" i="20"/>
  <c r="I104" i="20"/>
  <c r="I103" i="20"/>
  <c r="I32" i="20"/>
  <c r="I68" i="20"/>
  <c r="I28" i="20"/>
  <c r="I99" i="20"/>
  <c r="I64" i="20"/>
  <c r="I18" i="20"/>
  <c r="I89" i="20"/>
  <c r="I54" i="20"/>
  <c r="I131" i="19"/>
  <c r="Q131" i="19" s="1"/>
  <c r="I18" i="17"/>
  <c r="I57" i="19"/>
  <c r="Q57" i="19" s="1"/>
  <c r="I20" i="19"/>
  <c r="Q20" i="19" s="1"/>
  <c r="I53" i="17"/>
  <c r="I94" i="19"/>
  <c r="Q94" i="19" s="1"/>
  <c r="I88" i="17"/>
  <c r="I97" i="20"/>
  <c r="I62" i="20"/>
  <c r="I26" i="20"/>
  <c r="I136" i="19"/>
  <c r="Q136" i="19" s="1"/>
  <c r="I62" i="19"/>
  <c r="Q62" i="19" s="1"/>
  <c r="I58" i="17"/>
  <c r="I25" i="19"/>
  <c r="Q25" i="19" s="1"/>
  <c r="I93" i="17"/>
  <c r="I99" i="19"/>
  <c r="Q99" i="19" s="1"/>
  <c r="I23" i="17"/>
  <c r="I59" i="20"/>
  <c r="I23" i="20"/>
  <c r="I94" i="20"/>
  <c r="I33" i="19"/>
  <c r="Q33" i="19" s="1"/>
  <c r="I101" i="17"/>
  <c r="I107" i="19"/>
  <c r="Q107" i="19" s="1"/>
  <c r="I31" i="17"/>
  <c r="I144" i="19"/>
  <c r="Q144" i="19" s="1"/>
  <c r="I70" i="19"/>
  <c r="Q70" i="19" s="1"/>
  <c r="I66" i="17"/>
  <c r="I25" i="20"/>
  <c r="I96" i="20"/>
  <c r="I61" i="20"/>
  <c r="I23" i="19"/>
  <c r="Q23" i="19" s="1"/>
  <c r="I97" i="19"/>
  <c r="Q97" i="19" s="1"/>
  <c r="I56" i="17"/>
  <c r="I134" i="19"/>
  <c r="Q134" i="19" s="1"/>
  <c r="I91" i="17"/>
  <c r="I60" i="19"/>
  <c r="Q60" i="19" s="1"/>
  <c r="I21" i="17"/>
  <c r="I19" i="20"/>
  <c r="I90" i="20"/>
  <c r="I55" i="20"/>
  <c r="I47" i="20"/>
  <c r="I11" i="20"/>
  <c r="I82" i="20"/>
  <c r="I87" i="19"/>
  <c r="Q87" i="19" s="1"/>
  <c r="I11" i="17"/>
  <c r="I124" i="19"/>
  <c r="Q124" i="19" s="1"/>
  <c r="I50" i="19"/>
  <c r="Q50" i="19" s="1"/>
  <c r="I46" i="17"/>
  <c r="I13" i="19"/>
  <c r="Q13" i="19" s="1"/>
  <c r="I81" i="17"/>
  <c r="I106" i="19"/>
  <c r="Q106" i="19" s="1"/>
  <c r="I30" i="17"/>
  <c r="I69" i="19"/>
  <c r="Q69" i="19" s="1"/>
  <c r="I32" i="19"/>
  <c r="Q32" i="19" s="1"/>
  <c r="I65" i="17"/>
  <c r="I143" i="19"/>
  <c r="Q143" i="19" s="1"/>
  <c r="I100" i="17"/>
  <c r="I146" i="19"/>
  <c r="Q146" i="19" s="1"/>
  <c r="I109" i="19"/>
  <c r="Q109" i="19" s="1"/>
  <c r="I68" i="17"/>
  <c r="I72" i="19"/>
  <c r="Q72" i="19" s="1"/>
  <c r="I103" i="17"/>
  <c r="I35" i="19"/>
  <c r="Q35" i="19" s="1"/>
  <c r="I33" i="17"/>
  <c r="I17" i="20"/>
  <c r="I53" i="20"/>
  <c r="I88" i="20"/>
  <c r="I56" i="20"/>
  <c r="I20" i="20"/>
  <c r="I91" i="20"/>
  <c r="I59" i="19"/>
  <c r="Q59" i="19" s="1"/>
  <c r="I90" i="17"/>
  <c r="I22" i="19"/>
  <c r="Q22" i="19" s="1"/>
  <c r="I20" i="17"/>
  <c r="I133" i="19"/>
  <c r="Q133" i="19" s="1"/>
  <c r="I96" i="19"/>
  <c r="Q96" i="19" s="1"/>
  <c r="I55" i="17"/>
  <c r="I145" i="19"/>
  <c r="Q145" i="19" s="1"/>
  <c r="I108" i="19"/>
  <c r="Q108" i="19" s="1"/>
  <c r="I67" i="17"/>
  <c r="I71" i="19"/>
  <c r="Q71" i="19" s="1"/>
  <c r="I102" i="17"/>
  <c r="I34" i="19"/>
  <c r="Q34" i="19" s="1"/>
  <c r="I32" i="17"/>
  <c r="I84" i="19"/>
  <c r="Q84" i="19" s="1"/>
  <c r="I43" i="17"/>
  <c r="I47" i="19"/>
  <c r="Q47" i="19" s="1"/>
  <c r="I78" i="17"/>
  <c r="I10" i="19"/>
  <c r="Q10" i="19" s="1"/>
  <c r="I8" i="17"/>
  <c r="I121" i="19"/>
  <c r="Q121" i="19" s="1"/>
  <c r="I46" i="20"/>
  <c r="I10" i="20"/>
  <c r="I81" i="20"/>
  <c r="I65" i="20"/>
  <c r="I100" i="20"/>
  <c r="I29" i="20"/>
  <c r="I135" i="19"/>
  <c r="Q135" i="19" s="1"/>
  <c r="I92" i="17"/>
  <c r="I61" i="19"/>
  <c r="Q61" i="19" s="1"/>
  <c r="I22" i="17"/>
  <c r="I98" i="19"/>
  <c r="Q98" i="19" s="1"/>
  <c r="I24" i="19"/>
  <c r="Q24" i="19" s="1"/>
  <c r="I57" i="17"/>
  <c r="I90" i="19"/>
  <c r="Q90" i="19" s="1"/>
  <c r="I16" i="19"/>
  <c r="Q16" i="19" s="1"/>
  <c r="I49" i="17"/>
  <c r="I127" i="19"/>
  <c r="Q127" i="19" s="1"/>
  <c r="I84" i="17"/>
  <c r="I53" i="19"/>
  <c r="Q53" i="19" s="1"/>
  <c r="I14" i="17"/>
  <c r="I67" i="20"/>
  <c r="I102" i="20"/>
  <c r="I31" i="20"/>
  <c r="I80" i="20"/>
  <c r="I9" i="20"/>
  <c r="I45" i="20"/>
  <c r="I11" i="19"/>
  <c r="Q11" i="19" s="1"/>
  <c r="I85" i="19"/>
  <c r="Q85" i="19" s="1"/>
  <c r="I44" i="17"/>
  <c r="I48" i="19"/>
  <c r="Q48" i="19" s="1"/>
  <c r="I79" i="17"/>
  <c r="I122" i="19"/>
  <c r="Q122" i="19" s="1"/>
  <c r="I9" i="17"/>
  <c r="I49" i="20"/>
  <c r="I84" i="20"/>
  <c r="I13" i="20"/>
  <c r="I16" i="20"/>
  <c r="I52" i="20"/>
  <c r="I87" i="20"/>
  <c r="I101" i="20"/>
  <c r="I30" i="20"/>
  <c r="I66" i="20"/>
  <c r="I93" i="19"/>
  <c r="Q93" i="19" s="1"/>
  <c r="I52" i="17"/>
  <c r="I56" i="19"/>
  <c r="Q56" i="19" s="1"/>
  <c r="I87" i="17"/>
  <c r="I130" i="19"/>
  <c r="Q130" i="19" s="1"/>
  <c r="I17" i="17"/>
  <c r="I19" i="19"/>
  <c r="Q19" i="19" s="1"/>
  <c r="I36" i="19"/>
  <c r="Q36" i="19" s="1"/>
  <c r="I69" i="17"/>
  <c r="I110" i="19"/>
  <c r="Q110" i="19" s="1"/>
  <c r="I104" i="17"/>
  <c r="I147" i="19"/>
  <c r="Q147" i="19" s="1"/>
  <c r="I34" i="17"/>
  <c r="I73" i="19"/>
  <c r="Q73" i="19" s="1"/>
  <c r="I51" i="20"/>
  <c r="I15" i="20"/>
  <c r="I86" i="20"/>
  <c r="I140" i="19"/>
  <c r="Q140" i="19" s="1"/>
  <c r="I66" i="19"/>
  <c r="Q66" i="19" s="1"/>
  <c r="I62" i="17"/>
  <c r="I29" i="19"/>
  <c r="Q29" i="19" s="1"/>
  <c r="I97" i="17"/>
  <c r="I103" i="19"/>
  <c r="Q103" i="19" s="1"/>
  <c r="I27" i="17"/>
  <c r="I27" i="20"/>
  <c r="I98" i="20"/>
  <c r="I63" i="20"/>
  <c r="I93" i="20"/>
  <c r="I58" i="20"/>
  <c r="I22" i="20"/>
  <c r="I9" i="19"/>
  <c r="I7" i="17"/>
  <c r="I120" i="19"/>
  <c r="I83" i="19"/>
  <c r="I42" i="17"/>
  <c r="I46" i="19"/>
  <c r="I77" i="17"/>
  <c r="I43" i="20"/>
  <c r="I78" i="20"/>
  <c r="I7" i="20"/>
  <c r="I102" i="19"/>
  <c r="Q102" i="19" s="1"/>
  <c r="I96" i="17"/>
  <c r="I139" i="19"/>
  <c r="Q139" i="19" s="1"/>
  <c r="I26" i="17"/>
  <c r="I65" i="19"/>
  <c r="Q65" i="19" s="1"/>
  <c r="I28" i="19"/>
  <c r="Q28" i="19" s="1"/>
  <c r="I61" i="17"/>
  <c r="I92" i="20"/>
  <c r="I21" i="20"/>
  <c r="I57" i="20"/>
  <c r="I71" i="20"/>
  <c r="I35" i="20"/>
  <c r="I106" i="20"/>
  <c r="I74" i="19"/>
  <c r="Q74" i="19" s="1"/>
  <c r="I70" i="17"/>
  <c r="I37" i="19"/>
  <c r="Q37" i="19" s="1"/>
  <c r="I105" i="17"/>
  <c r="I111" i="19"/>
  <c r="Q111" i="19" s="1"/>
  <c r="I35" i="17"/>
  <c r="I148" i="19"/>
  <c r="Q148" i="19" s="1"/>
  <c r="I89" i="19"/>
  <c r="Q89" i="19" s="1"/>
  <c r="I48" i="17"/>
  <c r="I126" i="19"/>
  <c r="Q126" i="19" s="1"/>
  <c r="I83" i="17"/>
  <c r="I52" i="19"/>
  <c r="Q52" i="19" s="1"/>
  <c r="I13" i="17"/>
  <c r="I15" i="19"/>
  <c r="Q15" i="19" s="1"/>
  <c r="I95" i="19"/>
  <c r="Q95" i="19" s="1"/>
  <c r="I19" i="17"/>
  <c r="I132" i="19"/>
  <c r="Q132" i="19" s="1"/>
  <c r="I58" i="19"/>
  <c r="Q58" i="19" s="1"/>
  <c r="I54" i="17"/>
  <c r="I21" i="19"/>
  <c r="Q21" i="19" s="1"/>
  <c r="I89" i="17"/>
  <c r="I95" i="20"/>
  <c r="I24" i="20"/>
  <c r="I60" i="20"/>
  <c r="I26" i="19"/>
  <c r="Q26" i="19" s="1"/>
  <c r="I24" i="17"/>
  <c r="I137" i="19"/>
  <c r="Q137" i="19" s="1"/>
  <c r="I100" i="19"/>
  <c r="Q100" i="19" s="1"/>
  <c r="I59" i="17"/>
  <c r="I63" i="19"/>
  <c r="Q63" i="19" s="1"/>
  <c r="I94" i="17"/>
  <c r="I34" i="20"/>
  <c r="I105" i="20"/>
  <c r="I70" i="20"/>
  <c r="I91" i="19"/>
  <c r="Q91" i="19" s="1"/>
  <c r="I15" i="17"/>
  <c r="I128" i="19"/>
  <c r="Q128" i="19" s="1"/>
  <c r="I54" i="19"/>
  <c r="Q54" i="19" s="1"/>
  <c r="I50" i="17"/>
  <c r="I17" i="19"/>
  <c r="Q17" i="19" s="1"/>
  <c r="I85" i="17"/>
  <c r="I141" i="19"/>
  <c r="Q141" i="19" s="1"/>
  <c r="I104" i="19"/>
  <c r="Q104" i="19" s="1"/>
  <c r="I63" i="17"/>
  <c r="I67" i="19"/>
  <c r="Q67" i="19" s="1"/>
  <c r="I98" i="17"/>
  <c r="I30" i="19"/>
  <c r="Q30" i="19" s="1"/>
  <c r="I28" i="17"/>
  <c r="I44" i="20"/>
  <c r="I8" i="20"/>
  <c r="I79" i="20"/>
  <c r="I49" i="19"/>
  <c r="Q49" i="19" s="1"/>
  <c r="I12" i="19"/>
  <c r="Q12" i="19" s="1"/>
  <c r="I45" i="17"/>
  <c r="I86" i="19"/>
  <c r="Q86" i="19" s="1"/>
  <c r="I80" i="17"/>
  <c r="I123" i="19"/>
  <c r="Q123" i="19" s="1"/>
  <c r="I10" i="17"/>
  <c r="I142" i="19"/>
  <c r="Q142" i="19" s="1"/>
  <c r="I99" i="17"/>
  <c r="I68" i="19"/>
  <c r="Q68" i="19" s="1"/>
  <c r="I29" i="17"/>
  <c r="I31" i="19"/>
  <c r="Q31" i="19" s="1"/>
  <c r="I105" i="19"/>
  <c r="Q105" i="19" s="1"/>
  <c r="I64" i="17"/>
  <c r="I88" i="19"/>
  <c r="Q88" i="19" s="1"/>
  <c r="I47" i="17"/>
  <c r="I51" i="19"/>
  <c r="Q51" i="19" s="1"/>
  <c r="I82" i="17"/>
  <c r="I125" i="19"/>
  <c r="Q125" i="19" s="1"/>
  <c r="I12" i="17"/>
  <c r="I14" i="19"/>
  <c r="Q14" i="19" s="1"/>
  <c r="I12" i="20"/>
  <c r="I83" i="20"/>
  <c r="I48" i="20"/>
  <c r="I50" i="20"/>
  <c r="I85" i="20"/>
  <c r="I14" i="20"/>
  <c r="G60" i="18"/>
  <c r="G17" i="18"/>
  <c r="G104" i="18"/>
  <c r="G85" i="18"/>
  <c r="G19" i="18"/>
  <c r="G13" i="18"/>
  <c r="G26" i="18"/>
  <c r="G16" i="18"/>
  <c r="G7" i="18"/>
  <c r="G59" i="18"/>
  <c r="G84" i="18"/>
  <c r="G67" i="18"/>
  <c r="G50" i="18"/>
  <c r="G80" i="18"/>
  <c r="G91" i="18"/>
  <c r="G81" i="18"/>
  <c r="G61" i="18"/>
  <c r="G29" i="18"/>
  <c r="G101" i="18"/>
  <c r="G86" i="18"/>
  <c r="G35" i="18"/>
  <c r="G48" i="18"/>
  <c r="G88" i="18"/>
  <c r="G63" i="18"/>
  <c r="G56" i="18"/>
  <c r="G34" i="18"/>
  <c r="G79" i="18"/>
  <c r="G24" i="18"/>
  <c r="G10" i="18"/>
  <c r="G18" i="18"/>
  <c r="G87" i="18"/>
  <c r="G62" i="18"/>
  <c r="G90" i="18"/>
  <c r="G69" i="18"/>
  <c r="G14" i="18"/>
  <c r="G99" i="18"/>
  <c r="G68" i="18"/>
  <c r="G70" i="18"/>
  <c r="G94" i="18"/>
  <c r="G66" i="18"/>
  <c r="G55" i="18"/>
  <c r="G47" i="18"/>
  <c r="G53" i="18"/>
  <c r="G95" i="18"/>
  <c r="G15" i="18"/>
  <c r="G57" i="18"/>
  <c r="G71" i="18"/>
  <c r="G33" i="18"/>
  <c r="G49" i="18"/>
  <c r="G89" i="18"/>
  <c r="G20" i="18"/>
  <c r="G46" i="18"/>
  <c r="G83" i="18"/>
  <c r="G93" i="18"/>
  <c r="G52" i="18"/>
  <c r="G105" i="18"/>
  <c r="G27" i="18"/>
  <c r="G31" i="18"/>
  <c r="G28" i="18"/>
  <c r="G9" i="18"/>
  <c r="G43" i="18"/>
  <c r="G97" i="18"/>
  <c r="G106" i="18"/>
  <c r="G54" i="18"/>
  <c r="G22" i="18"/>
  <c r="G21" i="18"/>
  <c r="G98" i="18"/>
  <c r="G30" i="18"/>
  <c r="G102" i="18"/>
  <c r="G64" i="18"/>
  <c r="G32" i="18"/>
  <c r="G45" i="18"/>
  <c r="G58" i="18"/>
  <c r="G11" i="18"/>
  <c r="G23" i="18"/>
  <c r="G103" i="18"/>
  <c r="G96" i="18"/>
  <c r="G44" i="18"/>
  <c r="G82" i="18"/>
  <c r="G51" i="18"/>
  <c r="G92" i="18"/>
  <c r="G100" i="18"/>
  <c r="G12" i="18"/>
  <c r="G8" i="18"/>
  <c r="G65" i="18"/>
  <c r="G25" i="18"/>
  <c r="I113" i="19" l="1"/>
  <c r="Q9" i="19"/>
  <c r="Q39" i="19" s="1"/>
  <c r="I39" i="19"/>
  <c r="Q83" i="19"/>
  <c r="Q113" i="19" s="1"/>
  <c r="Q46" i="19"/>
  <c r="Q76" i="19" s="1"/>
  <c r="I76" i="19"/>
  <c r="AG39" i="19"/>
  <c r="AG113" i="19"/>
  <c r="AG76" i="19"/>
  <c r="AW39" i="19"/>
  <c r="AW113" i="19"/>
  <c r="AW76" i="19"/>
  <c r="Q120" i="19"/>
  <c r="Q150" i="19" s="1"/>
  <c r="I150" i="19"/>
  <c r="AG150" i="19"/>
  <c r="AW150" i="19"/>
  <c r="I43" i="18"/>
  <c r="I7" i="18"/>
  <c r="I78" i="18"/>
  <c r="I53" i="18"/>
  <c r="I88" i="18"/>
  <c r="I17" i="18"/>
  <c r="I22" i="18"/>
  <c r="I58" i="18"/>
  <c r="I93" i="18"/>
  <c r="I103" i="18"/>
  <c r="I68" i="18"/>
  <c r="I32" i="18"/>
  <c r="I104" i="18"/>
  <c r="I69" i="18"/>
  <c r="I33" i="18"/>
  <c r="I82" i="18"/>
  <c r="I47" i="18"/>
  <c r="I11" i="18"/>
  <c r="I92" i="18"/>
  <c r="I21" i="18"/>
  <c r="I57" i="18"/>
  <c r="I87" i="18"/>
  <c r="I16" i="18"/>
  <c r="I52" i="18"/>
  <c r="I29" i="18"/>
  <c r="I100" i="18"/>
  <c r="I65" i="18"/>
  <c r="I60" i="18"/>
  <c r="I95" i="18"/>
  <c r="I24" i="18"/>
  <c r="I106" i="18"/>
  <c r="I35" i="18"/>
  <c r="I71" i="18"/>
  <c r="I105" i="18"/>
  <c r="I34" i="18"/>
  <c r="I70" i="18"/>
  <c r="I102" i="18"/>
  <c r="I67" i="18"/>
  <c r="I31" i="18"/>
  <c r="I54" i="18"/>
  <c r="I18" i="18"/>
  <c r="I89" i="18"/>
  <c r="I83" i="18"/>
  <c r="I12" i="18"/>
  <c r="I48" i="18"/>
  <c r="I28" i="18"/>
  <c r="I99" i="18"/>
  <c r="I64" i="18"/>
  <c r="I49" i="18"/>
  <c r="I84" i="18"/>
  <c r="I13" i="18"/>
  <c r="I26" i="18"/>
  <c r="I62" i="18"/>
  <c r="I97" i="18"/>
  <c r="I85" i="18"/>
  <c r="I50" i="18"/>
  <c r="I14" i="18"/>
  <c r="I30" i="18"/>
  <c r="I101" i="18"/>
  <c r="I66" i="18"/>
  <c r="I25" i="18"/>
  <c r="I96" i="18"/>
  <c r="I61" i="18"/>
  <c r="I10" i="18"/>
  <c r="I46" i="18"/>
  <c r="I81" i="18"/>
  <c r="I86" i="18"/>
  <c r="I15" i="18"/>
  <c r="I51" i="18"/>
  <c r="I90" i="18"/>
  <c r="I19" i="18"/>
  <c r="I55" i="18"/>
  <c r="I63" i="18"/>
  <c r="I98" i="18"/>
  <c r="I27" i="18"/>
  <c r="I80" i="18"/>
  <c r="I45" i="18"/>
  <c r="I9" i="18"/>
  <c r="I8" i="18"/>
  <c r="I79" i="18"/>
  <c r="I44" i="18"/>
  <c r="I20" i="18"/>
  <c r="I56" i="18"/>
  <c r="I91" i="18"/>
  <c r="I59" i="18"/>
  <c r="I23" i="18"/>
  <c r="I94" i="18"/>
</calcChain>
</file>

<file path=xl/sharedStrings.xml><?xml version="1.0" encoding="utf-8"?>
<sst xmlns="http://schemas.openxmlformats.org/spreadsheetml/2006/main" count="594" uniqueCount="185">
  <si>
    <t>BCG-01 13</t>
  </si>
  <si>
    <t>IEA-07 19</t>
  </si>
  <si>
    <t>SEA-01 17</t>
  </si>
  <si>
    <t>Schlüssel</t>
  </si>
  <si>
    <t>2016-2017</t>
  </si>
  <si>
    <t>JCP-01 14</t>
  </si>
  <si>
    <t>SSAB-01 20</t>
  </si>
  <si>
    <t>TUD-02 20</t>
  </si>
  <si>
    <t>Bewertung der Direktreduktion von Eisenerz mittels Elektrolyse-Wasserstoff (S.12-13)</t>
  </si>
  <si>
    <t>Steel's contribution to a low-carbon Europe 2050 (S.16)</t>
  </si>
  <si>
    <t>CO2 emissions from steel production (S.1)</t>
  </si>
  <si>
    <t>HYBRIT fossil-free steel (S.5)</t>
  </si>
  <si>
    <t>The Future of Hydrogen - Seizing today's opportunities (S.113)</t>
  </si>
  <si>
    <t>The impact of climate targets on future steel production e an analysis based on a global energy system model (S.477)</t>
  </si>
  <si>
    <t>The Steel Scrap Age – Supplementary Information (S.21)</t>
  </si>
  <si>
    <t>LU-01 18</t>
  </si>
  <si>
    <t>Studienliste</t>
  </si>
  <si>
    <t>Titel</t>
  </si>
  <si>
    <t>Jahr</t>
  </si>
  <si>
    <t>Assessment of hydrogen direct reduction for fossil-free steelmaking</t>
  </si>
  <si>
    <t>Valentin Vogl, Max Åhman, Lars J. Nilsson</t>
  </si>
  <si>
    <t>Oliver Lösch, Prof. Dr. Eberhard Jochem, Natalja Ashley-Belbin, Gregor Zesch</t>
  </si>
  <si>
    <t>Wasserstoff</t>
  </si>
  <si>
    <t>Strom</t>
  </si>
  <si>
    <t>Erdgas</t>
  </si>
  <si>
    <t>k.A.</t>
  </si>
  <si>
    <t>Gesamt</t>
  </si>
  <si>
    <t>Brennstoffverbrauch</t>
  </si>
  <si>
    <t>Stromverbrauch</t>
  </si>
  <si>
    <t>OTTO-01 17</t>
  </si>
  <si>
    <t>abgerufen am 30. September 2020</t>
  </si>
  <si>
    <t>Verfasser</t>
  </si>
  <si>
    <t>SSAB</t>
  </si>
  <si>
    <t>Martin Wörtler, Felix Schuler, Nicole Voigt, Torben Schmidt, Peter Dahlmann, Hans Bodo Lünge, Jean-Theo Ghenda</t>
  </si>
  <si>
    <t>Swedish Energy Agency, SSAB, LKAB, and Vattenfall</t>
  </si>
  <si>
    <t>IEA</t>
  </si>
  <si>
    <t>Johannes Morfeldt, Wouter Nijs, Semida Silveira</t>
  </si>
  <si>
    <t>NTNU-01 12</t>
  </si>
  <si>
    <t>Stefan Pauliuk, Rachel L. Milford, Daniel B. Müller, Julian M. Allwood</t>
  </si>
  <si>
    <t>Studie</t>
  </si>
  <si>
    <t>Power-to-Steel: Reducing CO2 through the Integration of Renewable Energy and Hydrogen into the German Steel Industry</t>
  </si>
  <si>
    <t>Alexander Otto, Martin Robinius, Thomas Grube, Sebastian Schiebahn, Aaron Praktiknjo, Detlef Stolten</t>
  </si>
  <si>
    <t>H2-Stahl</t>
  </si>
  <si>
    <t>ISI-05 13</t>
  </si>
  <si>
    <t>Kohle</t>
  </si>
  <si>
    <t>BOF</t>
  </si>
  <si>
    <t>DRI mit H2</t>
  </si>
  <si>
    <t>DRI mit Erdgas</t>
  </si>
  <si>
    <t>Energie pro Energieträger [MWh/t]</t>
  </si>
  <si>
    <t>eigene Kalkulation</t>
  </si>
  <si>
    <t>Steigerung zu 2019</t>
  </si>
  <si>
    <t>Land</t>
  </si>
  <si>
    <t>Standort</t>
  </si>
  <si>
    <t>Kohle (und andere Brennstoffe der BOF Route)</t>
  </si>
  <si>
    <t>Energieverbrauch und CO2-Emissionen industrieller Prozesstechnologien - Einsparpotentiale, Hemmnisse und Instrumente</t>
  </si>
  <si>
    <t>Tobias Fleiter, Barbara Schlomann, Wolfgang Eichhammer</t>
  </si>
  <si>
    <t>absoluter Verbrauch an Erdgas je Route [GWh/a]</t>
  </si>
  <si>
    <t>absoluter Verbrauch an Strom je Route [GWh/a]</t>
  </si>
  <si>
    <t>absoluter Verbrauch an Wasserstoff je Route [GWh/a]</t>
  </si>
  <si>
    <t>Ort</t>
  </si>
  <si>
    <t>Austria</t>
  </si>
  <si>
    <t>Belgium</t>
  </si>
  <si>
    <t>Czech Republic</t>
  </si>
  <si>
    <t>Finland</t>
  </si>
  <si>
    <t>France</t>
  </si>
  <si>
    <t>Germany</t>
  </si>
  <si>
    <t>Hungaria</t>
  </si>
  <si>
    <t>Italy</t>
  </si>
  <si>
    <t>Netherlands</t>
  </si>
  <si>
    <t>Poland</t>
  </si>
  <si>
    <t>Romania</t>
  </si>
  <si>
    <t>Slovakia</t>
  </si>
  <si>
    <t>Spain</t>
  </si>
  <si>
    <t>Sweden</t>
  </si>
  <si>
    <t>United Kingdom</t>
  </si>
  <si>
    <t>Donawitz</t>
  </si>
  <si>
    <t>Linz</t>
  </si>
  <si>
    <t>Ghent</t>
  </si>
  <si>
    <t>Trinec</t>
  </si>
  <si>
    <t>Raahe</t>
  </si>
  <si>
    <t>Fos-Sur-Mer</t>
  </si>
  <si>
    <t>Dunkerque</t>
  </si>
  <si>
    <t>Bremen</t>
  </si>
  <si>
    <t>Voelklingen</t>
  </si>
  <si>
    <t>Eisenhuettenstadt</t>
  </si>
  <si>
    <t>Duisburg-Huckingen</t>
  </si>
  <si>
    <t>Duisburg-Beeckerwerth</t>
  </si>
  <si>
    <t>Salzgitter</t>
  </si>
  <si>
    <t>Dillingen</t>
  </si>
  <si>
    <t>Duisburg</t>
  </si>
  <si>
    <t>Duisburg-Bruckhausen</t>
  </si>
  <si>
    <t>Taranto</t>
  </si>
  <si>
    <t>Ijmuiden</t>
  </si>
  <si>
    <t>Krakow</t>
  </si>
  <si>
    <t>Dabrowa Gornicza</t>
  </si>
  <si>
    <t>Galati</t>
  </si>
  <si>
    <t>Kosice</t>
  </si>
  <si>
    <t>Gijon</t>
  </si>
  <si>
    <t>Aviles</t>
  </si>
  <si>
    <t>Lulea</t>
  </si>
  <si>
    <t>Oxeloesund</t>
  </si>
  <si>
    <t>Port Talbot</t>
  </si>
  <si>
    <t>Scunthorpe</t>
  </si>
  <si>
    <t>Dunauijvaros</t>
  </si>
  <si>
    <t>da die Otto studie sehr viel Erdgas enthält ist hier der Wasserstoffbedarf gesunken</t>
  </si>
  <si>
    <t>Gesamtenergieverbrauch je Land bzw. Standort in 2019 [GWh/a]</t>
  </si>
  <si>
    <t>Produktionsmengen der Standorte innerhalb Europas [kt/a]</t>
  </si>
  <si>
    <t>Energiebedarf für die Sekundärstahlproduktion in 2019 je Route und Land bei einer Schrottstahlproduktion von 36% [GWh/a]</t>
  </si>
  <si>
    <t>Energie-Mehrbedarf an H2 in 2050 je Route und Land [GWh/a] bei einer Steigerung der Schrottstahlproduktion von 8% und gleichbleibender Rohstahlproduktion zu 2019</t>
  </si>
  <si>
    <t>Energie-Mehrbedarf an H2 in 2050 je Route und Land [GWh/a] bei einer Steigerung der Schrottstahlproduktion von 11% und gleichbleibender Rohstahlproduktion zu 2019</t>
  </si>
  <si>
    <t>Energie-Mehrbedarf an H2 in 2050 je Route und Land [GWh/a] bei einer Steigerung der Schrottstahlproduktion von 14% und gleichbleibender Rohstahlproduktion zu 2019</t>
  </si>
  <si>
    <t>Anteil der Sekundärstahlproduktion in 2050 bei gleichbleibender Rohstahlproduktion und einer Steigerung der Schrottstahlproduktion um 8% zu 2019 [GWh/a]</t>
  </si>
  <si>
    <t>Anteil der Sekundärstahlproduktion in 2050 bei gleichbleibender Rohstahlproduktion und einer Steigerung der Schrottstahlproduktion um 11% zu 2019 [GWh/a]</t>
  </si>
  <si>
    <t>Anteil der Sekundärstahlproduktion in 2050 bei gleichbleibender Rohstahlproduktion und einer Steigerung der Schrottstahlproduktion um 14% zu 2019 [GWh/a]</t>
  </si>
  <si>
    <t>*da die Otto studie sehr viel Erdgas enthält sinkt der H2 Bedarf hier ggü 2019</t>
  </si>
  <si>
    <t>absoluter Verbrauch an Kohle (und anderen Brennstoffen der BOF Route) je Route in 2019 [GWh/a]</t>
  </si>
  <si>
    <t>*</t>
  </si>
  <si>
    <t>Gesamtenergieverbrauch je Land bzw. Standort in 2050 bei gleichbleibender Rohstahlproduktion [GWh/a]</t>
  </si>
  <si>
    <t>Anteil der Sekundärstahlproduktion in 2050 bei einer Steigerung der Rohstahlproduktion um 50% und einer Steigerung der Schrottstahlproduktion um 14% zu 2019 [GWh/a]</t>
  </si>
  <si>
    <t>Anteil der Sekundärstahlproduktion in 2050 bei einer Steigerung der Rohstahlproduktion um 50% und einer Steigerung der Schrottstahlproduktion um 11% zu 2019 [GWh/a]</t>
  </si>
  <si>
    <t>Anteil der Sekundärstahlproduktion in 2050 bei einer Steigerung der Rohstahlproduktion um 50% und einer Steigerung der Schrottstahlproduktion um 8% zu 2019 [GWh/a]</t>
  </si>
  <si>
    <t>Energie-Mehrbedarf an H2 in 2050 je Route und Land bei einer Steigerung der Schrottstahlproduktion von 8% und einer Steigerung der Rohstahlproduktion um 50% zu 2019 [GWh/a]</t>
  </si>
  <si>
    <t>Energie-Mehrbedarf an H2 in 2050 je Route und Land bei einer Steigerung der Schrottstahlproduktion von 11% und einer Steigerung der Rohstahlproduktion um 50% zu 2019 [GWh/a]</t>
  </si>
  <si>
    <t>Energie-Mehrbedarf an H2 in 2050 je Route und Land bei einer Steigerung der Schrottstahlproduktion von 14% und einer Steigerung der Rohstahlproduktion um 50% zu 2019 [GWh/a]</t>
  </si>
  <si>
    <t>Rohstahlproduktion in Europa [Mt]</t>
  </si>
  <si>
    <t xml:space="preserve"> Anteil der Sekundärstahlproduktion in Europa</t>
  </si>
  <si>
    <t>spezifischer Verbrauch je Brennstoff/Strom und Herstellungstyp im Prozess [MWh/t]</t>
  </si>
  <si>
    <t>anteilige Energie pro Energieträger</t>
  </si>
  <si>
    <t>ENWI</t>
  </si>
  <si>
    <t>sonstige Brennstoffe</t>
  </si>
  <si>
    <t>Primär</t>
  </si>
  <si>
    <t>Sekundär</t>
  </si>
  <si>
    <t>EUROF-01 19</t>
  </si>
  <si>
    <t>ESTA-01 20</t>
  </si>
  <si>
    <t>Low Carbon Roadmap - Pathways to a CO2-neutral European Steel Industry</t>
  </si>
  <si>
    <t>EUROFER</t>
  </si>
  <si>
    <t>European steel in figures 2020</t>
  </si>
  <si>
    <t>Anteil an der Gesamtproduktion</t>
  </si>
  <si>
    <t>BOF-Stahl</t>
  </si>
  <si>
    <t>Gesamtenergiebedarf in 2050 je Route und Land bei einer Steigerung der Rohstahlproduktion um 27% zu 2019 und einem Anteil der Sekundärstahlproduktion von 44% [GWh/a]</t>
  </si>
  <si>
    <t>Gesamtenergiebedarf in 2050 je Route und Land bei einer Steigerung der Rohstahlproduktion um 27% zu 2019 und einem Anteil der Sekundärstahlproduktion von 50% [GWh/a]</t>
  </si>
  <si>
    <t>Gesamtenergiebedarf in 2050 je Route und Land bei einer Steigerung der Rohstahlproduktion um 27% zu 2019 und einem Anteil der Sekundärstahlproduktion von 47% [GWh/a]</t>
  </si>
  <si>
    <t>anteilige Steigerung der Stahlproduktion in Europa in 2050 zu 2019</t>
  </si>
  <si>
    <t>Mehrenergiebedarf in 2050 je Route und Land bei einer Steigerung der Rohstahlproduktion um 27% zu 2019 und einem Anteil der Sekundärstahlproduktion von 44% [GWh/a]</t>
  </si>
  <si>
    <t>Mehrenergiebedarf in 2050 je Route und Land bei einer Steigerung der Rohstahlproduktion um 27% zu 2019 und einem Anteil der Sekundärstahlproduktion von 47% [GWh/a]</t>
  </si>
  <si>
    <t>Mehrenergiebedarf in 2050 je Route und Land bei einer Steigerung der Rohstahlproduktion um 27% zu 2019 und einem Anteil der Sekundärstahlproduktion von 50% [GWh/a]</t>
  </si>
  <si>
    <t>absoluter Energieverbrauch an Wasserstoff je Route und Land in 2050 bei einer Steigerung der Rohstahlproduktion um 27% zu 2019 und einem Anteil der Sekundärstahlproduktion von 44% [GWh/a]</t>
  </si>
  <si>
    <t>Mehrenergieverbrauch an Wasserstoff je Route und Land in 2050 bei einer Steigerung der Rohstahlproduktion um 27% zu 2019 und einem Anteil der Sekundärstahlproduktion von 47% [GWh/a]</t>
  </si>
  <si>
    <t>absoluter Energieverbrauch an Wasserstoff je Route und Land in 2050 bei einer Steigerung der Rohstahlproduktion um 27% zu 2019 und einem Anteil der Sekundärstahlproduktion von 50% [GWh/a]</t>
  </si>
  <si>
    <t>Mehrenergieverbrauch an Wasserstoff je Route und Land in 2050 bei einer Steigerung der Rohstahlproduktion um 27% zu 2019 und einem Anteil der Sekundärstahlproduktion von 50% [GWh/a]</t>
  </si>
  <si>
    <t>Mehrenergieverbrauch an Wasserstoff je Route und Land in 2050 bei einer Steigerung der Rohstahlproduktion um 27% zu 2019 und einem Anteil der Sekundärstahlproduktion von 44%  [GWh/a]</t>
  </si>
  <si>
    <t>Mehrenergieverbrauch an Kohle je Route und Land in 2050 bei einer Steigerung der Rohstahlproduktion um 27% zu 2019 und einem Anteil der Sekundärstahlproduktion von 44%  [GWh/a]</t>
  </si>
  <si>
    <t>absoluter Verbrauch an Kohle in der Primärstahlproduktion je Route in 2019 [GWh/a]</t>
  </si>
  <si>
    <t>absoluter Verbrauch an Erdgas in der Primärstahlproduktion je Route in 2019 [GWh/a]</t>
  </si>
  <si>
    <t>absoluter Verbrauch an Strom in der Primärstahlproduktion je Route in 2019 [GWh/a]</t>
  </si>
  <si>
    <t>absoluter Verbrauch an Wasserstoff in der Primärstahlproduktion je Route in 2019 [GWh/a]</t>
  </si>
  <si>
    <t>absoluter Verbrauch an sonstigen Brennstoffen in der Primärstahlproduktion je Route in 2019 [GWh/a]</t>
  </si>
  <si>
    <t>absoluter Energieverbrauch an Kohle je Route und Land in 2050 bei einer Steigerung der Rohstahlproduktion um 27% zu 2019 und einem Anteil der Sekundärstahlproduktion von 47% [GWh/a]</t>
  </si>
  <si>
    <t>Mehrenergieverbrauch an Kohle je Route und Land in 2050 bei einer Steigerung der Rohstahlproduktion um 27% zu 2019 und einem Anteil der Sekundärstahlproduktion von 47% [GWh/a]</t>
  </si>
  <si>
    <t>absoluter Energieverbrauch an Kohle je Route und Land in 2050 bei einer Steigerung der Rohstahlproduktion um 27% zu 2019 und einem Anteil der Sekundärstahlproduktion von 50% [GWh/a]</t>
  </si>
  <si>
    <t>Mehrenergieverbrauch an Kohle je Route und Land in 2050 bei einer Steigerung der Rohstahlproduktion um 27% zu 2019 und einem Anteil der Sekundärstahlproduktion von 50% [GWh/a]</t>
  </si>
  <si>
    <t>Mehrenergieverbrauch an Erdgas je Route und Land in 2050 bei einer Steigerung der Rohstahlproduktion um 27% zu 2019 und einem Anteil der Sekundärstahlproduktion von 44%  [GWh/a]</t>
  </si>
  <si>
    <t>absoluter Energieverbrauch an Erdgas je Route und Land in 2050 bei einer Steigerung der Rohstahlproduktion um 27% zu 2019 und einem Anteil der Sekundärstahlproduktion von 47% [GWh/a]</t>
  </si>
  <si>
    <t>Mehrenergieverbrauch an Erdags je Route und Land in 2050 bei einer Steigerung der Rohstahlproduktion um 27% zu 2019 und einem Anteil der Sekundärstahlproduktion von 47% [GWh/a]</t>
  </si>
  <si>
    <t>absoluter Energieverbrauch an Erdgas je Route und Land in 2050 bei einer Steigerung der Rohstahlproduktion um 27% zu 2019 und einem Anteil der Sekundärstahlproduktion von 50% [GWh/a]</t>
  </si>
  <si>
    <t>Mehrenergieverbrauch an Erdgas je Route und Land in 2050 bei einer Steigerung der Rohstahlproduktion um 27% zu 2019 und einem Anteil der Sekundärstahlproduktion von 50% [GWh/a]</t>
  </si>
  <si>
    <t>Mehrenergieverbrauch an Strom je Route und Land in 2050 bei einer Steigerung der Rohstahlproduktion um 27% zu 2019 und einem Anteil der Sekundärstahlproduktion von 44%  [GWh/a]</t>
  </si>
  <si>
    <t>absoluter Energieverbrauch an Strom je Route und Land in 2050 bei einer Steigerung der Rohstahlproduktion um 27% zu 2019 und einem Anteil der Sekundärstahlproduktion von 47% [GWh/a]</t>
  </si>
  <si>
    <t>Mehrenergieverbrauch an Strom je Route und Land in 2050 bei einer Steigerung der Rohstahlproduktion um 27% zu 2019 und einem Anteil der Sekundärstahlproduktion von 47% [GWh/a]</t>
  </si>
  <si>
    <t>absoluter Energieverbrauch an Strom je Route und Land in 2050 bei einer Steigerung der Rohstahlproduktion um 27% zu 2019 und einem Anteil der Sekundärstahlproduktion von 50% [GWh/a]</t>
  </si>
  <si>
    <t>Mehrenergieverbrauch an Strom je Route und Land in 2050 bei einer Steigerung der Rohstahlproduktion um 27% zu 2019 und einem Anteil der Sekundärstahlproduktion von 50% [GWh/a]</t>
  </si>
  <si>
    <t>absoluter Energieverbrauch an Kohle je Route und Land in 2050 bei einer Steigerung der Rohstahlproduktion um 27% zu 2019 [GWh/a]</t>
  </si>
  <si>
    <t>absoluter Energieverbrauch an Erdgas je Route und Land in 2050 bei einer Steigerung der Rohstahlproduktion um 27% zu 2019 und einem Anteil der Sekundärstahlproduktion von 44% [GWh/a]</t>
  </si>
  <si>
    <t>absoluter Energieverbrauch an Strom je Route und Land in 2050 bei einer Steigerung der Rohstahlproduktion um 27% zu 2019 und einem Anteil der Sekundärstahlproduktion von 44% [GWh/a]</t>
  </si>
  <si>
    <t>absoluter Energieverbrauch an sonstigen Brennstoffen je Route und Land in 2050 bei einer Steigerung der Rohstahlproduktion um 27% zu 2019 [GWh/a]</t>
  </si>
  <si>
    <t>Mehrenergieverbrauch an sonstigen Brennstoffen je Route und Land in 2050 bei einer Steigerung der Rohstahlproduktion um 27% zu 2019 und einem Anteil der Sekundärstahlproduktion von 44%  [GWh/a]</t>
  </si>
  <si>
    <t>absoluter Energieverbrauch an sonstigen Brennstoffen je Route und Land in 2050 bei einer Steigerung der Rohstahlproduktion um 27% zu 2019 und einem Anteil der Sekundärstahlproduktion von 47% [GWh/a]</t>
  </si>
  <si>
    <t>Mehrenergieverbrauch an sonstigen Brennstoffen je Route und Land in 2050 bei einer Steigerung der Rohstahlproduktion um 27% zu 2019 und einem Anteil der Sekundärstahlproduktion von 47% [GWh/a]</t>
  </si>
  <si>
    <t>absoluter Energieverbrauch an sonstigen Brennstoffen je Route und Land in 2050 bei einer Steigerung der Rohstahlproduktion um 27% zu 2019 und einem Anteil der Sekundärstahlproduktion von 50% [GWh/a]</t>
  </si>
  <si>
    <t>Mehrenergieverbrauch an sonstigen Brennstoffen je Route und Land in 2050 bei einer Steigerung der Rohstahlproduktion um 27% zu 2019 und einem Anteil der Sekundärstahlproduktion von 50% [GWh/a]</t>
  </si>
  <si>
    <t>Primärproduktion</t>
  </si>
  <si>
    <t>Kapazität</t>
  </si>
  <si>
    <t>Stahlproduktion in Europa 2019 [Mt]</t>
  </si>
  <si>
    <t>Primärproduktion in 2050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</si>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</sst>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color rgb="FF1D1C1D"/>
      <name val="Calibri"/>
      <family val="2"/>
      <scheme val="minor"/>
    </font>
    <font>
      <sz val="11"/>
      <color rgb="FF002664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11"/>
      <color rgb="FF1F3F5E"/>
      <name val="Calibri"/>
      <family val="2"/>
      <scheme val="minor"/>
    </font>
    <font>
      <sz val="8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EE4CB"/>
        <bgColor indexed="64"/>
      </patternFill>
    </fill>
    <fill>
      <patternFill patternType="solid">
        <fgColor rgb="FFCCEB8D"/>
        <bgColor indexed="64"/>
      </patternFill>
    </fill>
    <fill>
      <patternFill patternType="solid">
        <fgColor rgb="FFFFE3A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rgb="FFB9BBBD"/>
      </left>
      <right style="hair">
        <color rgb="FFB9BBBD"/>
      </right>
      <top style="hair">
        <color rgb="FFB9BBBD"/>
      </top>
      <bottom style="hair">
        <color rgb="FFB9BBBD"/>
      </bottom>
      <diagonal/>
    </border>
    <border>
      <left style="hair">
        <color rgb="FFBBBCBD"/>
      </left>
      <right style="hair">
        <color rgb="FFBBBCBD"/>
      </right>
      <top style="hair">
        <color rgb="FFBBBCBD"/>
      </top>
      <bottom style="hair">
        <color rgb="FFBBBCBD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2" fillId="0" borderId="0" applyNumberFormat="0" applyFill="0" applyBorder="0" applyAlignment="0" applyProtection="0"/>
    <xf numFmtId="0" fontId="11" fillId="2" borderId="6" applyNumberFormat="0" applyAlignment="0">
      <alignment vertical="top"/>
    </xf>
    <xf numFmtId="0" fontId="11" fillId="3" borderId="7" applyNumberFormat="0" applyAlignment="0"/>
    <xf numFmtId="0" fontId="11" fillId="4" borderId="6" applyNumberFormat="0" applyAlignment="0">
      <alignment vertical="top"/>
      <protection locked="0"/>
    </xf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</cellStyleXfs>
  <cellXfs count="107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wrapText="1"/>
    </xf>
    <xf numFmtId="0" fontId="0" fillId="0" borderId="0" xfId="0" applyFont="1" applyAlignment="1">
      <alignment horizontal="left" wrapText="1"/>
    </xf>
    <xf numFmtId="0" fontId="0" fillId="0" borderId="1" xfId="0" applyBorder="1"/>
    <xf numFmtId="0" fontId="2" fillId="0" borderId="0" xfId="1"/>
    <xf numFmtId="0" fontId="6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3" fillId="0" borderId="1" xfId="0" applyFont="1" applyBorder="1"/>
    <xf numFmtId="0" fontId="0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/>
    <xf numFmtId="0" fontId="3" fillId="0" borderId="1" xfId="0" applyNumberFormat="1" applyFont="1" applyBorder="1" applyAlignment="1">
      <alignment horizontal="center"/>
    </xf>
    <xf numFmtId="2" fontId="0" fillId="0" borderId="0" xfId="0" applyNumberFormat="1" applyBorder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2" fillId="5" borderId="2" xfId="5" applyBorder="1"/>
    <xf numFmtId="0" fontId="12" fillId="6" borderId="2" xfId="6" applyBorder="1"/>
    <xf numFmtId="0" fontId="12" fillId="6" borderId="1" xfId="6" applyBorder="1"/>
    <xf numFmtId="0" fontId="12" fillId="7" borderId="1" xfId="7" applyBorder="1" applyAlignment="1">
      <alignment horizontal="left" vertical="center" wrapText="1"/>
    </xf>
    <xf numFmtId="164" fontId="0" fillId="0" borderId="0" xfId="0" applyNumberFormat="1"/>
    <xf numFmtId="0" fontId="3" fillId="0" borderId="0" xfId="0" applyFont="1" applyBorder="1"/>
    <xf numFmtId="0" fontId="0" fillId="0" borderId="0" xfId="0" applyAlignment="1">
      <alignment horizontal="left" wrapText="1"/>
    </xf>
    <xf numFmtId="0" fontId="3" fillId="0" borderId="1" xfId="0" applyFont="1" applyBorder="1" applyAlignment="1">
      <alignment horizontal="left" wrapText="1"/>
    </xf>
    <xf numFmtId="0" fontId="10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0" fontId="8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left" wrapText="1"/>
    </xf>
    <xf numFmtId="0" fontId="0" fillId="0" borderId="1" xfId="0" applyBorder="1" applyAlignment="1">
      <alignment horizontal="center"/>
    </xf>
    <xf numFmtId="164" fontId="12" fillId="5" borderId="1" xfId="5" applyNumberFormat="1" applyBorder="1" applyAlignment="1">
      <alignment horizontal="center"/>
    </xf>
    <xf numFmtId="164" fontId="12" fillId="6" borderId="1" xfId="6" applyNumberFormat="1" applyBorder="1" applyAlignment="1">
      <alignment horizontal="center"/>
    </xf>
    <xf numFmtId="164" fontId="12" fillId="7" borderId="1" xfId="7" applyNumberFormat="1" applyBorder="1" applyAlignment="1">
      <alignment horizontal="center"/>
    </xf>
    <xf numFmtId="164" fontId="0" fillId="6" borderId="1" xfId="6" applyNumberFormat="1" applyFont="1" applyBorder="1" applyAlignment="1">
      <alignment horizontal="center"/>
    </xf>
    <xf numFmtId="0" fontId="3" fillId="0" borderId="2" xfId="0" applyFont="1" applyBorder="1"/>
    <xf numFmtId="164" fontId="0" fillId="7" borderId="1" xfId="7" applyNumberFormat="1" applyFont="1" applyBorder="1" applyAlignment="1">
      <alignment horizontal="center"/>
    </xf>
    <xf numFmtId="2" fontId="12" fillId="5" borderId="1" xfId="5" applyNumberFormat="1" applyBorder="1" applyAlignment="1">
      <alignment horizontal="center"/>
    </xf>
    <xf numFmtId="2" fontId="12" fillId="6" borderId="1" xfId="6" applyNumberFormat="1" applyBorder="1" applyAlignment="1">
      <alignment horizontal="center"/>
    </xf>
    <xf numFmtId="2" fontId="12" fillId="9" borderId="1" xfId="9" applyNumberFormat="1" applyBorder="1" applyAlignment="1">
      <alignment horizontal="center"/>
    </xf>
    <xf numFmtId="2" fontId="12" fillId="7" borderId="1" xfId="7" applyNumberFormat="1" applyBorder="1" applyAlignment="1">
      <alignment horizontal="center"/>
    </xf>
    <xf numFmtId="2" fontId="12" fillId="8" borderId="1" xfId="8" applyNumberFormat="1" applyBorder="1" applyAlignment="1">
      <alignment horizontal="center"/>
    </xf>
    <xf numFmtId="0" fontId="1" fillId="0" borderId="0" xfId="0" applyFont="1" applyAlignment="1"/>
    <xf numFmtId="0" fontId="12" fillId="8" borderId="2" xfId="8" applyBorder="1"/>
    <xf numFmtId="164" fontId="12" fillId="8" borderId="1" xfId="8" applyNumberFormat="1" applyBorder="1" applyAlignment="1">
      <alignment horizontal="center"/>
    </xf>
    <xf numFmtId="0" fontId="5" fillId="0" borderId="0" xfId="0" applyFont="1"/>
    <xf numFmtId="9" fontId="1" fillId="0" borderId="0" xfId="0" applyNumberFormat="1" applyFont="1" applyAlignment="1">
      <alignment horizontal="center" wrapText="1"/>
    </xf>
    <xf numFmtId="0" fontId="14" fillId="0" borderId="0" xfId="0" applyFont="1"/>
    <xf numFmtId="0" fontId="2" fillId="0" borderId="0" xfId="1" applyAlignment="1">
      <alignment horizontal="left"/>
    </xf>
    <xf numFmtId="0" fontId="3" fillId="5" borderId="1" xfId="5" applyFont="1" applyBorder="1" applyAlignment="1">
      <alignment horizontal="center"/>
    </xf>
    <xf numFmtId="0" fontId="3" fillId="8" borderId="1" xfId="8" applyFont="1" applyBorder="1" applyAlignment="1">
      <alignment horizontal="center"/>
    </xf>
    <xf numFmtId="0" fontId="3" fillId="6" borderId="1" xfId="6" applyFont="1" applyBorder="1" applyAlignment="1">
      <alignment horizontal="center"/>
    </xf>
    <xf numFmtId="0" fontId="3" fillId="7" borderId="1" xfId="7" applyFont="1" applyBorder="1" applyAlignment="1">
      <alignment horizontal="center"/>
    </xf>
    <xf numFmtId="0" fontId="3" fillId="9" borderId="1" xfId="9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9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9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2" fontId="0" fillId="0" borderId="0" xfId="0" applyNumberFormat="1"/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wrapText="1"/>
    </xf>
    <xf numFmtId="0" fontId="6" fillId="0" borderId="1" xfId="0" applyFont="1" applyBorder="1"/>
    <xf numFmtId="0" fontId="3" fillId="0" borderId="0" xfId="0" applyFont="1" applyAlignment="1">
      <alignment horizontal="center"/>
    </xf>
    <xf numFmtId="2" fontId="0" fillId="0" borderId="1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0" xfId="0" applyFont="1" applyAlignment="1">
      <alignment horizontal="center" wrapText="1"/>
    </xf>
    <xf numFmtId="0" fontId="5" fillId="0" borderId="1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1" xfId="0" applyBorder="1" applyAlignment="1">
      <alignment horizontal="center"/>
    </xf>
    <xf numFmtId="9" fontId="1" fillId="0" borderId="0" xfId="0" applyNumberFormat="1" applyFont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10" fillId="0" borderId="0" xfId="1" applyFont="1" applyAlignment="1">
      <alignment horizontal="center"/>
    </xf>
  </cellXfs>
  <cellStyles count="10">
    <cellStyle name="20 % - Akzent1" xfId="5" builtinId="30"/>
    <cellStyle name="20 % - Akzent2" xfId="6" builtinId="34"/>
    <cellStyle name="20 % - Akzent3" xfId="8" builtinId="38"/>
    <cellStyle name="20 % - Akzent4" xfId="9" builtinId="42"/>
    <cellStyle name="20 % - Akzent6" xfId="7" builtinId="50"/>
    <cellStyle name="Link" xfId="1" builtinId="8"/>
    <cellStyle name="N_Calc3" xfId="3"/>
    <cellStyle name="N_InputFixed" xfId="2"/>
    <cellStyle name="N_InputList" xfId="4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orcid.org/0000-0001-7473-649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466725</xdr:colOff>
      <xdr:row>9</xdr:row>
      <xdr:rowOff>0</xdr:rowOff>
    </xdr:from>
    <xdr:to>
      <xdr:col>18</xdr:col>
      <xdr:colOff>676275</xdr:colOff>
      <xdr:row>10</xdr:row>
      <xdr:rowOff>400050</xdr:rowOff>
    </xdr:to>
    <xdr:pic>
      <xdr:nvPicPr>
        <xdr:cNvPr id="7" name="Grafik 6" descr="https://www.mdpi.com/img/design/orcid.png?1b5ed457ed71c59e">
          <a:hlinkClick xmlns:r="http://schemas.openxmlformats.org/officeDocument/2006/relationships" r:id="rId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30925" y="1981200"/>
          <a:ext cx="971550" cy="971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C5:H19"/>
  <sheetViews>
    <sheetView workbookViewId="0">
      <selection activeCell="F18" sqref="F18"/>
    </sheetView>
  </sheetViews>
  <sheetFormatPr baseColWidth="10" defaultRowHeight="15" x14ac:dyDescent="0.25"/>
  <cols>
    <col min="3" max="3" width="56" style="7" customWidth="1"/>
    <col min="4" max="4" width="37.42578125" style="37" customWidth="1"/>
    <col min="5" max="5" width="21.28515625" style="20" customWidth="1"/>
    <col min="6" max="6" width="14.140625" style="20" customWidth="1"/>
  </cols>
  <sheetData>
    <row r="5" spans="3:8" ht="21" x14ac:dyDescent="0.35">
      <c r="C5" s="55" t="s">
        <v>16</v>
      </c>
      <c r="D5" s="55"/>
      <c r="E5" s="55"/>
      <c r="F5" s="55"/>
    </row>
    <row r="7" spans="3:8" s="1" customFormat="1" x14ac:dyDescent="0.25">
      <c r="C7" s="38" t="s">
        <v>17</v>
      </c>
      <c r="D7" s="38" t="s">
        <v>31</v>
      </c>
      <c r="E7" s="21" t="s">
        <v>18</v>
      </c>
      <c r="F7" s="21" t="s">
        <v>3</v>
      </c>
    </row>
    <row r="8" spans="3:8" ht="30" x14ac:dyDescent="0.25">
      <c r="C8" s="6" t="s">
        <v>8</v>
      </c>
      <c r="D8" s="6" t="s">
        <v>21</v>
      </c>
      <c r="E8" s="18">
        <v>2020</v>
      </c>
      <c r="F8" s="16" t="s">
        <v>7</v>
      </c>
      <c r="H8" s="14"/>
    </row>
    <row r="9" spans="3:8" ht="30" x14ac:dyDescent="0.25">
      <c r="C9" s="40" t="s">
        <v>19</v>
      </c>
      <c r="D9" s="39" t="s">
        <v>20</v>
      </c>
      <c r="E9" s="18">
        <v>2018</v>
      </c>
      <c r="F9" s="17" t="s">
        <v>15</v>
      </c>
    </row>
    <row r="10" spans="3:8" ht="45" x14ac:dyDescent="0.25">
      <c r="C10" s="12" t="s">
        <v>40</v>
      </c>
      <c r="D10" s="12" t="s">
        <v>41</v>
      </c>
      <c r="E10" s="11">
        <v>2017</v>
      </c>
      <c r="F10" s="13" t="s">
        <v>29</v>
      </c>
    </row>
    <row r="11" spans="3:8" ht="45" x14ac:dyDescent="0.25">
      <c r="C11" s="6" t="s">
        <v>9</v>
      </c>
      <c r="D11" s="6" t="s">
        <v>33</v>
      </c>
      <c r="E11" s="18">
        <v>2013</v>
      </c>
      <c r="F11" s="17" t="s">
        <v>0</v>
      </c>
    </row>
    <row r="12" spans="3:8" ht="30" x14ac:dyDescent="0.25">
      <c r="C12" s="41" t="s">
        <v>10</v>
      </c>
      <c r="D12" s="10" t="s">
        <v>32</v>
      </c>
      <c r="E12" s="16" t="s">
        <v>30</v>
      </c>
      <c r="F12" s="17" t="s">
        <v>6</v>
      </c>
    </row>
    <row r="13" spans="3:8" ht="30" x14ac:dyDescent="0.25">
      <c r="C13" s="6" t="s">
        <v>11</v>
      </c>
      <c r="D13" s="10" t="s">
        <v>34</v>
      </c>
      <c r="E13" s="18" t="s">
        <v>4</v>
      </c>
      <c r="F13" s="17" t="s">
        <v>2</v>
      </c>
    </row>
    <row r="14" spans="3:8" ht="30" x14ac:dyDescent="0.25">
      <c r="C14" s="6" t="s">
        <v>12</v>
      </c>
      <c r="D14" s="6" t="s">
        <v>35</v>
      </c>
      <c r="E14" s="18">
        <v>2019</v>
      </c>
      <c r="F14" s="22" t="s">
        <v>1</v>
      </c>
    </row>
    <row r="15" spans="3:8" ht="30" x14ac:dyDescent="0.25">
      <c r="C15" s="10" t="s">
        <v>13</v>
      </c>
      <c r="D15" s="6" t="s">
        <v>36</v>
      </c>
      <c r="E15" s="17">
        <v>2014</v>
      </c>
      <c r="F15" s="17" t="s">
        <v>5</v>
      </c>
    </row>
    <row r="16" spans="3:8" ht="30" x14ac:dyDescent="0.25">
      <c r="C16" s="6" t="s">
        <v>14</v>
      </c>
      <c r="D16" s="6" t="s">
        <v>38</v>
      </c>
      <c r="E16" s="17">
        <v>2012</v>
      </c>
      <c r="F16" s="17" t="s">
        <v>37</v>
      </c>
    </row>
    <row r="17" spans="3:6" ht="45" x14ac:dyDescent="0.25">
      <c r="C17" s="42" t="s">
        <v>54</v>
      </c>
      <c r="D17" s="12" t="s">
        <v>55</v>
      </c>
      <c r="E17" s="13">
        <v>2013</v>
      </c>
      <c r="F17" s="17" t="s">
        <v>43</v>
      </c>
    </row>
    <row r="18" spans="3:6" ht="30" x14ac:dyDescent="0.25">
      <c r="C18" s="76" t="s">
        <v>134</v>
      </c>
      <c r="D18" s="12" t="s">
        <v>135</v>
      </c>
      <c r="E18" s="13">
        <v>2019</v>
      </c>
      <c r="F18" s="18" t="s">
        <v>132</v>
      </c>
    </row>
    <row r="19" spans="3:6" x14ac:dyDescent="0.25">
      <c r="C19" s="77" t="s">
        <v>136</v>
      </c>
      <c r="D19" s="6" t="s">
        <v>135</v>
      </c>
      <c r="E19" s="18">
        <v>2020</v>
      </c>
      <c r="F19" s="17" t="s">
        <v>133</v>
      </c>
    </row>
  </sheetData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C3:I105"/>
  <sheetViews>
    <sheetView workbookViewId="0">
      <selection activeCell="E42" sqref="E42"/>
    </sheetView>
  </sheetViews>
  <sheetFormatPr baseColWidth="10" defaultRowHeight="15" x14ac:dyDescent="0.25"/>
  <cols>
    <col min="3" max="3" width="15.28515625" bestFit="1" customWidth="1"/>
    <col min="4" max="4" width="22.28515625" bestFit="1" customWidth="1"/>
    <col min="5" max="5" width="13.7109375" bestFit="1" customWidth="1"/>
    <col min="6" max="6" width="20.5703125" bestFit="1" customWidth="1"/>
    <col min="7" max="7" width="20.42578125" bestFit="1" customWidth="1"/>
    <col min="8" max="8" width="19.140625" bestFit="1" customWidth="1"/>
    <col min="9" max="9" width="24.5703125" bestFit="1" customWidth="1"/>
  </cols>
  <sheetData>
    <row r="3" spans="3:9" ht="42" customHeight="1" x14ac:dyDescent="0.35">
      <c r="C3" s="102" t="s">
        <v>120</v>
      </c>
      <c r="D3" s="102"/>
      <c r="E3" s="102"/>
      <c r="F3" s="102"/>
      <c r="G3" s="102"/>
      <c r="H3" s="102"/>
      <c r="I3" s="102"/>
    </row>
    <row r="4" spans="3:9" ht="15.75" customHeight="1" x14ac:dyDescent="0.35">
      <c r="C4" s="59"/>
      <c r="D4" s="59"/>
      <c r="E4" s="59"/>
      <c r="F4" s="59"/>
      <c r="G4" s="59"/>
      <c r="H4" s="59"/>
      <c r="I4" s="59"/>
    </row>
    <row r="5" spans="3:9" ht="15.75" x14ac:dyDescent="0.25">
      <c r="E5" s="99" t="s">
        <v>45</v>
      </c>
      <c r="F5" s="99"/>
      <c r="G5" s="99" t="s">
        <v>42</v>
      </c>
      <c r="H5" s="99"/>
      <c r="I5" s="99"/>
    </row>
    <row r="6" spans="3:9" x14ac:dyDescent="0.25">
      <c r="C6" s="15" t="s">
        <v>51</v>
      </c>
      <c r="D6" s="15" t="s">
        <v>52</v>
      </c>
      <c r="E6" s="62" t="str">
        <f>Studienliste!$F$17</f>
        <v>ISI-05 13</v>
      </c>
      <c r="F6" s="63" t="s">
        <v>128</v>
      </c>
      <c r="G6" s="64" t="str">
        <f>Studienliste!$F$10</f>
        <v>OTTO-01 17</v>
      </c>
      <c r="H6" s="65" t="str">
        <f>Studienliste!$F$8</f>
        <v>TUD-02 20</v>
      </c>
      <c r="I6" s="66" t="str">
        <f>F6</f>
        <v>ENWI</v>
      </c>
    </row>
    <row r="7" spans="3:9" x14ac:dyDescent="0.25">
      <c r="C7" s="8" t="str">
        <f>'Produktion je Standort'!C6</f>
        <v>Austria</v>
      </c>
      <c r="D7" s="8" t="str">
        <f>'Produktion je Standort'!D6</f>
        <v>Donawitz</v>
      </c>
      <c r="E7" s="50">
        <f>'Gesamtenergie 2050 var.'!E7*Sekundäranteil!$D$7</f>
        <v>4414.9108074138921</v>
      </c>
      <c r="F7" s="54">
        <f>'Gesamtenergie 2050 var.'!F7*Sekundäranteil!$D$7</f>
        <v>5227.9160273179004</v>
      </c>
      <c r="G7" s="51">
        <f>'Gesamtenergie 2050 var.'!G7*Sekundäranteil!$D$7</f>
        <v>4319.4584881446253</v>
      </c>
      <c r="H7" s="53">
        <f>'Gesamtenergie 2050 var.'!H7*Sekundäranteil!$D$7</f>
        <v>3361.0786360875368</v>
      </c>
      <c r="I7" s="52">
        <f>'Gesamtenergie 2050 var.'!I7*Sekundäranteil!$D$7</f>
        <v>3021.7997414458196</v>
      </c>
    </row>
    <row r="8" spans="3:9" x14ac:dyDescent="0.25">
      <c r="C8" s="8" t="str">
        <f>'Produktion je Standort'!C7</f>
        <v>Austria</v>
      </c>
      <c r="D8" s="8" t="str">
        <f>'Produktion je Standort'!D7</f>
        <v>Linz</v>
      </c>
      <c r="E8" s="50">
        <f>'Gesamtenergie 2050 var.'!E8*Sekundäranteil!$D$7</f>
        <v>4414.9108074138921</v>
      </c>
      <c r="F8" s="54">
        <f>'Gesamtenergie 2050 var.'!F8*Sekundäranteil!$D$7</f>
        <v>5227.9160273179004</v>
      </c>
      <c r="G8" s="51">
        <f>'Gesamtenergie 2050 var.'!G8*Sekundäranteil!$D$7</f>
        <v>4319.4584881446253</v>
      </c>
      <c r="H8" s="53">
        <f>'Gesamtenergie 2050 var.'!H8*Sekundäranteil!$D$7</f>
        <v>3361.0786360875368</v>
      </c>
      <c r="I8" s="52">
        <f>'Gesamtenergie 2050 var.'!I8*Sekundäranteil!$D$7</f>
        <v>3021.7997414458196</v>
      </c>
    </row>
    <row r="9" spans="3:9" x14ac:dyDescent="0.25">
      <c r="C9" s="8" t="str">
        <f>'Produktion je Standort'!C8</f>
        <v>Belgium</v>
      </c>
      <c r="D9" s="8" t="str">
        <f>'Produktion je Standort'!D8</f>
        <v>Ghent</v>
      </c>
      <c r="E9" s="50">
        <f>'Gesamtenergie 2050 var.'!E9*Sekundäranteil!$D$7</f>
        <v>6377.2234032350161</v>
      </c>
      <c r="F9" s="54">
        <f>'Gesamtenergie 2050 var.'!F9*Sekundäranteil!$D$7</f>
        <v>7551.5882186277649</v>
      </c>
      <c r="G9" s="51">
        <f>'Gesamtenergie 2050 var.'!G9*Sekundäranteil!$D$7</f>
        <v>6239.3450199809713</v>
      </c>
      <c r="H9" s="53">
        <f>'Gesamtenergie 2050 var.'!H9*Sekundäranteil!$D$7</f>
        <v>4854.9903436726945</v>
      </c>
      <c r="I9" s="52">
        <f>'Gesamtenergie 2050 var.'!I9*Sekundäranteil!$D$7</f>
        <v>4364.9108377629773</v>
      </c>
    </row>
    <row r="10" spans="3:9" x14ac:dyDescent="0.25">
      <c r="C10" s="8" t="str">
        <f>'Produktion je Standort'!C9</f>
        <v>Czech Republic</v>
      </c>
      <c r="D10" s="8" t="str">
        <f>'Produktion je Standort'!D9</f>
        <v>Trinec</v>
      </c>
      <c r="E10" s="50">
        <f>'Gesamtenergie 2050 var.'!E10*Sekundäranteil!$D$7</f>
        <v>3022.452853313036</v>
      </c>
      <c r="F10" s="54">
        <f>'Gesamtenergie 2050 var.'!F10*Sekundäranteil!$D$7</f>
        <v>3579.0371318744069</v>
      </c>
      <c r="G10" s="51">
        <f>'Gesamtenergie 2050 var.'!G10*Sekundäranteil!$D$7</f>
        <v>2957.1060892863943</v>
      </c>
      <c r="H10" s="53">
        <f>'Gesamtenergie 2050 var.'!H10*Sekundäranteil!$D$7</f>
        <v>2300.9981757259757</v>
      </c>
      <c r="I10" s="52">
        <f>'Gesamtenergie 2050 var.'!I10*Sekundäranteil!$D$7</f>
        <v>2068.7274667783067</v>
      </c>
    </row>
    <row r="11" spans="3:9" x14ac:dyDescent="0.25">
      <c r="C11" s="8" t="str">
        <f>'Produktion je Standort'!C10</f>
        <v>Finland</v>
      </c>
      <c r="D11" s="8" t="str">
        <f>'Produktion je Standort'!D10</f>
        <v>Raahe</v>
      </c>
      <c r="E11" s="50">
        <f>'Gesamtenergie 2050 var.'!E11*Sekundäranteil!$D$7</f>
        <v>3042.345109800191</v>
      </c>
      <c r="F11" s="54">
        <f>'Gesamtenergie 2050 var.'!F11*Sekundäranteil!$D$7</f>
        <v>3602.5925446664569</v>
      </c>
      <c r="G11" s="51">
        <f>'Gesamtenergie 2050 var.'!G11*Sekundäranteil!$D$7</f>
        <v>2976.5682664129404</v>
      </c>
      <c r="H11" s="53">
        <f>'Gesamtenergie 2050 var.'!H11*Sekundäranteil!$D$7</f>
        <v>2316.1421823025698</v>
      </c>
      <c r="I11" s="52">
        <f>'Gesamtenergie 2050 var.'!I11*Sekundäranteil!$D$7</f>
        <v>2082.3427849878426</v>
      </c>
    </row>
    <row r="12" spans="3:9" x14ac:dyDescent="0.25">
      <c r="C12" s="8" t="str">
        <f>'Produktion je Standort'!C11</f>
        <v>France</v>
      </c>
      <c r="D12" s="8" t="str">
        <f>'Produktion je Standort'!D11</f>
        <v>Fos-Sur-Mer</v>
      </c>
      <c r="E12" s="50">
        <f>'Gesamtenergie 2050 var.'!E12*Sekundäranteil!$D$7</f>
        <v>4387.9977545195061</v>
      </c>
      <c r="F12" s="54">
        <f>'Gesamtenergie 2050 var.'!F12*Sekundäranteil!$D$7</f>
        <v>5196.0469394227748</v>
      </c>
      <c r="G12" s="51">
        <f>'Gesamtenergie 2050 var.'!G12*Sekundäranteil!$D$7</f>
        <v>4293.1273073263565</v>
      </c>
      <c r="H12" s="53">
        <f>'Gesamtenergie 2050 var.'!H12*Sekundäranteil!$D$7</f>
        <v>3340.5896860133216</v>
      </c>
      <c r="I12" s="52">
        <f>'Gesamtenergie 2050 var.'!I12*Sekundäranteil!$D$7</f>
        <v>3003.3790168093883</v>
      </c>
    </row>
    <row r="13" spans="3:9" x14ac:dyDescent="0.25">
      <c r="C13" s="8" t="str">
        <f>'Produktion je Standort'!C12</f>
        <v>France</v>
      </c>
      <c r="D13" s="8" t="str">
        <f>'Produktion je Standort'!D12</f>
        <v>Dunkerque</v>
      </c>
      <c r="E13" s="50">
        <f>'Gesamtenergie 2050 var.'!E13*Sekundäranteil!$D$7</f>
        <v>8015.4092315889648</v>
      </c>
      <c r="F13" s="54">
        <f>'Gesamtenergie 2050 var.'!F13*Sekundäranteil!$D$7</f>
        <v>9491.4457426789359</v>
      </c>
      <c r="G13" s="51">
        <f>'Gesamtenergie 2050 var.'!G13*Sekundäranteil!$D$7</f>
        <v>7842.1125480494775</v>
      </c>
      <c r="H13" s="53">
        <f>'Gesamtenergie 2050 var.'!H13*Sekundäranteil!$D$7</f>
        <v>6102.1438264510016</v>
      </c>
      <c r="I13" s="52">
        <f>'Gesamtenergie 2050 var.'!I13*Sekundäranteil!$D$7</f>
        <v>5486.1723373718169</v>
      </c>
    </row>
    <row r="14" spans="3:9" x14ac:dyDescent="0.25">
      <c r="C14" s="8" t="str">
        <f>'Produktion je Standort'!C13</f>
        <v>Germany</v>
      </c>
      <c r="D14" s="8" t="str">
        <f>'Produktion je Standort'!D13</f>
        <v>Bremen</v>
      </c>
      <c r="E14" s="50">
        <f>'Gesamtenergie 2050 var.'!E14*Sekundäranteil!$D$7</f>
        <v>3861.4380239771654</v>
      </c>
      <c r="F14" s="54">
        <f>'Gesamtenergie 2050 var.'!F14*Sekundäranteil!$D$7</f>
        <v>4572.5213066920414</v>
      </c>
      <c r="G14" s="51">
        <f>'Gesamtenergie 2050 var.'!G14*Sekundäranteil!$D$7</f>
        <v>3777.9520304471939</v>
      </c>
      <c r="H14" s="53">
        <f>'Gesamtenergie 2050 var.'!H14*Sekundäranteil!$D$7</f>
        <v>2939.7189236917234</v>
      </c>
      <c r="I14" s="52">
        <f>'Gesamtenergie 2050 var.'!I14*Sekundäranteil!$D$7</f>
        <v>2642.9735347922619</v>
      </c>
    </row>
    <row r="15" spans="3:9" x14ac:dyDescent="0.25">
      <c r="C15" s="8" t="str">
        <f>'Produktion je Standort'!C14</f>
        <v>Germany</v>
      </c>
      <c r="D15" s="8" t="str">
        <f>'Produktion je Standort'!D14</f>
        <v>Voelklingen</v>
      </c>
      <c r="E15" s="50">
        <f>'Gesamtenergie 2050 var.'!E15*Sekundäranteil!$D$7</f>
        <v>3255.3092674862041</v>
      </c>
      <c r="F15" s="54">
        <f>'Gesamtenergie 2050 var.'!F15*Sekundäranteil!$D$7</f>
        <v>3854.7740227931095</v>
      </c>
      <c r="G15" s="51">
        <f>'Gesamtenergie 2050 var.'!G15*Sekundäranteil!$D$7</f>
        <v>3184.9280450618467</v>
      </c>
      <c r="H15" s="53">
        <f>'Gesamtenergie 2050 var.'!H15*Sekundäranteil!$D$7</f>
        <v>2478.2721350637494</v>
      </c>
      <c r="I15" s="52">
        <f>'Gesamtenergie 2050 var.'!I15*Sekundäranteil!$D$7</f>
        <v>2228.1067799369916</v>
      </c>
    </row>
    <row r="16" spans="3:9" x14ac:dyDescent="0.25">
      <c r="C16" s="8" t="str">
        <f>'Produktion je Standort'!C15</f>
        <v>Germany</v>
      </c>
      <c r="D16" s="8" t="str">
        <f>'Produktion je Standort'!D15</f>
        <v>Eisenhuettenstadt</v>
      </c>
      <c r="E16" s="50">
        <f>'Gesamtenergie 2050 var.'!E16*Sekundäranteil!$D$7</f>
        <v>2515.7853792578503</v>
      </c>
      <c r="F16" s="54">
        <f>'Gesamtenergie 2050 var.'!F16*Sekundäranteil!$D$7</f>
        <v>2979.066911935724</v>
      </c>
      <c r="G16" s="51">
        <f>'Gesamtenergie 2050 var.'!G16*Sekundäranteil!$D$7</f>
        <v>2461.3929895337774</v>
      </c>
      <c r="H16" s="53">
        <f>'Gesamtenergie 2050 var.'!H16*Sekundäranteil!$D$7</f>
        <v>1915.2714199809711</v>
      </c>
      <c r="I16" s="52">
        <f>'Gesamtenergie 2050 var.'!I16*Sekundäranteil!$D$7</f>
        <v>1721.937302970716</v>
      </c>
    </row>
    <row r="17" spans="3:9" x14ac:dyDescent="0.25">
      <c r="C17" s="8" t="str">
        <f>'Produktion je Standort'!C16</f>
        <v>Germany</v>
      </c>
      <c r="D17" s="8" t="str">
        <f>'Produktion je Standort'!D16</f>
        <v>Duisburg-Huckingen</v>
      </c>
      <c r="E17" s="50">
        <f>'Gesamtenergie 2050 var.'!E17*Sekundäranteil!$D$7</f>
        <v>5850.6636726926754</v>
      </c>
      <c r="F17" s="54">
        <f>'Gesamtenergie 2050 var.'!F17*Sekundäranteil!$D$7</f>
        <v>6928.0625858970325</v>
      </c>
      <c r="G17" s="51">
        <f>'Gesamtenergie 2050 var.'!G17*Sekundäranteil!$D$7</f>
        <v>5724.1697431018083</v>
      </c>
      <c r="H17" s="53">
        <f>'Gesamtenergie 2050 var.'!H17*Sekundäranteil!$D$7</f>
        <v>4454.1195813510949</v>
      </c>
      <c r="I17" s="52">
        <f>'Gesamtenergie 2050 var.'!I17*Sekundäranteil!$D$7</f>
        <v>4004.5053557458514</v>
      </c>
    </row>
    <row r="18" spans="3:9" x14ac:dyDescent="0.25">
      <c r="C18" s="8" t="str">
        <f>'Produktion je Standort'!C17</f>
        <v>Germany</v>
      </c>
      <c r="D18" s="8" t="str">
        <f>'Produktion je Standort'!D17</f>
        <v>Duisburg-Beeckerwerth</v>
      </c>
      <c r="E18" s="50">
        <f>'Gesamtenergie 2050 var.'!E18*Sekundäranteil!$D$7</f>
        <v>7020.7964072312097</v>
      </c>
      <c r="F18" s="54">
        <f>'Gesamtenergie 2050 var.'!F18*Sekundäranteil!$D$7</f>
        <v>8313.675103076439</v>
      </c>
      <c r="G18" s="51">
        <f>'Gesamtenergie 2050 var.'!G18*Sekundäranteil!$D$7</f>
        <v>6869.0036917221705</v>
      </c>
      <c r="H18" s="53">
        <f>'Gesamtenergie 2050 var.'!H18*Sekundäranteil!$D$7</f>
        <v>5344.9434976213142</v>
      </c>
      <c r="I18" s="52">
        <f>'Gesamtenergie 2050 var.'!I18*Sekundäranteil!$D$7</f>
        <v>4805.4064268950215</v>
      </c>
    </row>
    <row r="19" spans="3:9" x14ac:dyDescent="0.25">
      <c r="C19" s="8" t="str">
        <f>'Produktion je Standort'!C18</f>
        <v>Germany</v>
      </c>
      <c r="D19" s="8" t="str">
        <f>'Produktion je Standort'!D18</f>
        <v>Salzgitter</v>
      </c>
      <c r="E19" s="50">
        <f>'Gesamtenergie 2050 var.'!E19*Sekundäranteil!$D$7</f>
        <v>5382.6105788772611</v>
      </c>
      <c r="F19" s="54">
        <f>'Gesamtenergie 2050 var.'!F19*Sekundäranteil!$D$7</f>
        <v>6373.8175790252699</v>
      </c>
      <c r="G19" s="51">
        <f>'Gesamtenergie 2050 var.'!G19*Sekundäranteil!$D$7</f>
        <v>5266.2361636536634</v>
      </c>
      <c r="H19" s="53">
        <f>'Gesamtenergie 2050 var.'!H19*Sekundäranteil!$D$7</f>
        <v>4097.7900148430081</v>
      </c>
      <c r="I19" s="52">
        <f>'Gesamtenergie 2050 var.'!I19*Sekundäranteil!$D$7</f>
        <v>3684.1449272861832</v>
      </c>
    </row>
    <row r="20" spans="3:9" x14ac:dyDescent="0.25">
      <c r="C20" s="8" t="str">
        <f>'Produktion je Standort'!C19</f>
        <v>Germany</v>
      </c>
      <c r="D20" s="8" t="str">
        <f>'Produktion je Standort'!D19</f>
        <v>Dillingen</v>
      </c>
      <c r="E20" s="50">
        <f>'Gesamtenergie 2050 var.'!E20*Sekundäranteil!$D$7</f>
        <v>2731.0898024129406</v>
      </c>
      <c r="F20" s="54">
        <f>'Gesamtenergie 2050 var.'!F20*Sekundäranteil!$D$7</f>
        <v>3234.0196150967349</v>
      </c>
      <c r="G20" s="51">
        <f>'Gesamtenergie 2050 var.'!G20*Sekundäranteil!$D$7</f>
        <v>2672.0424360799243</v>
      </c>
      <c r="H20" s="53">
        <f>'Gesamtenergie 2050 var.'!H20*Sekundäranteil!$D$7</f>
        <v>2079.1830205746915</v>
      </c>
      <c r="I20" s="52">
        <f>'Gesamtenergie 2050 var.'!I20*Sekundäranteil!$D$7</f>
        <v>1869.3031000621634</v>
      </c>
    </row>
    <row r="21" spans="3:9" x14ac:dyDescent="0.25">
      <c r="C21" s="8" t="str">
        <f>'Produktion je Standort'!C20</f>
        <v>Germany</v>
      </c>
      <c r="D21" s="8" t="str">
        <f>'Produktion je Standort'!D20</f>
        <v>Duisburg</v>
      </c>
      <c r="E21" s="50">
        <f>'Gesamtenergie 2050 var.'!E21*Sekundäranteil!$D$7</f>
        <v>1310.5486626831591</v>
      </c>
      <c r="F21" s="54">
        <f>'Gesamtenergie 2050 var.'!F21*Sekundäranteil!$D$7</f>
        <v>1551.8860192409354</v>
      </c>
      <c r="G21" s="51">
        <f>'Gesamtenergie 2050 var.'!G21*Sekundäranteil!$D$7</f>
        <v>1282.2140224548052</v>
      </c>
      <c r="H21" s="53">
        <f>'Gesamtenergie 2050 var.'!H21*Sekundäranteil!$D$7</f>
        <v>997.72278622264548</v>
      </c>
      <c r="I21" s="52">
        <f>'Gesamtenergie 2050 var.'!I21*Sekundäranteil!$D$7</f>
        <v>897.00919968707069</v>
      </c>
    </row>
    <row r="22" spans="3:9" x14ac:dyDescent="0.25">
      <c r="C22" s="8" t="str">
        <f>'Produktion je Standort'!C21</f>
        <v>Germany</v>
      </c>
      <c r="D22" s="8" t="str">
        <f>'Produktion je Standort'!D21</f>
        <v>Duisburg-Bruckhausen</v>
      </c>
      <c r="E22" s="50">
        <f>'Gesamtenergie 2050 var.'!E22*Sekundäranteil!$D$7</f>
        <v>7020.7964072312097</v>
      </c>
      <c r="F22" s="54">
        <f>'Gesamtenergie 2050 var.'!F22*Sekundäranteil!$D$7</f>
        <v>8313.675103076439</v>
      </c>
      <c r="G22" s="51">
        <f>'Gesamtenergie 2050 var.'!G22*Sekundäranteil!$D$7</f>
        <v>6869.0036917221705</v>
      </c>
      <c r="H22" s="53">
        <f>'Gesamtenergie 2050 var.'!H22*Sekundäranteil!$D$7</f>
        <v>5344.9434976213142</v>
      </c>
      <c r="I22" s="52">
        <f>'Gesamtenergie 2050 var.'!I22*Sekundäranteil!$D$7</f>
        <v>4805.4064268950215</v>
      </c>
    </row>
    <row r="23" spans="3:9" x14ac:dyDescent="0.25">
      <c r="C23" s="8" t="str">
        <f>'Produktion je Standort'!C22</f>
        <v>Hungaria</v>
      </c>
      <c r="D23" s="8" t="str">
        <f>'Produktion je Standort'!D22</f>
        <v>Dunauijvaros</v>
      </c>
      <c r="E23" s="50">
        <f>'Gesamtenergie 2050 var.'!E23*Sekundäranteil!$D$7</f>
        <v>1872.212375261656</v>
      </c>
      <c r="F23" s="54">
        <f>'Gesamtenergie 2050 var.'!F23*Sekundäranteil!$D$7</f>
        <v>2216.9800274870504</v>
      </c>
      <c r="G23" s="51">
        <f>'Gesamtenergie 2050 var.'!G23*Sekundäranteil!$D$7</f>
        <v>1831.7343177925788</v>
      </c>
      <c r="H23" s="53">
        <f>'Gesamtenergie 2050 var.'!H23*Sekundäranteil!$D$7</f>
        <v>1425.3182660323507</v>
      </c>
      <c r="I23" s="52">
        <f>'Gesamtenergie 2050 var.'!I23*Sekundäranteil!$D$7</f>
        <v>1281.4417138386725</v>
      </c>
    </row>
    <row r="24" spans="3:9" x14ac:dyDescent="0.25">
      <c r="C24" s="8" t="str">
        <f>'Produktion je Standort'!C23</f>
        <v>Italy</v>
      </c>
      <c r="D24" s="8" t="str">
        <f>'Produktion je Standort'!D23</f>
        <v>Taranto</v>
      </c>
      <c r="E24" s="50">
        <f>'Gesamtenergie 2050 var.'!E24*Sekundäranteil!$D$7</f>
        <v>9946.1282435775483</v>
      </c>
      <c r="F24" s="54">
        <f>'Gesamtenergie 2050 var.'!F24*Sekundäranteil!$D$7</f>
        <v>11777.706396024956</v>
      </c>
      <c r="G24" s="51">
        <f>'Gesamtenergie 2050 var.'!G24*Sekundäranteil!$D$7</f>
        <v>9731.0885632730733</v>
      </c>
      <c r="H24" s="53">
        <f>'Gesamtenergie 2050 var.'!H24*Sekundäranteil!$D$7</f>
        <v>7572.0032882968626</v>
      </c>
      <c r="I24" s="52">
        <f>'Gesamtenergie 2050 var.'!I24*Sekundäranteil!$D$7</f>
        <v>6807.6591047679467</v>
      </c>
    </row>
    <row r="25" spans="3:9" x14ac:dyDescent="0.25">
      <c r="C25" s="8" t="str">
        <f>'Produktion je Standort'!C24</f>
        <v>Netherlands</v>
      </c>
      <c r="D25" s="8" t="str">
        <f>'Produktion je Standort'!D24</f>
        <v>Ijmuiden</v>
      </c>
      <c r="E25" s="50">
        <f>'Gesamtenergie 2050 var.'!E25*Sekundäranteil!$D$7</f>
        <v>7974.4545858801157</v>
      </c>
      <c r="F25" s="54">
        <f>'Gesamtenergie 2050 var.'!F25*Sekundäranteil!$D$7</f>
        <v>9442.9493045776562</v>
      </c>
      <c r="G25" s="51">
        <f>'Gesamtenergie 2050 var.'!G25*Sekundäranteil!$D$7</f>
        <v>7802.0433598477648</v>
      </c>
      <c r="H25" s="53">
        <f>'Gesamtenergie 2050 var.'!H25*Sekundäranteil!$D$7</f>
        <v>6070.9649893815431</v>
      </c>
      <c r="I25" s="52">
        <f>'Gesamtenergie 2050 var.'!I25*Sekundäranteil!$D$7</f>
        <v>5458.1407998815957</v>
      </c>
    </row>
    <row r="26" spans="3:9" x14ac:dyDescent="0.25">
      <c r="C26" s="8" t="str">
        <f>'Produktion je Standort'!C25</f>
        <v>Poland</v>
      </c>
      <c r="D26" s="8" t="str">
        <f>'Produktion je Standort'!D25</f>
        <v>Krakow</v>
      </c>
      <c r="E26" s="50">
        <f>'Gesamtenergie 2050 var.'!E26*Sekundäranteil!$D$7</f>
        <v>3188.6117016175081</v>
      </c>
      <c r="F26" s="54">
        <f>'Gesamtenergie 2050 var.'!F26*Sekundäranteil!$D$7</f>
        <v>3775.7941093138825</v>
      </c>
      <c r="G26" s="51">
        <f>'Gesamtenergie 2050 var.'!G26*Sekundäranteil!$D$7</f>
        <v>3119.6725099904857</v>
      </c>
      <c r="H26" s="53">
        <f>'Gesamtenergie 2050 var.'!H26*Sekundäranteil!$D$7</f>
        <v>2427.4951718363473</v>
      </c>
      <c r="I26" s="52">
        <f>'Gesamtenergie 2050 var.'!I26*Sekundäranteil!$D$7</f>
        <v>2182.4554188814886</v>
      </c>
    </row>
    <row r="27" spans="3:9" x14ac:dyDescent="0.25">
      <c r="C27" s="8" t="str">
        <f>'Produktion je Standort'!C26</f>
        <v>Poland</v>
      </c>
      <c r="D27" s="8" t="str">
        <f>'Produktion je Standort'!D26</f>
        <v>Dabrowa Gornicza</v>
      </c>
      <c r="E27" s="50">
        <f>'Gesamtenergie 2050 var.'!E27*Sekundäranteil!$D$7</f>
        <v>3188.6117016175081</v>
      </c>
      <c r="F27" s="54">
        <f>'Gesamtenergie 2050 var.'!F27*Sekundäranteil!$D$7</f>
        <v>3775.7941093138825</v>
      </c>
      <c r="G27" s="51">
        <f>'Gesamtenergie 2050 var.'!G27*Sekundäranteil!$D$7</f>
        <v>3119.6725099904857</v>
      </c>
      <c r="H27" s="53">
        <f>'Gesamtenergie 2050 var.'!H27*Sekundäranteil!$D$7</f>
        <v>2427.4951718363473</v>
      </c>
      <c r="I27" s="52">
        <f>'Gesamtenergie 2050 var.'!I27*Sekundäranteil!$D$7</f>
        <v>2182.4554188814886</v>
      </c>
    </row>
    <row r="28" spans="3:9" x14ac:dyDescent="0.25">
      <c r="C28" s="8" t="str">
        <f>'Produktion je Standort'!C27</f>
        <v>Romania</v>
      </c>
      <c r="D28" s="8" t="str">
        <f>'Produktion je Standort'!D27</f>
        <v>Galati</v>
      </c>
      <c r="E28" s="50">
        <f>'Gesamtenergie 2050 var.'!E28*Sekundäranteil!$D$7</f>
        <v>2398.7721058039965</v>
      </c>
      <c r="F28" s="54">
        <f>'Gesamtenergie 2050 var.'!F28*Sekundäranteil!$D$7</f>
        <v>2840.5056602177838</v>
      </c>
      <c r="G28" s="51">
        <f>'Gesamtenergie 2050 var.'!G28*Sekundäranteil!$D$7</f>
        <v>2346.9095946717416</v>
      </c>
      <c r="H28" s="53">
        <f>'Gesamtenergie 2050 var.'!H28*Sekundäranteil!$D$7</f>
        <v>1826.1890283539492</v>
      </c>
      <c r="I28" s="52">
        <f>'Gesamtenergie 2050 var.'!I28*Sekundäranteil!$D$7</f>
        <v>1641.8471958557989</v>
      </c>
    </row>
    <row r="29" spans="3:9" x14ac:dyDescent="0.25">
      <c r="C29" s="8" t="str">
        <f>'Produktion je Standort'!C28</f>
        <v>Slovakia</v>
      </c>
      <c r="D29" s="8" t="str">
        <f>'Produktion je Standort'!D28</f>
        <v>Kosice</v>
      </c>
      <c r="E29" s="50">
        <f>'Gesamtenergie 2050 var.'!E29*Sekundäranteil!$D$7</f>
        <v>5265.5973054234073</v>
      </c>
      <c r="F29" s="54">
        <f>'Gesamtenergie 2050 var.'!F29*Sekundäranteil!$D$7</f>
        <v>6235.2563273073292</v>
      </c>
      <c r="G29" s="51">
        <f>'Gesamtenergie 2050 var.'!G29*Sekundäranteil!$D$7</f>
        <v>5151.7527687916272</v>
      </c>
      <c r="H29" s="53">
        <f>'Gesamtenergie 2050 var.'!H29*Sekundäranteil!$D$7</f>
        <v>4008.7076232159866</v>
      </c>
      <c r="I29" s="52">
        <f>'Gesamtenergie 2050 var.'!I29*Sekundäranteil!$D$7</f>
        <v>3604.0548201712663</v>
      </c>
    </row>
    <row r="30" spans="3:9" x14ac:dyDescent="0.25">
      <c r="C30" s="8" t="str">
        <f>'Produktion je Standort'!C29</f>
        <v>Spain</v>
      </c>
      <c r="D30" s="8" t="str">
        <f>'Produktion je Standort'!D29</f>
        <v>Gijon</v>
      </c>
      <c r="E30" s="50">
        <f>'Gesamtenergie 2050 var.'!E30*Sekundäranteil!$D$7</f>
        <v>2779.0652445290207</v>
      </c>
      <c r="F30" s="54">
        <f>'Gesamtenergie 2050 var.'!F30*Sekundäranteil!$D$7</f>
        <v>3290.8297283010907</v>
      </c>
      <c r="G30" s="51">
        <f>'Gesamtenergie 2050 var.'!G30*Sekundäranteil!$D$7</f>
        <v>2718.9806279733593</v>
      </c>
      <c r="H30" s="53">
        <f>'Gesamtenergie 2050 var.'!H30*Sekundäranteil!$D$7</f>
        <v>2115.7068011417705</v>
      </c>
      <c r="I30" s="52">
        <f>'Gesamtenergie 2050 var.'!I30*Sekundäranteil!$D$7</f>
        <v>1902.1400439792794</v>
      </c>
    </row>
    <row r="31" spans="3:9" x14ac:dyDescent="0.25">
      <c r="C31" s="8" t="str">
        <f>'Produktion je Standort'!C30</f>
        <v>Spain</v>
      </c>
      <c r="D31" s="8" t="str">
        <f>'Produktion je Standort'!D30</f>
        <v>Aviles</v>
      </c>
      <c r="E31" s="50">
        <f>'Gesamtenergie 2050 var.'!E31*Sekundäranteil!$D$7</f>
        <v>2779.0652445290207</v>
      </c>
      <c r="F31" s="54">
        <f>'Gesamtenergie 2050 var.'!F31*Sekundäranteil!$D$7</f>
        <v>3290.8297283010907</v>
      </c>
      <c r="G31" s="51">
        <f>'Gesamtenergie 2050 var.'!G31*Sekundäranteil!$D$7</f>
        <v>2718.9806279733593</v>
      </c>
      <c r="H31" s="53">
        <f>'Gesamtenergie 2050 var.'!H31*Sekundäranteil!$D$7</f>
        <v>2115.7068011417705</v>
      </c>
      <c r="I31" s="52">
        <f>'Gesamtenergie 2050 var.'!I31*Sekundäranteil!$D$7</f>
        <v>1902.1400439792794</v>
      </c>
    </row>
    <row r="32" spans="3:9" x14ac:dyDescent="0.25">
      <c r="C32" s="8" t="str">
        <f>'Produktion je Standort'!C31</f>
        <v>Sweden</v>
      </c>
      <c r="D32" s="8" t="str">
        <f>'Produktion je Standort'!D31</f>
        <v>Lulea</v>
      </c>
      <c r="E32" s="50">
        <f>'Gesamtenergie 2050 var.'!E32*Sekundäranteil!$D$7</f>
        <v>2691.3052894386306</v>
      </c>
      <c r="F32" s="54">
        <f>'Gesamtenergie 2050 var.'!F32*Sekundäranteil!$D$7</f>
        <v>3186.9087895126349</v>
      </c>
      <c r="G32" s="51">
        <f>'Gesamtenergie 2050 var.'!G32*Sekundäranteil!$D$7</f>
        <v>2633.1180818268317</v>
      </c>
      <c r="H32" s="53">
        <f>'Gesamtenergie 2050 var.'!H32*Sekundäranteil!$D$7</f>
        <v>2048.895007421504</v>
      </c>
      <c r="I32" s="52">
        <f>'Gesamtenergie 2050 var.'!I32*Sekundäranteil!$D$7</f>
        <v>1842.0724636430916</v>
      </c>
    </row>
    <row r="33" spans="3:9" x14ac:dyDescent="0.25">
      <c r="C33" s="8" t="str">
        <f>'Produktion je Standort'!C32</f>
        <v>Sweden</v>
      </c>
      <c r="D33" s="8" t="str">
        <f>'Produktion je Standort'!D32</f>
        <v>Oxeloesund</v>
      </c>
      <c r="E33" s="50">
        <f>'Gesamtenergie 2050 var.'!E33*Sekundäranteil!$D$7</f>
        <v>1755.1991018078024</v>
      </c>
      <c r="F33" s="54">
        <f>'Gesamtenergie 2050 var.'!F33*Sekundäranteil!$D$7</f>
        <v>2078.4187757691097</v>
      </c>
      <c r="G33" s="51">
        <f>'Gesamtenergie 2050 var.'!G33*Sekundäranteil!$D$7</f>
        <v>1717.2509229305426</v>
      </c>
      <c r="H33" s="53">
        <f>'Gesamtenergie 2050 var.'!H33*Sekundäranteil!$D$7</f>
        <v>1336.2358744053286</v>
      </c>
      <c r="I33" s="52">
        <f>'Gesamtenergie 2050 var.'!I33*Sekundäranteil!$D$7</f>
        <v>1201.3516067237554</v>
      </c>
    </row>
    <row r="34" spans="3:9" x14ac:dyDescent="0.25">
      <c r="C34" s="8" t="str">
        <f>'Produktion je Standort'!C33</f>
        <v>United Kingdom</v>
      </c>
      <c r="D34" s="8" t="str">
        <f>'Produktion je Standort'!D33</f>
        <v>Port Talbot</v>
      </c>
      <c r="E34" s="50">
        <f>'Gesamtenergie 2050 var.'!E34*Sekundäranteil!$D$7</f>
        <v>4428.9524002283551</v>
      </c>
      <c r="F34" s="54">
        <f>'Gesamtenergie 2050 var.'!F34*Sekundäranteil!$D$7</f>
        <v>5244.5433775240544</v>
      </c>
      <c r="G34" s="51">
        <f>'Gesamtenergie 2050 var.'!G34*Sekundäranteil!$D$7</f>
        <v>4333.1964955280691</v>
      </c>
      <c r="H34" s="53">
        <f>'Gesamtenergie 2050 var.'!H34*Sekundäranteil!$D$7</f>
        <v>3371.7685230827797</v>
      </c>
      <c r="I34" s="52">
        <f>'Gesamtenergie 2050 var.'!I34*Sekundäranteil!$D$7</f>
        <v>3031.4105542996094</v>
      </c>
    </row>
    <row r="35" spans="3:9" x14ac:dyDescent="0.25">
      <c r="C35" s="8" t="str">
        <f>'Produktion je Standort'!C34</f>
        <v>United Kingdom</v>
      </c>
      <c r="D35" s="8" t="str">
        <f>'Produktion je Standort'!D34</f>
        <v>Scunthorpe</v>
      </c>
      <c r="E35" s="50">
        <f>'Gesamtenergie 2050 var.'!E35*Sekundäranteil!$D$7</f>
        <v>3276.3716567078977</v>
      </c>
      <c r="F35" s="54">
        <f>'Gesamtenergie 2050 var.'!F35*Sekundäranteil!$D$7</f>
        <v>3879.7150481023382</v>
      </c>
      <c r="G35" s="51">
        <f>'Gesamtenergie 2050 var.'!G35*Sekundäranteil!$D$7</f>
        <v>3205.5350561370128</v>
      </c>
      <c r="H35" s="53">
        <f>'Gesamtenergie 2050 var.'!H35*Sekundäranteil!$D$7</f>
        <v>2494.3069655566137</v>
      </c>
      <c r="I35" s="52">
        <f>'Gesamtenergie 2050 var.'!I35*Sekundäranteil!$D$7</f>
        <v>2242.5229992176769</v>
      </c>
    </row>
    <row r="38" spans="3:9" ht="46.5" customHeight="1" x14ac:dyDescent="0.35">
      <c r="C38" s="102" t="s">
        <v>119</v>
      </c>
      <c r="D38" s="102"/>
      <c r="E38" s="102"/>
      <c r="F38" s="102"/>
      <c r="G38" s="102"/>
      <c r="H38" s="102"/>
      <c r="I38" s="102"/>
    </row>
    <row r="39" spans="3:9" ht="15.75" customHeight="1" x14ac:dyDescent="0.35">
      <c r="C39" s="59"/>
      <c r="D39" s="59"/>
      <c r="E39" s="59"/>
      <c r="F39" s="59"/>
      <c r="G39" s="59"/>
      <c r="H39" s="59"/>
      <c r="I39" s="59"/>
    </row>
    <row r="40" spans="3:9" ht="15.75" x14ac:dyDescent="0.25">
      <c r="E40" s="99" t="s">
        <v>45</v>
      </c>
      <c r="F40" s="99"/>
      <c r="G40" s="99" t="s">
        <v>42</v>
      </c>
      <c r="H40" s="99"/>
      <c r="I40" s="99"/>
    </row>
    <row r="41" spans="3:9" x14ac:dyDescent="0.25">
      <c r="C41" s="15" t="s">
        <v>51</v>
      </c>
      <c r="D41" s="15" t="s">
        <v>52</v>
      </c>
      <c r="E41" s="62" t="str">
        <f>Studienliste!$F$17</f>
        <v>ISI-05 13</v>
      </c>
      <c r="F41" s="63" t="s">
        <v>128</v>
      </c>
      <c r="G41" s="64" t="str">
        <f>Studienliste!$F$10</f>
        <v>OTTO-01 17</v>
      </c>
      <c r="H41" s="65" t="str">
        <f>Studienliste!$F$8</f>
        <v>TUD-02 20</v>
      </c>
      <c r="I41" s="66" t="str">
        <f>F41</f>
        <v>ENWI</v>
      </c>
    </row>
    <row r="42" spans="3:9" x14ac:dyDescent="0.25">
      <c r="C42" s="8" t="str">
        <f t="shared" ref="C42:D70" si="0">C77</f>
        <v>Austria</v>
      </c>
      <c r="D42" s="8" t="str">
        <f t="shared" si="0"/>
        <v>Donawitz</v>
      </c>
      <c r="E42" s="50">
        <f>'Gesamtenergie 2050 var.'!E7*Sekundäranteil!$D$10</f>
        <v>4715.9274533739299</v>
      </c>
      <c r="F42" s="54">
        <f>'Gesamtenergie 2050 var.'!F7*Sekundäranteil!$D$10</f>
        <v>5584.3648473623025</v>
      </c>
      <c r="G42" s="51">
        <f>'Gesamtenergie 2050 var.'!G7*Sekundäranteil!$D$10</f>
        <v>4613.9670214272128</v>
      </c>
      <c r="H42" s="53">
        <f>'Gesamtenergie 2050 var.'!H7*Sekundäranteil!$D$10</f>
        <v>3590.2430885480503</v>
      </c>
      <c r="I42" s="52">
        <f>'Gesamtenergie 2050 var.'!I7*Sekundäranteil!$D$10</f>
        <v>3227.8315419989431</v>
      </c>
    </row>
    <row r="43" spans="3:9" x14ac:dyDescent="0.25">
      <c r="C43" s="8" t="str">
        <f t="shared" si="0"/>
        <v>Austria</v>
      </c>
      <c r="D43" s="8" t="str">
        <f t="shared" si="0"/>
        <v>Linz</v>
      </c>
      <c r="E43" s="50">
        <f>'Gesamtenergie 2050 var.'!E8*Sekundäranteil!$D$10</f>
        <v>4715.9274533739299</v>
      </c>
      <c r="F43" s="54">
        <f>'Gesamtenergie 2050 var.'!F8*Sekundäranteil!$D$10</f>
        <v>5584.3648473623025</v>
      </c>
      <c r="G43" s="51">
        <f>'Gesamtenergie 2050 var.'!G8*Sekundäranteil!$D$10</f>
        <v>4613.9670214272128</v>
      </c>
      <c r="H43" s="53">
        <f>'Gesamtenergie 2050 var.'!H8*Sekundäranteil!$D$10</f>
        <v>3590.2430885480503</v>
      </c>
      <c r="I43" s="52">
        <f>'Gesamtenergie 2050 var.'!I8*Sekundäranteil!$D$10</f>
        <v>3227.8315419989431</v>
      </c>
    </row>
    <row r="44" spans="3:9" x14ac:dyDescent="0.25">
      <c r="C44" s="8" t="str">
        <f t="shared" si="0"/>
        <v>Belgium</v>
      </c>
      <c r="D44" s="8" t="str">
        <f t="shared" si="0"/>
        <v>Ghent</v>
      </c>
      <c r="E44" s="50">
        <f>'Gesamtenergie 2050 var.'!E9*Sekundäranteil!$D$10</f>
        <v>6812.0340898192208</v>
      </c>
      <c r="F44" s="54">
        <f>'Gesamtenergie 2050 var.'!F9*Sekundäranteil!$D$10</f>
        <v>8066.4692335342024</v>
      </c>
      <c r="G44" s="51">
        <f>'Gesamtenergie 2050 var.'!G9*Sekundäranteil!$D$10</f>
        <v>6664.7549077069461</v>
      </c>
      <c r="H44" s="53">
        <f>'Gesamtenergie 2050 var.'!H9*Sekundäranteil!$D$10</f>
        <v>5186.0124125594684</v>
      </c>
      <c r="I44" s="52">
        <f>'Gesamtenergie 2050 var.'!I9*Sekundäranteil!$D$10</f>
        <v>4662.51839488318</v>
      </c>
    </row>
    <row r="45" spans="3:9" x14ac:dyDescent="0.25">
      <c r="C45" s="8" t="str">
        <f t="shared" si="0"/>
        <v>Czech Republic</v>
      </c>
      <c r="D45" s="8" t="str">
        <f t="shared" si="0"/>
        <v>Trinec</v>
      </c>
      <c r="E45" s="50">
        <f>'Gesamtenergie 2050 var.'!E10*Sekundäranteil!$D$10</f>
        <v>3228.529184220743</v>
      </c>
      <c r="F45" s="54">
        <f>'Gesamtenergie 2050 var.'!F10*Sekundäranteil!$D$10</f>
        <v>3823.0623908658436</v>
      </c>
      <c r="G45" s="51">
        <f>'Gesamtenergie 2050 var.'!G10*Sekundäranteil!$D$10</f>
        <v>3158.7269590104661</v>
      </c>
      <c r="H45" s="53">
        <f>'Gesamtenergie 2050 var.'!H10*Sekundäranteil!$D$10</f>
        <v>2457.8844149800193</v>
      </c>
      <c r="I45" s="52">
        <f>'Gesamtenergie 2050 var.'!I10*Sekundäranteil!$D$10</f>
        <v>2209.7770667859186</v>
      </c>
    </row>
    <row r="46" spans="3:9" x14ac:dyDescent="0.25">
      <c r="C46" s="8" t="str">
        <f t="shared" si="0"/>
        <v>Finland</v>
      </c>
      <c r="D46" s="8" t="str">
        <f t="shared" si="0"/>
        <v>Raahe</v>
      </c>
      <c r="E46" s="50">
        <f>'Gesamtenergie 2050 var.'!E11*Sekundäranteil!$D$10</f>
        <v>3249.7777309229314</v>
      </c>
      <c r="F46" s="54">
        <f>'Gesamtenergie 2050 var.'!F11*Sekundäranteil!$D$10</f>
        <v>3848.2238545300788</v>
      </c>
      <c r="G46" s="51">
        <f>'Gesamtenergie 2050 var.'!G11*Sekundäranteil!$D$10</f>
        <v>3179.5161027592767</v>
      </c>
      <c r="H46" s="53">
        <f>'Gesamtenergie 2050 var.'!H11*Sekundäranteil!$D$10</f>
        <v>2474.060967459563</v>
      </c>
      <c r="I46" s="52">
        <f>'Gesamtenergie 2050 var.'!I11*Sekundäranteil!$D$10</f>
        <v>2224.3207021461044</v>
      </c>
    </row>
    <row r="47" spans="3:9" x14ac:dyDescent="0.25">
      <c r="C47" s="8" t="str">
        <f t="shared" si="0"/>
        <v>France</v>
      </c>
      <c r="D47" s="8" t="str">
        <f t="shared" si="0"/>
        <v>Fos-Sur-Mer</v>
      </c>
      <c r="E47" s="50">
        <f>'Gesamtenergie 2050 var.'!E12*Sekundäranteil!$D$10</f>
        <v>4687.1794196003812</v>
      </c>
      <c r="F47" s="54">
        <f>'Gesamtenergie 2050 var.'!F12*Sekundäranteil!$D$10</f>
        <v>5550.3228671106908</v>
      </c>
      <c r="G47" s="51">
        <f>'Gesamtenergie 2050 var.'!G12*Sekundäranteil!$D$10</f>
        <v>4585.8405328258805</v>
      </c>
      <c r="H47" s="53">
        <f>'Gesamtenergie 2050 var.'!H12*Sekundäranteil!$D$10</f>
        <v>3568.3571646051387</v>
      </c>
      <c r="I47" s="52">
        <f>'Gesamtenergie 2050 var.'!I12*Sekundäranteil!$D$10</f>
        <v>3208.1548588645737</v>
      </c>
    </row>
    <row r="48" spans="3:9" x14ac:dyDescent="0.25">
      <c r="C48" s="8" t="str">
        <f t="shared" si="0"/>
        <v>France</v>
      </c>
      <c r="D48" s="8" t="str">
        <f t="shared" si="0"/>
        <v>Dunkerque</v>
      </c>
      <c r="E48" s="50">
        <f>'Gesamtenergie 2050 var.'!E13*Sekundäranteil!$D$10</f>
        <v>8561.9144064700304</v>
      </c>
      <c r="F48" s="54">
        <f>'Gesamtenergie 2050 var.'!F13*Sekundäranteil!$D$10</f>
        <v>10138.589770588862</v>
      </c>
      <c r="G48" s="51">
        <f>'Gesamtenergie 2050 var.'!G13*Sekundäranteil!$D$10</f>
        <v>8376.8020399619418</v>
      </c>
      <c r="H48" s="53">
        <f>'Gesamtenergie 2050 var.'!H13*Sekundäranteil!$D$10</f>
        <v>6518.1990873453869</v>
      </c>
      <c r="I48" s="52">
        <f>'Gesamtenergie 2050 var.'!I13*Sekundäranteil!$D$10</f>
        <v>5860.2295421926219</v>
      </c>
    </row>
    <row r="49" spans="3:9" x14ac:dyDescent="0.25">
      <c r="C49" s="8" t="str">
        <f t="shared" si="0"/>
        <v>Germany</v>
      </c>
      <c r="D49" s="8" t="str">
        <f t="shared" si="0"/>
        <v>Bremen</v>
      </c>
      <c r="E49" s="50">
        <f>'Gesamtenergie 2050 var.'!E14*Sekundäranteil!$D$10</f>
        <v>4124.7178892483353</v>
      </c>
      <c r="F49" s="54">
        <f>'Gesamtenergie 2050 var.'!F14*Sekundäranteil!$D$10</f>
        <v>4884.2841230574068</v>
      </c>
      <c r="G49" s="51">
        <f>'Gesamtenergie 2050 var.'!G14*Sekundäranteil!$D$10</f>
        <v>4035.539668886775</v>
      </c>
      <c r="H49" s="53">
        <f>'Gesamtenergie 2050 var.'!H14*Sekundäranteil!$D$10</f>
        <v>3140.1543048525227</v>
      </c>
      <c r="I49" s="52">
        <f>'Gesamtenergie 2050 var.'!I14*Sekundäranteil!$D$10</f>
        <v>2823.1762758008249</v>
      </c>
    </row>
    <row r="50" spans="3:9" x14ac:dyDescent="0.25">
      <c r="C50" s="8" t="str">
        <f t="shared" si="0"/>
        <v>Germany</v>
      </c>
      <c r="D50" s="8" t="str">
        <f t="shared" si="0"/>
        <v>Voelklingen</v>
      </c>
      <c r="E50" s="50">
        <f>'Gesamtenergie 2050 var.'!E15*Sekundäranteil!$D$10</f>
        <v>3477.2621720875363</v>
      </c>
      <c r="F50" s="54">
        <f>'Gesamtenergie 2050 var.'!F15*Sekundäranteil!$D$10</f>
        <v>4117.5995243471843</v>
      </c>
      <c r="G50" s="51">
        <f>'Gesamtenergie 2050 var.'!G15*Sekundäranteil!$D$10</f>
        <v>3402.0822299524266</v>
      </c>
      <c r="H50" s="53">
        <f>'Gesamtenergie 2050 var.'!H15*Sekundäranteil!$D$10</f>
        <v>2647.2452351817324</v>
      </c>
      <c r="I50" s="52">
        <f>'Gesamtenergie 2050 var.'!I15*Sekundäranteil!$D$10</f>
        <v>2380.0231512963319</v>
      </c>
    </row>
    <row r="51" spans="3:9" x14ac:dyDescent="0.25">
      <c r="C51" s="8" t="str">
        <f t="shared" si="0"/>
        <v>Germany</v>
      </c>
      <c r="D51" s="8" t="str">
        <f t="shared" si="0"/>
        <v>Eisenhuettenstadt</v>
      </c>
      <c r="E51" s="50">
        <f>'Gesamtenergie 2050 var.'!E16*Sekundäranteil!$D$10</f>
        <v>2687.3162005708855</v>
      </c>
      <c r="F51" s="54">
        <f>'Gesamtenergie 2050 var.'!F16*Sekundäranteil!$D$10</f>
        <v>3182.1851104767961</v>
      </c>
      <c r="G51" s="51">
        <f>'Gesamtenergie 2050 var.'!G16*Sekundäranteil!$D$10</f>
        <v>2629.2152388201712</v>
      </c>
      <c r="H51" s="53">
        <f>'Gesamtenergie 2050 var.'!H16*Sekundäranteil!$D$10</f>
        <v>2045.8581077069462</v>
      </c>
      <c r="I51" s="52">
        <f>'Gesamtenergie 2050 var.'!I16*Sekundäranteil!$D$10</f>
        <v>1839.3421190823558</v>
      </c>
    </row>
    <row r="52" spans="3:9" x14ac:dyDescent="0.25">
      <c r="C52" s="8" t="str">
        <f t="shared" si="0"/>
        <v>Germany</v>
      </c>
      <c r="D52" s="8" t="str">
        <f t="shared" si="0"/>
        <v>Duisburg-Huckingen</v>
      </c>
      <c r="E52" s="50">
        <f>'Gesamtenergie 2050 var.'!E17*Sekundäranteil!$D$10</f>
        <v>6249.5725594671749</v>
      </c>
      <c r="F52" s="54">
        <f>'Gesamtenergie 2050 var.'!F17*Sekundäranteil!$D$10</f>
        <v>7400.4304894809211</v>
      </c>
      <c r="G52" s="51">
        <f>'Gesamtenergie 2050 var.'!G17*Sekundäranteil!$D$10</f>
        <v>6114.4540437678406</v>
      </c>
      <c r="H52" s="53">
        <f>'Gesamtenergie 2050 var.'!H17*Sekundäranteil!$D$10</f>
        <v>4757.8095528068516</v>
      </c>
      <c r="I52" s="52">
        <f>'Gesamtenergie 2050 var.'!I17*Sekundäranteil!$D$10</f>
        <v>4277.5398118194316</v>
      </c>
    </row>
    <row r="53" spans="3:9" x14ac:dyDescent="0.25">
      <c r="C53" s="8" t="str">
        <f t="shared" si="0"/>
        <v>Germany</v>
      </c>
      <c r="D53" s="8" t="str">
        <f t="shared" si="0"/>
        <v>Duisburg-Beeckerwerth</v>
      </c>
      <c r="E53" s="50">
        <f>'Gesamtenergie 2050 var.'!E18*Sekundäranteil!$D$10</f>
        <v>7499.4870713606106</v>
      </c>
      <c r="F53" s="54">
        <f>'Gesamtenergie 2050 var.'!F18*Sekundäranteil!$D$10</f>
        <v>8880.5165873771057</v>
      </c>
      <c r="G53" s="51">
        <f>'Gesamtenergie 2050 var.'!G18*Sekundäranteil!$D$10</f>
        <v>7337.3448525214089</v>
      </c>
      <c r="H53" s="53">
        <f>'Gesamtenergie 2050 var.'!H18*Sekundäranteil!$D$10</f>
        <v>5709.3714633682221</v>
      </c>
      <c r="I53" s="52">
        <f>'Gesamtenergie 2050 var.'!I18*Sekundäranteil!$D$10</f>
        <v>5133.0477741833183</v>
      </c>
    </row>
    <row r="54" spans="3:9" x14ac:dyDescent="0.25">
      <c r="C54" s="8" t="str">
        <f t="shared" si="0"/>
        <v>Germany</v>
      </c>
      <c r="D54" s="8" t="str">
        <f t="shared" si="0"/>
        <v>Salzgitter</v>
      </c>
      <c r="E54" s="50">
        <f>'Gesamtenergie 2050 var.'!E19*Sekundäranteil!$D$10</f>
        <v>5749.606754709801</v>
      </c>
      <c r="F54" s="54">
        <f>'Gesamtenergie 2050 var.'!F19*Sekundäranteil!$D$10</f>
        <v>6808.3960503224471</v>
      </c>
      <c r="G54" s="51">
        <f>'Gesamtenergie 2050 var.'!G19*Sekundäranteil!$D$10</f>
        <v>5625.2977202664133</v>
      </c>
      <c r="H54" s="53">
        <f>'Gesamtenergie 2050 var.'!H19*Sekundäranteil!$D$10</f>
        <v>4377.1847885823036</v>
      </c>
      <c r="I54" s="52">
        <f>'Gesamtenergie 2050 var.'!I19*Sekundäranteil!$D$10</f>
        <v>3935.3366268738773</v>
      </c>
    </row>
    <row r="55" spans="3:9" x14ac:dyDescent="0.25">
      <c r="C55" s="8" t="str">
        <f t="shared" si="0"/>
        <v>Germany</v>
      </c>
      <c r="D55" s="8" t="str">
        <f t="shared" si="0"/>
        <v>Dillingen</v>
      </c>
      <c r="E55" s="50">
        <f>'Gesamtenergie 2050 var.'!E20*Sekundäranteil!$D$10</f>
        <v>2917.3004707592772</v>
      </c>
      <c r="F55" s="54">
        <f>'Gesamtenergie 2050 var.'!F20*Sekundäranteil!$D$10</f>
        <v>3454.5209524896936</v>
      </c>
      <c r="G55" s="51">
        <f>'Gesamtenergie 2050 var.'!G20*Sekundäranteil!$D$10</f>
        <v>2854.2271476308283</v>
      </c>
      <c r="H55" s="53">
        <f>'Gesamtenergie 2050 var.'!H20*Sekundäranteil!$D$10</f>
        <v>2220.9454992502383</v>
      </c>
      <c r="I55" s="52">
        <f>'Gesamtenergie 2050 var.'!I20*Sekundäranteil!$D$10</f>
        <v>1996.7555841573108</v>
      </c>
    </row>
    <row r="56" spans="3:9" x14ac:dyDescent="0.25">
      <c r="C56" s="8" t="str">
        <f t="shared" si="0"/>
        <v>Germany</v>
      </c>
      <c r="D56" s="8" t="str">
        <f t="shared" si="0"/>
        <v>Duisburg</v>
      </c>
      <c r="E56" s="50">
        <f>'Gesamtenergie 2050 var.'!E21*Sekundäranteil!$D$10</f>
        <v>1399.9042533206473</v>
      </c>
      <c r="F56" s="54">
        <f>'Gesamtenergie 2050 var.'!F21*Sekundäranteil!$D$10</f>
        <v>1657.6964296437263</v>
      </c>
      <c r="G56" s="51">
        <f>'Gesamtenergie 2050 var.'!G21*Sekundäranteil!$D$10</f>
        <v>1369.6377058039964</v>
      </c>
      <c r="H56" s="53">
        <f>'Gesamtenergie 2050 var.'!H21*Sekundäranteil!$D$10</f>
        <v>1065.7493398287349</v>
      </c>
      <c r="I56" s="52">
        <f>'Gesamtenergie 2050 var.'!I21*Sekundäranteil!$D$10</f>
        <v>958.16891784755273</v>
      </c>
    </row>
    <row r="57" spans="3:9" x14ac:dyDescent="0.25">
      <c r="C57" s="8" t="str">
        <f t="shared" si="0"/>
        <v>Germany</v>
      </c>
      <c r="D57" s="8" t="str">
        <f t="shared" si="0"/>
        <v>Duisburg-Bruckhausen</v>
      </c>
      <c r="E57" s="50">
        <f>'Gesamtenergie 2050 var.'!E22*Sekundäranteil!$D$10</f>
        <v>7499.4870713606106</v>
      </c>
      <c r="F57" s="54">
        <f>'Gesamtenergie 2050 var.'!F22*Sekundäranteil!$D$10</f>
        <v>8880.5165873771057</v>
      </c>
      <c r="G57" s="51">
        <f>'Gesamtenergie 2050 var.'!G22*Sekundäranteil!$D$10</f>
        <v>7337.3448525214089</v>
      </c>
      <c r="H57" s="53">
        <f>'Gesamtenergie 2050 var.'!H22*Sekundäranteil!$D$10</f>
        <v>5709.3714633682221</v>
      </c>
      <c r="I57" s="52">
        <f>'Gesamtenergie 2050 var.'!I22*Sekundäranteil!$D$10</f>
        <v>5133.0477741833183</v>
      </c>
    </row>
    <row r="58" spans="3:9" x14ac:dyDescent="0.25">
      <c r="C58" s="8" t="str">
        <f t="shared" si="0"/>
        <v>Hungaria</v>
      </c>
      <c r="D58" s="8" t="str">
        <f t="shared" si="0"/>
        <v>Dunauijvaros</v>
      </c>
      <c r="E58" s="50">
        <f>'Gesamtenergie 2050 var.'!E23*Sekundäranteil!$D$10</f>
        <v>1999.8632190294961</v>
      </c>
      <c r="F58" s="54">
        <f>'Gesamtenergie 2050 var.'!F23*Sekundäranteil!$D$10</f>
        <v>2368.1377566338947</v>
      </c>
      <c r="G58" s="51">
        <f>'Gesamtenergie 2050 var.'!G23*Sekundäranteil!$D$10</f>
        <v>1956.6252940057091</v>
      </c>
      <c r="H58" s="53">
        <f>'Gesamtenergie 2050 var.'!H23*Sekundäranteil!$D$10</f>
        <v>1522.4990568981925</v>
      </c>
      <c r="I58" s="52">
        <f>'Gesamtenergie 2050 var.'!I23*Sekundäranteil!$D$10</f>
        <v>1368.8127397822184</v>
      </c>
    </row>
    <row r="59" spans="3:9" x14ac:dyDescent="0.25">
      <c r="C59" s="8" t="str">
        <f t="shared" si="0"/>
        <v>Italy</v>
      </c>
      <c r="D59" s="8" t="str">
        <f t="shared" si="0"/>
        <v>Taranto</v>
      </c>
      <c r="E59" s="50">
        <f>'Gesamtenergie 2050 var.'!E24*Sekundäranteil!$D$10</f>
        <v>10624.273351094198</v>
      </c>
      <c r="F59" s="54">
        <f>'Gesamtenergie 2050 var.'!F24*Sekundäranteil!$D$10</f>
        <v>12580.731832117564</v>
      </c>
      <c r="G59" s="51">
        <f>'Gesamtenergie 2050 var.'!G24*Sekundäranteil!$D$10</f>
        <v>10394.571874405328</v>
      </c>
      <c r="H59" s="53">
        <f>'Gesamtenergie 2050 var.'!H24*Sekundäranteil!$D$10</f>
        <v>8088.2762397716488</v>
      </c>
      <c r="I59" s="52">
        <f>'Gesamtenergie 2050 var.'!I24*Sekundäranteil!$D$10</f>
        <v>7271.8176800930341</v>
      </c>
    </row>
    <row r="60" spans="3:9" x14ac:dyDescent="0.25">
      <c r="C60" s="8" t="str">
        <f t="shared" si="0"/>
        <v>Netherlands</v>
      </c>
      <c r="D60" s="8" t="str">
        <f t="shared" si="0"/>
        <v>Ijmuiden</v>
      </c>
      <c r="E60" s="50">
        <f>'Gesamtenergie 2050 var.'!E25*Sekundäranteil!$D$10</f>
        <v>8518.16739855376</v>
      </c>
      <c r="F60" s="54">
        <f>'Gesamtenergie 2050 var.'!F25*Sekundäranteil!$D$10</f>
        <v>10086.786757162496</v>
      </c>
      <c r="G60" s="51">
        <f>'Gesamtenergie 2050 var.'!G25*Sekundäranteil!$D$10</f>
        <v>8334.000861655566</v>
      </c>
      <c r="H60" s="53">
        <f>'Gesamtenergie 2050 var.'!H25*Sekundäranteil!$D$10</f>
        <v>6484.8944204757381</v>
      </c>
      <c r="I60" s="52">
        <f>'Gesamtenergie 2050 var.'!I25*Sekundäranteil!$D$10</f>
        <v>5830.2867635098864</v>
      </c>
    </row>
    <row r="61" spans="3:9" x14ac:dyDescent="0.25">
      <c r="C61" s="8" t="str">
        <f t="shared" si="0"/>
        <v>Poland</v>
      </c>
      <c r="D61" s="8" t="str">
        <f t="shared" si="0"/>
        <v>Krakow</v>
      </c>
      <c r="E61" s="50">
        <f>'Gesamtenergie 2050 var.'!E26*Sekundäranteil!$D$10</f>
        <v>3406.0170449096104</v>
      </c>
      <c r="F61" s="54">
        <f>'Gesamtenergie 2050 var.'!F26*Sekundäranteil!$D$10</f>
        <v>4033.2346167671012</v>
      </c>
      <c r="G61" s="51">
        <f>'Gesamtenergie 2050 var.'!G26*Sekundäranteil!$D$10</f>
        <v>3332.3774538534731</v>
      </c>
      <c r="H61" s="53">
        <f>'Gesamtenergie 2050 var.'!H26*Sekundäranteil!$D$10</f>
        <v>2593.0062062797342</v>
      </c>
      <c r="I61" s="52">
        <f>'Gesamtenergie 2050 var.'!I26*Sekundäranteil!$D$10</f>
        <v>2331.25919744159</v>
      </c>
    </row>
    <row r="62" spans="3:9" x14ac:dyDescent="0.25">
      <c r="C62" s="8" t="str">
        <f t="shared" si="0"/>
        <v>Poland</v>
      </c>
      <c r="D62" s="8" t="str">
        <f t="shared" si="0"/>
        <v>Dabrowa Gornicza</v>
      </c>
      <c r="E62" s="50">
        <f>'Gesamtenergie 2050 var.'!E27*Sekundäranteil!$D$10</f>
        <v>3406.0170449096104</v>
      </c>
      <c r="F62" s="54">
        <f>'Gesamtenergie 2050 var.'!F27*Sekundäranteil!$D$10</f>
        <v>4033.2346167671012</v>
      </c>
      <c r="G62" s="51">
        <f>'Gesamtenergie 2050 var.'!G27*Sekundäranteil!$D$10</f>
        <v>3332.3774538534731</v>
      </c>
      <c r="H62" s="53">
        <f>'Gesamtenergie 2050 var.'!H27*Sekundäranteil!$D$10</f>
        <v>2593.0062062797342</v>
      </c>
      <c r="I62" s="52">
        <f>'Gesamtenergie 2050 var.'!I27*Sekundäranteil!$D$10</f>
        <v>2331.25919744159</v>
      </c>
    </row>
    <row r="63" spans="3:9" x14ac:dyDescent="0.25">
      <c r="C63" s="8" t="str">
        <f t="shared" si="0"/>
        <v>Romania</v>
      </c>
      <c r="D63" s="8" t="str">
        <f t="shared" si="0"/>
        <v>Galati</v>
      </c>
      <c r="E63" s="50">
        <f>'Gesamtenergie 2050 var.'!E28*Sekundäranteil!$D$10</f>
        <v>2562.3247493815416</v>
      </c>
      <c r="F63" s="54">
        <f>'Gesamtenergie 2050 var.'!F28*Sekundäranteil!$D$10</f>
        <v>3034.1765006871778</v>
      </c>
      <c r="G63" s="51">
        <f>'Gesamtenergie 2050 var.'!G28*Sekundäranteil!$D$10</f>
        <v>2506.9261579448143</v>
      </c>
      <c r="H63" s="53">
        <f>'Gesamtenergie 2050 var.'!H28*Sekundäranteil!$D$10</f>
        <v>1950.7019166508094</v>
      </c>
      <c r="I63" s="52">
        <f>'Gesamtenergie 2050 var.'!I28*Sekundäranteil!$D$10</f>
        <v>1753.791322845967</v>
      </c>
    </row>
    <row r="64" spans="3:9" x14ac:dyDescent="0.25">
      <c r="C64" s="8" t="str">
        <f t="shared" si="0"/>
        <v>Slovakia</v>
      </c>
      <c r="D64" s="8" t="str">
        <f t="shared" si="0"/>
        <v>Kosice</v>
      </c>
      <c r="E64" s="50">
        <f>'Gesamtenergie 2050 var.'!E29*Sekundäranteil!$D$10</f>
        <v>5624.6153035204579</v>
      </c>
      <c r="F64" s="54">
        <f>'Gesamtenergie 2050 var.'!F29*Sekundäranteil!$D$10</f>
        <v>6660.3874405328279</v>
      </c>
      <c r="G64" s="51">
        <f>'Gesamtenergie 2050 var.'!G29*Sekundäranteil!$D$10</f>
        <v>5503.008639391056</v>
      </c>
      <c r="H64" s="53">
        <f>'Gesamtenergie 2050 var.'!H29*Sekundäranteil!$D$10</f>
        <v>4282.0285975261668</v>
      </c>
      <c r="I64" s="52">
        <f>'Gesamtenergie 2050 var.'!I29*Sekundäranteil!$D$10</f>
        <v>3849.7858306374887</v>
      </c>
    </row>
    <row r="65" spans="3:9" x14ac:dyDescent="0.25">
      <c r="C65" s="8" t="str">
        <f t="shared" si="0"/>
        <v>Spain</v>
      </c>
      <c r="D65" s="8" t="str">
        <f t="shared" si="0"/>
        <v>Gijon</v>
      </c>
      <c r="E65" s="50">
        <f>'Gesamtenergie 2050 var.'!E30*Sekundäranteil!$D$10</f>
        <v>2968.5469657469084</v>
      </c>
      <c r="F65" s="54">
        <f>'Gesamtenergie 2050 var.'!F30*Sekundäranteil!$D$10</f>
        <v>3515.2044825034372</v>
      </c>
      <c r="G65" s="51">
        <f>'Gesamtenergie 2050 var.'!G30*Sekundäranteil!$D$10</f>
        <v>2904.3656707897244</v>
      </c>
      <c r="H65" s="53">
        <f>'Gesamtenergie 2050 var.'!H30*Sekundäranteil!$D$10</f>
        <v>2259.9595375832546</v>
      </c>
      <c r="I65" s="52">
        <f>'Gesamtenergie 2050 var.'!I30*Sekundäranteil!$D$10</f>
        <v>2031.8314106142302</v>
      </c>
    </row>
    <row r="66" spans="3:9" x14ac:dyDescent="0.25">
      <c r="C66" s="8" t="str">
        <f t="shared" si="0"/>
        <v>Spain</v>
      </c>
      <c r="D66" s="8" t="str">
        <f t="shared" si="0"/>
        <v>Aviles</v>
      </c>
      <c r="E66" s="50">
        <f>'Gesamtenergie 2050 var.'!E31*Sekundäranteil!$D$10</f>
        <v>2968.5469657469084</v>
      </c>
      <c r="F66" s="54">
        <f>'Gesamtenergie 2050 var.'!F31*Sekundäranteil!$D$10</f>
        <v>3515.2044825034372</v>
      </c>
      <c r="G66" s="51">
        <f>'Gesamtenergie 2050 var.'!G31*Sekundäranteil!$D$10</f>
        <v>2904.3656707897244</v>
      </c>
      <c r="H66" s="53">
        <f>'Gesamtenergie 2050 var.'!H31*Sekundäranteil!$D$10</f>
        <v>2259.9595375832546</v>
      </c>
      <c r="I66" s="52">
        <f>'Gesamtenergie 2050 var.'!I31*Sekundäranteil!$D$10</f>
        <v>2031.8314106142302</v>
      </c>
    </row>
    <row r="67" spans="3:9" x14ac:dyDescent="0.25">
      <c r="C67" s="8" t="str">
        <f t="shared" si="0"/>
        <v>Sweden</v>
      </c>
      <c r="D67" s="8" t="str">
        <f t="shared" si="0"/>
        <v>Lulea</v>
      </c>
      <c r="E67" s="50">
        <f>'Gesamtenergie 2050 var.'!E32*Sekundäranteil!$D$10</f>
        <v>2874.8033773549005</v>
      </c>
      <c r="F67" s="54">
        <f>'Gesamtenergie 2050 var.'!F32*Sekundäranteil!$D$10</f>
        <v>3404.1980251612235</v>
      </c>
      <c r="G67" s="51">
        <f>'Gesamtenergie 2050 var.'!G32*Sekundäranteil!$D$10</f>
        <v>2812.6488601332067</v>
      </c>
      <c r="H67" s="53">
        <f>'Gesamtenergie 2050 var.'!H32*Sekundäranteil!$D$10</f>
        <v>2188.5923942911518</v>
      </c>
      <c r="I67" s="52">
        <f>'Gesamtenergie 2050 var.'!I32*Sekundäranteil!$D$10</f>
        <v>1967.6683134369387</v>
      </c>
    </row>
    <row r="68" spans="3:9" x14ac:dyDescent="0.25">
      <c r="C68" s="8" t="str">
        <f t="shared" si="0"/>
        <v>Sweden</v>
      </c>
      <c r="D68" s="8" t="str">
        <f t="shared" si="0"/>
        <v>Oxeloesund</v>
      </c>
      <c r="E68" s="50">
        <f>'Gesamtenergie 2050 var.'!E33*Sekundäranteil!$D$10</f>
        <v>1874.8717678401526</v>
      </c>
      <c r="F68" s="54">
        <f>'Gesamtenergie 2050 var.'!F33*Sekundäranteil!$D$10</f>
        <v>2220.1291468442764</v>
      </c>
      <c r="G68" s="51">
        <f>'Gesamtenergie 2050 var.'!G33*Sekundäranteil!$D$10</f>
        <v>1834.3362131303522</v>
      </c>
      <c r="H68" s="53">
        <f>'Gesamtenergie 2050 var.'!H33*Sekundäranteil!$D$10</f>
        <v>1427.3428658420555</v>
      </c>
      <c r="I68" s="52">
        <f>'Gesamtenergie 2050 var.'!I33*Sekundäranteil!$D$10</f>
        <v>1283.2619435458296</v>
      </c>
    </row>
    <row r="69" spans="3:9" x14ac:dyDescent="0.25">
      <c r="C69" s="8" t="str">
        <f t="shared" si="0"/>
        <v>United Kingdom</v>
      </c>
      <c r="D69" s="8" t="str">
        <f t="shared" si="0"/>
        <v>Port Talbot</v>
      </c>
      <c r="E69" s="50">
        <f>'Gesamtenergie 2050 var.'!E34*Sekundäranteil!$D$10</f>
        <v>4730.9264275166515</v>
      </c>
      <c r="F69" s="54">
        <f>'Gesamtenergie 2050 var.'!F34*Sekundäranteil!$D$10</f>
        <v>5602.125880537058</v>
      </c>
      <c r="G69" s="51">
        <f>'Gesamtenergie 2050 var.'!G34*Sekundäranteil!$D$10</f>
        <v>4628.6417111322553</v>
      </c>
      <c r="H69" s="53">
        <f>'Gesamtenergie 2050 var.'!H34*Sekundäranteil!$D$10</f>
        <v>3601.661831474787</v>
      </c>
      <c r="I69" s="52">
        <f>'Gesamtenergie 2050 var.'!I34*Sekundäranteil!$D$10</f>
        <v>3238.0976375473101</v>
      </c>
    </row>
    <row r="70" spans="3:9" x14ac:dyDescent="0.25">
      <c r="C70" s="8" t="str">
        <f t="shared" si="0"/>
        <v>United Kingdom</v>
      </c>
      <c r="D70" s="8" t="str">
        <f t="shared" si="0"/>
        <v>Scunthorpe</v>
      </c>
      <c r="E70" s="50">
        <f>'Gesamtenergie 2050 var.'!E35*Sekundäranteil!$D$10</f>
        <v>3499.7606333016179</v>
      </c>
      <c r="F70" s="54">
        <f>'Gesamtenergie 2050 var.'!F35*Sekundäranteil!$D$10</f>
        <v>4144.2410741093154</v>
      </c>
      <c r="G70" s="51">
        <f>'Gesamtenergie 2050 var.'!G35*Sekundäranteil!$D$10</f>
        <v>3424.0942645099908</v>
      </c>
      <c r="H70" s="53">
        <f>'Gesamtenergie 2050 var.'!H35*Sekundäranteil!$D$10</f>
        <v>2664.3733495718375</v>
      </c>
      <c r="I70" s="52">
        <f>'Gesamtenergie 2050 var.'!I35*Sekundäranteil!$D$10</f>
        <v>2395.422294618882</v>
      </c>
    </row>
    <row r="73" spans="3:9" ht="44.25" customHeight="1" x14ac:dyDescent="0.35">
      <c r="C73" s="102" t="s">
        <v>118</v>
      </c>
      <c r="D73" s="102"/>
      <c r="E73" s="102"/>
      <c r="F73" s="102"/>
      <c r="G73" s="102"/>
      <c r="H73" s="102"/>
      <c r="I73" s="102"/>
    </row>
    <row r="74" spans="3:9" ht="15.75" customHeight="1" x14ac:dyDescent="0.35">
      <c r="C74" s="59"/>
      <c r="D74" s="59"/>
      <c r="E74" s="59"/>
      <c r="F74" s="59"/>
      <c r="G74" s="59"/>
      <c r="H74" s="59"/>
      <c r="I74" s="59"/>
    </row>
    <row r="75" spans="3:9" ht="15.75" x14ac:dyDescent="0.25">
      <c r="E75" s="99" t="s">
        <v>45</v>
      </c>
      <c r="F75" s="99"/>
      <c r="G75" s="99" t="s">
        <v>42</v>
      </c>
      <c r="H75" s="99"/>
      <c r="I75" s="99"/>
    </row>
    <row r="76" spans="3:9" x14ac:dyDescent="0.25">
      <c r="C76" s="15" t="s">
        <v>51</v>
      </c>
      <c r="D76" s="15" t="s">
        <v>52</v>
      </c>
      <c r="E76" s="62" t="str">
        <f>Studienliste!$F$17</f>
        <v>ISI-05 13</v>
      </c>
      <c r="F76" s="63" t="s">
        <v>128</v>
      </c>
      <c r="G76" s="64" t="str">
        <f>Studienliste!$F$10</f>
        <v>OTTO-01 17</v>
      </c>
      <c r="H76" s="65" t="str">
        <f>Studienliste!$F$8</f>
        <v>TUD-02 20</v>
      </c>
      <c r="I76" s="66" t="str">
        <f>F76</f>
        <v>ENWI</v>
      </c>
    </row>
    <row r="77" spans="3:9" x14ac:dyDescent="0.25">
      <c r="C77" s="8" t="str">
        <f t="shared" ref="C77:D105" si="1">C7</f>
        <v>Austria</v>
      </c>
      <c r="D77" s="8" t="str">
        <f t="shared" si="1"/>
        <v>Donawitz</v>
      </c>
      <c r="E77" s="50">
        <f>'Gesamtenergie 2050 var.'!E7*Sekundäranteil!$D$8</f>
        <v>5016.9440993339686</v>
      </c>
      <c r="F77" s="54">
        <f>'Gesamtenergie 2050 var.'!F7*Sekundäranteil!$D$8</f>
        <v>5940.8136674067055</v>
      </c>
      <c r="G77" s="51">
        <f>'Gesamtenergie 2050 var.'!G7*Sekundäranteil!$D$8</f>
        <v>4908.4755547098011</v>
      </c>
      <c r="H77" s="53">
        <f>'Gesamtenergie 2050 var.'!H7*Sekundäranteil!$D$8</f>
        <v>3819.4075410085643</v>
      </c>
      <c r="I77" s="52">
        <f>'Gesamtenergie 2050 var.'!I7*Sekundäranteil!$D$8</f>
        <v>3433.8633425520675</v>
      </c>
    </row>
    <row r="78" spans="3:9" x14ac:dyDescent="0.25">
      <c r="C78" s="8" t="str">
        <f t="shared" si="1"/>
        <v>Austria</v>
      </c>
      <c r="D78" s="8" t="str">
        <f t="shared" si="1"/>
        <v>Linz</v>
      </c>
      <c r="E78" s="50">
        <f>'Gesamtenergie 2050 var.'!E8*Sekundäranteil!$D$8</f>
        <v>5016.9440993339686</v>
      </c>
      <c r="F78" s="54">
        <f>'Gesamtenergie 2050 var.'!F8*Sekundäranteil!$D$8</f>
        <v>5940.8136674067055</v>
      </c>
      <c r="G78" s="51">
        <f>'Gesamtenergie 2050 var.'!G8*Sekundäranteil!$D$8</f>
        <v>4908.4755547098011</v>
      </c>
      <c r="H78" s="53">
        <f>'Gesamtenergie 2050 var.'!H8*Sekundäranteil!$D$8</f>
        <v>3819.4075410085643</v>
      </c>
      <c r="I78" s="52">
        <f>'Gesamtenergie 2050 var.'!I8*Sekundäranteil!$D$8</f>
        <v>3433.8633425520675</v>
      </c>
    </row>
    <row r="79" spans="3:9" x14ac:dyDescent="0.25">
      <c r="C79" s="8" t="str">
        <f t="shared" si="1"/>
        <v>Belgium</v>
      </c>
      <c r="D79" s="8" t="str">
        <f t="shared" si="1"/>
        <v>Ghent</v>
      </c>
      <c r="E79" s="50">
        <f>'Gesamtenergie 2050 var.'!E9*Sekundäranteil!$D$8</f>
        <v>7246.8447764034272</v>
      </c>
      <c r="F79" s="54">
        <f>'Gesamtenergie 2050 var.'!F9*Sekundäranteil!$D$8</f>
        <v>8581.3502484406417</v>
      </c>
      <c r="G79" s="51">
        <f>'Gesamtenergie 2050 var.'!G9*Sekundäranteil!$D$8</f>
        <v>7090.1647954329219</v>
      </c>
      <c r="H79" s="53">
        <f>'Gesamtenergie 2050 var.'!H9*Sekundäranteil!$D$8</f>
        <v>5517.0344814462433</v>
      </c>
      <c r="I79" s="52">
        <f>'Gesamtenergie 2050 var.'!I9*Sekundäranteil!$D$8</f>
        <v>4960.1259520033836</v>
      </c>
    </row>
    <row r="80" spans="3:9" x14ac:dyDescent="0.25">
      <c r="C80" s="8" t="str">
        <f t="shared" si="1"/>
        <v>Czech Republic</v>
      </c>
      <c r="D80" s="8" t="str">
        <f t="shared" si="1"/>
        <v>Trinec</v>
      </c>
      <c r="E80" s="50">
        <f>'Gesamtenergie 2050 var.'!E10*Sekundäranteil!$D$8</f>
        <v>3434.60551512845</v>
      </c>
      <c r="F80" s="54">
        <f>'Gesamtenergie 2050 var.'!F10*Sekundäranteil!$D$8</f>
        <v>4067.0876498572807</v>
      </c>
      <c r="G80" s="51">
        <f>'Gesamtenergie 2050 var.'!G10*Sekundäranteil!$D$8</f>
        <v>3360.3478287345388</v>
      </c>
      <c r="H80" s="53">
        <f>'Gesamtenergie 2050 var.'!H10*Sekundäranteil!$D$8</f>
        <v>2614.7706542340634</v>
      </c>
      <c r="I80" s="52">
        <f>'Gesamtenergie 2050 var.'!I10*Sekundäranteil!$D$8</f>
        <v>2350.8266667935304</v>
      </c>
    </row>
    <row r="81" spans="3:9" x14ac:dyDescent="0.25">
      <c r="C81" s="8" t="str">
        <f t="shared" si="1"/>
        <v>Finland</v>
      </c>
      <c r="D81" s="8" t="str">
        <f t="shared" si="1"/>
        <v>Raahe</v>
      </c>
      <c r="E81" s="50">
        <f>'Gesamtenergie 2050 var.'!E11*Sekundäranteil!$D$8</f>
        <v>3457.2103520456717</v>
      </c>
      <c r="F81" s="54">
        <f>'Gesamtenergie 2050 var.'!F11*Sekundäranteil!$D$8</f>
        <v>4093.8551643937012</v>
      </c>
      <c r="G81" s="51">
        <f>'Gesamtenergie 2050 var.'!G11*Sekundäranteil!$D$8</f>
        <v>3382.4639391056139</v>
      </c>
      <c r="H81" s="53">
        <f>'Gesamtenergie 2050 var.'!H11*Sekundäranteil!$D$8</f>
        <v>2631.9797526165567</v>
      </c>
      <c r="I81" s="52">
        <f>'Gesamtenergie 2050 var.'!I11*Sekundäranteil!$D$8</f>
        <v>2366.2986193043666</v>
      </c>
    </row>
    <row r="82" spans="3:9" x14ac:dyDescent="0.25">
      <c r="C82" s="8" t="str">
        <f t="shared" si="1"/>
        <v>France</v>
      </c>
      <c r="D82" s="8" t="str">
        <f t="shared" si="1"/>
        <v>Fos-Sur-Mer</v>
      </c>
      <c r="E82" s="50">
        <f>'Gesamtenergie 2050 var.'!E12*Sekundäranteil!$D$8</f>
        <v>4986.3610846812571</v>
      </c>
      <c r="F82" s="54">
        <f>'Gesamtenergie 2050 var.'!F12*Sekundäranteil!$D$8</f>
        <v>5904.5987947986077</v>
      </c>
      <c r="G82" s="51">
        <f>'Gesamtenergie 2050 var.'!G12*Sekundäranteil!$D$8</f>
        <v>4878.5537583254054</v>
      </c>
      <c r="H82" s="53">
        <f>'Gesamtenergie 2050 var.'!H12*Sekundäranteil!$D$8</f>
        <v>3796.1246431969562</v>
      </c>
      <c r="I82" s="52">
        <f>'Gesamtenergie 2050 var.'!I12*Sekundäranteil!$D$8</f>
        <v>3412.9307009197596</v>
      </c>
    </row>
    <row r="83" spans="3:9" x14ac:dyDescent="0.25">
      <c r="C83" s="8" t="str">
        <f t="shared" si="1"/>
        <v>France</v>
      </c>
      <c r="D83" s="8" t="str">
        <f t="shared" si="1"/>
        <v>Dunkerque</v>
      </c>
      <c r="E83" s="50">
        <f>'Gesamtenergie 2050 var.'!E13*Sekundäranteil!$D$8</f>
        <v>9108.419581351096</v>
      </c>
      <c r="F83" s="54">
        <f>'Gesamtenergie 2050 var.'!F13*Sekundäranteil!$D$8</f>
        <v>10785.73379849879</v>
      </c>
      <c r="G83" s="51">
        <f>'Gesamtenergie 2050 var.'!G13*Sekundäranteil!$D$8</f>
        <v>8911.4915318744061</v>
      </c>
      <c r="H83" s="53">
        <f>'Gesamtenergie 2050 var.'!H13*Sekundäranteil!$D$8</f>
        <v>6934.2543482397741</v>
      </c>
      <c r="I83" s="52">
        <f>'Gesamtenergie 2050 var.'!I13*Sekundäranteil!$D$8</f>
        <v>6234.2867470134279</v>
      </c>
    </row>
    <row r="84" spans="3:9" x14ac:dyDescent="0.25">
      <c r="C84" s="8" t="str">
        <f t="shared" si="1"/>
        <v>Germany</v>
      </c>
      <c r="D84" s="8" t="str">
        <f t="shared" si="1"/>
        <v>Bremen</v>
      </c>
      <c r="E84" s="50">
        <f>'Gesamtenergie 2050 var.'!E14*Sekundäranteil!$D$8</f>
        <v>4387.9977545195061</v>
      </c>
      <c r="F84" s="54">
        <f>'Gesamtenergie 2050 var.'!F14*Sekundäranteil!$D$8</f>
        <v>5196.0469394227739</v>
      </c>
      <c r="G84" s="51">
        <f>'Gesamtenergie 2050 var.'!G14*Sekundäranteil!$D$8</f>
        <v>4293.1273073263565</v>
      </c>
      <c r="H84" s="53">
        <f>'Gesamtenergie 2050 var.'!H14*Sekundäranteil!$D$8</f>
        <v>3340.5896860133221</v>
      </c>
      <c r="I84" s="52">
        <f>'Gesamtenergie 2050 var.'!I14*Sekundäranteil!$D$8</f>
        <v>3003.3790168093883</v>
      </c>
    </row>
    <row r="85" spans="3:9" x14ac:dyDescent="0.25">
      <c r="C85" s="8" t="str">
        <f t="shared" si="1"/>
        <v>Germany</v>
      </c>
      <c r="D85" s="8" t="str">
        <f t="shared" si="1"/>
        <v>Voelklingen</v>
      </c>
      <c r="E85" s="50">
        <f>'Gesamtenergie 2050 var.'!E15*Sekundäranteil!$D$8</f>
        <v>3699.2150766888685</v>
      </c>
      <c r="F85" s="54">
        <f>'Gesamtenergie 2050 var.'!F15*Sekundäranteil!$D$8</f>
        <v>4380.4250259012606</v>
      </c>
      <c r="G85" s="51">
        <f>'Gesamtenergie 2050 var.'!G15*Sekundäranteil!$D$8</f>
        <v>3619.2364148430074</v>
      </c>
      <c r="H85" s="53">
        <f>'Gesamtenergie 2050 var.'!H15*Sekundäranteil!$D$8</f>
        <v>2816.2183352997154</v>
      </c>
      <c r="I85" s="52">
        <f>'Gesamtenergie 2050 var.'!I15*Sekundäranteil!$D$8</f>
        <v>2531.9395226556721</v>
      </c>
    </row>
    <row r="86" spans="3:9" x14ac:dyDescent="0.25">
      <c r="C86" s="8" t="str">
        <f t="shared" si="1"/>
        <v>Germany</v>
      </c>
      <c r="D86" s="8" t="str">
        <f t="shared" si="1"/>
        <v>Eisenhuettenstadt</v>
      </c>
      <c r="E86" s="50">
        <f>'Gesamtenergie 2050 var.'!E16*Sekundäranteil!$D$8</f>
        <v>2858.8470218839207</v>
      </c>
      <c r="F86" s="54">
        <f>'Gesamtenergie 2050 var.'!F16*Sekundäranteil!$D$8</f>
        <v>3385.3033090178683</v>
      </c>
      <c r="G86" s="51">
        <f>'Gesamtenergie 2050 var.'!G16*Sekundäranteil!$D$8</f>
        <v>2797.0374881065654</v>
      </c>
      <c r="H86" s="53">
        <f>'Gesamtenergie 2050 var.'!H16*Sekundäranteil!$D$8</f>
        <v>2176.4447954329216</v>
      </c>
      <c r="I86" s="52">
        <f>'Gesamtenergie 2050 var.'!I16*Sekundäranteil!$D$8</f>
        <v>1956.7469351939956</v>
      </c>
    </row>
    <row r="87" spans="3:9" x14ac:dyDescent="0.25">
      <c r="C87" s="8" t="str">
        <f t="shared" si="1"/>
        <v>Germany</v>
      </c>
      <c r="D87" s="8" t="str">
        <f t="shared" si="1"/>
        <v>Duisburg-Huckingen</v>
      </c>
      <c r="E87" s="50">
        <f>'Gesamtenergie 2050 var.'!E17*Sekundäranteil!$D$8</f>
        <v>6648.4814462416762</v>
      </c>
      <c r="F87" s="54">
        <f>'Gesamtenergie 2050 var.'!F17*Sekundäranteil!$D$8</f>
        <v>7872.7983930648097</v>
      </c>
      <c r="G87" s="51">
        <f>'Gesamtenergie 2050 var.'!G17*Sekundäranteil!$D$8</f>
        <v>6504.738344433873</v>
      </c>
      <c r="H87" s="53">
        <f>'Gesamtenergie 2050 var.'!H17*Sekundäranteil!$D$8</f>
        <v>5061.4995242626082</v>
      </c>
      <c r="I87" s="52">
        <f>'Gesamtenergie 2050 var.'!I17*Sekundäranteil!$D$8</f>
        <v>4550.5742678930128</v>
      </c>
    </row>
    <row r="88" spans="3:9" x14ac:dyDescent="0.25">
      <c r="C88" s="8" t="str">
        <f t="shared" si="1"/>
        <v>Germany</v>
      </c>
      <c r="D88" s="8" t="str">
        <f t="shared" si="1"/>
        <v>Duisburg-Beeckerwerth</v>
      </c>
      <c r="E88" s="50">
        <f>'Gesamtenergie 2050 var.'!E18*Sekundäranteil!$D$8</f>
        <v>7978.1777354900114</v>
      </c>
      <c r="F88" s="54">
        <f>'Gesamtenergie 2050 var.'!F18*Sekundäranteil!$D$8</f>
        <v>9447.3580716777724</v>
      </c>
      <c r="G88" s="51">
        <f>'Gesamtenergie 2050 var.'!G18*Sekundäranteil!$D$8</f>
        <v>7805.6860133206483</v>
      </c>
      <c r="H88" s="53">
        <f>'Gesamtenergie 2050 var.'!H18*Sekundäranteil!$D$8</f>
        <v>6073.7994291151299</v>
      </c>
      <c r="I88" s="52">
        <f>'Gesamtenergie 2050 var.'!I18*Sekundäranteil!$D$8</f>
        <v>5460.6891214716152</v>
      </c>
    </row>
    <row r="89" spans="3:9" x14ac:dyDescent="0.25">
      <c r="C89" s="8" t="str">
        <f t="shared" si="1"/>
        <v>Germany</v>
      </c>
      <c r="D89" s="8" t="str">
        <f t="shared" si="1"/>
        <v>Salzgitter</v>
      </c>
      <c r="E89" s="50">
        <f>'Gesamtenergie 2050 var.'!E19*Sekundäranteil!$D$8</f>
        <v>6116.6029305423417</v>
      </c>
      <c r="F89" s="54">
        <f>'Gesamtenergie 2050 var.'!F19*Sekundäranteil!$D$8</f>
        <v>7242.9745216196252</v>
      </c>
      <c r="G89" s="51">
        <f>'Gesamtenergie 2050 var.'!G19*Sekundäranteil!$D$8</f>
        <v>5984.3592768791632</v>
      </c>
      <c r="H89" s="53">
        <f>'Gesamtenergie 2050 var.'!H19*Sekundäranteil!$D$8</f>
        <v>4656.5795623216</v>
      </c>
      <c r="I89" s="52">
        <f>'Gesamtenergie 2050 var.'!I19*Sekundäranteil!$D$8</f>
        <v>4186.5283264615719</v>
      </c>
    </row>
    <row r="90" spans="3:9" x14ac:dyDescent="0.25">
      <c r="C90" s="8" t="str">
        <f t="shared" si="1"/>
        <v>Germany</v>
      </c>
      <c r="D90" s="8" t="str">
        <f t="shared" si="1"/>
        <v>Dillingen</v>
      </c>
      <c r="E90" s="50">
        <f>'Gesamtenergie 2050 var.'!E20*Sekundäranteil!$D$8</f>
        <v>3103.5111391056143</v>
      </c>
      <c r="F90" s="54">
        <f>'Gesamtenergie 2050 var.'!F20*Sekundäranteil!$D$8</f>
        <v>3675.0222898826532</v>
      </c>
      <c r="G90" s="51">
        <f>'Gesamtenergie 2050 var.'!G20*Sekundäranteil!$D$8</f>
        <v>3036.4118591817323</v>
      </c>
      <c r="H90" s="53">
        <f>'Gesamtenergie 2050 var.'!H20*Sekundäranteil!$D$8</f>
        <v>2362.7079779257856</v>
      </c>
      <c r="I90" s="52">
        <f>'Gesamtenergie 2050 var.'!I20*Sekundäranteil!$D$8</f>
        <v>2124.2080682524584</v>
      </c>
    </row>
    <row r="91" spans="3:9" x14ac:dyDescent="0.25">
      <c r="C91" s="8" t="str">
        <f t="shared" si="1"/>
        <v>Germany</v>
      </c>
      <c r="D91" s="8" t="str">
        <f t="shared" si="1"/>
        <v>Duisburg</v>
      </c>
      <c r="E91" s="50">
        <f>'Gesamtenergie 2050 var.'!E21*Sekundäranteil!$D$8</f>
        <v>1489.2598439581354</v>
      </c>
      <c r="F91" s="54">
        <f>'Gesamtenergie 2050 var.'!F21*Sekundäranteil!$D$8</f>
        <v>1763.5068400465175</v>
      </c>
      <c r="G91" s="51">
        <f>'Gesamtenergie 2050 var.'!G21*Sekundäranteil!$D$8</f>
        <v>1457.0613891531877</v>
      </c>
      <c r="H91" s="53">
        <f>'Gesamtenergie 2050 var.'!H21*Sekundäranteil!$D$8</f>
        <v>1133.7758934348244</v>
      </c>
      <c r="I91" s="52">
        <f>'Gesamtenergie 2050 var.'!I21*Sekundäranteil!$D$8</f>
        <v>1019.3286360080349</v>
      </c>
    </row>
    <row r="92" spans="3:9" x14ac:dyDescent="0.25">
      <c r="C92" s="8" t="str">
        <f t="shared" si="1"/>
        <v>Germany</v>
      </c>
      <c r="D92" s="8" t="str">
        <f t="shared" si="1"/>
        <v>Duisburg-Bruckhausen</v>
      </c>
      <c r="E92" s="50">
        <f>'Gesamtenergie 2050 var.'!E22*Sekundäranteil!$D$8</f>
        <v>7978.1777354900114</v>
      </c>
      <c r="F92" s="54">
        <f>'Gesamtenergie 2050 var.'!F22*Sekundäranteil!$D$8</f>
        <v>9447.3580716777724</v>
      </c>
      <c r="G92" s="51">
        <f>'Gesamtenergie 2050 var.'!G22*Sekundäranteil!$D$8</f>
        <v>7805.6860133206483</v>
      </c>
      <c r="H92" s="53">
        <f>'Gesamtenergie 2050 var.'!H22*Sekundäranteil!$D$8</f>
        <v>6073.7994291151299</v>
      </c>
      <c r="I92" s="52">
        <f>'Gesamtenergie 2050 var.'!I22*Sekundäranteil!$D$8</f>
        <v>5460.6891214716152</v>
      </c>
    </row>
    <row r="93" spans="3:9" x14ac:dyDescent="0.25">
      <c r="C93" s="8" t="str">
        <f t="shared" si="1"/>
        <v>Hungaria</v>
      </c>
      <c r="D93" s="8" t="str">
        <f t="shared" si="1"/>
        <v>Dunauijvaros</v>
      </c>
      <c r="E93" s="50">
        <f>'Gesamtenergie 2050 var.'!E23*Sekundäranteil!$D$8</f>
        <v>2127.5140627973365</v>
      </c>
      <c r="F93" s="54">
        <f>'Gesamtenergie 2050 var.'!F23*Sekundäranteil!$D$8</f>
        <v>2519.295485780739</v>
      </c>
      <c r="G93" s="51">
        <f>'Gesamtenergie 2050 var.'!G23*Sekundäranteil!$D$8</f>
        <v>2081.5162702188395</v>
      </c>
      <c r="H93" s="53">
        <f>'Gesamtenergie 2050 var.'!H23*Sekundäranteil!$D$8</f>
        <v>1619.6798477640348</v>
      </c>
      <c r="I93" s="52">
        <f>'Gesamtenergie 2050 var.'!I23*Sekundäranteil!$D$8</f>
        <v>1456.1837657257643</v>
      </c>
    </row>
    <row r="94" spans="3:9" x14ac:dyDescent="0.25">
      <c r="C94" s="8" t="str">
        <f t="shared" si="1"/>
        <v>Italy</v>
      </c>
      <c r="D94" s="8" t="str">
        <f t="shared" si="1"/>
        <v>Taranto</v>
      </c>
      <c r="E94" s="50">
        <f>'Gesamtenergie 2050 var.'!E24*Sekundäranteil!$D$8</f>
        <v>11302.418458610849</v>
      </c>
      <c r="F94" s="54">
        <f>'Gesamtenergie 2050 var.'!F24*Sekundäranteil!$D$8</f>
        <v>13383.757268210176</v>
      </c>
      <c r="G94" s="51">
        <f>'Gesamtenergie 2050 var.'!G24*Sekundäranteil!$D$8</f>
        <v>11058.055185537583</v>
      </c>
      <c r="H94" s="53">
        <f>'Gesamtenergie 2050 var.'!H24*Sekundäranteil!$D$8</f>
        <v>8604.5491912464349</v>
      </c>
      <c r="I94" s="52">
        <f>'Gesamtenergie 2050 var.'!I24*Sekundäranteil!$D$8</f>
        <v>7735.9762554181216</v>
      </c>
    </row>
    <row r="95" spans="3:9" x14ac:dyDescent="0.25">
      <c r="C95" s="8" t="str">
        <f t="shared" si="1"/>
        <v>Netherlands</v>
      </c>
      <c r="D95" s="8" t="str">
        <f t="shared" si="1"/>
        <v>Ijmuiden</v>
      </c>
      <c r="E95" s="50">
        <f>'Gesamtenergie 2050 var.'!E25*Sekundäranteil!$D$8</f>
        <v>9061.8802112274043</v>
      </c>
      <c r="F95" s="54">
        <f>'Gesamtenergie 2050 var.'!F25*Sekundäranteil!$D$8</f>
        <v>10730.624209747337</v>
      </c>
      <c r="G95" s="51">
        <f>'Gesamtenergie 2050 var.'!G25*Sekundäranteil!$D$8</f>
        <v>8865.9583634633691</v>
      </c>
      <c r="H95" s="53">
        <f>'Gesamtenergie 2050 var.'!H25*Sekundäranteil!$D$8</f>
        <v>6898.823851569935</v>
      </c>
      <c r="I95" s="52">
        <f>'Gesamtenergie 2050 var.'!I25*Sekundäranteil!$D$8</f>
        <v>6202.4327271381771</v>
      </c>
    </row>
    <row r="96" spans="3:9" x14ac:dyDescent="0.25">
      <c r="C96" s="8" t="str">
        <f t="shared" si="1"/>
        <v>Poland</v>
      </c>
      <c r="D96" s="8" t="str">
        <f t="shared" si="1"/>
        <v>Krakow</v>
      </c>
      <c r="E96" s="50">
        <f>'Gesamtenergie 2050 var.'!E26*Sekundäranteil!$D$8</f>
        <v>3623.4223882017136</v>
      </c>
      <c r="F96" s="54">
        <f>'Gesamtenergie 2050 var.'!F26*Sekundäranteil!$D$8</f>
        <v>4290.6751242203209</v>
      </c>
      <c r="G96" s="51">
        <f>'Gesamtenergie 2050 var.'!G26*Sekundäranteil!$D$8</f>
        <v>3545.0823977164609</v>
      </c>
      <c r="H96" s="53">
        <f>'Gesamtenergie 2050 var.'!H26*Sekundäranteil!$D$8</f>
        <v>2758.5172407231216</v>
      </c>
      <c r="I96" s="52">
        <f>'Gesamtenergie 2050 var.'!I26*Sekundäranteil!$D$8</f>
        <v>2480.0629760016918</v>
      </c>
    </row>
    <row r="97" spans="3:9" x14ac:dyDescent="0.25">
      <c r="C97" s="8" t="str">
        <f t="shared" si="1"/>
        <v>Poland</v>
      </c>
      <c r="D97" s="8" t="str">
        <f t="shared" si="1"/>
        <v>Dabrowa Gornicza</v>
      </c>
      <c r="E97" s="50">
        <f>'Gesamtenergie 2050 var.'!E27*Sekundäranteil!$D$8</f>
        <v>3623.4223882017136</v>
      </c>
      <c r="F97" s="54">
        <f>'Gesamtenergie 2050 var.'!F27*Sekundäranteil!$D$8</f>
        <v>4290.6751242203209</v>
      </c>
      <c r="G97" s="51">
        <f>'Gesamtenergie 2050 var.'!G27*Sekundäranteil!$D$8</f>
        <v>3545.0823977164609</v>
      </c>
      <c r="H97" s="53">
        <f>'Gesamtenergie 2050 var.'!H27*Sekundäranteil!$D$8</f>
        <v>2758.5172407231216</v>
      </c>
      <c r="I97" s="52">
        <f>'Gesamtenergie 2050 var.'!I27*Sekundäranteil!$D$8</f>
        <v>2480.0629760016918</v>
      </c>
    </row>
    <row r="98" spans="3:9" x14ac:dyDescent="0.25">
      <c r="C98" s="8" t="str">
        <f t="shared" si="1"/>
        <v>Romania</v>
      </c>
      <c r="D98" s="8" t="str">
        <f t="shared" si="1"/>
        <v>Galati</v>
      </c>
      <c r="E98" s="50">
        <f>'Gesamtenergie 2050 var.'!E28*Sekundäranteil!$D$8</f>
        <v>2725.877392959087</v>
      </c>
      <c r="F98" s="54">
        <f>'Gesamtenergie 2050 var.'!F28*Sekundäranteil!$D$8</f>
        <v>3227.8473411565724</v>
      </c>
      <c r="G98" s="51">
        <f>'Gesamtenergie 2050 var.'!G28*Sekundäranteil!$D$8</f>
        <v>2666.942721217888</v>
      </c>
      <c r="H98" s="53">
        <f>'Gesamtenergie 2050 var.'!H28*Sekundäranteil!$D$8</f>
        <v>2075.2148049476696</v>
      </c>
      <c r="I98" s="52">
        <f>'Gesamtenergie 2050 var.'!I28*Sekundäranteil!$D$8</f>
        <v>1865.7354498361351</v>
      </c>
    </row>
    <row r="99" spans="3:9" x14ac:dyDescent="0.25">
      <c r="C99" s="8" t="str">
        <f t="shared" si="1"/>
        <v>Slovakia</v>
      </c>
      <c r="D99" s="8" t="str">
        <f t="shared" si="1"/>
        <v>Kosice</v>
      </c>
      <c r="E99" s="50">
        <f>'Gesamtenergie 2050 var.'!E29*Sekundäranteil!$D$8</f>
        <v>5983.6333016175086</v>
      </c>
      <c r="F99" s="54">
        <f>'Gesamtenergie 2050 var.'!F29*Sekundäranteil!$D$8</f>
        <v>7085.5185537583284</v>
      </c>
      <c r="G99" s="51">
        <f>'Gesamtenergie 2050 var.'!G29*Sekundäranteil!$D$8</f>
        <v>5854.2645099904857</v>
      </c>
      <c r="H99" s="53">
        <f>'Gesamtenergie 2050 var.'!H29*Sekundäranteil!$D$8</f>
        <v>4555.3495718363483</v>
      </c>
      <c r="I99" s="52">
        <f>'Gesamtenergie 2050 var.'!I29*Sekundäranteil!$D$8</f>
        <v>4095.5168411037116</v>
      </c>
    </row>
    <row r="100" spans="3:9" x14ac:dyDescent="0.25">
      <c r="C100" s="8" t="str">
        <f t="shared" si="1"/>
        <v>Spain</v>
      </c>
      <c r="D100" s="8" t="str">
        <f t="shared" si="1"/>
        <v>Gijon</v>
      </c>
      <c r="E100" s="50">
        <f>'Gesamtenergie 2050 var.'!E30*Sekundäranteil!$D$8</f>
        <v>3158.0286869647962</v>
      </c>
      <c r="F100" s="54">
        <f>'Gesamtenergie 2050 var.'!F30*Sekundäranteil!$D$8</f>
        <v>3739.5792367057848</v>
      </c>
      <c r="G100" s="51">
        <f>'Gesamtenergie 2050 var.'!G30*Sekundäranteil!$D$8</f>
        <v>3089.7507136060899</v>
      </c>
      <c r="H100" s="53">
        <f>'Gesamtenergie 2050 var.'!H30*Sekundäranteil!$D$8</f>
        <v>2404.2122740247391</v>
      </c>
      <c r="I100" s="52">
        <f>'Gesamtenergie 2050 var.'!I30*Sekundäranteil!$D$8</f>
        <v>2161.5227772491812</v>
      </c>
    </row>
    <row r="101" spans="3:9" x14ac:dyDescent="0.25">
      <c r="C101" s="8" t="str">
        <f t="shared" si="1"/>
        <v>Spain</v>
      </c>
      <c r="D101" s="8" t="str">
        <f t="shared" si="1"/>
        <v>Aviles</v>
      </c>
      <c r="E101" s="50">
        <f>'Gesamtenergie 2050 var.'!E31*Sekundäranteil!$D$8</f>
        <v>3158.0286869647962</v>
      </c>
      <c r="F101" s="54">
        <f>'Gesamtenergie 2050 var.'!F31*Sekundäranteil!$D$8</f>
        <v>3739.5792367057848</v>
      </c>
      <c r="G101" s="51">
        <f>'Gesamtenergie 2050 var.'!G31*Sekundäranteil!$D$8</f>
        <v>3089.7507136060899</v>
      </c>
      <c r="H101" s="53">
        <f>'Gesamtenergie 2050 var.'!H31*Sekundäranteil!$D$8</f>
        <v>2404.2122740247391</v>
      </c>
      <c r="I101" s="52">
        <f>'Gesamtenergie 2050 var.'!I31*Sekundäranteil!$D$8</f>
        <v>2161.5227772491812</v>
      </c>
    </row>
    <row r="102" spans="3:9" x14ac:dyDescent="0.25">
      <c r="C102" s="8" t="str">
        <f t="shared" si="1"/>
        <v>Sweden</v>
      </c>
      <c r="D102" s="8" t="str">
        <f t="shared" si="1"/>
        <v>Lulea</v>
      </c>
      <c r="E102" s="50">
        <f>'Gesamtenergie 2050 var.'!E32*Sekundäranteil!$D$8</f>
        <v>3058.3014652711709</v>
      </c>
      <c r="F102" s="54">
        <f>'Gesamtenergie 2050 var.'!F32*Sekundäranteil!$D$8</f>
        <v>3621.4872608098126</v>
      </c>
      <c r="G102" s="51">
        <f>'Gesamtenergie 2050 var.'!G32*Sekundäranteil!$D$8</f>
        <v>2992.1796384395816</v>
      </c>
      <c r="H102" s="53">
        <f>'Gesamtenergie 2050 var.'!H32*Sekundäranteil!$D$8</f>
        <v>2328.2897811608</v>
      </c>
      <c r="I102" s="52">
        <f>'Gesamtenergie 2050 var.'!I32*Sekundäranteil!$D$8</f>
        <v>2093.2641632307859</v>
      </c>
    </row>
    <row r="103" spans="3:9" x14ac:dyDescent="0.25">
      <c r="C103" s="8" t="str">
        <f t="shared" si="1"/>
        <v>Sweden</v>
      </c>
      <c r="D103" s="8" t="str">
        <f t="shared" si="1"/>
        <v>Oxeloesund</v>
      </c>
      <c r="E103" s="50">
        <f>'Gesamtenergie 2050 var.'!E33*Sekundäranteil!$D$8</f>
        <v>1994.5444338725029</v>
      </c>
      <c r="F103" s="54">
        <f>'Gesamtenergie 2050 var.'!F33*Sekundäranteil!$D$8</f>
        <v>2361.8395179194431</v>
      </c>
      <c r="G103" s="51">
        <f>'Gesamtenergie 2050 var.'!G33*Sekundäranteil!$D$8</f>
        <v>1951.4215033301621</v>
      </c>
      <c r="H103" s="53">
        <f>'Gesamtenergie 2050 var.'!H33*Sekundäranteil!$D$8</f>
        <v>1518.4498572787825</v>
      </c>
      <c r="I103" s="52">
        <f>'Gesamtenergie 2050 var.'!I33*Sekundäranteil!$D$8</f>
        <v>1365.1722803679038</v>
      </c>
    </row>
    <row r="104" spans="3:9" x14ac:dyDescent="0.25">
      <c r="C104" s="8" t="str">
        <f t="shared" si="1"/>
        <v>United Kingdom</v>
      </c>
      <c r="D104" s="8" t="str">
        <f t="shared" si="1"/>
        <v>Port Talbot</v>
      </c>
      <c r="E104" s="50">
        <f>'Gesamtenergie 2050 var.'!E34*Sekundäranteil!$D$8</f>
        <v>5032.9004548049488</v>
      </c>
      <c r="F104" s="54">
        <f>'Gesamtenergie 2050 var.'!F34*Sekundäranteil!$D$8</f>
        <v>5959.7083835500616</v>
      </c>
      <c r="G104" s="51">
        <f>'Gesamtenergie 2050 var.'!G34*Sekundäranteil!$D$8</f>
        <v>4924.0869267364424</v>
      </c>
      <c r="H104" s="53">
        <f>'Gesamtenergie 2050 var.'!H34*Sekundäranteil!$D$8</f>
        <v>3831.5551398667949</v>
      </c>
      <c r="I104" s="52">
        <f>'Gesamtenergie 2050 var.'!I34*Sekundäranteil!$D$8</f>
        <v>3444.7847207950108</v>
      </c>
    </row>
    <row r="105" spans="3:9" x14ac:dyDescent="0.25">
      <c r="C105" s="8" t="str">
        <f t="shared" si="1"/>
        <v>United Kingdom</v>
      </c>
      <c r="D105" s="8" t="str">
        <f t="shared" si="1"/>
        <v>Scunthorpe</v>
      </c>
      <c r="E105" s="50">
        <f>'Gesamtenergie 2050 var.'!E35*Sekundäranteil!$D$8</f>
        <v>3723.1496098953385</v>
      </c>
      <c r="F105" s="54">
        <f>'Gesamtenergie 2050 var.'!F35*Sekundäranteil!$D$8</f>
        <v>4408.7671001162935</v>
      </c>
      <c r="G105" s="51">
        <f>'Gesamtenergie 2050 var.'!G35*Sekundäranteil!$D$8</f>
        <v>3642.6534728829693</v>
      </c>
      <c r="H105" s="53">
        <f>'Gesamtenergie 2050 var.'!H35*Sekundäranteil!$D$8</f>
        <v>2834.4397335870613</v>
      </c>
      <c r="I105" s="52">
        <f>'Gesamtenergie 2050 var.'!I35*Sekundäranteil!$D$8</f>
        <v>2548.3215900200876</v>
      </c>
    </row>
  </sheetData>
  <mergeCells count="9">
    <mergeCell ref="E75:F75"/>
    <mergeCell ref="G75:I75"/>
    <mergeCell ref="C3:I3"/>
    <mergeCell ref="C38:I38"/>
    <mergeCell ref="C73:I73"/>
    <mergeCell ref="E5:F5"/>
    <mergeCell ref="G5:I5"/>
    <mergeCell ref="E40:F40"/>
    <mergeCell ref="G40:I40"/>
  </mergeCells>
  <pageMargins left="0.7" right="0.7" top="0.78740157499999996" bottom="0.78740157499999996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C3:I110"/>
  <sheetViews>
    <sheetView workbookViewId="0">
      <selection activeCell="C75" sqref="C75"/>
    </sheetView>
  </sheetViews>
  <sheetFormatPr baseColWidth="10" defaultRowHeight="15" x14ac:dyDescent="0.25"/>
  <cols>
    <col min="3" max="3" width="15.28515625" bestFit="1" customWidth="1"/>
    <col min="4" max="4" width="22.28515625" bestFit="1" customWidth="1"/>
    <col min="5" max="5" width="13.7109375" bestFit="1" customWidth="1"/>
    <col min="6" max="6" width="20.5703125" bestFit="1" customWidth="1"/>
    <col min="7" max="7" width="21.5703125" bestFit="1" customWidth="1"/>
    <col min="8" max="8" width="19.140625" bestFit="1" customWidth="1"/>
    <col min="9" max="9" width="24.5703125" bestFit="1" customWidth="1"/>
  </cols>
  <sheetData>
    <row r="3" spans="3:9" ht="44.25" customHeight="1" x14ac:dyDescent="0.35">
      <c r="C3" s="91" t="s">
        <v>121</v>
      </c>
      <c r="D3" s="91"/>
      <c r="E3" s="91"/>
      <c r="F3" s="91"/>
      <c r="G3" s="91"/>
      <c r="H3" s="91"/>
      <c r="I3" s="91"/>
    </row>
    <row r="5" spans="3:9" ht="15.75" x14ac:dyDescent="0.25">
      <c r="E5" s="99" t="s">
        <v>45</v>
      </c>
      <c r="F5" s="99"/>
      <c r="G5" s="99" t="s">
        <v>42</v>
      </c>
      <c r="H5" s="99"/>
      <c r="I5" s="99"/>
    </row>
    <row r="6" spans="3:9" x14ac:dyDescent="0.25">
      <c r="C6" s="15" t="s">
        <v>51</v>
      </c>
      <c r="D6" s="15" t="s">
        <v>52</v>
      </c>
      <c r="E6" s="62" t="str">
        <f>Studienliste!$F$17</f>
        <v>ISI-05 13</v>
      </c>
      <c r="F6" s="63" t="s">
        <v>128</v>
      </c>
      <c r="G6" s="64" t="str">
        <f>Studienliste!$F$10</f>
        <v>OTTO-01 17</v>
      </c>
      <c r="H6" s="65" t="str">
        <f>Studienliste!$F$8</f>
        <v>TUD-02 20</v>
      </c>
      <c r="I6" s="66" t="str">
        <f>F6</f>
        <v>ENWI</v>
      </c>
    </row>
    <row r="7" spans="3:9" x14ac:dyDescent="0.25">
      <c r="C7" s="8" t="str">
        <f>'Produktion je Standort'!C6</f>
        <v>Austria</v>
      </c>
      <c r="D7" s="8" t="str">
        <f>'Produktion je Standort'!D6</f>
        <v>Donawitz</v>
      </c>
      <c r="E7" s="50">
        <f>'Verbrauch je Träger 2050 var.'!E120-'Energiebedarf Sek.stahl var.'!E7-('Verbrauch je Träger 2019'!F120-'Energiebedarf Sek.stahl 2019'!E6)</f>
        <v>2495.7159925861079</v>
      </c>
      <c r="F7" s="54">
        <f>'Verbrauch je Träger 2050 var.'!F120-'Energiebedarf Sek.stahl var.'!F7-('Verbrauch je Träger 2019'!G120-'Energiebedarf Sek.stahl 2019'!F6)</f>
        <v>2955.3017504598793</v>
      </c>
      <c r="G7" s="51">
        <f>'Verbrauch je Träger 2050 var.'!G120-'Energiebedarf Sek.stahl var.'!G7-('Verbrauch je Träger 2019'!H120-'Energiebedarf Sek.stahl 2019'!G6)</f>
        <v>-1189.7745569435692</v>
      </c>
      <c r="H7" s="53">
        <f>'Verbrauch je Träger 2050 var.'!H120-'Energiebedarf Sek.stahl var.'!H7-('Verbrauch je Träger 2019'!I120-'Energiebedarf Sek.stahl 2019'!H6)</f>
        <v>-3613.8703540704082</v>
      </c>
      <c r="I7" s="52">
        <f>'Verbrauch je Träger 2050 var.'!I120-'Energiebedarf Sek.stahl var.'!I7-('Verbrauch je Träger 2019'!J120-'Energiebedarf Sek.stahl 2019'!I6)</f>
        <v>-2491.3099413870232</v>
      </c>
    </row>
    <row r="8" spans="3:9" x14ac:dyDescent="0.25">
      <c r="C8" s="8" t="str">
        <f>'Produktion je Standort'!C7</f>
        <v>Austria</v>
      </c>
      <c r="D8" s="8" t="str">
        <f>'Produktion je Standort'!D7</f>
        <v>Linz</v>
      </c>
      <c r="E8" s="50">
        <f>'Verbrauch je Träger 2050 var.'!E121-'Energiebedarf Sek.stahl var.'!E8-('Verbrauch je Träger 2019'!F121-'Energiebedarf Sek.stahl 2019'!E7)</f>
        <v>2495.7159925861079</v>
      </c>
      <c r="F8" s="54">
        <f>'Verbrauch je Träger 2050 var.'!F121-'Energiebedarf Sek.stahl var.'!F8-('Verbrauch je Träger 2019'!G121-'Energiebedarf Sek.stahl 2019'!F7)</f>
        <v>2955.3017504598793</v>
      </c>
      <c r="G8" s="51">
        <f>'Verbrauch je Träger 2050 var.'!G121-'Energiebedarf Sek.stahl var.'!G8-('Verbrauch je Träger 2019'!H121-'Energiebedarf Sek.stahl 2019'!G7)</f>
        <v>-1189.7745569435692</v>
      </c>
      <c r="H8" s="53">
        <f>'Verbrauch je Träger 2050 var.'!H121-'Energiebedarf Sek.stahl var.'!H8-('Verbrauch je Träger 2019'!I121-'Energiebedarf Sek.stahl 2019'!H7)</f>
        <v>-3613.8703540704082</v>
      </c>
      <c r="I8" s="52">
        <f>'Verbrauch je Träger 2050 var.'!I121-'Energiebedarf Sek.stahl var.'!I8-('Verbrauch je Träger 2019'!J121-'Energiebedarf Sek.stahl 2019'!I7)</f>
        <v>-2491.3099413870232</v>
      </c>
    </row>
    <row r="9" spans="3:9" x14ac:dyDescent="0.25">
      <c r="C9" s="8" t="str">
        <f>'Produktion je Standort'!C8</f>
        <v>Belgium</v>
      </c>
      <c r="D9" s="8" t="str">
        <f>'Produktion je Standort'!D8</f>
        <v>Ghent</v>
      </c>
      <c r="E9" s="50">
        <f>'Verbrauch je Träger 2050 var.'!E122-'Energiebedarf Sek.stahl var.'!E9-('Verbrauch je Träger 2019'!F122-'Energiebedarf Sek.stahl 2019'!E8)</f>
        <v>3604.996596764985</v>
      </c>
      <c r="F9" s="54">
        <f>'Verbrauch je Träger 2050 var.'!F122-'Energiebedarf Sek.stahl var.'!F9-('Verbrauch je Träger 2019'!G122-'Energiebedarf Sek.stahl 2019'!F8)</f>
        <v>4268.8562258166821</v>
      </c>
      <c r="G9" s="51">
        <f>'Verbrauch je Träger 2050 var.'!G122-'Energiebedarf Sek.stahl var.'!G9-('Verbrauch je Träger 2019'!H122-'Energiebedarf Sek.stahl 2019'!G8)</f>
        <v>-1718.5982866001723</v>
      </c>
      <c r="H9" s="53">
        <f>'Verbrauch je Träger 2050 var.'!H122-'Energiebedarf Sek.stahl var.'!H9-('Verbrauch je Träger 2019'!I122-'Energiebedarf Sek.stahl 2019'!H8)</f>
        <v>-5220.1413807802091</v>
      </c>
      <c r="I9" s="52">
        <f>'Verbrauch je Träger 2050 var.'!I122-'Energiebedarf Sek.stahl var.'!I9-('Verbrauch je Träger 2019'!J122-'Energiebedarf Sek.stahl 2019'!I8)</f>
        <v>-3598.6321708346886</v>
      </c>
    </row>
    <row r="10" spans="3:9" x14ac:dyDescent="0.25">
      <c r="C10" s="8" t="str">
        <f>'Produktion je Standort'!C9</f>
        <v>Czech Republic</v>
      </c>
      <c r="D10" s="8" t="str">
        <f>'Produktion je Standort'!D9</f>
        <v>Trinec</v>
      </c>
      <c r="E10" s="50">
        <f>'Verbrauch je Träger 2050 var.'!E123-'Energiebedarf Sek.stahl var.'!E10-('Verbrauch je Träger 2019'!F123-'Energiebedarf Sek.stahl 2019'!E9)</f>
        <v>1708.5699466869637</v>
      </c>
      <c r="F10" s="54">
        <f>'Verbrauch je Träger 2050 var.'!F123-'Energiebedarf Sek.stahl var.'!F10-('Verbrauch je Träger 2019'!G123-'Energiebedarf Sek.stahl 2019'!F9)</f>
        <v>2023.2028681255947</v>
      </c>
      <c r="G10" s="51">
        <f>'Verbrauch je Träger 2050 var.'!G123-'Energiebedarf Sek.stahl var.'!G10-('Verbrauch je Träger 2019'!H123-'Energiebedarf Sek.stahl 2019'!G9)</f>
        <v>-814.52098610793564</v>
      </c>
      <c r="H10" s="53">
        <f>'Verbrauch je Träger 2050 var.'!H123-'Energiebedarf Sek.stahl var.'!H10-('Verbrauch je Träger 2019'!I123-'Energiebedarf Sek.stahl 2019'!H9)</f>
        <v>-2474.0596672578486</v>
      </c>
      <c r="I10" s="52">
        <f>'Verbrauch je Träger 2050 var.'!I123-'Energiebedarf Sek.stahl var.'!I10-('Verbrauch je Träger 2019'!J123-'Energiebedarf Sek.stahl 2019'!I9)</f>
        <v>-1705.5535591313765</v>
      </c>
    </row>
    <row r="11" spans="3:9" x14ac:dyDescent="0.25">
      <c r="C11" s="8" t="str">
        <f>'Produktion je Standort'!C10</f>
        <v>Finland</v>
      </c>
      <c r="D11" s="8" t="str">
        <f>'Produktion je Standort'!D10</f>
        <v>Raahe</v>
      </c>
      <c r="E11" s="50">
        <f>'Verbrauch je Träger 2050 var.'!E124-'Energiebedarf Sek.stahl var.'!E11-('Verbrauch je Träger 2019'!F124-'Energiebedarf Sek.stahl 2019'!E10)</f>
        <v>1719.8148901998088</v>
      </c>
      <c r="F11" s="54">
        <f>'Verbrauch je Träger 2050 var.'!F124-'Energiebedarf Sek.stahl var.'!F11-('Verbrauch je Träger 2019'!G124-'Energiebedarf Sek.stahl 2019'!F10)</f>
        <v>2036.5185664446562</v>
      </c>
      <c r="G11" s="51">
        <f>'Verbrauch je Träger 2050 var.'!G124-'Energiebedarf Sek.stahl var.'!G11-('Verbrauch je Träger 2019'!H124-'Energiebedarf Sek.stahl 2019'!G10)</f>
        <v>-819.88175140558678</v>
      </c>
      <c r="H11" s="53">
        <f>'Verbrauch je Träger 2050 var.'!H124-'Energiebedarf Sek.stahl var.'!H11-('Verbrauch je Träger 2019'!I124-'Energiebedarf Sek.stahl 2019'!H10)</f>
        <v>-2490.3426770694564</v>
      </c>
      <c r="I11" s="52">
        <f>'Verbrauch je Träger 2050 var.'!I124-'Energiebedarf Sek.stahl var.'!I11-('Verbrauch je Träger 2019'!J124-'Energiebedarf Sek.stahl 2019'!I10)</f>
        <v>-1716.7786503064567</v>
      </c>
    </row>
    <row r="12" spans="3:9" x14ac:dyDescent="0.25">
      <c r="C12" s="8" t="str">
        <f>'Produktion je Standort'!C11</f>
        <v>France</v>
      </c>
      <c r="D12" s="8" t="str">
        <f>'Produktion je Standort'!D11</f>
        <v>Fos-Sur-Mer</v>
      </c>
      <c r="E12" s="50">
        <f>'Verbrauch je Träger 2050 var.'!E125-'Energiebedarf Sek.stahl var.'!E12-('Verbrauch je Träger 2019'!F125-'Energiebedarf Sek.stahl 2019'!E11)</f>
        <v>2480.5022454804939</v>
      </c>
      <c r="F12" s="54">
        <f>'Verbrauch je Träger 2050 var.'!F125-'Energiebedarf Sek.stahl var.'!F12-('Verbrauch je Träger 2019'!G125-'Energiebedarf Sek.stahl 2019'!F11)</f>
        <v>2937.2863939105609</v>
      </c>
      <c r="G12" s="51">
        <f>'Verbrauch je Träger 2050 var.'!G125-'Energiebedarf Sek.stahl var.'!G12-('Verbrauch je Träger 2019'!H125-'Energiebedarf Sek.stahl 2019'!G11)</f>
        <v>-1182.5217568349817</v>
      </c>
      <c r="H12" s="53">
        <f>'Verbrauch je Träger 2050 var.'!H125-'Energiebedarf Sek.stahl var.'!H12-('Verbrauch je Träger 2019'!I125-'Energiebedarf Sek.stahl 2019'!H11)</f>
        <v>-3591.8403996194093</v>
      </c>
      <c r="I12" s="52">
        <f>'Verbrauch je Träger 2050 var.'!I125-'Energiebedarf Sek.stahl var.'!I12-('Verbrauch je Träger 2019'!J125-'Energiebedarf Sek.stahl 2019'!I11)</f>
        <v>-2476.1230533266198</v>
      </c>
    </row>
    <row r="13" spans="3:9" x14ac:dyDescent="0.25">
      <c r="C13" s="8" t="str">
        <f>'Produktion je Standort'!C12</f>
        <v>France</v>
      </c>
      <c r="D13" s="8" t="str">
        <f>'Produktion je Standort'!D12</f>
        <v>Dunkerque</v>
      </c>
      <c r="E13" s="50">
        <f>'Verbrauch je Träger 2050 var.'!E126-'Energiebedarf Sek.stahl var.'!E13-('Verbrauch je Träger 2019'!F126-'Energiebedarf Sek.stahl 2019'!E12)</f>
        <v>4531.0507684110344</v>
      </c>
      <c r="F13" s="54">
        <f>'Verbrauch je Träger 2050 var.'!F126-'Energiebedarf Sek.stahl var.'!F13-('Verbrauch je Träger 2019'!G126-'Energiebedarf Sek.stahl 2019'!F12)</f>
        <v>5365.4431462099583</v>
      </c>
      <c r="G13" s="51">
        <f>'Verbrauch je Träger 2050 var.'!G126-'Energiebedarf Sek.stahl var.'!G13-('Verbrauch je Träger 2019'!H126-'Energiebedarf Sek.stahl 2019'!G12)</f>
        <v>-2160.0730758185655</v>
      </c>
      <c r="H13" s="53">
        <f>'Verbrauch je Träger 2050 var.'!H126-'Energiebedarf Sek.stahl var.'!H13-('Verbrauch je Träger 2019'!I126-'Energiebedarf Sek.stahl 2019'!H12)</f>
        <v>-6561.0951299714543</v>
      </c>
      <c r="I13" s="52">
        <f>'Verbrauch je Träger 2050 var.'!I126-'Energiebedarf Sek.stahl var.'!I13-('Verbrauch je Träger 2019'!J126-'Energiebedarf Sek.stahl 2019'!I12)</f>
        <v>-4523.0514440766283</v>
      </c>
    </row>
    <row r="14" spans="3:9" x14ac:dyDescent="0.25">
      <c r="C14" s="8" t="str">
        <f>'Produktion je Standort'!C13</f>
        <v>Germany</v>
      </c>
      <c r="D14" s="8" t="str">
        <f>'Produktion je Standort'!D13</f>
        <v>Bremen</v>
      </c>
      <c r="E14" s="50">
        <f>'Verbrauch je Träger 2050 var.'!E127-'Energiebedarf Sek.stahl var.'!E14-('Verbrauch je Träger 2019'!F127-'Energiebedarf Sek.stahl 2019'!E13)</f>
        <v>2182.8419760228344</v>
      </c>
      <c r="F14" s="54">
        <f>'Verbrauch je Träger 2050 var.'!F127-'Energiebedarf Sek.stahl var.'!F14-('Verbrauch je Träger 2019'!G127-'Energiebedarf Sek.stahl 2019'!F13)</f>
        <v>2584.8120266412934</v>
      </c>
      <c r="G14" s="51">
        <f>'Verbrauch je Träger 2050 var.'!G127-'Energiebedarf Sek.stahl var.'!G14-('Verbrauch je Träger 2019'!H127-'Energiebedarf Sek.stahl 2019'!G13)</f>
        <v>-1040.6191460147834</v>
      </c>
      <c r="H14" s="53">
        <f>'Verbrauch je Träger 2050 var.'!H127-'Energiebedarf Sek.stahl var.'!H14-('Verbrauch je Träger 2019'!I127-'Energiebedarf Sek.stahl 2019'!H13)</f>
        <v>-3160.8195516650799</v>
      </c>
      <c r="I14" s="52">
        <f>'Verbrauch je Träger 2050 var.'!I127-'Energiebedarf Sek.stahl var.'!I14-('Verbrauch je Träger 2019'!J127-'Energiebedarf Sek.stahl 2019'!I13)</f>
        <v>-2178.9882869274265</v>
      </c>
    </row>
    <row r="15" spans="3:9" x14ac:dyDescent="0.25">
      <c r="C15" s="8" t="str">
        <f>'Produktion je Standort'!C14</f>
        <v>Germany</v>
      </c>
      <c r="D15" s="8" t="str">
        <f>'Produktion je Standort'!D14</f>
        <v>Voelklingen</v>
      </c>
      <c r="E15" s="50">
        <f>'Verbrauch je Träger 2050 var.'!E128-'Energiebedarf Sek.stahl var.'!E15-('Verbrauch je Träger 2019'!F128-'Energiebedarf Sek.stahl 2019'!E14)</f>
        <v>1840.2019325137958</v>
      </c>
      <c r="F15" s="54">
        <f>'Verbrauch je Träger 2050 var.'!F128-'Energiebedarf Sek.stahl var.'!F15-('Verbrauch je Träger 2019'!G128-'Energiebedarf Sek.stahl 2019'!F14)</f>
        <v>2179.0748660957811</v>
      </c>
      <c r="G15" s="51">
        <f>'Verbrauch je Träger 2050 var.'!G128-'Energiebedarf Sek.stahl var.'!G15-('Verbrauch je Träger 2019'!H128-'Energiebedarf Sek.stahl 2019'!G14)</f>
        <v>-877.27347400397775</v>
      </c>
      <c r="H15" s="53">
        <f>'Verbrauch je Träger 2050 var.'!H128-'Energiebedarf Sek.stahl var.'!H15-('Verbrauch je Träger 2019'!I128-'Energiebedarf Sek.stahl 2019'!H14)</f>
        <v>-2664.6666644643183</v>
      </c>
      <c r="I15" s="52">
        <f>'Verbrauch je Träger 2050 var.'!I128-'Energiebedarf Sek.stahl var.'!I15-('Verbrauch je Träger 2019'!J128-'Energiebedarf Sek.stahl 2019'!I14)</f>
        <v>-1836.9531558279095</v>
      </c>
    </row>
    <row r="16" spans="3:9" x14ac:dyDescent="0.25">
      <c r="C16" s="8" t="str">
        <f>'Produktion je Standort'!C15</f>
        <v>Germany</v>
      </c>
      <c r="D16" s="8" t="str">
        <f>'Produktion je Standort'!D15</f>
        <v>Eisenhuettenstadt</v>
      </c>
      <c r="E16" s="50">
        <f>'Verbrauch je Träger 2050 var.'!E129-'Energiebedarf Sek.stahl var.'!E16-('Verbrauch je Träger 2019'!F129-'Energiebedarf Sek.stahl 2019'!E15)</f>
        <v>1422.1546207421493</v>
      </c>
      <c r="F16" s="54">
        <f>'Verbrauch je Träger 2050 var.'!F129-'Energiebedarf Sek.stahl var.'!F16-('Verbrauch je Träger 2019'!G129-'Energiebedarf Sek.stahl 2019'!F15)</f>
        <v>1684.0441991753883</v>
      </c>
      <c r="G16" s="51">
        <f>'Verbrauch je Träger 2050 var.'!G129-'Energiebedarf Sek.stahl var.'!G16-('Verbrauch je Träger 2019'!H129-'Energiebedarf Sek.stahl 2019'!G15)</f>
        <v>-677.97914058538936</v>
      </c>
      <c r="H16" s="53">
        <f>'Verbrauch je Träger 2050 var.'!H129-'Energiebedarf Sek.stahl var.'!H16-('Verbrauch je Träger 2019'!I129-'Energiebedarf Sek.stahl 2019'!H15)</f>
        <v>-2059.3218291151284</v>
      </c>
      <c r="I16" s="52">
        <f>'Verbrauch je Träger 2050 var.'!I129-'Energiebedarf Sek.stahl var.'!I16-('Verbrauch je Träger 2019'!J129-'Energiebedarf Sek.stahl 2019'!I15)</f>
        <v>-1419.6438839072628</v>
      </c>
    </row>
    <row r="17" spans="3:9" x14ac:dyDescent="0.25">
      <c r="C17" s="8" t="str">
        <f>'Produktion je Standort'!C16</f>
        <v>Germany</v>
      </c>
      <c r="D17" s="8" t="str">
        <f>'Produktion je Standort'!D16</f>
        <v>Duisburg-Huckingen</v>
      </c>
      <c r="E17" s="50">
        <f>'Verbrauch je Träger 2050 var.'!E130-'Energiebedarf Sek.stahl var.'!E17-('Verbrauch je Träger 2019'!F130-'Energiebedarf Sek.stahl 2019'!E16)</f>
        <v>3307.3363273073246</v>
      </c>
      <c r="F17" s="54">
        <f>'Verbrauch je Träger 2050 var.'!F130-'Energiebedarf Sek.stahl var.'!F17-('Verbrauch je Träger 2019'!G130-'Energiebedarf Sek.stahl 2019'!F16)</f>
        <v>3916.3818585474146</v>
      </c>
      <c r="G17" s="51">
        <f>'Verbrauch je Träger 2050 var.'!G130-'Energiebedarf Sek.stahl var.'!G17-('Verbrauch je Träger 2019'!H130-'Energiebedarf Sek.stahl 2019'!G16)</f>
        <v>-1576.6956757799762</v>
      </c>
      <c r="H17" s="53">
        <f>'Verbrauch je Träger 2050 var.'!H130-'Energiebedarf Sek.stahl var.'!H17-('Verbrauch je Träger 2019'!I130-'Energiebedarf Sek.stahl 2019'!H16)</f>
        <v>-4789.1205328258784</v>
      </c>
      <c r="I17" s="52">
        <f>'Verbrauch je Träger 2050 var.'!I130-'Energiebedarf Sek.stahl var.'!I17-('Verbrauch je Träger 2019'!J130-'Energiebedarf Sek.stahl 2019'!I16)</f>
        <v>-3301.4974044354949</v>
      </c>
    </row>
    <row r="18" spans="3:9" x14ac:dyDescent="0.25">
      <c r="C18" s="8" t="str">
        <f>'Produktion je Standort'!C17</f>
        <v>Germany</v>
      </c>
      <c r="D18" s="8" t="str">
        <f>'Produktion je Standort'!D17</f>
        <v>Duisburg-Beeckerwerth</v>
      </c>
      <c r="E18" s="50">
        <f>'Verbrauch je Träger 2050 var.'!E131-'Energiebedarf Sek.stahl var.'!E18-('Verbrauch je Träger 2019'!F131-'Energiebedarf Sek.stahl 2019'!E17)</f>
        <v>3968.8035927687906</v>
      </c>
      <c r="F18" s="54">
        <f>'Verbrauch je Träger 2050 var.'!F131-'Energiebedarf Sek.stahl var.'!F18-('Verbrauch je Träger 2019'!G131-'Energiebedarf Sek.stahl 2019'!F17)</f>
        <v>4699.6582302568968</v>
      </c>
      <c r="G18" s="51">
        <f>'Verbrauch je Träger 2050 var.'!G131-'Energiebedarf Sek.stahl var.'!G18-('Verbrauch je Träger 2019'!H131-'Energiebedarf Sek.stahl 2019'!G17)</f>
        <v>-1892.0348109359693</v>
      </c>
      <c r="H18" s="53">
        <f>'Verbrauch je Träger 2050 var.'!H131-'Energiebedarf Sek.stahl var.'!H18-('Verbrauch je Träger 2019'!I131-'Energiebedarf Sek.stahl 2019'!H17)</f>
        <v>-5746.9446393910548</v>
      </c>
      <c r="I18" s="52">
        <f>'Verbrauch je Träger 2050 var.'!I131-'Energiebedarf Sek.stahl var.'!I18-('Verbrauch je Träger 2019'!J131-'Energiebedarf Sek.stahl 2019'!I17)</f>
        <v>-3961.796885322593</v>
      </c>
    </row>
    <row r="19" spans="3:9" x14ac:dyDescent="0.25">
      <c r="C19" s="8" t="str">
        <f>'Produktion je Standort'!C18</f>
        <v>Germany</v>
      </c>
      <c r="D19" s="8" t="str">
        <f>'Produktion je Standort'!D18</f>
        <v>Salzgitter</v>
      </c>
      <c r="E19" s="50">
        <f>'Verbrauch je Träger 2050 var.'!E132-'Energiebedarf Sek.stahl var.'!E19-('Verbrauch je Träger 2019'!F132-'Energiebedarf Sek.stahl 2019'!E18)</f>
        <v>3042.7494211227377</v>
      </c>
      <c r="F19" s="54">
        <f>'Verbrauch je Träger 2050 var.'!F132-'Energiebedarf Sek.stahl var.'!F19-('Verbrauch je Träger 2019'!G132-'Energiebedarf Sek.stahl 2019'!F18)</f>
        <v>3603.0713098636206</v>
      </c>
      <c r="G19" s="51">
        <f>'Verbrauch je Träger 2050 var.'!G132-'Energiebedarf Sek.stahl var.'!G19-('Verbrauch je Träger 2019'!H132-'Energiebedarf Sek.stahl 2019'!G18)</f>
        <v>-1450.560021717577</v>
      </c>
      <c r="H19" s="53">
        <f>'Verbrauch je Träger 2050 var.'!H132-'Energiebedarf Sek.stahl var.'!H19-('Verbrauch je Träger 2019'!I132-'Energiebedarf Sek.stahl 2019'!H18)</f>
        <v>-4405.9908901998087</v>
      </c>
      <c r="I19" s="52">
        <f>'Verbrauch je Träger 2050 var.'!I132-'Energiebedarf Sek.stahl var.'!I19-('Verbrauch je Träger 2019'!J132-'Energiebedarf Sek.stahl 2019'!I18)</f>
        <v>-3037.3776120806538</v>
      </c>
    </row>
    <row r="20" spans="3:9" x14ac:dyDescent="0.25">
      <c r="C20" s="8" t="str">
        <f>'Produktion je Standort'!C19</f>
        <v>Germany</v>
      </c>
      <c r="D20" s="8" t="str">
        <f>'Produktion je Standort'!D19</f>
        <v>Dillingen</v>
      </c>
      <c r="E20" s="50">
        <f>'Verbrauch je Träger 2050 var.'!E133-'Energiebedarf Sek.stahl var.'!E20-('Verbrauch je Träger 2019'!F133-'Energiebedarf Sek.stahl 2019'!E19)</f>
        <v>1543.8645975870591</v>
      </c>
      <c r="F20" s="54">
        <f>'Verbrauch je Träger 2050 var.'!F133-'Energiebedarf Sek.stahl var.'!F20-('Verbrauch je Träger 2019'!G133-'Energiebedarf Sek.stahl 2019'!F19)</f>
        <v>1828.1670515699334</v>
      </c>
      <c r="G20" s="51">
        <f>'Verbrauch je Träger 2050 var.'!G133-'Energiebedarf Sek.stahl var.'!G20-('Verbrauch je Träger 2019'!H133-'Energiebedarf Sek.stahl 2019'!G19)</f>
        <v>-736.00154145409215</v>
      </c>
      <c r="H20" s="53">
        <f>'Verbrauch je Träger 2050 var.'!H133-'Energiebedarf Sek.stahl var.'!H20-('Verbrauch je Träger 2019'!I133-'Energiebedarf Sek.stahl 2019'!H19)</f>
        <v>-2235.5614647231209</v>
      </c>
      <c r="I20" s="52">
        <f>'Verbrauch je Träger 2050 var.'!I133-'Energiebedarf Sek.stahl var.'!I20-('Verbrauch je Träger 2019'!J133-'Energiebedarf Sek.stahl 2019'!I19)</f>
        <v>-1541.1389883904887</v>
      </c>
    </row>
    <row r="21" spans="3:9" x14ac:dyDescent="0.25">
      <c r="C21" s="8" t="str">
        <f>'Produktion je Standort'!C20</f>
        <v>Germany</v>
      </c>
      <c r="D21" s="8" t="str">
        <f>'Produktion je Standort'!D20</f>
        <v>Duisburg</v>
      </c>
      <c r="E21" s="50">
        <f>'Verbrauch je Träger 2050 var.'!E134-'Energiebedarf Sek.stahl var.'!E21-('Verbrauch je Träger 2019'!F134-'Energiebedarf Sek.stahl 2019'!E20)</f>
        <v>740.84333731684069</v>
      </c>
      <c r="F21" s="54">
        <f>'Verbrauch je Träger 2050 var.'!F134-'Energiebedarf Sek.stahl var.'!F21-('Verbrauch je Träger 2019'!G134-'Energiebedarf Sek.stahl 2019'!F20)</f>
        <v>877.26953631462106</v>
      </c>
      <c r="G21" s="51">
        <f>'Verbrauch je Träger 2050 var.'!G134-'Energiebedarf Sek.stahl var.'!G21-('Verbrauch je Träger 2019'!H134-'Energiebedarf Sek.stahl 2019'!G20)</f>
        <v>-353.17983137471424</v>
      </c>
      <c r="H21" s="53">
        <f>'Verbrauch je Träger 2050 var.'!H134-'Energiebedarf Sek.stahl var.'!H21-('Verbrauch je Träger 2019'!I134-'Energiebedarf Sek.stahl 2019'!H20)</f>
        <v>-1072.7629993529968</v>
      </c>
      <c r="I21" s="52">
        <f>'Verbrauch je Träger 2050 var.'!I134-'Energiebedarf Sek.stahl var.'!I21-('Verbrauch je Träger 2019'!J134-'Energiebedarf Sek.stahl 2019'!I20)</f>
        <v>-739.53541859355084</v>
      </c>
    </row>
    <row r="22" spans="3:9" x14ac:dyDescent="0.25">
      <c r="C22" s="8" t="str">
        <f>'Produktion je Standort'!C21</f>
        <v>Germany</v>
      </c>
      <c r="D22" s="8" t="str">
        <f>'Produktion je Standort'!D21</f>
        <v>Duisburg-Bruckhausen</v>
      </c>
      <c r="E22" s="50">
        <f>'Verbrauch je Träger 2050 var.'!E135-'Energiebedarf Sek.stahl var.'!E22-('Verbrauch je Träger 2019'!F135-'Energiebedarf Sek.stahl 2019'!E21)</f>
        <v>3968.8035927687906</v>
      </c>
      <c r="F22" s="54">
        <f>'Verbrauch je Träger 2050 var.'!F135-'Energiebedarf Sek.stahl var.'!F22-('Verbrauch je Träger 2019'!G135-'Energiebedarf Sek.stahl 2019'!F21)</f>
        <v>4699.6582302568968</v>
      </c>
      <c r="G22" s="51">
        <f>'Verbrauch je Träger 2050 var.'!G135-'Energiebedarf Sek.stahl var.'!G22-('Verbrauch je Träger 2019'!H135-'Energiebedarf Sek.stahl 2019'!G21)</f>
        <v>-1892.0348109359693</v>
      </c>
      <c r="H22" s="53">
        <f>'Verbrauch je Träger 2050 var.'!H135-'Energiebedarf Sek.stahl var.'!H22-('Verbrauch je Träger 2019'!I135-'Energiebedarf Sek.stahl 2019'!H21)</f>
        <v>-5746.9446393910548</v>
      </c>
      <c r="I22" s="52">
        <f>'Verbrauch je Träger 2050 var.'!I135-'Energiebedarf Sek.stahl var.'!I22-('Verbrauch je Träger 2019'!J135-'Energiebedarf Sek.stahl 2019'!I21)</f>
        <v>-3961.796885322593</v>
      </c>
    </row>
    <row r="23" spans="3:9" x14ac:dyDescent="0.25">
      <c r="C23" s="8" t="str">
        <f>'Produktion je Standort'!C22</f>
        <v>Hungaria</v>
      </c>
      <c r="D23" s="8" t="str">
        <f>'Produktion je Standort'!D22</f>
        <v>Dunauijvaros</v>
      </c>
      <c r="E23" s="50">
        <f>'Verbrauch je Träger 2050 var.'!E136-'Energiebedarf Sek.stahl var.'!E23-('Verbrauch je Träger 2019'!F136-'Energiebedarf Sek.stahl 2019'!E22)</f>
        <v>1058.3476247383439</v>
      </c>
      <c r="F23" s="54">
        <f>'Verbrauch je Träger 2050 var.'!F136-'Energiebedarf Sek.stahl var.'!F23-('Verbrauch je Träger 2019'!G136-'Energiebedarf Sek.stahl 2019'!F22)</f>
        <v>1253.2421947351722</v>
      </c>
      <c r="G23" s="51">
        <f>'Verbrauch je Träger 2050 var.'!G136-'Energiebedarf Sek.stahl var.'!G23-('Verbrauch je Träger 2019'!H136-'Energiebedarf Sek.stahl 2019'!G22)</f>
        <v>-504.54261624959213</v>
      </c>
      <c r="H23" s="53">
        <f>'Verbrauch je Träger 2050 var.'!H136-'Energiebedarf Sek.stahl var.'!H23-('Verbrauch je Träger 2019'!I136-'Energiebedarf Sek.stahl 2019'!H22)</f>
        <v>-1532.5185705042811</v>
      </c>
      <c r="I23" s="52">
        <f>'Verbrauch je Träger 2050 var.'!I136-'Energiebedarf Sek.stahl var.'!I23-('Verbrauch je Träger 2019'!J136-'Energiebedarf Sek.stahl 2019'!I22)</f>
        <v>-1056.4791694193582</v>
      </c>
    </row>
    <row r="24" spans="3:9" x14ac:dyDescent="0.25">
      <c r="C24" s="8" t="str">
        <f>'Produktion je Standort'!C23</f>
        <v>Italy</v>
      </c>
      <c r="D24" s="8" t="str">
        <f>'Produktion je Standort'!D23</f>
        <v>Taranto</v>
      </c>
      <c r="E24" s="50">
        <f>'Verbrauch je Träger 2050 var.'!E137-'Energiebedarf Sek.stahl var.'!E24-('Verbrauch je Träger 2019'!F137-'Energiebedarf Sek.stahl 2019'!E23)</f>
        <v>5622.471756422452</v>
      </c>
      <c r="F24" s="54">
        <f>'Verbrauch je Träger 2050 var.'!F137-'Energiebedarf Sek.stahl var.'!F24-('Verbrauch je Träger 2019'!G137-'Energiebedarf Sek.stahl 2019'!F23)</f>
        <v>6657.8491595306023</v>
      </c>
      <c r="G24" s="51">
        <f>'Verbrauch je Träger 2050 var.'!G137-'Energiebedarf Sek.stahl var.'!G24-('Verbrauch je Träger 2019'!H137-'Energiebedarf Sek.stahl 2019'!G23)</f>
        <v>-2680.3826488259583</v>
      </c>
      <c r="H24" s="53">
        <f>'Verbrauch je Träger 2050 var.'!H137-'Energiebedarf Sek.stahl var.'!H24-('Verbrauch je Träger 2019'!I137-'Energiebedarf Sek.stahl 2019'!H23)</f>
        <v>-8141.5049058039913</v>
      </c>
      <c r="I24" s="52">
        <f>'Verbrauch je Träger 2050 var.'!I137-'Energiebedarf Sek.stahl var.'!I24-('Verbrauch je Träger 2019'!J137-'Energiebedarf Sek.stahl 2019'!I23)</f>
        <v>-5612.5455875403404</v>
      </c>
    </row>
    <row r="25" spans="3:9" x14ac:dyDescent="0.25">
      <c r="C25" s="8" t="str">
        <f>'Produktion je Standort'!C24</f>
        <v>Netherlands</v>
      </c>
      <c r="D25" s="8" t="str">
        <f>'Produktion je Standort'!D24</f>
        <v>Ijmuiden</v>
      </c>
      <c r="E25" s="50">
        <f>'Verbrauch je Träger 2050 var.'!E138-'Energiebedarf Sek.stahl var.'!E25-('Verbrauch je Träger 2019'!F138-'Energiebedarf Sek.stahl 2019'!E24)</f>
        <v>4507.8994141198837</v>
      </c>
      <c r="F25" s="54">
        <f>'Verbrauch je Träger 2050 var.'!F138-'Energiebedarf Sek.stahl var.'!F25-('Verbrauch je Träger 2019'!G138-'Energiebedarf Sek.stahl 2019'!F24)</f>
        <v>5338.0284732001255</v>
      </c>
      <c r="G25" s="51">
        <f>'Verbrauch je Träger 2050 var.'!G138-'Energiebedarf Sek.stahl var.'!G25-('Verbrauch je Träger 2019'!H138-'Energiebedarf Sek.stahl 2019'!G24)</f>
        <v>-2149.0362060881052</v>
      </c>
      <c r="H25" s="53">
        <f>'Verbrauch je Träger 2050 var.'!H138-'Energiebedarf Sek.stahl var.'!H25-('Verbrauch je Träger 2019'!I138-'Energiebedarf Sek.stahl 2019'!H24)</f>
        <v>-6527.5712862416722</v>
      </c>
      <c r="I25" s="52">
        <f>'Verbrauch je Träger 2050 var.'!I138-'Energiebedarf Sek.stahl var.'!I25-('Verbrauch je Träger 2019'!J138-'Energiebedarf Sek.stahl 2019'!I24)</f>
        <v>-4499.9409622455805</v>
      </c>
    </row>
    <row r="26" spans="3:9" x14ac:dyDescent="0.25">
      <c r="C26" s="8" t="str">
        <f>'Produktion je Standort'!C25</f>
        <v>Poland</v>
      </c>
      <c r="D26" s="8" t="str">
        <f>'Produktion je Standort'!D25</f>
        <v>Krakow</v>
      </c>
      <c r="E26" s="50">
        <f>'Verbrauch je Träger 2050 var.'!E139-'Energiebedarf Sek.stahl var.'!E26-('Verbrauch je Träger 2019'!F139-'Energiebedarf Sek.stahl 2019'!E25)</f>
        <v>1802.4982983824925</v>
      </c>
      <c r="F26" s="54">
        <f>'Verbrauch je Träger 2050 var.'!F139-'Energiebedarf Sek.stahl var.'!F26-('Verbrauch je Träger 2019'!G139-'Energiebedarf Sek.stahl 2019'!F25)</f>
        <v>2134.4281129083411</v>
      </c>
      <c r="G26" s="51">
        <f>'Verbrauch je Träger 2050 var.'!G139-'Energiebedarf Sek.stahl var.'!G26-('Verbrauch je Träger 2019'!H139-'Energiebedarf Sek.stahl 2019'!G25)</f>
        <v>-859.29914330008614</v>
      </c>
      <c r="H26" s="53">
        <f>'Verbrauch je Träger 2050 var.'!H139-'Energiebedarf Sek.stahl var.'!H26-('Verbrauch je Träger 2019'!I139-'Energiebedarf Sek.stahl 2019'!H25)</f>
        <v>-2610.0706903901046</v>
      </c>
      <c r="I26" s="52">
        <f>'Verbrauch je Träger 2050 var.'!I139-'Energiebedarf Sek.stahl var.'!I26-('Verbrauch je Träger 2019'!J139-'Energiebedarf Sek.stahl 2019'!I25)</f>
        <v>-1799.3160854173443</v>
      </c>
    </row>
    <row r="27" spans="3:9" x14ac:dyDescent="0.25">
      <c r="C27" s="8" t="str">
        <f>'Produktion je Standort'!C26</f>
        <v>Poland</v>
      </c>
      <c r="D27" s="8" t="str">
        <f>'Produktion je Standort'!D26</f>
        <v>Dabrowa Gornicza</v>
      </c>
      <c r="E27" s="50">
        <f>'Verbrauch je Träger 2050 var.'!E140-'Energiebedarf Sek.stahl var.'!E27-('Verbrauch je Träger 2019'!F140-'Energiebedarf Sek.stahl 2019'!E26)</f>
        <v>1802.4982983824925</v>
      </c>
      <c r="F27" s="54">
        <f>'Verbrauch je Träger 2050 var.'!F140-'Energiebedarf Sek.stahl var.'!F27-('Verbrauch je Träger 2019'!G140-'Energiebedarf Sek.stahl 2019'!F26)</f>
        <v>2134.4281129083411</v>
      </c>
      <c r="G27" s="51">
        <f>'Verbrauch je Träger 2050 var.'!G140-'Energiebedarf Sek.stahl var.'!G27-('Verbrauch je Träger 2019'!H140-'Energiebedarf Sek.stahl 2019'!G26)</f>
        <v>-859.29914330008614</v>
      </c>
      <c r="H27" s="53">
        <f>'Verbrauch je Träger 2050 var.'!H140-'Energiebedarf Sek.stahl var.'!H27-('Verbrauch je Träger 2019'!I140-'Energiebedarf Sek.stahl 2019'!H26)</f>
        <v>-2610.0706903901046</v>
      </c>
      <c r="I27" s="52">
        <f>'Verbrauch je Träger 2050 var.'!I140-'Energiebedarf Sek.stahl var.'!I27-('Verbrauch je Träger 2019'!J140-'Energiebedarf Sek.stahl 2019'!I26)</f>
        <v>-1799.3160854173443</v>
      </c>
    </row>
    <row r="28" spans="3:9" x14ac:dyDescent="0.25">
      <c r="C28" s="8" t="str">
        <f>'Produktion je Standort'!C27</f>
        <v>Romania</v>
      </c>
      <c r="D28" s="8" t="str">
        <f>'Produktion je Standort'!D27</f>
        <v>Galati</v>
      </c>
      <c r="E28" s="50">
        <f>'Verbrauch je Träger 2050 var.'!E141-'Energiebedarf Sek.stahl var.'!E28-('Verbrauch je Träger 2019'!F141-'Energiebedarf Sek.stahl 2019'!E27)</f>
        <v>1356.0078941960032</v>
      </c>
      <c r="F28" s="54">
        <f>'Verbrauch je Träger 2050 var.'!F141-'Energiebedarf Sek.stahl var.'!F28-('Verbrauch je Träger 2019'!G141-'Energiebedarf Sek.stahl 2019'!F27)</f>
        <v>1605.7165620044398</v>
      </c>
      <c r="G28" s="51">
        <f>'Verbrauch je Träger 2050 var.'!G141-'Energiebedarf Sek.stahl var.'!G28-('Verbrauch je Träger 2019'!H141-'Energiebedarf Sek.stahl 2019'!G27)</f>
        <v>-646.44522706979023</v>
      </c>
      <c r="H28" s="53">
        <f>'Verbrauch je Träger 2050 var.'!H141-'Energiebedarf Sek.stahl var.'!H28-('Verbrauch je Träger 2019'!I141-'Energiebedarf Sek.stahl 2019'!H27)</f>
        <v>-1963.5394184586098</v>
      </c>
      <c r="I28" s="52">
        <f>'Verbrauch je Träger 2050 var.'!I141-'Energiebedarf Sek.stahl var.'!I28-('Verbrauch je Träger 2019'!J141-'Energiebedarf Sek.stahl 2019'!I27)</f>
        <v>-1353.6139358185524</v>
      </c>
    </row>
    <row r="29" spans="3:9" x14ac:dyDescent="0.25">
      <c r="C29" s="8" t="str">
        <f>'Produktion je Standort'!C28</f>
        <v>Slovakia</v>
      </c>
      <c r="D29" s="8" t="str">
        <f>'Produktion je Standort'!D28</f>
        <v>Kosice</v>
      </c>
      <c r="E29" s="50">
        <f>'Verbrauch je Träger 2050 var.'!E142-'Energiebedarf Sek.stahl var.'!E29-('Verbrauch je Träger 2019'!F142-'Energiebedarf Sek.stahl 2019'!E28)</f>
        <v>2976.6026945765934</v>
      </c>
      <c r="F29" s="54">
        <f>'Verbrauch je Träger 2050 var.'!F142-'Energiebedarf Sek.stahl var.'!F29-('Verbrauch je Träger 2019'!G142-'Energiebedarf Sek.stahl 2019'!F28)</f>
        <v>3524.7436726926726</v>
      </c>
      <c r="G29" s="51">
        <f>'Verbrauch je Träger 2050 var.'!G142-'Energiebedarf Sek.stahl var.'!G29-('Verbrauch je Träger 2019'!H142-'Energiebedarf Sek.stahl 2019'!G28)</f>
        <v>-1419.0261082019779</v>
      </c>
      <c r="H29" s="53">
        <f>'Verbrauch je Träger 2050 var.'!H142-'Energiebedarf Sek.stahl var.'!H29-('Verbrauch je Träger 2019'!I142-'Energiebedarf Sek.stahl 2019'!H28)</f>
        <v>-4310.2084795432911</v>
      </c>
      <c r="I29" s="52">
        <f>'Verbrauch je Träger 2050 var.'!I142-'Energiebedarf Sek.stahl var.'!I29-('Verbrauch je Träger 2019'!J142-'Energiebedarf Sek.stahl 2019'!I28)</f>
        <v>-2971.3476639919436</v>
      </c>
    </row>
    <row r="30" spans="3:9" x14ac:dyDescent="0.25">
      <c r="C30" s="8" t="str">
        <f>'Produktion je Standort'!C29</f>
        <v>Spain</v>
      </c>
      <c r="D30" s="8" t="str">
        <f>'Produktion je Standort'!D29</f>
        <v>Gijon</v>
      </c>
      <c r="E30" s="50">
        <f>'Verbrauch je Träger 2050 var.'!E143-'Energiebedarf Sek.stahl var.'!E30-('Verbrauch je Träger 2019'!F143-'Energiebedarf Sek.stahl 2019'!E29)</f>
        <v>1570.9847554709795</v>
      </c>
      <c r="F30" s="54">
        <f>'Verbrauch je Träger 2050 var.'!F143-'Energiebedarf Sek.stahl var.'!F30-('Verbrauch je Träger 2019'!G143-'Energiebedarf Sek.stahl 2019'!F29)</f>
        <v>1860.2813828100225</v>
      </c>
      <c r="G30" s="51">
        <f>'Verbrauch je Träger 2050 var.'!G143-'Energiebedarf Sek.stahl var.'!G30-('Verbrauch je Träger 2019'!H143-'Energiebedarf Sek.stahl 2019'!G29)</f>
        <v>-748.93044599548875</v>
      </c>
      <c r="H30" s="53">
        <f>'Verbrauch je Träger 2050 var.'!H143-'Energiebedarf Sek.stahl var.'!H30-('Verbrauch je Träger 2019'!I143-'Energiebedarf Sek.stahl 2019'!H29)</f>
        <v>-2274.8322530922915</v>
      </c>
      <c r="I30" s="52">
        <f>'Verbrauch je Träger 2050 var.'!I143-'Energiebedarf Sek.stahl var.'!I30-('Verbrauch je Träger 2019'!J143-'Energiebedarf Sek.stahl 2019'!I29)</f>
        <v>-1568.2112671068601</v>
      </c>
    </row>
    <row r="31" spans="3:9" x14ac:dyDescent="0.25">
      <c r="C31" s="8" t="str">
        <f>'Produktion je Standort'!C30</f>
        <v>Spain</v>
      </c>
      <c r="D31" s="8" t="str">
        <f>'Produktion je Standort'!D30</f>
        <v>Aviles</v>
      </c>
      <c r="E31" s="50">
        <f>'Verbrauch je Träger 2050 var.'!E144-'Energiebedarf Sek.stahl var.'!E31-('Verbrauch je Träger 2019'!F144-'Energiebedarf Sek.stahl 2019'!E30)</f>
        <v>1570.9847554709795</v>
      </c>
      <c r="F31" s="54">
        <f>'Verbrauch je Träger 2050 var.'!F144-'Energiebedarf Sek.stahl var.'!F31-('Verbrauch je Träger 2019'!G144-'Energiebedarf Sek.stahl 2019'!F30)</f>
        <v>1860.2813828100225</v>
      </c>
      <c r="G31" s="51">
        <f>'Verbrauch je Träger 2050 var.'!G144-'Energiebedarf Sek.stahl var.'!G31-('Verbrauch je Träger 2019'!H144-'Energiebedarf Sek.stahl 2019'!G30)</f>
        <v>-748.93044599548875</v>
      </c>
      <c r="H31" s="53">
        <f>'Verbrauch je Träger 2050 var.'!H144-'Energiebedarf Sek.stahl var.'!H31-('Verbrauch je Träger 2019'!I144-'Energiebedarf Sek.stahl 2019'!H30)</f>
        <v>-2274.8322530922915</v>
      </c>
      <c r="I31" s="52">
        <f>'Verbrauch je Träger 2050 var.'!I144-'Energiebedarf Sek.stahl var.'!I31-('Verbrauch je Träger 2019'!J144-'Energiebedarf Sek.stahl 2019'!I30)</f>
        <v>-1568.2112671068601</v>
      </c>
    </row>
    <row r="32" spans="3:9" x14ac:dyDescent="0.25">
      <c r="C32" s="8" t="str">
        <f>'Produktion je Standort'!C31</f>
        <v>Sweden</v>
      </c>
      <c r="D32" s="8" t="str">
        <f>'Produktion je Standort'!D31</f>
        <v>Lulea</v>
      </c>
      <c r="E32" s="50">
        <f>'Verbrauch je Träger 2050 var.'!E145-'Energiebedarf Sek.stahl var.'!E32-('Verbrauch je Träger 2019'!F145-'Energiebedarf Sek.stahl 2019'!E31)</f>
        <v>1521.3747105613688</v>
      </c>
      <c r="F32" s="54">
        <f>'Verbrauch je Träger 2050 var.'!F145-'Energiebedarf Sek.stahl var.'!F32-('Verbrauch je Träger 2019'!G145-'Energiebedarf Sek.stahl 2019'!F31)</f>
        <v>1801.5356549318103</v>
      </c>
      <c r="G32" s="51">
        <f>'Verbrauch je Träger 2050 var.'!G145-'Energiebedarf Sek.stahl var.'!G32-('Verbrauch je Träger 2019'!H145-'Energiebedarf Sek.stahl 2019'!G31)</f>
        <v>-725.2800108587885</v>
      </c>
      <c r="H32" s="53">
        <f>'Verbrauch je Träger 2050 var.'!H145-'Energiebedarf Sek.stahl var.'!H32-('Verbrauch je Träger 2019'!I145-'Energiebedarf Sek.stahl 2019'!H31)</f>
        <v>-2202.9954450999044</v>
      </c>
      <c r="I32" s="52">
        <f>'Verbrauch je Träger 2050 var.'!I145-'Energiebedarf Sek.stahl var.'!I32-('Verbrauch je Träger 2019'!J145-'Energiebedarf Sek.stahl 2019'!I31)</f>
        <v>-1518.6888060403269</v>
      </c>
    </row>
    <row r="33" spans="3:9" x14ac:dyDescent="0.25">
      <c r="C33" s="8" t="str">
        <f>'Produktion je Standort'!C32</f>
        <v>Sweden</v>
      </c>
      <c r="D33" s="8" t="str">
        <f>'Produktion je Standort'!D32</f>
        <v>Oxeloesund</v>
      </c>
      <c r="E33" s="50">
        <f>'Verbrauch je Träger 2050 var.'!E146-'Energiebedarf Sek.stahl var.'!E33-('Verbrauch je Träger 2019'!F146-'Energiebedarf Sek.stahl 2019'!E32)</f>
        <v>992.20089819219766</v>
      </c>
      <c r="F33" s="54">
        <f>'Verbrauch je Träger 2050 var.'!F146-'Energiebedarf Sek.stahl var.'!F33-('Verbrauch je Träger 2019'!G146-'Energiebedarf Sek.stahl 2019'!F32)</f>
        <v>1174.9145575642242</v>
      </c>
      <c r="G33" s="51">
        <f>'Verbrauch je Träger 2050 var.'!G146-'Energiebedarf Sek.stahl var.'!G33-('Verbrauch je Träger 2019'!H146-'Energiebedarf Sek.stahl 2019'!G32)</f>
        <v>-473.00870273399232</v>
      </c>
      <c r="H33" s="53">
        <f>'Verbrauch je Träger 2050 var.'!H146-'Energiebedarf Sek.stahl var.'!H33-('Verbrauch je Träger 2019'!I146-'Energiebedarf Sek.stahl 2019'!H32)</f>
        <v>-1436.7361598477637</v>
      </c>
      <c r="I33" s="52">
        <f>'Verbrauch je Träger 2050 var.'!I146-'Energiebedarf Sek.stahl var.'!I33-('Verbrauch je Träger 2019'!J146-'Energiebedarf Sek.stahl 2019'!I32)</f>
        <v>-990.44922133064824</v>
      </c>
    </row>
    <row r="34" spans="3:9" x14ac:dyDescent="0.25">
      <c r="C34" s="8" t="str">
        <f>'Produktion je Standort'!C33</f>
        <v>United Kingdom</v>
      </c>
      <c r="D34" s="8" t="str">
        <f>'Produktion je Standort'!D33</f>
        <v>Port Talbot</v>
      </c>
      <c r="E34" s="50">
        <f>'Verbrauch je Träger 2050 var.'!E147-'Energiebedarf Sek.stahl var.'!E34-('Verbrauch je Träger 2019'!F147-'Energiebedarf Sek.stahl 2019'!E33)</f>
        <v>2503.6535997716446</v>
      </c>
      <c r="F34" s="54">
        <f>'Verbrauch je Träger 2050 var.'!F147-'Energiebedarf Sek.stahl var.'!F34-('Verbrauch je Träger 2019'!G147-'Energiebedarf Sek.stahl 2019'!F33)</f>
        <v>2964.7010669203919</v>
      </c>
      <c r="G34" s="51">
        <f>'Verbrauch je Träger 2050 var.'!G147-'Energiebedarf Sek.stahl var.'!G34-('Verbrauch je Träger 2019'!H147-'Energiebedarf Sek.stahl 2019'!G33)</f>
        <v>-1193.558626565441</v>
      </c>
      <c r="H34" s="53">
        <f>'Verbrauch je Träger 2050 var.'!H147-'Energiebedarf Sek.stahl var.'!H34-('Verbrauch je Träger 2019'!I147-'Energiebedarf Sek.stahl 2019'!H33)</f>
        <v>-3625.3642433491896</v>
      </c>
      <c r="I34" s="52">
        <f>'Verbrauch je Träger 2050 var.'!I147-'Energiebedarf Sek.stahl var.'!I34-('Verbrauch je Träger 2019'!J147-'Energiebedarf Sek.stahl 2019'!I33)</f>
        <v>-2499.2335351576703</v>
      </c>
    </row>
    <row r="35" spans="3:9" x14ac:dyDescent="0.25">
      <c r="C35" s="8" t="str">
        <f>'Produktion je Standort'!C34</f>
        <v>United Kingdom</v>
      </c>
      <c r="D35" s="8" t="str">
        <f>'Produktion je Standort'!D34</f>
        <v>Scunthorpe</v>
      </c>
      <c r="E35" s="50">
        <f>'Verbrauch je Träger 2050 var.'!E148-'Energiebedarf Sek.stahl var.'!E35-('Verbrauch je Träger 2019'!F148-'Energiebedarf Sek.stahl 2019'!E34)</f>
        <v>1852.1083432921018</v>
      </c>
      <c r="F35" s="54">
        <f>'Verbrauch je Träger 2050 var.'!F148-'Energiebedarf Sek.stahl var.'!F35-('Verbrauch je Träger 2019'!G148-'Energiebedarf Sek.stahl 2019'!F34)</f>
        <v>2193.1738407865523</v>
      </c>
      <c r="G35" s="51">
        <f>'Verbrauch je Träger 2050 var.'!G148-'Energiebedarf Sek.stahl var.'!G35-('Verbrauch je Träger 2019'!H148-'Energiebedarf Sek.stahl 2019'!G34)</f>
        <v>-882.94957843678594</v>
      </c>
      <c r="H35" s="53">
        <f>'Verbrauch je Träger 2050 var.'!H148-'Energiebedarf Sek.stahl var.'!H35-('Verbrauch je Träger 2019'!I148-'Energiebedarf Sek.stahl 2019'!H34)</f>
        <v>-2681.9074983824917</v>
      </c>
      <c r="I35" s="52">
        <f>'Verbrauch je Träger 2050 var.'!I148-'Energiebedarf Sek.stahl var.'!I35-('Verbrauch je Träger 2019'!J148-'Energiebedarf Sek.stahl 2019'!I34)</f>
        <v>-1848.8385464838761</v>
      </c>
    </row>
    <row r="36" spans="3:9" x14ac:dyDescent="0.25">
      <c r="G36" t="s">
        <v>116</v>
      </c>
    </row>
    <row r="39" spans="3:9" ht="42" customHeight="1" x14ac:dyDescent="0.35">
      <c r="C39" s="91" t="s">
        <v>122</v>
      </c>
      <c r="D39" s="91"/>
      <c r="E39" s="91"/>
      <c r="F39" s="91"/>
      <c r="G39" s="91"/>
      <c r="H39" s="91"/>
      <c r="I39" s="91"/>
    </row>
    <row r="41" spans="3:9" ht="15.75" x14ac:dyDescent="0.25">
      <c r="E41" s="99" t="s">
        <v>45</v>
      </c>
      <c r="F41" s="99"/>
      <c r="G41" s="99" t="s">
        <v>42</v>
      </c>
      <c r="H41" s="99"/>
      <c r="I41" s="99"/>
    </row>
    <row r="42" spans="3:9" x14ac:dyDescent="0.25">
      <c r="C42" s="15" t="s">
        <v>51</v>
      </c>
      <c r="D42" s="15" t="s">
        <v>52</v>
      </c>
      <c r="E42" s="62" t="str">
        <f>Studienliste!$F$17</f>
        <v>ISI-05 13</v>
      </c>
      <c r="F42" s="63" t="s">
        <v>128</v>
      </c>
      <c r="G42" s="64" t="str">
        <f>Studienliste!$F$10</f>
        <v>OTTO-01 17</v>
      </c>
      <c r="H42" s="65" t="str">
        <f>Studienliste!$F$8</f>
        <v>TUD-02 20</v>
      </c>
      <c r="I42" s="66" t="str">
        <f>F42</f>
        <v>ENWI</v>
      </c>
    </row>
    <row r="43" spans="3:9" x14ac:dyDescent="0.25">
      <c r="C43" s="8" t="str">
        <f t="shared" ref="C43:D71" si="0">C78</f>
        <v>Austria</v>
      </c>
      <c r="D43" s="8" t="str">
        <f t="shared" si="0"/>
        <v>Donawitz</v>
      </c>
      <c r="E43" s="50">
        <f>'Verbrauch je Träger 2050 var.'!E120-'Energiebedarf Sek.stahl var.'!E42-('Verbrauch je Träger 2019'!F120-'Energiebedarf Sek.stahl 2019'!E6)</f>
        <v>2194.6993466260701</v>
      </c>
      <c r="F43" s="54">
        <f>'Verbrauch je Träger 2050 var.'!F120-'Energiebedarf Sek.stahl var.'!F42-('Verbrauch je Träger 2019'!G120-'Energiebedarf Sek.stahl 2019'!F6)</f>
        <v>2598.8529304154772</v>
      </c>
      <c r="G43" s="51">
        <f>'Verbrauch je Träger 2050 var.'!G120-'Energiebedarf Sek.stahl var.'!G42-('Verbrauch je Träger 2019'!H120-'Energiebedarf Sek.stahl 2019'!G6)</f>
        <v>-1484.2830902261567</v>
      </c>
      <c r="H43" s="53">
        <f>'Verbrauch je Träger 2050 var.'!H120-'Energiebedarf Sek.stahl var.'!H42-('Verbrauch je Träger 2019'!I120-'Energiebedarf Sek.stahl 2019'!H6)</f>
        <v>-3843.0348065309213</v>
      </c>
      <c r="I43" s="52">
        <f>'Verbrauch je Träger 2050 var.'!I120-'Energiebedarf Sek.stahl var.'!I42-('Verbrauch je Träger 2019'!J120-'Energiebedarf Sek.stahl 2019'!I6)</f>
        <v>-2697.3417419401467</v>
      </c>
    </row>
    <row r="44" spans="3:9" x14ac:dyDescent="0.25">
      <c r="C44" s="8" t="str">
        <f t="shared" si="0"/>
        <v>Austria</v>
      </c>
      <c r="D44" s="8" t="str">
        <f t="shared" si="0"/>
        <v>Linz</v>
      </c>
      <c r="E44" s="50">
        <f>'Verbrauch je Träger 2050 var.'!E121-'Energiebedarf Sek.stahl var.'!E43-('Verbrauch je Träger 2019'!F121-'Energiebedarf Sek.stahl 2019'!E7)</f>
        <v>2194.6993466260701</v>
      </c>
      <c r="F44" s="54">
        <f>'Verbrauch je Träger 2050 var.'!F121-'Energiebedarf Sek.stahl var.'!F43-('Verbrauch je Träger 2019'!G121-'Energiebedarf Sek.stahl 2019'!F7)</f>
        <v>2598.8529304154772</v>
      </c>
      <c r="G44" s="51">
        <f>'Verbrauch je Träger 2050 var.'!G121-'Energiebedarf Sek.stahl var.'!G43-('Verbrauch je Träger 2019'!H121-'Energiebedarf Sek.stahl 2019'!G7)</f>
        <v>-1484.2830902261567</v>
      </c>
      <c r="H44" s="53">
        <f>'Verbrauch je Träger 2050 var.'!H121-'Energiebedarf Sek.stahl var.'!H43-('Verbrauch je Träger 2019'!I121-'Energiebedarf Sek.stahl 2019'!H7)</f>
        <v>-3843.0348065309213</v>
      </c>
      <c r="I44" s="52">
        <f>'Verbrauch je Träger 2050 var.'!I121-'Energiebedarf Sek.stahl var.'!I43-('Verbrauch je Träger 2019'!J121-'Energiebedarf Sek.stahl 2019'!I7)</f>
        <v>-2697.3417419401467</v>
      </c>
    </row>
    <row r="45" spans="3:9" x14ac:dyDescent="0.25">
      <c r="C45" s="8" t="str">
        <f t="shared" si="0"/>
        <v>Belgium</v>
      </c>
      <c r="D45" s="8" t="str">
        <f t="shared" si="0"/>
        <v>Ghent</v>
      </c>
      <c r="E45" s="50">
        <f>'Verbrauch je Träger 2050 var.'!E122-'Energiebedarf Sek.stahl var.'!E44-('Verbrauch je Träger 2019'!F122-'Energiebedarf Sek.stahl 2019'!E8)</f>
        <v>3170.1859101807804</v>
      </c>
      <c r="F45" s="54">
        <f>'Verbrauch je Träger 2050 var.'!F122-'Energiebedarf Sek.stahl var.'!F44-('Verbrauch je Träger 2019'!G122-'Energiebedarf Sek.stahl 2019'!F8)</f>
        <v>3753.9752109102446</v>
      </c>
      <c r="G45" s="51">
        <f>'Verbrauch je Träger 2050 var.'!G122-'Energiebedarf Sek.stahl var.'!G44-('Verbrauch je Träger 2019'!H122-'Energiebedarf Sek.stahl 2019'!G8)</f>
        <v>-2144.0081743261471</v>
      </c>
      <c r="H45" s="53">
        <f>'Verbrauch je Träger 2050 var.'!H122-'Energiebedarf Sek.stahl var.'!H44-('Verbrauch je Träger 2019'!I122-'Energiebedarf Sek.stahl 2019'!H8)</f>
        <v>-5551.1634496669831</v>
      </c>
      <c r="I45" s="52">
        <f>'Verbrauch je Träger 2050 var.'!I122-'Energiebedarf Sek.stahl var.'!I44-('Verbrauch je Träger 2019'!J122-'Energiebedarf Sek.stahl 2019'!I8)</f>
        <v>-3896.2397279548914</v>
      </c>
    </row>
    <row r="46" spans="3:9" x14ac:dyDescent="0.25">
      <c r="C46" s="8" t="str">
        <f t="shared" si="0"/>
        <v>Czech Republic</v>
      </c>
      <c r="D46" s="8" t="str">
        <f t="shared" si="0"/>
        <v>Trinec</v>
      </c>
      <c r="E46" s="50">
        <f>'Verbrauch je Träger 2050 var.'!E123-'Energiebedarf Sek.stahl var.'!E45-('Verbrauch je Träger 2019'!F123-'Energiebedarf Sek.stahl 2019'!E9)</f>
        <v>1502.4936157792567</v>
      </c>
      <c r="F46" s="54">
        <f>'Verbrauch je Träger 2050 var.'!F123-'Energiebedarf Sek.stahl var.'!F45-('Verbrauch je Träger 2019'!G123-'Energiebedarf Sek.stahl 2019'!F9)</f>
        <v>1779.177609134158</v>
      </c>
      <c r="G46" s="51">
        <f>'Verbrauch je Träger 2050 var.'!G123-'Energiebedarf Sek.stahl var.'!G45-('Verbrauch je Träger 2019'!H123-'Energiebedarf Sek.stahl 2019'!G9)</f>
        <v>-1016.1418558320074</v>
      </c>
      <c r="H46" s="53">
        <f>'Verbrauch je Träger 2050 var.'!H123-'Energiebedarf Sek.stahl var.'!H45-('Verbrauch je Träger 2019'!I123-'Energiebedarf Sek.stahl 2019'!H9)</f>
        <v>-2630.9459065118922</v>
      </c>
      <c r="I46" s="52">
        <f>'Verbrauch je Träger 2050 var.'!I123-'Energiebedarf Sek.stahl var.'!I45-('Verbrauch je Träger 2019'!J123-'Energiebedarf Sek.stahl 2019'!I9)</f>
        <v>-1846.6031591389883</v>
      </c>
    </row>
    <row r="47" spans="3:9" x14ac:dyDescent="0.25">
      <c r="C47" s="8" t="str">
        <f t="shared" si="0"/>
        <v>Finland</v>
      </c>
      <c r="D47" s="8" t="str">
        <f t="shared" si="0"/>
        <v>Raahe</v>
      </c>
      <c r="E47" s="50">
        <f>'Verbrauch je Träger 2050 var.'!E124-'Energiebedarf Sek.stahl var.'!E46-('Verbrauch je Träger 2019'!F124-'Energiebedarf Sek.stahl 2019'!E10)</f>
        <v>1512.3822690770685</v>
      </c>
      <c r="F47" s="54">
        <f>'Verbrauch je Träger 2050 var.'!F124-'Energiebedarf Sek.stahl var.'!F46-('Verbrauch je Träger 2019'!G124-'Energiebedarf Sek.stahl 2019'!F10)</f>
        <v>1790.8872565810343</v>
      </c>
      <c r="G47" s="51">
        <f>'Verbrauch je Träger 2050 var.'!G124-'Energiebedarf Sek.stahl var.'!G46-('Verbrauch je Träger 2019'!H124-'Energiebedarf Sek.stahl 2019'!G10)</f>
        <v>-1022.8295877519231</v>
      </c>
      <c r="H47" s="53">
        <f>'Verbrauch je Träger 2050 var.'!H124-'Energiebedarf Sek.stahl var.'!H46-('Verbrauch je Träger 2019'!I124-'Energiebedarf Sek.stahl 2019'!H10)</f>
        <v>-2648.2614622264496</v>
      </c>
      <c r="I47" s="52">
        <f>'Verbrauch je Träger 2050 var.'!I124-'Energiebedarf Sek.stahl var.'!I46-('Verbrauch je Träger 2019'!J124-'Energiebedarf Sek.stahl 2019'!I10)</f>
        <v>-1858.7565674647185</v>
      </c>
    </row>
    <row r="48" spans="3:9" x14ac:dyDescent="0.25">
      <c r="C48" s="8" t="str">
        <f t="shared" si="0"/>
        <v>France</v>
      </c>
      <c r="D48" s="8" t="str">
        <f t="shared" si="0"/>
        <v>Fos-Sur-Mer</v>
      </c>
      <c r="E48" s="50">
        <f>'Verbrauch je Träger 2050 var.'!E125-'Energiebedarf Sek.stahl var.'!E47-('Verbrauch je Träger 2019'!F125-'Energiebedarf Sek.stahl 2019'!E11)</f>
        <v>2181.3205803996188</v>
      </c>
      <c r="F48" s="54">
        <f>'Verbrauch je Träger 2050 var.'!F125-'Energiebedarf Sek.stahl var.'!F47-('Verbrauch je Träger 2019'!G125-'Energiebedarf Sek.stahl 2019'!F11)</f>
        <v>2583.0104662226449</v>
      </c>
      <c r="G48" s="51">
        <f>'Verbrauch je Träger 2050 var.'!G125-'Energiebedarf Sek.stahl var.'!G47-('Verbrauch je Träger 2019'!H125-'Energiebedarf Sek.stahl 2019'!G11)</f>
        <v>-1475.2349823345057</v>
      </c>
      <c r="H48" s="53">
        <f>'Verbrauch je Träger 2050 var.'!H125-'Energiebedarf Sek.stahl var.'!H47-('Verbrauch je Träger 2019'!I125-'Energiebedarf Sek.stahl 2019'!H11)</f>
        <v>-3819.6078782112263</v>
      </c>
      <c r="I48" s="52">
        <f>'Verbrauch je Träger 2050 var.'!I125-'Energiebedarf Sek.stahl var.'!I47-('Verbrauch je Träger 2019'!J125-'Energiebedarf Sek.stahl 2019'!I11)</f>
        <v>-2680.8988953818052</v>
      </c>
    </row>
    <row r="49" spans="3:9" x14ac:dyDescent="0.25">
      <c r="C49" s="8" t="str">
        <f t="shared" si="0"/>
        <v>France</v>
      </c>
      <c r="D49" s="8" t="str">
        <f t="shared" si="0"/>
        <v>Dunkerque</v>
      </c>
      <c r="E49" s="50">
        <f>'Verbrauch je Träger 2050 var.'!E126-'Energiebedarf Sek.stahl var.'!E48-('Verbrauch je Träger 2019'!F126-'Energiebedarf Sek.stahl 2019'!E12)</f>
        <v>3984.5455935299688</v>
      </c>
      <c r="F49" s="54">
        <f>'Verbrauch je Träger 2050 var.'!F126-'Energiebedarf Sek.stahl var.'!F48-('Verbrauch je Träger 2019'!G126-'Energiebedarf Sek.stahl 2019'!F12)</f>
        <v>4718.2991183000322</v>
      </c>
      <c r="G49" s="51">
        <f>'Verbrauch je Träger 2050 var.'!G126-'Energiebedarf Sek.stahl var.'!G48-('Verbrauch je Träger 2019'!H126-'Energiebedarf Sek.stahl 2019'!G12)</f>
        <v>-2694.7625677310298</v>
      </c>
      <c r="H49" s="53">
        <f>'Verbrauch je Träger 2050 var.'!H126-'Energiebedarf Sek.stahl var.'!H48-('Verbrauch je Träger 2019'!I126-'Energiebedarf Sek.stahl 2019'!H12)</f>
        <v>-6977.1503908658397</v>
      </c>
      <c r="I49" s="52">
        <f>'Verbrauch je Träger 2050 var.'!I126-'Energiebedarf Sek.stahl var.'!I48-('Verbrauch je Träger 2019'!J126-'Energiebedarf Sek.stahl 2019'!I12)</f>
        <v>-4897.1086488974333</v>
      </c>
    </row>
    <row r="50" spans="3:9" x14ac:dyDescent="0.25">
      <c r="C50" s="8" t="str">
        <f t="shared" si="0"/>
        <v>Germany</v>
      </c>
      <c r="D50" s="8" t="str">
        <f t="shared" si="0"/>
        <v>Bremen</v>
      </c>
      <c r="E50" s="50">
        <f>'Verbrauch je Träger 2050 var.'!E127-'Energiebedarf Sek.stahl var.'!E49-('Verbrauch je Träger 2019'!F127-'Energiebedarf Sek.stahl 2019'!E13)</f>
        <v>1919.5621107516645</v>
      </c>
      <c r="F50" s="54">
        <f>'Verbrauch je Träger 2050 var.'!F127-'Energiebedarf Sek.stahl var.'!F49-('Verbrauch je Träger 2019'!G127-'Energiebedarf Sek.stahl 2019'!F13)</f>
        <v>2273.0492102759281</v>
      </c>
      <c r="G50" s="51">
        <f>'Verbrauch je Träger 2050 var.'!G127-'Energiebedarf Sek.stahl var.'!G49-('Verbrauch je Träger 2019'!H127-'Energiebedarf Sek.stahl 2019'!G13)</f>
        <v>-1298.2067844543644</v>
      </c>
      <c r="H50" s="53">
        <f>'Verbrauch je Träger 2050 var.'!H127-'Energiebedarf Sek.stahl var.'!H49-('Verbrauch je Träger 2019'!I127-'Energiebedarf Sek.stahl 2019'!H13)</f>
        <v>-3361.2549328258792</v>
      </c>
      <c r="I50" s="52">
        <f>'Verbrauch je Träger 2050 var.'!I127-'Energiebedarf Sek.stahl var.'!I49-('Verbrauch je Träger 2019'!J127-'Energiebedarf Sek.stahl 2019'!I13)</f>
        <v>-2359.1910279359895</v>
      </c>
    </row>
    <row r="51" spans="3:9" x14ac:dyDescent="0.25">
      <c r="C51" s="8" t="str">
        <f t="shared" si="0"/>
        <v>Germany</v>
      </c>
      <c r="D51" s="8" t="str">
        <f t="shared" si="0"/>
        <v>Voelklingen</v>
      </c>
      <c r="E51" s="50">
        <f>'Verbrauch je Träger 2050 var.'!E128-'Energiebedarf Sek.stahl var.'!E50-('Verbrauch je Träger 2019'!F128-'Energiebedarf Sek.stahl 2019'!E14)</f>
        <v>1618.2490279124636</v>
      </c>
      <c r="F51" s="54">
        <f>'Verbrauch je Träger 2050 var.'!F128-'Energiebedarf Sek.stahl var.'!F50-('Verbrauch je Träger 2019'!G128-'Energiebedarf Sek.stahl 2019'!F14)</f>
        <v>1916.2493645417062</v>
      </c>
      <c r="G51" s="51">
        <f>'Verbrauch je Träger 2050 var.'!G128-'Energiebedarf Sek.stahl var.'!G50-('Verbrauch je Träger 2019'!H128-'Energiebedarf Sek.stahl 2019'!G14)</f>
        <v>-1094.4276588945577</v>
      </c>
      <c r="H51" s="53">
        <f>'Verbrauch je Träger 2050 var.'!H128-'Energiebedarf Sek.stahl var.'!H50-('Verbrauch je Träger 2019'!I128-'Energiebedarf Sek.stahl 2019'!H14)</f>
        <v>-2833.6397645823013</v>
      </c>
      <c r="I51" s="52">
        <f>'Verbrauch je Träger 2050 var.'!I128-'Energiebedarf Sek.stahl var.'!I50-('Verbrauch je Träger 2019'!J128-'Energiebedarf Sek.stahl 2019'!I14)</f>
        <v>-1988.8695271872498</v>
      </c>
    </row>
    <row r="52" spans="3:9" x14ac:dyDescent="0.25">
      <c r="C52" s="8" t="str">
        <f t="shared" si="0"/>
        <v>Germany</v>
      </c>
      <c r="D52" s="8" t="str">
        <f t="shared" si="0"/>
        <v>Eisenhuettenstadt</v>
      </c>
      <c r="E52" s="50">
        <f>'Verbrauch je Träger 2050 var.'!E129-'Energiebedarf Sek.stahl var.'!E51-('Verbrauch je Träger 2019'!F129-'Energiebedarf Sek.stahl 2019'!E15)</f>
        <v>1250.6237994291141</v>
      </c>
      <c r="F52" s="54">
        <f>'Verbrauch je Träger 2050 var.'!F129-'Energiebedarf Sek.stahl var.'!F51-('Verbrauch je Träger 2019'!G129-'Energiebedarf Sek.stahl 2019'!F15)</f>
        <v>1480.9260006343161</v>
      </c>
      <c r="G52" s="51">
        <f>'Verbrauch je Träger 2050 var.'!G129-'Energiebedarf Sek.stahl var.'!G51-('Verbrauch je Träger 2019'!H129-'Energiebedarf Sek.stahl 2019'!G15)</f>
        <v>-845.80138987178316</v>
      </c>
      <c r="H52" s="53">
        <f>'Verbrauch je Träger 2050 var.'!H129-'Energiebedarf Sek.stahl var.'!H51-('Verbrauch je Träger 2019'!I129-'Energiebedarf Sek.stahl 2019'!H15)</f>
        <v>-2189.9085168411034</v>
      </c>
      <c r="I52" s="52">
        <f>'Verbrauch je Träger 2050 var.'!I129-'Energiebedarf Sek.stahl var.'!I51-('Verbrauch je Träger 2019'!J129-'Energiebedarf Sek.stahl 2019'!I15)</f>
        <v>-1537.0487000189025</v>
      </c>
    </row>
    <row r="53" spans="3:9" x14ac:dyDescent="0.25">
      <c r="C53" s="8" t="str">
        <f t="shared" si="0"/>
        <v>Germany</v>
      </c>
      <c r="D53" s="8" t="str">
        <f t="shared" si="0"/>
        <v>Duisburg-Huckingen</v>
      </c>
      <c r="E53" s="50">
        <f>'Verbrauch je Träger 2050 var.'!E130-'Energiebedarf Sek.stahl var.'!E52-('Verbrauch je Träger 2019'!F130-'Energiebedarf Sek.stahl 2019'!E16)</f>
        <v>2908.4274405328251</v>
      </c>
      <c r="F53" s="54">
        <f>'Verbrauch je Träger 2050 var.'!F130-'Energiebedarf Sek.stahl var.'!F52-('Verbrauch je Träger 2019'!G130-'Energiebedarf Sek.stahl 2019'!F16)</f>
        <v>3444.013954963526</v>
      </c>
      <c r="G53" s="51">
        <f>'Verbrauch je Träger 2050 var.'!G130-'Energiebedarf Sek.stahl var.'!G52-('Verbrauch je Träger 2019'!H130-'Energiebedarf Sek.stahl 2019'!G16)</f>
        <v>-1966.9799764460085</v>
      </c>
      <c r="H53" s="53">
        <f>'Verbrauch je Träger 2050 var.'!H130-'Energiebedarf Sek.stahl var.'!H52-('Verbrauch je Träger 2019'!I130-'Energiebedarf Sek.stahl 2019'!H16)</f>
        <v>-5092.8105042816351</v>
      </c>
      <c r="I53" s="52">
        <f>'Verbrauch je Träger 2050 var.'!I130-'Energiebedarf Sek.stahl var.'!I52-('Verbrauch je Träger 2019'!J130-'Energiebedarf Sek.stahl 2019'!I16)</f>
        <v>-3574.5318605090752</v>
      </c>
    </row>
    <row r="54" spans="3:9" x14ac:dyDescent="0.25">
      <c r="C54" s="8" t="str">
        <f t="shared" si="0"/>
        <v>Germany</v>
      </c>
      <c r="D54" s="8" t="str">
        <f t="shared" si="0"/>
        <v>Duisburg-Beeckerwerth</v>
      </c>
      <c r="E54" s="50">
        <f>'Verbrauch je Träger 2050 var.'!E131-'Energiebedarf Sek.stahl var.'!E53-('Verbrauch je Träger 2019'!F131-'Energiebedarf Sek.stahl 2019'!E17)</f>
        <v>3490.1129286393898</v>
      </c>
      <c r="F54" s="54">
        <f>'Verbrauch je Träger 2050 var.'!F131-'Energiebedarf Sek.stahl var.'!F53-('Verbrauch je Träger 2019'!G131-'Energiebedarf Sek.stahl 2019'!F17)</f>
        <v>4132.8167459562301</v>
      </c>
      <c r="G54" s="51">
        <f>'Verbrauch je Träger 2050 var.'!G131-'Energiebedarf Sek.stahl var.'!G53-('Verbrauch je Träger 2019'!H131-'Energiebedarf Sek.stahl 2019'!G17)</f>
        <v>-2360.3759717352077</v>
      </c>
      <c r="H54" s="53">
        <f>'Verbrauch je Träger 2050 var.'!H131-'Energiebedarf Sek.stahl var.'!H53-('Verbrauch je Träger 2019'!I131-'Energiebedarf Sek.stahl 2019'!H17)</f>
        <v>-6111.3726051379626</v>
      </c>
      <c r="I54" s="52">
        <f>'Verbrauch je Träger 2050 var.'!I131-'Energiebedarf Sek.stahl var.'!I53-('Verbrauch je Träger 2019'!J131-'Energiebedarf Sek.stahl 2019'!I17)</f>
        <v>-4289.4382326108898</v>
      </c>
    </row>
    <row r="55" spans="3:9" x14ac:dyDescent="0.25">
      <c r="C55" s="8" t="str">
        <f t="shared" si="0"/>
        <v>Germany</v>
      </c>
      <c r="D55" s="8" t="str">
        <f t="shared" si="0"/>
        <v>Salzgitter</v>
      </c>
      <c r="E55" s="50">
        <f>'Verbrauch je Träger 2050 var.'!E132-'Energiebedarf Sek.stahl var.'!E54-('Verbrauch je Träger 2019'!F132-'Energiebedarf Sek.stahl 2019'!E18)</f>
        <v>2675.7532452901978</v>
      </c>
      <c r="F55" s="54">
        <f>'Verbrauch je Träger 2050 var.'!F132-'Energiebedarf Sek.stahl var.'!F54-('Verbrauch je Träger 2019'!G132-'Energiebedarf Sek.stahl 2019'!F18)</f>
        <v>3168.4928385664434</v>
      </c>
      <c r="G55" s="51">
        <f>'Verbrauch je Träger 2050 var.'!G132-'Energiebedarf Sek.stahl var.'!G54-('Verbrauch je Träger 2019'!H132-'Energiebedarf Sek.stahl 2019'!G18)</f>
        <v>-1809.6215783303269</v>
      </c>
      <c r="H55" s="53">
        <f>'Verbrauch je Träger 2050 var.'!H132-'Energiebedarf Sek.stahl var.'!H54-('Verbrauch je Träger 2019'!I132-'Energiebedarf Sek.stahl 2019'!H18)</f>
        <v>-4685.3856639391042</v>
      </c>
      <c r="I55" s="52">
        <f>'Verbrauch je Träger 2050 var.'!I132-'Energiebedarf Sek.stahl var.'!I54-('Verbrauch je Träger 2019'!J132-'Energiebedarf Sek.stahl 2019'!I18)</f>
        <v>-3288.5693116683478</v>
      </c>
    </row>
    <row r="56" spans="3:9" x14ac:dyDescent="0.25">
      <c r="C56" s="8" t="str">
        <f t="shared" si="0"/>
        <v>Germany</v>
      </c>
      <c r="D56" s="8" t="str">
        <f t="shared" si="0"/>
        <v>Dillingen</v>
      </c>
      <c r="E56" s="50">
        <f>'Verbrauch je Träger 2050 var.'!E133-'Energiebedarf Sek.stahl var.'!E55-('Verbrauch je Träger 2019'!F133-'Energiebedarf Sek.stahl 2019'!E19)</f>
        <v>1357.6539292407224</v>
      </c>
      <c r="F56" s="54">
        <f>'Verbrauch je Träger 2050 var.'!F133-'Energiebedarf Sek.stahl var.'!F55-('Verbrauch je Träger 2019'!G133-'Energiebedarf Sek.stahl 2019'!F19)</f>
        <v>1607.6657141769747</v>
      </c>
      <c r="G56" s="51">
        <f>'Verbrauch je Träger 2050 var.'!G133-'Energiebedarf Sek.stahl var.'!G55-('Verbrauch je Träger 2019'!H133-'Energiebedarf Sek.stahl 2019'!G19)</f>
        <v>-918.18625300499616</v>
      </c>
      <c r="H56" s="53">
        <f>'Verbrauch je Träger 2050 var.'!H133-'Energiebedarf Sek.stahl var.'!H55-('Verbrauch je Träger 2019'!I133-'Energiebedarf Sek.stahl 2019'!H19)</f>
        <v>-2377.3239433986678</v>
      </c>
      <c r="I56" s="52">
        <f>'Verbrauch je Träger 2050 var.'!I133-'Energiebedarf Sek.stahl var.'!I55-('Verbrauch je Träger 2019'!J133-'Energiebedarf Sek.stahl 2019'!I19)</f>
        <v>-1668.5914724856361</v>
      </c>
    </row>
    <row r="57" spans="3:9" x14ac:dyDescent="0.25">
      <c r="C57" s="8" t="str">
        <f t="shared" si="0"/>
        <v>Germany</v>
      </c>
      <c r="D57" s="8" t="str">
        <f t="shared" si="0"/>
        <v>Duisburg</v>
      </c>
      <c r="E57" s="50">
        <f>'Verbrauch je Träger 2050 var.'!E134-'Energiebedarf Sek.stahl var.'!E56-('Verbrauch je Träger 2019'!F134-'Energiebedarf Sek.stahl 2019'!E20)</f>
        <v>651.48774667935254</v>
      </c>
      <c r="F57" s="54">
        <f>'Verbrauch je Träger 2050 var.'!F134-'Energiebedarf Sek.stahl var.'!F56-('Verbrauch je Träger 2019'!G134-'Energiebedarf Sek.stahl 2019'!F20)</f>
        <v>771.45912591183014</v>
      </c>
      <c r="G57" s="51">
        <f>'Verbrauch je Träger 2050 var.'!G134-'Energiebedarf Sek.stahl var.'!G56-('Verbrauch je Träger 2019'!H134-'Energiebedarf Sek.stahl 2019'!G20)</f>
        <v>-440.60351472390539</v>
      </c>
      <c r="H57" s="53">
        <f>'Verbrauch je Träger 2050 var.'!H134-'Energiebedarf Sek.stahl var.'!H56-('Verbrauch je Träger 2019'!I134-'Energiebedarf Sek.stahl 2019'!H20)</f>
        <v>-1140.7895529590862</v>
      </c>
      <c r="I57" s="52">
        <f>'Verbrauch je Träger 2050 var.'!I134-'Energiebedarf Sek.stahl var.'!I56-('Verbrauch je Träger 2019'!J134-'Energiebedarf Sek.stahl 2019'!I20)</f>
        <v>-800.69513675403289</v>
      </c>
    </row>
    <row r="58" spans="3:9" x14ac:dyDescent="0.25">
      <c r="C58" s="8" t="str">
        <f t="shared" si="0"/>
        <v>Germany</v>
      </c>
      <c r="D58" s="8" t="str">
        <f t="shared" si="0"/>
        <v>Duisburg-Bruckhausen</v>
      </c>
      <c r="E58" s="50">
        <f>'Verbrauch je Träger 2050 var.'!E135-'Energiebedarf Sek.stahl var.'!E57-('Verbrauch je Träger 2019'!F135-'Energiebedarf Sek.stahl 2019'!E21)</f>
        <v>3490.1129286393898</v>
      </c>
      <c r="F58" s="54">
        <f>'Verbrauch je Träger 2050 var.'!F135-'Energiebedarf Sek.stahl var.'!F57-('Verbrauch je Träger 2019'!G135-'Energiebedarf Sek.stahl 2019'!F21)</f>
        <v>4132.8167459562301</v>
      </c>
      <c r="G58" s="51">
        <f>'Verbrauch je Träger 2050 var.'!G135-'Energiebedarf Sek.stahl var.'!G57-('Verbrauch je Träger 2019'!H135-'Energiebedarf Sek.stahl 2019'!G21)</f>
        <v>-2360.3759717352077</v>
      </c>
      <c r="H58" s="53">
        <f>'Verbrauch je Träger 2050 var.'!H135-'Energiebedarf Sek.stahl var.'!H57-('Verbrauch je Träger 2019'!I135-'Energiebedarf Sek.stahl 2019'!H21)</f>
        <v>-6111.3726051379626</v>
      </c>
      <c r="I58" s="52">
        <f>'Verbrauch je Träger 2050 var.'!I135-'Energiebedarf Sek.stahl var.'!I57-('Verbrauch je Träger 2019'!J135-'Energiebedarf Sek.stahl 2019'!I21)</f>
        <v>-4289.4382326108898</v>
      </c>
    </row>
    <row r="59" spans="3:9" x14ac:dyDescent="0.25">
      <c r="C59" s="8" t="str">
        <f t="shared" si="0"/>
        <v>Hungaria</v>
      </c>
      <c r="D59" s="8" t="str">
        <f t="shared" si="0"/>
        <v>Dunauijvaros</v>
      </c>
      <c r="E59" s="50">
        <f>'Verbrauch je Träger 2050 var.'!E136-'Energiebedarf Sek.stahl var.'!E58-('Verbrauch je Träger 2019'!F136-'Energiebedarf Sek.stahl 2019'!E22)</f>
        <v>930.69678097050382</v>
      </c>
      <c r="F59" s="54">
        <f>'Verbrauch je Träger 2050 var.'!F136-'Energiebedarf Sek.stahl var.'!F58-('Verbrauch je Träger 2019'!G136-'Energiebedarf Sek.stahl 2019'!F22)</f>
        <v>1102.0844655883279</v>
      </c>
      <c r="G59" s="51">
        <f>'Verbrauch je Träger 2050 var.'!G136-'Energiebedarf Sek.stahl var.'!G58-('Verbrauch je Träger 2019'!H136-'Energiebedarf Sek.stahl 2019'!G22)</f>
        <v>-629.43359246272234</v>
      </c>
      <c r="H59" s="53">
        <f>'Verbrauch je Träger 2050 var.'!H136-'Energiebedarf Sek.stahl var.'!H58-('Verbrauch je Träger 2019'!I136-'Energiebedarf Sek.stahl 2019'!H22)</f>
        <v>-1629.6993613701229</v>
      </c>
      <c r="I59" s="52">
        <f>'Verbrauch je Träger 2050 var.'!I136-'Energiebedarf Sek.stahl var.'!I58-('Verbrauch je Träger 2019'!J136-'Energiebedarf Sek.stahl 2019'!I22)</f>
        <v>-1143.8501953629041</v>
      </c>
    </row>
    <row r="60" spans="3:9" x14ac:dyDescent="0.25">
      <c r="C60" s="8" t="str">
        <f t="shared" si="0"/>
        <v>Italy</v>
      </c>
      <c r="D60" s="8" t="str">
        <f t="shared" si="0"/>
        <v>Taranto</v>
      </c>
      <c r="E60" s="50">
        <f>'Verbrauch je Träger 2050 var.'!E137-'Energiebedarf Sek.stahl var.'!E59-('Verbrauch je Träger 2019'!F137-'Energiebedarf Sek.stahl 2019'!E23)</f>
        <v>4944.3266489058024</v>
      </c>
      <c r="F60" s="54">
        <f>'Verbrauch je Träger 2050 var.'!F137-'Energiebedarf Sek.stahl var.'!F59-('Verbrauch je Träger 2019'!G137-'Energiebedarf Sek.stahl 2019'!F23)</f>
        <v>5854.823723437994</v>
      </c>
      <c r="G60" s="51">
        <f>'Verbrauch je Träger 2050 var.'!G137-'Energiebedarf Sek.stahl var.'!G59-('Verbrauch je Träger 2019'!H137-'Energiebedarf Sek.stahl 2019'!G23)</f>
        <v>-3343.8659599582134</v>
      </c>
      <c r="H60" s="53">
        <f>'Verbrauch je Träger 2050 var.'!H137-'Energiebedarf Sek.stahl var.'!H59-('Verbrauch je Träger 2019'!I137-'Energiebedarf Sek.stahl 2019'!H23)</f>
        <v>-8657.7778572787774</v>
      </c>
      <c r="I60" s="52">
        <f>'Verbrauch je Träger 2050 var.'!I137-'Energiebedarf Sek.stahl var.'!I59-('Verbrauch je Träger 2019'!J137-'Energiebedarf Sek.stahl 2019'!I23)</f>
        <v>-6076.7041628654279</v>
      </c>
    </row>
    <row r="61" spans="3:9" x14ac:dyDescent="0.25">
      <c r="C61" s="8" t="str">
        <f t="shared" si="0"/>
        <v>Netherlands</v>
      </c>
      <c r="D61" s="8" t="str">
        <f t="shared" si="0"/>
        <v>Ijmuiden</v>
      </c>
      <c r="E61" s="50">
        <f>'Verbrauch je Träger 2050 var.'!E138-'Energiebedarf Sek.stahl var.'!E60-('Verbrauch je Träger 2019'!F138-'Energiebedarf Sek.stahl 2019'!E24)</f>
        <v>3964.1866014462394</v>
      </c>
      <c r="F61" s="54">
        <f>'Verbrauch je Träger 2050 var.'!F138-'Energiebedarf Sek.stahl var.'!F60-('Verbrauch je Träger 2019'!G138-'Energiebedarf Sek.stahl 2019'!F24)</f>
        <v>4694.1910206152861</v>
      </c>
      <c r="G61" s="51">
        <f>'Verbrauch je Träger 2050 var.'!G138-'Energiebedarf Sek.stahl var.'!G60-('Verbrauch je Träger 2019'!H138-'Energiebedarf Sek.stahl 2019'!G24)</f>
        <v>-2680.9937078959065</v>
      </c>
      <c r="H61" s="53">
        <f>'Verbrauch je Träger 2050 var.'!H138-'Energiebedarf Sek.stahl var.'!H60-('Verbrauch je Träger 2019'!I138-'Energiebedarf Sek.stahl 2019'!H24)</f>
        <v>-6941.5007173358672</v>
      </c>
      <c r="I61" s="52">
        <f>'Verbrauch je Träger 2050 var.'!I138-'Energiebedarf Sek.stahl var.'!I60-('Verbrauch je Träger 2019'!J138-'Energiebedarf Sek.stahl 2019'!I24)</f>
        <v>-4872.0869258738712</v>
      </c>
    </row>
    <row r="62" spans="3:9" x14ac:dyDescent="0.25">
      <c r="C62" s="8" t="str">
        <f t="shared" si="0"/>
        <v>Poland</v>
      </c>
      <c r="D62" s="8" t="str">
        <f t="shared" si="0"/>
        <v>Krakow</v>
      </c>
      <c r="E62" s="50">
        <f>'Verbrauch je Träger 2050 var.'!E139-'Energiebedarf Sek.stahl var.'!E61-('Verbrauch je Träger 2019'!F139-'Energiebedarf Sek.stahl 2019'!E25)</f>
        <v>1585.0929550903902</v>
      </c>
      <c r="F62" s="54">
        <f>'Verbrauch je Träger 2050 var.'!F139-'Energiebedarf Sek.stahl var.'!F61-('Verbrauch je Träger 2019'!G139-'Energiebedarf Sek.stahl 2019'!F25)</f>
        <v>1876.9876054551223</v>
      </c>
      <c r="G62" s="51">
        <f>'Verbrauch je Träger 2050 var.'!G139-'Energiebedarf Sek.stahl var.'!G61-('Verbrauch je Träger 2019'!H139-'Energiebedarf Sek.stahl 2019'!G25)</f>
        <v>-1072.0040871630736</v>
      </c>
      <c r="H62" s="53">
        <f>'Verbrauch je Träger 2050 var.'!H139-'Energiebedarf Sek.stahl var.'!H61-('Verbrauch je Träger 2019'!I139-'Energiebedarf Sek.stahl 2019'!H25)</f>
        <v>-2775.5817248334915</v>
      </c>
      <c r="I62" s="52">
        <f>'Verbrauch je Träger 2050 var.'!I139-'Energiebedarf Sek.stahl var.'!I61-('Verbrauch je Träger 2019'!J139-'Energiebedarf Sek.stahl 2019'!I25)</f>
        <v>-1948.1198639774457</v>
      </c>
    </row>
    <row r="63" spans="3:9" x14ac:dyDescent="0.25">
      <c r="C63" s="8" t="str">
        <f t="shared" si="0"/>
        <v>Poland</v>
      </c>
      <c r="D63" s="8" t="str">
        <f t="shared" si="0"/>
        <v>Dabrowa Gornicza</v>
      </c>
      <c r="E63" s="50">
        <f>'Verbrauch je Träger 2050 var.'!E140-'Energiebedarf Sek.stahl var.'!E62-('Verbrauch je Träger 2019'!F140-'Energiebedarf Sek.stahl 2019'!E26)</f>
        <v>1585.0929550903902</v>
      </c>
      <c r="F63" s="54">
        <f>'Verbrauch je Träger 2050 var.'!F140-'Energiebedarf Sek.stahl var.'!F62-('Verbrauch je Träger 2019'!G140-'Energiebedarf Sek.stahl 2019'!F26)</f>
        <v>1876.9876054551223</v>
      </c>
      <c r="G63" s="51">
        <f>'Verbrauch je Träger 2050 var.'!G140-'Energiebedarf Sek.stahl var.'!G62-('Verbrauch je Träger 2019'!H140-'Energiebedarf Sek.stahl 2019'!G26)</f>
        <v>-1072.0040871630736</v>
      </c>
      <c r="H63" s="53">
        <f>'Verbrauch je Träger 2050 var.'!H140-'Energiebedarf Sek.stahl var.'!H62-('Verbrauch je Träger 2019'!I140-'Energiebedarf Sek.stahl 2019'!H26)</f>
        <v>-2775.5817248334915</v>
      </c>
      <c r="I63" s="52">
        <f>'Verbrauch je Träger 2050 var.'!I140-'Energiebedarf Sek.stahl var.'!I62-('Verbrauch je Träger 2019'!J140-'Energiebedarf Sek.stahl 2019'!I26)</f>
        <v>-1948.1198639774457</v>
      </c>
    </row>
    <row r="64" spans="3:9" x14ac:dyDescent="0.25">
      <c r="C64" s="8" t="str">
        <f t="shared" si="0"/>
        <v>Romania</v>
      </c>
      <c r="D64" s="8" t="str">
        <f t="shared" si="0"/>
        <v>Galati</v>
      </c>
      <c r="E64" s="50">
        <f>'Verbrauch je Träger 2050 var.'!E141-'Energiebedarf Sek.stahl var.'!E63-('Verbrauch je Träger 2019'!F141-'Energiebedarf Sek.stahl 2019'!E27)</f>
        <v>1192.4552506184582</v>
      </c>
      <c r="F64" s="54">
        <f>'Verbrauch je Träger 2050 var.'!F141-'Energiebedarf Sek.stahl var.'!F63-('Verbrauch je Träger 2019'!G141-'Energiebedarf Sek.stahl 2019'!F27)</f>
        <v>1412.0457215350457</v>
      </c>
      <c r="G64" s="51">
        <f>'Verbrauch je Träger 2050 var.'!G141-'Energiebedarf Sek.stahl var.'!G63-('Verbrauch je Träger 2019'!H141-'Energiebedarf Sek.stahl 2019'!G27)</f>
        <v>-806.46179034286297</v>
      </c>
      <c r="H64" s="53">
        <f>'Verbrauch je Träger 2050 var.'!H141-'Energiebedarf Sek.stahl var.'!H63-('Verbrauch je Träger 2019'!I141-'Energiebedarf Sek.stahl 2019'!H27)</f>
        <v>-2088.05230675547</v>
      </c>
      <c r="I64" s="52">
        <f>'Verbrauch je Träger 2050 var.'!I141-'Energiebedarf Sek.stahl var.'!I63-('Verbrauch je Träger 2019'!J141-'Energiebedarf Sek.stahl 2019'!I27)</f>
        <v>-1465.5580628087205</v>
      </c>
    </row>
    <row r="65" spans="3:9" x14ac:dyDescent="0.25">
      <c r="C65" s="8" t="str">
        <f t="shared" si="0"/>
        <v>Slovakia</v>
      </c>
      <c r="D65" s="8" t="str">
        <f t="shared" si="0"/>
        <v>Kosice</v>
      </c>
      <c r="E65" s="50">
        <f>'Verbrauch je Träger 2050 var.'!E142-'Energiebedarf Sek.stahl var.'!E64-('Verbrauch je Träger 2019'!F142-'Energiebedarf Sek.stahl 2019'!E28)</f>
        <v>2617.5846964795428</v>
      </c>
      <c r="F65" s="54">
        <f>'Verbrauch je Träger 2050 var.'!F142-'Energiebedarf Sek.stahl var.'!F64-('Verbrauch je Träger 2019'!G142-'Energiebedarf Sek.stahl 2019'!F28)</f>
        <v>3099.6125594671739</v>
      </c>
      <c r="G65" s="51">
        <f>'Verbrauch je Träger 2050 var.'!G142-'Energiebedarf Sek.stahl var.'!G64-('Verbrauch je Träger 2019'!H142-'Energiebedarf Sek.stahl 2019'!G28)</f>
        <v>-1770.2819788014067</v>
      </c>
      <c r="H65" s="53">
        <f>'Verbrauch je Träger 2050 var.'!H142-'Energiebedarf Sek.stahl var.'!H64-('Verbrauch je Träger 2019'!I142-'Energiebedarf Sek.stahl 2019'!H28)</f>
        <v>-4583.5294538534708</v>
      </c>
      <c r="I65" s="52">
        <f>'Verbrauch je Träger 2050 var.'!I142-'Energiebedarf Sek.stahl var.'!I64-('Verbrauch je Träger 2019'!J142-'Energiebedarf Sek.stahl 2019'!I28)</f>
        <v>-3217.078674458166</v>
      </c>
    </row>
    <row r="66" spans="3:9" x14ac:dyDescent="0.25">
      <c r="C66" s="8" t="str">
        <f t="shared" si="0"/>
        <v>Spain</v>
      </c>
      <c r="D66" s="8" t="str">
        <f t="shared" si="0"/>
        <v>Gijon</v>
      </c>
      <c r="E66" s="50">
        <f>'Verbrauch je Träger 2050 var.'!E143-'Energiebedarf Sek.stahl var.'!E65-('Verbrauch je Träger 2019'!F143-'Energiebedarf Sek.stahl 2019'!E29)</f>
        <v>1381.5030342530918</v>
      </c>
      <c r="F66" s="54">
        <f>'Verbrauch je Träger 2050 var.'!F143-'Energiebedarf Sek.stahl var.'!F65-('Verbrauch je Träger 2019'!G143-'Energiebedarf Sek.stahl 2019'!F29)</f>
        <v>1635.9066286076759</v>
      </c>
      <c r="G66" s="51">
        <f>'Verbrauch je Träger 2050 var.'!G143-'Energiebedarf Sek.stahl var.'!G65-('Verbrauch je Träger 2019'!H143-'Energiebedarf Sek.stahl 2019'!G29)</f>
        <v>-934.31548881185381</v>
      </c>
      <c r="H66" s="53">
        <f>'Verbrauch je Träger 2050 var.'!H143-'Energiebedarf Sek.stahl var.'!H65-('Verbrauch je Träger 2019'!I143-'Energiebedarf Sek.stahl 2019'!H29)</f>
        <v>-2419.0849895337756</v>
      </c>
      <c r="I66" s="52">
        <f>'Verbrauch je Träger 2050 var.'!I143-'Energiebedarf Sek.stahl var.'!I65-('Verbrauch je Träger 2019'!J143-'Energiebedarf Sek.stahl 2019'!I29)</f>
        <v>-1697.9026337418109</v>
      </c>
    </row>
    <row r="67" spans="3:9" x14ac:dyDescent="0.25">
      <c r="C67" s="8" t="str">
        <f t="shared" si="0"/>
        <v>Spain</v>
      </c>
      <c r="D67" s="8" t="str">
        <f t="shared" si="0"/>
        <v>Aviles</v>
      </c>
      <c r="E67" s="50">
        <f>'Verbrauch je Träger 2050 var.'!E144-'Energiebedarf Sek.stahl var.'!E66-('Verbrauch je Träger 2019'!F144-'Energiebedarf Sek.stahl 2019'!E30)</f>
        <v>1381.5030342530918</v>
      </c>
      <c r="F67" s="54">
        <f>'Verbrauch je Träger 2050 var.'!F144-'Energiebedarf Sek.stahl var.'!F66-('Verbrauch je Träger 2019'!G144-'Energiebedarf Sek.stahl 2019'!F30)</f>
        <v>1635.9066286076759</v>
      </c>
      <c r="G67" s="51">
        <f>'Verbrauch je Träger 2050 var.'!G144-'Energiebedarf Sek.stahl var.'!G66-('Verbrauch je Träger 2019'!H144-'Energiebedarf Sek.stahl 2019'!G30)</f>
        <v>-934.31548881185381</v>
      </c>
      <c r="H67" s="53">
        <f>'Verbrauch je Träger 2050 var.'!H144-'Energiebedarf Sek.stahl var.'!H66-('Verbrauch je Träger 2019'!I144-'Energiebedarf Sek.stahl 2019'!H30)</f>
        <v>-2419.0849895337756</v>
      </c>
      <c r="I67" s="52">
        <f>'Verbrauch je Träger 2050 var.'!I144-'Energiebedarf Sek.stahl var.'!I66-('Verbrauch je Träger 2019'!J144-'Energiebedarf Sek.stahl 2019'!I30)</f>
        <v>-1697.9026337418109</v>
      </c>
    </row>
    <row r="68" spans="3:9" x14ac:dyDescent="0.25">
      <c r="C68" s="8" t="str">
        <f t="shared" si="0"/>
        <v>Sweden</v>
      </c>
      <c r="D68" s="8" t="str">
        <f t="shared" si="0"/>
        <v>Lulea</v>
      </c>
      <c r="E68" s="50">
        <f>'Verbrauch je Träger 2050 var.'!E145-'Energiebedarf Sek.stahl var.'!E67-('Verbrauch je Träger 2019'!F145-'Energiebedarf Sek.stahl 2019'!E31)</f>
        <v>1337.8766226450989</v>
      </c>
      <c r="F68" s="54">
        <f>'Verbrauch je Träger 2050 var.'!F145-'Energiebedarf Sek.stahl var.'!F67-('Verbrauch je Träger 2019'!G145-'Energiebedarf Sek.stahl 2019'!F31)</f>
        <v>1584.2464192832217</v>
      </c>
      <c r="G68" s="51">
        <f>'Verbrauch je Träger 2050 var.'!G145-'Energiebedarf Sek.stahl var.'!G67-('Verbrauch je Träger 2019'!H145-'Energiebedarf Sek.stahl 2019'!G31)</f>
        <v>-904.81078916516344</v>
      </c>
      <c r="H68" s="53">
        <f>'Verbrauch je Träger 2050 var.'!H145-'Energiebedarf Sek.stahl var.'!H67-('Verbrauch je Träger 2019'!I145-'Energiebedarf Sek.stahl 2019'!H31)</f>
        <v>-2342.6928319695521</v>
      </c>
      <c r="I68" s="52">
        <f>'Verbrauch je Träger 2050 var.'!I145-'Energiebedarf Sek.stahl var.'!I67-('Verbrauch je Träger 2019'!J145-'Energiebedarf Sek.stahl 2019'!I31)</f>
        <v>-1644.2846558341739</v>
      </c>
    </row>
    <row r="69" spans="3:9" x14ac:dyDescent="0.25">
      <c r="C69" s="8" t="str">
        <f t="shared" si="0"/>
        <v>Sweden</v>
      </c>
      <c r="D69" s="8" t="str">
        <f t="shared" si="0"/>
        <v>Oxeloesund</v>
      </c>
      <c r="E69" s="50">
        <f>'Verbrauch je Träger 2050 var.'!E146-'Energiebedarf Sek.stahl var.'!E68-('Verbrauch je Träger 2019'!F146-'Energiebedarf Sek.stahl 2019'!E32)</f>
        <v>872.52823215984745</v>
      </c>
      <c r="F69" s="54">
        <f>'Verbrauch je Träger 2050 var.'!F146-'Energiebedarf Sek.stahl var.'!F68-('Verbrauch je Träger 2019'!G146-'Energiebedarf Sek.stahl 2019'!F32)</f>
        <v>1033.2041864890575</v>
      </c>
      <c r="G69" s="51">
        <f>'Verbrauch je Träger 2050 var.'!G146-'Energiebedarf Sek.stahl var.'!G68-('Verbrauch je Träger 2019'!H146-'Energiebedarf Sek.stahl 2019'!G32)</f>
        <v>-590.09399293380193</v>
      </c>
      <c r="H69" s="53">
        <f>'Verbrauch je Träger 2050 var.'!H146-'Energiebedarf Sek.stahl var.'!H68-('Verbrauch je Träger 2019'!I146-'Energiebedarf Sek.stahl 2019'!H32)</f>
        <v>-1527.8431512844907</v>
      </c>
      <c r="I69" s="52">
        <f>'Verbrauch je Träger 2050 var.'!I146-'Energiebedarf Sek.stahl var.'!I68-('Verbrauch je Träger 2019'!J146-'Energiebedarf Sek.stahl 2019'!I32)</f>
        <v>-1072.3595581527225</v>
      </c>
    </row>
    <row r="70" spans="3:9" x14ac:dyDescent="0.25">
      <c r="C70" s="8" t="str">
        <f t="shared" si="0"/>
        <v>United Kingdom</v>
      </c>
      <c r="D70" s="8" t="str">
        <f t="shared" si="0"/>
        <v>Port Talbot</v>
      </c>
      <c r="E70" s="50">
        <f>'Verbrauch je Träger 2050 var.'!E147-'Energiebedarf Sek.stahl var.'!E69-('Verbrauch je Träger 2019'!F147-'Energiebedarf Sek.stahl 2019'!E33)</f>
        <v>2201.6795724833482</v>
      </c>
      <c r="F70" s="54">
        <f>'Verbrauch je Träger 2050 var.'!F147-'Energiebedarf Sek.stahl var.'!F69-('Verbrauch je Träger 2019'!G147-'Energiebedarf Sek.stahl 2019'!F33)</f>
        <v>2607.1185639073883</v>
      </c>
      <c r="G70" s="51">
        <f>'Verbrauch je Träger 2050 var.'!G147-'Energiebedarf Sek.stahl var.'!G69-('Verbrauch je Träger 2019'!H147-'Energiebedarf Sek.stahl 2019'!G33)</f>
        <v>-1489.0038421696272</v>
      </c>
      <c r="H70" s="53">
        <f>'Verbrauch je Träger 2050 var.'!H147-'Energiebedarf Sek.stahl var.'!H69-('Verbrauch je Träger 2019'!I147-'Energiebedarf Sek.stahl 2019'!H33)</f>
        <v>-3855.2575517411974</v>
      </c>
      <c r="I70" s="52">
        <f>'Verbrauch je Träger 2050 var.'!I147-'Energiebedarf Sek.stahl var.'!I69-('Verbrauch je Träger 2019'!J147-'Energiebedarf Sek.stahl 2019'!I33)</f>
        <v>-2705.920618405371</v>
      </c>
    </row>
    <row r="71" spans="3:9" x14ac:dyDescent="0.25">
      <c r="C71" s="8" t="str">
        <f t="shared" si="0"/>
        <v>United Kingdom</v>
      </c>
      <c r="D71" s="8" t="str">
        <f t="shared" si="0"/>
        <v>Scunthorpe</v>
      </c>
      <c r="E71" s="50">
        <f>'Verbrauch je Träger 2050 var.'!E148-'Energiebedarf Sek.stahl var.'!E70-('Verbrauch je Träger 2019'!F148-'Energiebedarf Sek.stahl 2019'!E34)</f>
        <v>1628.7193666983817</v>
      </c>
      <c r="F71" s="54">
        <f>'Verbrauch je Träger 2050 var.'!F148-'Energiebedarf Sek.stahl var.'!F70-('Verbrauch je Träger 2019'!G148-'Energiebedarf Sek.stahl 2019'!F34)</f>
        <v>1928.6478147795751</v>
      </c>
      <c r="G71" s="51">
        <f>'Verbrauch je Träger 2050 var.'!G148-'Energiebedarf Sek.stahl var.'!G70-('Verbrauch je Träger 2019'!H148-'Energiebedarf Sek.stahl 2019'!G34)</f>
        <v>-1101.5087868097639</v>
      </c>
      <c r="H71" s="53">
        <f>'Verbrauch je Träger 2050 var.'!H148-'Energiebedarf Sek.stahl var.'!H70-('Verbrauch je Träger 2019'!I148-'Energiebedarf Sek.stahl 2019'!H34)</f>
        <v>-2851.9738823977154</v>
      </c>
      <c r="I71" s="52">
        <f>'Verbrauch je Träger 2050 var.'!I148-'Energiebedarf Sek.stahl var.'!I70-('Verbrauch je Träger 2019'!J148-'Energiebedarf Sek.stahl 2019'!I34)</f>
        <v>-2001.7378418850813</v>
      </c>
    </row>
    <row r="72" spans="3:9" x14ac:dyDescent="0.25">
      <c r="G72" t="s">
        <v>116</v>
      </c>
    </row>
    <row r="74" spans="3:9" ht="42" customHeight="1" x14ac:dyDescent="0.35">
      <c r="C74" s="91" t="s">
        <v>123</v>
      </c>
      <c r="D74" s="91"/>
      <c r="E74" s="91"/>
      <c r="F74" s="91"/>
      <c r="G74" s="91"/>
      <c r="H74" s="91"/>
      <c r="I74" s="91"/>
    </row>
    <row r="76" spans="3:9" ht="15.75" x14ac:dyDescent="0.25">
      <c r="E76" s="99" t="s">
        <v>45</v>
      </c>
      <c r="F76" s="99"/>
      <c r="G76" s="99" t="s">
        <v>42</v>
      </c>
      <c r="H76" s="99"/>
      <c r="I76" s="99"/>
    </row>
    <row r="77" spans="3:9" x14ac:dyDescent="0.25">
      <c r="C77" s="15" t="s">
        <v>51</v>
      </c>
      <c r="D77" s="15" t="s">
        <v>52</v>
      </c>
      <c r="E77" s="62" t="str">
        <f>Studienliste!$F$17</f>
        <v>ISI-05 13</v>
      </c>
      <c r="F77" s="63" t="s">
        <v>128</v>
      </c>
      <c r="G77" s="64" t="str">
        <f>Studienliste!$F$10</f>
        <v>OTTO-01 17</v>
      </c>
      <c r="H77" s="65" t="str">
        <f>Studienliste!$F$8</f>
        <v>TUD-02 20</v>
      </c>
      <c r="I77" s="66" t="str">
        <f>F77</f>
        <v>ENWI</v>
      </c>
    </row>
    <row r="78" spans="3:9" x14ac:dyDescent="0.25">
      <c r="C78" s="8" t="str">
        <f t="shared" ref="C78:D106" si="1">C7</f>
        <v>Austria</v>
      </c>
      <c r="D78" s="8" t="str">
        <f t="shared" si="1"/>
        <v>Donawitz</v>
      </c>
      <c r="E78" s="50">
        <f>'Verbrauch je Träger 2050 var.'!E120-'Energiebedarf Sek.stahl var.'!E77-('Verbrauch je Träger 2019'!F120-'Energiebedarf Sek.stahl 2019'!E6)</f>
        <v>1893.6827006660315</v>
      </c>
      <c r="F78" s="54">
        <f>'Verbrauch je Träger 2050 var.'!F120-'Energiebedarf Sek.stahl var.'!F77-('Verbrauch je Träger 2019'!G120-'Energiebedarf Sek.stahl 2019'!F6)</f>
        <v>2242.4041103710742</v>
      </c>
      <c r="G78" s="51">
        <f>'Verbrauch je Träger 2050 var.'!G120-'Energiebedarf Sek.stahl var.'!G77-('Verbrauch je Träger 2019'!H120-'Energiebedarf Sek.stahl 2019'!G6)</f>
        <v>-1778.791623508745</v>
      </c>
      <c r="H78" s="53">
        <f>'Verbrauch je Träger 2050 var.'!H120-'Energiebedarf Sek.stahl var.'!H77-('Verbrauch je Träger 2019'!I120-'Energiebedarf Sek.stahl 2019'!H6)</f>
        <v>-4072.1992589914353</v>
      </c>
      <c r="I78" s="52">
        <f>'Verbrauch je Träger 2050 var.'!I120-'Energiebedarf Sek.stahl var.'!I77-('Verbrauch je Träger 2019'!J120-'Energiebedarf Sek.stahl 2019'!I6)</f>
        <v>-2903.3735424932711</v>
      </c>
    </row>
    <row r="79" spans="3:9" x14ac:dyDescent="0.25">
      <c r="C79" s="8" t="str">
        <f t="shared" si="1"/>
        <v>Austria</v>
      </c>
      <c r="D79" s="8" t="str">
        <f t="shared" si="1"/>
        <v>Linz</v>
      </c>
      <c r="E79" s="50">
        <f>'Verbrauch je Träger 2050 var.'!E121-'Energiebedarf Sek.stahl var.'!E78-('Verbrauch je Träger 2019'!F121-'Energiebedarf Sek.stahl 2019'!E7)</f>
        <v>1893.6827006660315</v>
      </c>
      <c r="F79" s="54">
        <f>'Verbrauch je Träger 2050 var.'!F121-'Energiebedarf Sek.stahl var.'!F78-('Verbrauch je Träger 2019'!G121-'Energiebedarf Sek.stahl 2019'!F7)</f>
        <v>2242.4041103710742</v>
      </c>
      <c r="G79" s="51">
        <f>'Verbrauch je Träger 2050 var.'!G121-'Energiebedarf Sek.stahl var.'!G78-('Verbrauch je Träger 2019'!H121-'Energiebedarf Sek.stahl 2019'!G7)</f>
        <v>-1778.791623508745</v>
      </c>
      <c r="H79" s="53">
        <f>'Verbrauch je Träger 2050 var.'!H121-'Energiebedarf Sek.stahl var.'!H78-('Verbrauch je Träger 2019'!I121-'Energiebedarf Sek.stahl 2019'!H7)</f>
        <v>-4072.1992589914353</v>
      </c>
      <c r="I79" s="52">
        <f>'Verbrauch je Träger 2050 var.'!I121-'Energiebedarf Sek.stahl var.'!I78-('Verbrauch je Träger 2019'!J121-'Energiebedarf Sek.stahl 2019'!I7)</f>
        <v>-2903.3735424932711</v>
      </c>
    </row>
    <row r="80" spans="3:9" x14ac:dyDescent="0.25">
      <c r="C80" s="8" t="str">
        <f t="shared" si="1"/>
        <v>Belgium</v>
      </c>
      <c r="D80" s="8" t="str">
        <f t="shared" si="1"/>
        <v>Ghent</v>
      </c>
      <c r="E80" s="50">
        <f>'Verbrauch je Träger 2050 var.'!E122-'Energiebedarf Sek.stahl var.'!E79-('Verbrauch je Träger 2019'!F122-'Energiebedarf Sek.stahl 2019'!E8)</f>
        <v>2735.375223596574</v>
      </c>
      <c r="F80" s="54">
        <f>'Verbrauch je Träger 2050 var.'!F122-'Energiebedarf Sek.stahl var.'!F79-('Verbrauch je Träger 2019'!G122-'Energiebedarf Sek.stahl 2019'!F8)</f>
        <v>3239.0941960038053</v>
      </c>
      <c r="G80" s="51">
        <f>'Verbrauch je Träger 2050 var.'!G122-'Energiebedarf Sek.stahl var.'!G79-('Verbrauch je Träger 2019'!H122-'Energiebedarf Sek.stahl 2019'!G8)</f>
        <v>-2569.4180620521229</v>
      </c>
      <c r="H80" s="53">
        <f>'Verbrauch je Träger 2050 var.'!H122-'Energiebedarf Sek.stahl var.'!H79-('Verbrauch je Träger 2019'!I122-'Energiebedarf Sek.stahl 2019'!H8)</f>
        <v>-5882.1855185537579</v>
      </c>
      <c r="I80" s="52">
        <f>'Verbrauch je Träger 2050 var.'!I122-'Energiebedarf Sek.stahl var.'!I79-('Verbrauch je Träger 2019'!J122-'Energiebedarf Sek.stahl 2019'!I8)</f>
        <v>-4193.847285075095</v>
      </c>
    </row>
    <row r="81" spans="3:9" x14ac:dyDescent="0.25">
      <c r="C81" s="8" t="str">
        <f t="shared" si="1"/>
        <v>Czech Republic</v>
      </c>
      <c r="D81" s="8" t="str">
        <f t="shared" si="1"/>
        <v>Trinec</v>
      </c>
      <c r="E81" s="50">
        <f>'Verbrauch je Träger 2050 var.'!E123-'Energiebedarf Sek.stahl var.'!E80-('Verbrauch je Träger 2019'!F123-'Energiebedarf Sek.stahl 2019'!E9)</f>
        <v>1296.4172848715498</v>
      </c>
      <c r="F81" s="54">
        <f>'Verbrauch je Träger 2050 var.'!F123-'Energiebedarf Sek.stahl var.'!F80-('Verbrauch je Träger 2019'!G123-'Energiebedarf Sek.stahl 2019'!F9)</f>
        <v>1535.1523501427209</v>
      </c>
      <c r="G81" s="51">
        <f>'Verbrauch je Träger 2050 var.'!G123-'Energiebedarf Sek.stahl var.'!G80-('Verbrauch je Träger 2019'!H123-'Energiebedarf Sek.stahl 2019'!G9)</f>
        <v>-1217.7627255560801</v>
      </c>
      <c r="H81" s="53">
        <f>'Verbrauch je Träger 2050 var.'!H123-'Energiebedarf Sek.stahl var.'!H80-('Verbrauch je Träger 2019'!I123-'Energiebedarf Sek.stahl 2019'!H9)</f>
        <v>-2787.8321457659363</v>
      </c>
      <c r="I81" s="52">
        <f>'Verbrauch je Träger 2050 var.'!I123-'Energiebedarf Sek.stahl var.'!I80-('Verbrauch je Träger 2019'!J123-'Energiebedarf Sek.stahl 2019'!I9)</f>
        <v>-1987.6527591466001</v>
      </c>
    </row>
    <row r="82" spans="3:9" x14ac:dyDescent="0.25">
      <c r="C82" s="8" t="str">
        <f t="shared" si="1"/>
        <v>Finland</v>
      </c>
      <c r="D82" s="8" t="str">
        <f t="shared" si="1"/>
        <v>Raahe</v>
      </c>
      <c r="E82" s="50">
        <f>'Verbrauch je Träger 2050 var.'!E124-'Energiebedarf Sek.stahl var.'!E81-('Verbrauch je Träger 2019'!F124-'Energiebedarf Sek.stahl 2019'!E10)</f>
        <v>1304.9496479543282</v>
      </c>
      <c r="F82" s="54">
        <f>'Verbrauch je Träger 2050 var.'!F124-'Energiebedarf Sek.stahl var.'!F81-('Verbrauch je Träger 2019'!G124-'Energiebedarf Sek.stahl 2019'!F10)</f>
        <v>1545.2559467174119</v>
      </c>
      <c r="G82" s="51">
        <f>'Verbrauch je Träger 2050 var.'!G124-'Energiebedarf Sek.stahl var.'!G81-('Verbrauch je Träger 2019'!H124-'Energiebedarf Sek.stahl 2019'!G10)</f>
        <v>-1225.7774240982603</v>
      </c>
      <c r="H82" s="53">
        <f>'Verbrauch je Träger 2050 var.'!H124-'Energiebedarf Sek.stahl var.'!H81-('Verbrauch je Träger 2019'!I124-'Energiebedarf Sek.stahl 2019'!H10)</f>
        <v>-2806.1802473834432</v>
      </c>
      <c r="I82" s="52">
        <f>'Verbrauch je Träger 2050 var.'!I124-'Energiebedarf Sek.stahl var.'!I81-('Verbrauch je Träger 2019'!J124-'Energiebedarf Sek.stahl 2019'!I10)</f>
        <v>-2000.7344846229807</v>
      </c>
    </row>
    <row r="83" spans="3:9" x14ac:dyDescent="0.25">
      <c r="C83" s="8" t="str">
        <f t="shared" si="1"/>
        <v>France</v>
      </c>
      <c r="D83" s="8" t="str">
        <f t="shared" si="1"/>
        <v>Fos-Sur-Mer</v>
      </c>
      <c r="E83" s="50">
        <f>'Verbrauch je Träger 2050 var.'!E125-'Energiebedarf Sek.stahl var.'!E82-('Verbrauch je Träger 2019'!F125-'Energiebedarf Sek.stahl 2019'!E11)</f>
        <v>1882.1389153187429</v>
      </c>
      <c r="F83" s="54">
        <f>'Verbrauch je Träger 2050 var.'!F125-'Energiebedarf Sek.stahl var.'!F82-('Verbrauch je Träger 2019'!G125-'Energiebedarf Sek.stahl 2019'!F11)</f>
        <v>2228.734538534728</v>
      </c>
      <c r="G83" s="51">
        <f>'Verbrauch je Träger 2050 var.'!G125-'Energiebedarf Sek.stahl var.'!G82-('Verbrauch je Träger 2019'!H125-'Energiebedarf Sek.stahl 2019'!G11)</f>
        <v>-1767.9482078340307</v>
      </c>
      <c r="H83" s="53">
        <f>'Verbrauch je Träger 2050 var.'!H125-'Energiebedarf Sek.stahl var.'!H82-('Verbrauch je Träger 2019'!I125-'Energiebedarf Sek.stahl 2019'!H11)</f>
        <v>-4047.3753568030438</v>
      </c>
      <c r="I83" s="52">
        <f>'Verbrauch je Träger 2050 var.'!I125-'Energiebedarf Sek.stahl var.'!I82-('Verbrauch je Träger 2019'!J125-'Energiebedarf Sek.stahl 2019'!I11)</f>
        <v>-2885.6747374369911</v>
      </c>
    </row>
    <row r="84" spans="3:9" x14ac:dyDescent="0.25">
      <c r="C84" s="8" t="str">
        <f t="shared" si="1"/>
        <v>France</v>
      </c>
      <c r="D84" s="8" t="str">
        <f t="shared" si="1"/>
        <v>Dunkerque</v>
      </c>
      <c r="E84" s="50">
        <f>'Verbrauch je Träger 2050 var.'!E126-'Energiebedarf Sek.stahl var.'!E83-('Verbrauch je Träger 2019'!F126-'Energiebedarf Sek.stahl 2019'!E12)</f>
        <v>3438.0404186489031</v>
      </c>
      <c r="F84" s="54">
        <f>'Verbrauch je Träger 2050 var.'!F126-'Energiebedarf Sek.stahl var.'!F83-('Verbrauch je Träger 2019'!G126-'Energiebedarf Sek.stahl 2019'!F12)</f>
        <v>4071.1550903901043</v>
      </c>
      <c r="G84" s="51">
        <f>'Verbrauch je Träger 2050 var.'!G126-'Energiebedarf Sek.stahl var.'!G83-('Verbrauch je Träger 2019'!H126-'Energiebedarf Sek.stahl 2019'!G12)</f>
        <v>-3229.4520596434941</v>
      </c>
      <c r="H84" s="53">
        <f>'Verbrauch je Träger 2050 var.'!H126-'Energiebedarf Sek.stahl var.'!H83-('Verbrauch je Träger 2019'!I126-'Energiebedarf Sek.stahl 2019'!H12)</f>
        <v>-7393.2056517602268</v>
      </c>
      <c r="I84" s="52">
        <f>'Verbrauch je Träger 2050 var.'!I126-'Energiebedarf Sek.stahl var.'!I83-('Verbrauch je Träger 2019'!J126-'Energiebedarf Sek.stahl 2019'!I12)</f>
        <v>-5271.1658537182393</v>
      </c>
    </row>
    <row r="85" spans="3:9" x14ac:dyDescent="0.25">
      <c r="C85" s="8" t="str">
        <f t="shared" si="1"/>
        <v>Germany</v>
      </c>
      <c r="D85" s="8" t="str">
        <f t="shared" si="1"/>
        <v>Bremen</v>
      </c>
      <c r="E85" s="50">
        <f>'Verbrauch je Träger 2050 var.'!E127-'Energiebedarf Sek.stahl var.'!E84-('Verbrauch je Träger 2019'!F127-'Energiebedarf Sek.stahl 2019'!E13)</f>
        <v>1656.2822454804937</v>
      </c>
      <c r="F85" s="54">
        <f>'Verbrauch je Träger 2050 var.'!F127-'Energiebedarf Sek.stahl var.'!F84-('Verbrauch je Träger 2019'!G127-'Energiebedarf Sek.stahl 2019'!F13)</f>
        <v>1961.2863939105609</v>
      </c>
      <c r="G85" s="51">
        <f>'Verbrauch je Träger 2050 var.'!G127-'Energiebedarf Sek.stahl var.'!G84-('Verbrauch je Träger 2019'!H127-'Energiebedarf Sek.stahl 2019'!G13)</f>
        <v>-1555.7944228939459</v>
      </c>
      <c r="H85" s="53">
        <f>'Verbrauch je Träger 2050 var.'!H127-'Energiebedarf Sek.stahl var.'!H84-('Verbrauch je Träger 2019'!I127-'Energiebedarf Sek.stahl 2019'!H13)</f>
        <v>-3561.6903139866786</v>
      </c>
      <c r="I85" s="52">
        <f>'Verbrauch je Träger 2050 var.'!I127-'Energiebedarf Sek.stahl var.'!I84-('Verbrauch je Träger 2019'!J127-'Energiebedarf Sek.stahl 2019'!I13)</f>
        <v>-2539.3937689445529</v>
      </c>
    </row>
    <row r="86" spans="3:9" x14ac:dyDescent="0.25">
      <c r="C86" s="8" t="str">
        <f t="shared" si="1"/>
        <v>Germany</v>
      </c>
      <c r="D86" s="8" t="str">
        <f t="shared" si="1"/>
        <v>Voelklingen</v>
      </c>
      <c r="E86" s="50">
        <f>'Verbrauch je Träger 2050 var.'!E128-'Energiebedarf Sek.stahl var.'!E85-('Verbrauch je Träger 2019'!F128-'Energiebedarf Sek.stahl 2019'!E14)</f>
        <v>1396.2961233111314</v>
      </c>
      <c r="F86" s="54">
        <f>'Verbrauch je Träger 2050 var.'!F128-'Energiebedarf Sek.stahl var.'!F85-('Verbrauch je Träger 2019'!G128-'Energiebedarf Sek.stahl 2019'!F14)</f>
        <v>1653.4238629876299</v>
      </c>
      <c r="G86" s="51">
        <f>'Verbrauch je Träger 2050 var.'!G128-'Energiebedarf Sek.stahl var.'!G85-('Verbrauch je Träger 2019'!H128-'Energiebedarf Sek.stahl 2019'!G14)</f>
        <v>-1311.5818437851385</v>
      </c>
      <c r="H86" s="53">
        <f>'Verbrauch je Träger 2050 var.'!H128-'Energiebedarf Sek.stahl var.'!H85-('Verbrauch je Träger 2019'!I128-'Energiebedarf Sek.stahl 2019'!H14)</f>
        <v>-3002.6128647002843</v>
      </c>
      <c r="I86" s="52">
        <f>'Verbrauch je Träger 2050 var.'!I128-'Energiebedarf Sek.stahl var.'!I85-('Verbrauch je Träger 2019'!J128-'Energiebedarf Sek.stahl 2019'!I14)</f>
        <v>-2140.78589854659</v>
      </c>
    </row>
    <row r="87" spans="3:9" x14ac:dyDescent="0.25">
      <c r="C87" s="8" t="str">
        <f t="shared" si="1"/>
        <v>Germany</v>
      </c>
      <c r="D87" s="8" t="str">
        <f t="shared" si="1"/>
        <v>Eisenhuettenstadt</v>
      </c>
      <c r="E87" s="50">
        <f>'Verbrauch je Träger 2050 var.'!E129-'Energiebedarf Sek.stahl var.'!E86-('Verbrauch je Träger 2019'!F129-'Energiebedarf Sek.stahl 2019'!E15)</f>
        <v>1079.0929781160789</v>
      </c>
      <c r="F87" s="54">
        <f>'Verbrauch je Träger 2050 var.'!F129-'Energiebedarf Sek.stahl var.'!F86-('Verbrauch je Träger 2019'!G129-'Energiebedarf Sek.stahl 2019'!F15)</f>
        <v>1277.8078020932439</v>
      </c>
      <c r="G87" s="51">
        <f>'Verbrauch je Träger 2050 var.'!G129-'Energiebedarf Sek.stahl var.'!G86-('Verbrauch je Träger 2019'!H129-'Energiebedarf Sek.stahl 2019'!G15)</f>
        <v>-1013.6236391581774</v>
      </c>
      <c r="H87" s="53">
        <f>'Verbrauch je Träger 2050 var.'!H129-'Energiebedarf Sek.stahl var.'!H86-('Verbrauch je Träger 2019'!I129-'Energiebedarf Sek.stahl 2019'!H15)</f>
        <v>-2320.4952045670789</v>
      </c>
      <c r="I87" s="52">
        <f>'Verbrauch je Träger 2050 var.'!I129-'Energiebedarf Sek.stahl var.'!I86-('Verbrauch je Träger 2019'!J129-'Energiebedarf Sek.stahl 2019'!I15)</f>
        <v>-1654.4535161305423</v>
      </c>
    </row>
    <row r="88" spans="3:9" x14ac:dyDescent="0.25">
      <c r="C88" s="8" t="str">
        <f t="shared" si="1"/>
        <v>Germany</v>
      </c>
      <c r="D88" s="8" t="str">
        <f t="shared" si="1"/>
        <v>Duisburg-Huckingen</v>
      </c>
      <c r="E88" s="50">
        <f>'Verbrauch je Träger 2050 var.'!E130-'Energiebedarf Sek.stahl var.'!E87-('Verbrauch je Träger 2019'!F130-'Energiebedarf Sek.stahl 2019'!E16)</f>
        <v>2509.5185537583238</v>
      </c>
      <c r="F88" s="54">
        <f>'Verbrauch je Träger 2050 var.'!F130-'Energiebedarf Sek.stahl var.'!F87-('Verbrauch je Träger 2019'!G130-'Energiebedarf Sek.stahl 2019'!F16)</f>
        <v>2971.6460513796374</v>
      </c>
      <c r="G88" s="51">
        <f>'Verbrauch je Träger 2050 var.'!G130-'Energiebedarf Sek.stahl var.'!G87-('Verbrauch je Träger 2019'!H130-'Energiebedarf Sek.stahl 2019'!G16)</f>
        <v>-2357.2642771120409</v>
      </c>
      <c r="H88" s="53">
        <f>'Verbrauch je Träger 2050 var.'!H130-'Energiebedarf Sek.stahl var.'!H87-('Verbrauch je Träger 2019'!I130-'Energiebedarf Sek.stahl 2019'!H16)</f>
        <v>-5396.5004757373918</v>
      </c>
      <c r="I88" s="52">
        <f>'Verbrauch je Träger 2050 var.'!I130-'Energiebedarf Sek.stahl var.'!I87-('Verbrauch je Träger 2019'!J130-'Energiebedarf Sek.stahl 2019'!I16)</f>
        <v>-3847.5663165826563</v>
      </c>
    </row>
    <row r="89" spans="3:9" x14ac:dyDescent="0.25">
      <c r="C89" s="8" t="str">
        <f t="shared" si="1"/>
        <v>Germany</v>
      </c>
      <c r="D89" s="8" t="str">
        <f t="shared" si="1"/>
        <v>Duisburg-Beeckerwerth</v>
      </c>
      <c r="E89" s="50">
        <f>'Verbrauch je Träger 2050 var.'!E131-'Energiebedarf Sek.stahl var.'!E88-('Verbrauch je Träger 2019'!F131-'Energiebedarf Sek.stahl 2019'!E17)</f>
        <v>3011.422264509989</v>
      </c>
      <c r="F89" s="54">
        <f>'Verbrauch je Träger 2050 var.'!F131-'Energiebedarf Sek.stahl var.'!F88-('Verbrauch je Träger 2019'!G131-'Energiebedarf Sek.stahl 2019'!F17)</f>
        <v>3565.9752616555634</v>
      </c>
      <c r="G89" s="51">
        <f>'Verbrauch je Träger 2050 var.'!G131-'Energiebedarf Sek.stahl var.'!G88-('Verbrauch je Träger 2019'!H131-'Energiebedarf Sek.stahl 2019'!G17)</f>
        <v>-2828.717132534447</v>
      </c>
      <c r="H89" s="53">
        <f>'Verbrauch je Träger 2050 var.'!H131-'Energiebedarf Sek.stahl var.'!H88-('Verbrauch je Träger 2019'!I131-'Energiebedarf Sek.stahl 2019'!H17)</f>
        <v>-6475.8005708848705</v>
      </c>
      <c r="I89" s="52">
        <f>'Verbrauch je Träger 2050 var.'!I131-'Energiebedarf Sek.stahl var.'!I88-('Verbrauch je Träger 2019'!J131-'Energiebedarf Sek.stahl 2019'!I17)</f>
        <v>-4617.0795798991867</v>
      </c>
    </row>
    <row r="90" spans="3:9" x14ac:dyDescent="0.25">
      <c r="C90" s="8" t="str">
        <f t="shared" si="1"/>
        <v>Germany</v>
      </c>
      <c r="D90" s="8" t="str">
        <f t="shared" si="1"/>
        <v>Salzgitter</v>
      </c>
      <c r="E90" s="50">
        <f>'Verbrauch je Träger 2050 var.'!E132-'Energiebedarf Sek.stahl var.'!E89-('Verbrauch je Träger 2019'!F132-'Energiebedarf Sek.stahl 2019'!E18)</f>
        <v>2308.7570694576571</v>
      </c>
      <c r="F90" s="54">
        <f>'Verbrauch je Träger 2050 var.'!F132-'Energiebedarf Sek.stahl var.'!F89-('Verbrauch je Träger 2019'!G132-'Energiebedarf Sek.stahl 2019'!F18)</f>
        <v>2733.9143672692653</v>
      </c>
      <c r="G90" s="51">
        <f>'Verbrauch je Träger 2050 var.'!G132-'Energiebedarf Sek.stahl var.'!G89-('Verbrauch je Träger 2019'!H132-'Energiebedarf Sek.stahl 2019'!G18)</f>
        <v>-2168.6831349430768</v>
      </c>
      <c r="H90" s="53">
        <f>'Verbrauch je Träger 2050 var.'!H132-'Energiebedarf Sek.stahl var.'!H89-('Verbrauch je Träger 2019'!I132-'Energiebedarf Sek.stahl 2019'!H18)</f>
        <v>-4964.7804376784006</v>
      </c>
      <c r="I90" s="52">
        <f>'Verbrauch je Träger 2050 var.'!I132-'Energiebedarf Sek.stahl var.'!I89-('Verbrauch je Träger 2019'!J132-'Energiebedarf Sek.stahl 2019'!I18)</f>
        <v>-3539.7610112560424</v>
      </c>
    </row>
    <row r="91" spans="3:9" x14ac:dyDescent="0.25">
      <c r="C91" s="8" t="str">
        <f t="shared" si="1"/>
        <v>Germany</v>
      </c>
      <c r="D91" s="8" t="str">
        <f t="shared" si="1"/>
        <v>Dillingen</v>
      </c>
      <c r="E91" s="50">
        <f>'Verbrauch je Träger 2050 var.'!E133-'Energiebedarf Sek.stahl var.'!E90-('Verbrauch je Träger 2019'!F133-'Energiebedarf Sek.stahl 2019'!E19)</f>
        <v>1171.4432608943853</v>
      </c>
      <c r="F91" s="54">
        <f>'Verbrauch je Träger 2050 var.'!F133-'Energiebedarf Sek.stahl var.'!F90-('Verbrauch je Träger 2019'!G133-'Energiebedarf Sek.stahl 2019'!F19)</f>
        <v>1387.1643767840151</v>
      </c>
      <c r="G91" s="51">
        <f>'Verbrauch je Träger 2050 var.'!G133-'Energiebedarf Sek.stahl var.'!G90-('Verbrauch je Träger 2019'!H133-'Energiebedarf Sek.stahl 2019'!G19)</f>
        <v>-1100.3709645559002</v>
      </c>
      <c r="H91" s="53">
        <f>'Verbrauch je Träger 2050 var.'!H133-'Energiebedarf Sek.stahl var.'!H90-('Verbrauch je Träger 2019'!I133-'Energiebedarf Sek.stahl 2019'!H19)</f>
        <v>-2519.0864220742151</v>
      </c>
      <c r="I91" s="52">
        <f>'Verbrauch je Träger 2050 var.'!I133-'Energiebedarf Sek.stahl var.'!I90-('Verbrauch je Träger 2019'!J133-'Energiebedarf Sek.stahl 2019'!I19)</f>
        <v>-1796.0439565807837</v>
      </c>
    </row>
    <row r="92" spans="3:9" x14ac:dyDescent="0.25">
      <c r="C92" s="8" t="str">
        <f t="shared" si="1"/>
        <v>Germany</v>
      </c>
      <c r="D92" s="8" t="str">
        <f t="shared" si="1"/>
        <v>Duisburg</v>
      </c>
      <c r="E92" s="50">
        <f>'Verbrauch je Träger 2050 var.'!E134-'Energiebedarf Sek.stahl var.'!E91-('Verbrauch je Träger 2019'!F134-'Energiebedarf Sek.stahl 2019'!E20)</f>
        <v>562.13215604186439</v>
      </c>
      <c r="F92" s="54">
        <f>'Verbrauch je Träger 2050 var.'!F134-'Energiebedarf Sek.stahl var.'!F91-('Verbrauch je Träger 2019'!G134-'Energiebedarf Sek.stahl 2019'!F20)</f>
        <v>665.64871550903899</v>
      </c>
      <c r="G92" s="51">
        <f>'Verbrauch je Träger 2050 var.'!G134-'Energiebedarf Sek.stahl var.'!G91-('Verbrauch je Träger 2019'!H134-'Energiebedarf Sek.stahl 2019'!G20)</f>
        <v>-528.02719807309677</v>
      </c>
      <c r="H92" s="53">
        <f>'Verbrauch je Träger 2050 var.'!H134-'Energiebedarf Sek.stahl var.'!H91-('Verbrauch je Träger 2019'!I134-'Energiebedarf Sek.stahl 2019'!H20)</f>
        <v>-1208.8161065651757</v>
      </c>
      <c r="I92" s="52">
        <f>'Verbrauch je Träger 2050 var.'!I134-'Energiebedarf Sek.stahl var.'!I91-('Verbrauch je Träger 2019'!J134-'Energiebedarf Sek.stahl 2019'!I20)</f>
        <v>-861.85485491451504</v>
      </c>
    </row>
    <row r="93" spans="3:9" x14ac:dyDescent="0.25">
      <c r="C93" s="8" t="str">
        <f t="shared" si="1"/>
        <v>Germany</v>
      </c>
      <c r="D93" s="8" t="str">
        <f t="shared" si="1"/>
        <v>Duisburg-Bruckhausen</v>
      </c>
      <c r="E93" s="50">
        <f>'Verbrauch je Träger 2050 var.'!E135-'Energiebedarf Sek.stahl var.'!E92-('Verbrauch je Träger 2019'!F135-'Energiebedarf Sek.stahl 2019'!E21)</f>
        <v>3011.422264509989</v>
      </c>
      <c r="F93" s="54">
        <f>'Verbrauch je Träger 2050 var.'!F135-'Energiebedarf Sek.stahl var.'!F92-('Verbrauch je Träger 2019'!G135-'Energiebedarf Sek.stahl 2019'!F21)</f>
        <v>3565.9752616555634</v>
      </c>
      <c r="G93" s="51">
        <f>'Verbrauch je Träger 2050 var.'!G135-'Energiebedarf Sek.stahl var.'!G92-('Verbrauch je Träger 2019'!H135-'Energiebedarf Sek.stahl 2019'!G21)</f>
        <v>-2828.717132534447</v>
      </c>
      <c r="H93" s="53">
        <f>'Verbrauch je Träger 2050 var.'!H135-'Energiebedarf Sek.stahl var.'!H92-('Verbrauch je Träger 2019'!I135-'Energiebedarf Sek.stahl 2019'!H21)</f>
        <v>-6475.8005708848705</v>
      </c>
      <c r="I93" s="52">
        <f>'Verbrauch je Träger 2050 var.'!I135-'Energiebedarf Sek.stahl var.'!I92-('Verbrauch je Träger 2019'!J135-'Energiebedarf Sek.stahl 2019'!I21)</f>
        <v>-4617.0795798991867</v>
      </c>
    </row>
    <row r="94" spans="3:9" x14ac:dyDescent="0.25">
      <c r="C94" s="8" t="str">
        <f t="shared" si="1"/>
        <v>Hungaria</v>
      </c>
      <c r="D94" s="8" t="str">
        <f t="shared" si="1"/>
        <v>Dunauijvaros</v>
      </c>
      <c r="E94" s="50">
        <f>'Verbrauch je Träger 2050 var.'!E136-'Energiebedarf Sek.stahl var.'!E93-('Verbrauch je Träger 2019'!F136-'Energiebedarf Sek.stahl 2019'!E22)</f>
        <v>803.04593720266348</v>
      </c>
      <c r="F94" s="54">
        <f>'Verbrauch je Träger 2050 var.'!F136-'Energiebedarf Sek.stahl var.'!F93-('Verbrauch je Träger 2019'!G136-'Energiebedarf Sek.stahl 2019'!F22)</f>
        <v>950.92673644148363</v>
      </c>
      <c r="G94" s="51">
        <f>'Verbrauch je Träger 2050 var.'!G136-'Energiebedarf Sek.stahl var.'!G93-('Verbrauch je Träger 2019'!H136-'Energiebedarf Sek.stahl 2019'!G22)</f>
        <v>-754.32456867585279</v>
      </c>
      <c r="H94" s="53">
        <f>'Verbrauch je Träger 2050 var.'!H136-'Energiebedarf Sek.stahl var.'!H93-('Verbrauch je Träger 2019'!I136-'Energiebedarf Sek.stahl 2019'!H22)</f>
        <v>-1726.8801522359652</v>
      </c>
      <c r="I94" s="52">
        <f>'Verbrauch je Träger 2050 var.'!I136-'Energiebedarf Sek.stahl var.'!I93-('Verbrauch je Träger 2019'!J136-'Energiebedarf Sek.stahl 2019'!I22)</f>
        <v>-1231.2212213064499</v>
      </c>
    </row>
    <row r="95" spans="3:9" x14ac:dyDescent="0.25">
      <c r="C95" s="8" t="str">
        <f t="shared" si="1"/>
        <v>Italy</v>
      </c>
      <c r="D95" s="8" t="str">
        <f t="shared" si="1"/>
        <v>Taranto</v>
      </c>
      <c r="E95" s="50">
        <f>'Verbrauch je Träger 2050 var.'!E137-'Energiebedarf Sek.stahl var.'!E94-('Verbrauch je Träger 2019'!F137-'Energiebedarf Sek.stahl 2019'!E23)</f>
        <v>4266.1815413891509</v>
      </c>
      <c r="F95" s="54">
        <f>'Verbrauch je Träger 2050 var.'!F137-'Energiebedarf Sek.stahl var.'!F94-('Verbrauch je Träger 2019'!G137-'Energiebedarf Sek.stahl 2019'!F23)</f>
        <v>5051.7982873453821</v>
      </c>
      <c r="G95" s="51">
        <f>'Verbrauch je Träger 2050 var.'!G137-'Energiebedarf Sek.stahl var.'!G94-('Verbrauch je Träger 2019'!H137-'Energiebedarf Sek.stahl 2019'!G23)</f>
        <v>-4007.3492710904684</v>
      </c>
      <c r="H95" s="53">
        <f>'Verbrauch je Träger 2050 var.'!H137-'Energiebedarf Sek.stahl var.'!H94-('Verbrauch je Träger 2019'!I137-'Energiebedarf Sek.stahl 2019'!H23)</f>
        <v>-9174.0508087535636</v>
      </c>
      <c r="I95" s="52">
        <f>'Verbrauch je Träger 2050 var.'!I137-'Energiebedarf Sek.stahl var.'!I94-('Verbrauch je Träger 2019'!J137-'Energiebedarf Sek.stahl 2019'!I23)</f>
        <v>-6540.8627381905153</v>
      </c>
    </row>
    <row r="96" spans="3:9" x14ac:dyDescent="0.25">
      <c r="C96" s="8" t="str">
        <f t="shared" si="1"/>
        <v>Netherlands</v>
      </c>
      <c r="D96" s="8" t="str">
        <f t="shared" si="1"/>
        <v>Ijmuiden</v>
      </c>
      <c r="E96" s="50">
        <f>'Verbrauch je Träger 2050 var.'!E138-'Energiebedarf Sek.stahl var.'!E95-('Verbrauch je Träger 2019'!F138-'Energiebedarf Sek.stahl 2019'!E24)</f>
        <v>3420.4737887725951</v>
      </c>
      <c r="F96" s="54">
        <f>'Verbrauch je Träger 2050 var.'!F138-'Energiebedarf Sek.stahl var.'!F95-('Verbrauch je Träger 2019'!G138-'Energiebedarf Sek.stahl 2019'!F24)</f>
        <v>4050.3535680304449</v>
      </c>
      <c r="G96" s="51">
        <f>'Verbrauch je Träger 2050 var.'!G138-'Energiebedarf Sek.stahl var.'!G95-('Verbrauch je Träger 2019'!H138-'Energiebedarf Sek.stahl 2019'!G24)</f>
        <v>-3212.9512097037095</v>
      </c>
      <c r="H96" s="53">
        <f>'Verbrauch je Träger 2050 var.'!H138-'Energiebedarf Sek.stahl var.'!H95-('Verbrauch je Träger 2019'!I138-'Energiebedarf Sek.stahl 2019'!H24)</f>
        <v>-7355.430148430064</v>
      </c>
      <c r="I96" s="52">
        <f>'Verbrauch je Träger 2050 var.'!I138-'Energiebedarf Sek.stahl var.'!I95-('Verbrauch je Träger 2019'!J138-'Energiebedarf Sek.stahl 2019'!I24)</f>
        <v>-5244.2328895021619</v>
      </c>
    </row>
    <row r="97" spans="3:9" x14ac:dyDescent="0.25">
      <c r="C97" s="8" t="str">
        <f t="shared" si="1"/>
        <v>Poland</v>
      </c>
      <c r="D97" s="8" t="str">
        <f t="shared" si="1"/>
        <v>Krakow</v>
      </c>
      <c r="E97" s="50">
        <f>'Verbrauch je Träger 2050 var.'!E139-'Energiebedarf Sek.stahl var.'!E96-('Verbrauch je Träger 2019'!F139-'Energiebedarf Sek.stahl 2019'!E25)</f>
        <v>1367.687611798287</v>
      </c>
      <c r="F97" s="54">
        <f>'Verbrauch je Träger 2050 var.'!F139-'Energiebedarf Sek.stahl var.'!F96-('Verbrauch je Träger 2019'!G139-'Energiebedarf Sek.stahl 2019'!F25)</f>
        <v>1619.5470980019027</v>
      </c>
      <c r="G97" s="51">
        <f>'Verbrauch je Träger 2050 var.'!G139-'Energiebedarf Sek.stahl var.'!G96-('Verbrauch je Träger 2019'!H139-'Energiebedarf Sek.stahl 2019'!G25)</f>
        <v>-1284.7090310260614</v>
      </c>
      <c r="H97" s="53">
        <f>'Verbrauch je Träger 2050 var.'!H139-'Energiebedarf Sek.stahl var.'!H96-('Verbrauch je Träger 2019'!I139-'Energiebedarf Sek.stahl 2019'!H25)</f>
        <v>-2941.092759276879</v>
      </c>
      <c r="I97" s="52">
        <f>'Verbrauch je Träger 2050 var.'!I139-'Energiebedarf Sek.stahl var.'!I96-('Verbrauch je Träger 2019'!J139-'Energiebedarf Sek.stahl 2019'!I25)</f>
        <v>-2096.9236425375475</v>
      </c>
    </row>
    <row r="98" spans="3:9" x14ac:dyDescent="0.25">
      <c r="C98" s="8" t="str">
        <f t="shared" si="1"/>
        <v>Poland</v>
      </c>
      <c r="D98" s="8" t="str">
        <f t="shared" si="1"/>
        <v>Dabrowa Gornicza</v>
      </c>
      <c r="E98" s="50">
        <f>'Verbrauch je Träger 2050 var.'!E140-'Energiebedarf Sek.stahl var.'!E97-('Verbrauch je Träger 2019'!F140-'Energiebedarf Sek.stahl 2019'!E26)</f>
        <v>1367.687611798287</v>
      </c>
      <c r="F98" s="54">
        <f>'Verbrauch je Träger 2050 var.'!F140-'Energiebedarf Sek.stahl var.'!F97-('Verbrauch je Träger 2019'!G140-'Energiebedarf Sek.stahl 2019'!F26)</f>
        <v>1619.5470980019027</v>
      </c>
      <c r="G98" s="51">
        <f>'Verbrauch je Träger 2050 var.'!G140-'Energiebedarf Sek.stahl var.'!G97-('Verbrauch je Träger 2019'!H140-'Energiebedarf Sek.stahl 2019'!G26)</f>
        <v>-1284.7090310260614</v>
      </c>
      <c r="H98" s="53">
        <f>'Verbrauch je Träger 2050 var.'!H140-'Energiebedarf Sek.stahl var.'!H97-('Verbrauch je Träger 2019'!I140-'Energiebedarf Sek.stahl 2019'!H26)</f>
        <v>-2941.092759276879</v>
      </c>
      <c r="I98" s="52">
        <f>'Verbrauch je Träger 2050 var.'!I140-'Energiebedarf Sek.stahl var.'!I97-('Verbrauch je Träger 2019'!J140-'Energiebedarf Sek.stahl 2019'!I26)</f>
        <v>-2096.9236425375475</v>
      </c>
    </row>
    <row r="99" spans="3:9" x14ac:dyDescent="0.25">
      <c r="C99" s="8" t="str">
        <f t="shared" si="1"/>
        <v>Romania</v>
      </c>
      <c r="D99" s="8" t="str">
        <f t="shared" si="1"/>
        <v>Galati</v>
      </c>
      <c r="E99" s="50">
        <f>'Verbrauch je Träger 2050 var.'!E141-'Energiebedarf Sek.stahl var.'!E98-('Verbrauch je Träger 2019'!F141-'Energiebedarf Sek.stahl 2019'!E27)</f>
        <v>1028.9026070409127</v>
      </c>
      <c r="F99" s="54">
        <f>'Verbrauch je Träger 2050 var.'!F141-'Energiebedarf Sek.stahl var.'!F98-('Verbrauch je Träger 2019'!G141-'Energiebedarf Sek.stahl 2019'!F27)</f>
        <v>1218.3748810656512</v>
      </c>
      <c r="G99" s="51">
        <f>'Verbrauch je Träger 2050 var.'!G141-'Energiebedarf Sek.stahl var.'!G98-('Verbrauch je Träger 2019'!H141-'Energiebedarf Sek.stahl 2019'!G27)</f>
        <v>-966.47835361593661</v>
      </c>
      <c r="H99" s="53">
        <f>'Verbrauch je Träger 2050 var.'!H141-'Energiebedarf Sek.stahl var.'!H98-('Verbrauch je Träger 2019'!I141-'Energiebedarf Sek.stahl 2019'!H27)</f>
        <v>-2212.5651950523302</v>
      </c>
      <c r="I99" s="52">
        <f>'Verbrauch je Träger 2050 var.'!I141-'Energiebedarf Sek.stahl var.'!I98-('Verbrauch je Träger 2019'!J141-'Energiebedarf Sek.stahl 2019'!I27)</f>
        <v>-1577.5021897988886</v>
      </c>
    </row>
    <row r="100" spans="3:9" x14ac:dyDescent="0.25">
      <c r="C100" s="8" t="str">
        <f t="shared" si="1"/>
        <v>Slovakia</v>
      </c>
      <c r="D100" s="8" t="str">
        <f t="shared" si="1"/>
        <v>Kosice</v>
      </c>
      <c r="E100" s="50">
        <f>'Verbrauch je Träger 2050 var.'!E142-'Energiebedarf Sek.stahl var.'!E99-('Verbrauch je Träger 2019'!F142-'Energiebedarf Sek.stahl 2019'!E28)</f>
        <v>2258.5666983824922</v>
      </c>
      <c r="F100" s="54">
        <f>'Verbrauch je Träger 2050 var.'!F142-'Energiebedarf Sek.stahl var.'!F99-('Verbrauch je Träger 2019'!G142-'Energiebedarf Sek.stahl 2019'!F28)</f>
        <v>2674.4814462416734</v>
      </c>
      <c r="G100" s="51">
        <f>'Verbrauch je Träger 2050 var.'!G142-'Energiebedarf Sek.stahl var.'!G99-('Verbrauch je Träger 2019'!H142-'Energiebedarf Sek.stahl 2019'!G28)</f>
        <v>-2121.5378494008364</v>
      </c>
      <c r="H100" s="53">
        <f>'Verbrauch je Träger 2050 var.'!H142-'Energiebedarf Sek.stahl var.'!H99-('Verbrauch je Träger 2019'!I142-'Energiebedarf Sek.stahl 2019'!H28)</f>
        <v>-4856.8504281636524</v>
      </c>
      <c r="I100" s="52">
        <f>'Verbrauch je Träger 2050 var.'!I142-'Energiebedarf Sek.stahl var.'!I99-('Verbrauch je Träger 2019'!J142-'Energiebedarf Sek.stahl 2019'!I28)</f>
        <v>-3462.8096849243889</v>
      </c>
    </row>
    <row r="101" spans="3:9" x14ac:dyDescent="0.25">
      <c r="C101" s="8" t="str">
        <f t="shared" si="1"/>
        <v>Spain</v>
      </c>
      <c r="D101" s="8" t="str">
        <f t="shared" si="1"/>
        <v>Gijon</v>
      </c>
      <c r="E101" s="50">
        <f>'Verbrauch je Träger 2050 var.'!E143-'Energiebedarf Sek.stahl var.'!E100-('Verbrauch je Träger 2019'!F143-'Energiebedarf Sek.stahl 2019'!E29)</f>
        <v>1192.021313035204</v>
      </c>
      <c r="F101" s="54">
        <f>'Verbrauch je Träger 2050 var.'!F143-'Energiebedarf Sek.stahl var.'!F100-('Verbrauch je Träger 2019'!G143-'Energiebedarf Sek.stahl 2019'!F29)</f>
        <v>1411.5318744053284</v>
      </c>
      <c r="G101" s="51">
        <f>'Verbrauch je Träger 2050 var.'!G143-'Energiebedarf Sek.stahl var.'!G100-('Verbrauch je Träger 2019'!H143-'Energiebedarf Sek.stahl 2019'!G29)</f>
        <v>-1119.7005316282193</v>
      </c>
      <c r="H101" s="53">
        <f>'Verbrauch je Träger 2050 var.'!H143-'Energiebedarf Sek.stahl var.'!H100-('Verbrauch je Träger 2019'!I143-'Energiebedarf Sek.stahl 2019'!H29)</f>
        <v>-2563.3377259752601</v>
      </c>
      <c r="I101" s="52">
        <f>'Verbrauch je Träger 2050 var.'!I143-'Energiebedarf Sek.stahl var.'!I100-('Verbrauch je Träger 2019'!J143-'Energiebedarf Sek.stahl 2019'!I29)</f>
        <v>-1827.5940003767619</v>
      </c>
    </row>
    <row r="102" spans="3:9" x14ac:dyDescent="0.25">
      <c r="C102" s="8" t="str">
        <f t="shared" si="1"/>
        <v>Spain</v>
      </c>
      <c r="D102" s="8" t="str">
        <f t="shared" si="1"/>
        <v>Aviles</v>
      </c>
      <c r="E102" s="50">
        <f>'Verbrauch je Träger 2050 var.'!E144-'Energiebedarf Sek.stahl var.'!E101-('Verbrauch je Träger 2019'!F144-'Energiebedarf Sek.stahl 2019'!E30)</f>
        <v>1192.021313035204</v>
      </c>
      <c r="F102" s="54">
        <f>'Verbrauch je Träger 2050 var.'!F144-'Energiebedarf Sek.stahl var.'!F101-('Verbrauch je Träger 2019'!G144-'Energiebedarf Sek.stahl 2019'!F30)</f>
        <v>1411.5318744053284</v>
      </c>
      <c r="G102" s="51">
        <f>'Verbrauch je Träger 2050 var.'!G144-'Energiebedarf Sek.stahl var.'!G101-('Verbrauch je Träger 2019'!H144-'Energiebedarf Sek.stahl 2019'!G30)</f>
        <v>-1119.7005316282193</v>
      </c>
      <c r="H102" s="53">
        <f>'Verbrauch je Träger 2050 var.'!H144-'Energiebedarf Sek.stahl var.'!H101-('Verbrauch je Träger 2019'!I144-'Energiebedarf Sek.stahl 2019'!H30)</f>
        <v>-2563.3377259752601</v>
      </c>
      <c r="I102" s="52">
        <f>'Verbrauch je Träger 2050 var.'!I144-'Energiebedarf Sek.stahl var.'!I101-('Verbrauch je Träger 2019'!J144-'Energiebedarf Sek.stahl 2019'!I30)</f>
        <v>-1827.5940003767619</v>
      </c>
    </row>
    <row r="103" spans="3:9" x14ac:dyDescent="0.25">
      <c r="C103" s="8" t="str">
        <f t="shared" si="1"/>
        <v>Sweden</v>
      </c>
      <c r="D103" s="8" t="str">
        <f t="shared" si="1"/>
        <v>Lulea</v>
      </c>
      <c r="E103" s="50">
        <f>'Verbrauch je Träger 2050 var.'!E145-'Energiebedarf Sek.stahl var.'!E102-('Verbrauch je Träger 2019'!F145-'Energiebedarf Sek.stahl 2019'!E31)</f>
        <v>1154.3785347288285</v>
      </c>
      <c r="F103" s="54">
        <f>'Verbrauch je Träger 2050 var.'!F145-'Energiebedarf Sek.stahl var.'!F102-('Verbrauch je Träger 2019'!G145-'Energiebedarf Sek.stahl 2019'!F31)</f>
        <v>1366.9571836346327</v>
      </c>
      <c r="G103" s="51">
        <f>'Verbrauch je Träger 2050 var.'!G145-'Energiebedarf Sek.stahl var.'!G102-('Verbrauch je Träger 2019'!H145-'Energiebedarf Sek.stahl 2019'!G31)</f>
        <v>-1084.3415674715384</v>
      </c>
      <c r="H103" s="53">
        <f>'Verbrauch je Träger 2050 var.'!H145-'Energiebedarf Sek.stahl var.'!H102-('Verbrauch je Träger 2019'!I145-'Energiebedarf Sek.stahl 2019'!H31)</f>
        <v>-2482.3902188392003</v>
      </c>
      <c r="I103" s="52">
        <f>'Verbrauch je Träger 2050 var.'!I145-'Energiebedarf Sek.stahl var.'!I102-('Verbrauch je Träger 2019'!J145-'Energiebedarf Sek.stahl 2019'!I31)</f>
        <v>-1769.8805056280212</v>
      </c>
    </row>
    <row r="104" spans="3:9" x14ac:dyDescent="0.25">
      <c r="C104" s="8" t="str">
        <f t="shared" si="1"/>
        <v>Sweden</v>
      </c>
      <c r="D104" s="8" t="str">
        <f t="shared" si="1"/>
        <v>Oxeloesund</v>
      </c>
      <c r="E104" s="50">
        <f>'Verbrauch je Träger 2050 var.'!E146-'Energiebedarf Sek.stahl var.'!E103-('Verbrauch je Träger 2019'!F146-'Energiebedarf Sek.stahl 2019'!E32)</f>
        <v>752.85556612749724</v>
      </c>
      <c r="F104" s="54">
        <f>'Verbrauch je Träger 2050 var.'!F146-'Energiebedarf Sek.stahl var.'!F103-('Verbrauch je Träger 2019'!G146-'Energiebedarf Sek.stahl 2019'!F32)</f>
        <v>891.49381541389084</v>
      </c>
      <c r="G104" s="51">
        <f>'Verbrauch je Träger 2050 var.'!G146-'Energiebedarf Sek.stahl var.'!G103-('Verbrauch je Träger 2019'!H146-'Energiebedarf Sek.stahl 2019'!G32)</f>
        <v>-707.17928313361176</v>
      </c>
      <c r="H104" s="53">
        <f>'Verbrauch je Träger 2050 var.'!H146-'Energiebedarf Sek.stahl var.'!H103-('Verbrauch je Träger 2019'!I146-'Energiebedarf Sek.stahl 2019'!H32)</f>
        <v>-1618.9501427212176</v>
      </c>
      <c r="I104" s="52">
        <f>'Verbrauch je Träger 2050 var.'!I146-'Energiebedarf Sek.stahl var.'!I103-('Verbrauch je Träger 2019'!J146-'Energiebedarf Sek.stahl 2019'!I32)</f>
        <v>-1154.2698949747967</v>
      </c>
    </row>
    <row r="105" spans="3:9" x14ac:dyDescent="0.25">
      <c r="C105" s="8" t="str">
        <f t="shared" si="1"/>
        <v>United Kingdom</v>
      </c>
      <c r="D105" s="8" t="str">
        <f t="shared" si="1"/>
        <v>Port Talbot</v>
      </c>
      <c r="E105" s="50">
        <f>'Verbrauch je Träger 2050 var.'!E147-'Energiebedarf Sek.stahl var.'!E104-('Verbrauch je Träger 2019'!F147-'Energiebedarf Sek.stahl 2019'!E33)</f>
        <v>1899.7055451950509</v>
      </c>
      <c r="F105" s="54">
        <f>'Verbrauch je Träger 2050 var.'!F147-'Energiebedarf Sek.stahl var.'!F104-('Verbrauch je Träger 2019'!G147-'Energiebedarf Sek.stahl 2019'!F33)</f>
        <v>2249.5360608943847</v>
      </c>
      <c r="G105" s="51">
        <f>'Verbrauch je Träger 2050 var.'!G147-'Energiebedarf Sek.stahl var.'!G104-('Verbrauch je Träger 2019'!H147-'Energiebedarf Sek.stahl 2019'!G33)</f>
        <v>-1784.4490577738143</v>
      </c>
      <c r="H105" s="53">
        <f>'Verbrauch je Träger 2050 var.'!H147-'Energiebedarf Sek.stahl var.'!H104-('Verbrauch je Träger 2019'!I147-'Energiebedarf Sek.stahl 2019'!H33)</f>
        <v>-4085.1508601332052</v>
      </c>
      <c r="I105" s="52">
        <f>'Verbrauch je Träger 2050 var.'!I147-'Energiebedarf Sek.stahl var.'!I104-('Verbrauch je Träger 2019'!J147-'Energiebedarf Sek.stahl 2019'!I33)</f>
        <v>-2912.6077016530717</v>
      </c>
    </row>
    <row r="106" spans="3:9" x14ac:dyDescent="0.25">
      <c r="C106" s="8" t="str">
        <f t="shared" si="1"/>
        <v>United Kingdom</v>
      </c>
      <c r="D106" s="8" t="str">
        <f t="shared" si="1"/>
        <v>Scunthorpe</v>
      </c>
      <c r="E106" s="50">
        <f>'Verbrauch je Träger 2050 var.'!E148-'Energiebedarf Sek.stahl var.'!E105-('Verbrauch je Träger 2019'!F148-'Energiebedarf Sek.stahl 2019'!E34)</f>
        <v>1405.3303901046611</v>
      </c>
      <c r="F106" s="54">
        <f>'Verbrauch je Träger 2050 var.'!F148-'Energiebedarf Sek.stahl var.'!F105-('Verbrauch je Träger 2019'!G148-'Energiebedarf Sek.stahl 2019'!F34)</f>
        <v>1664.121788772597</v>
      </c>
      <c r="G106" s="51">
        <f>'Verbrauch je Träger 2050 var.'!G148-'Energiebedarf Sek.stahl var.'!G105-('Verbrauch je Träger 2019'!H148-'Energiebedarf Sek.stahl 2019'!G34)</f>
        <v>-1320.0679951827424</v>
      </c>
      <c r="H106" s="53">
        <f>'Verbrauch je Träger 2050 var.'!H148-'Energiebedarf Sek.stahl var.'!H105-('Verbrauch je Träger 2019'!I148-'Energiebedarf Sek.stahl 2019'!H34)</f>
        <v>-3022.0402664129392</v>
      </c>
      <c r="I106" s="52">
        <f>'Verbrauch je Träger 2050 var.'!I148-'Energiebedarf Sek.stahl var.'!I105-('Verbrauch je Träger 2019'!J148-'Energiebedarf Sek.stahl 2019'!I34)</f>
        <v>-2154.6371372862868</v>
      </c>
    </row>
    <row r="107" spans="3:9" x14ac:dyDescent="0.25">
      <c r="G107" t="s">
        <v>116</v>
      </c>
    </row>
    <row r="110" spans="3:9" x14ac:dyDescent="0.25">
      <c r="C110" s="60" t="s">
        <v>114</v>
      </c>
    </row>
  </sheetData>
  <mergeCells count="9">
    <mergeCell ref="E76:F76"/>
    <mergeCell ref="G76:I76"/>
    <mergeCell ref="C3:I3"/>
    <mergeCell ref="C39:I39"/>
    <mergeCell ref="C74:I74"/>
    <mergeCell ref="E5:F5"/>
    <mergeCell ref="G5:I5"/>
    <mergeCell ref="E41:F41"/>
    <mergeCell ref="G41:I41"/>
  </mergeCells>
  <pageMargins left="0.7" right="0.7" top="0.78740157499999996" bottom="0.78740157499999996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C2:I34"/>
  <sheetViews>
    <sheetView workbookViewId="0">
      <selection activeCell="K32" sqref="K32"/>
    </sheetView>
  </sheetViews>
  <sheetFormatPr baseColWidth="10" defaultRowHeight="15" x14ac:dyDescent="0.25"/>
  <cols>
    <col min="3" max="3" width="19.42578125" customWidth="1"/>
    <col min="4" max="4" width="27.28515625" customWidth="1"/>
    <col min="5" max="5" width="22.42578125" customWidth="1"/>
    <col min="6" max="6" width="25.5703125" customWidth="1"/>
    <col min="7" max="8" width="26.42578125" customWidth="1"/>
    <col min="9" max="9" width="29" customWidth="1"/>
  </cols>
  <sheetData>
    <row r="2" spans="3:9" ht="21" x14ac:dyDescent="0.35">
      <c r="C2" s="86" t="s">
        <v>107</v>
      </c>
      <c r="D2" s="86"/>
      <c r="E2" s="86"/>
      <c r="F2" s="86"/>
      <c r="G2" s="86"/>
      <c r="H2" s="86"/>
      <c r="I2" s="86"/>
    </row>
    <row r="4" spans="3:9" ht="15.75" x14ac:dyDescent="0.25">
      <c r="E4" s="99" t="s">
        <v>45</v>
      </c>
      <c r="F4" s="99"/>
      <c r="G4" s="99" t="s">
        <v>42</v>
      </c>
      <c r="H4" s="99"/>
      <c r="I4" s="99"/>
    </row>
    <row r="5" spans="3:9" s="1" customFormat="1" x14ac:dyDescent="0.25">
      <c r="C5" s="15" t="s">
        <v>51</v>
      </c>
      <c r="D5" s="48" t="s">
        <v>52</v>
      </c>
      <c r="E5" s="62" t="str">
        <f>Studienliste!$F$17</f>
        <v>ISI-05 13</v>
      </c>
      <c r="F5" s="63" t="s">
        <v>128</v>
      </c>
      <c r="G5" s="64" t="str">
        <f>Studienliste!$F$10</f>
        <v>OTTO-01 17</v>
      </c>
      <c r="H5" s="65" t="str">
        <f>Studienliste!$F$8</f>
        <v>TUD-02 20</v>
      </c>
      <c r="I5" s="66" t="str">
        <f>F5</f>
        <v>ENWI</v>
      </c>
    </row>
    <row r="6" spans="3:9" x14ac:dyDescent="0.25">
      <c r="C6" s="8" t="str">
        <f>'Produktion je Standort'!C6</f>
        <v>Austria</v>
      </c>
      <c r="D6" s="8" t="str">
        <f>'Produktion je Standort'!D6</f>
        <v>Donawitz</v>
      </c>
      <c r="E6" s="50">
        <f>Sekundäranteil!$C$13*'Gesamtenergie 2019'!E7</f>
        <v>6910.6268</v>
      </c>
      <c r="F6" s="54">
        <f>Sekundäranteil!$C$13*'Gesamtenergie 2019'!F7</f>
        <v>8183.2177777777797</v>
      </c>
      <c r="G6" s="51">
        <f>Sekundäranteil!$C$13*'Gesamtenergie 2019'!G7</f>
        <v>6761.2159999999994</v>
      </c>
      <c r="H6" s="53">
        <f>Sekundäranteil!$C$13*'Gesamtenergie 2019'!H7</f>
        <v>5261.0712000000003</v>
      </c>
      <c r="I6" s="52">
        <f>Sekundäranteil!$C$13*'Gesamtenergie 2019'!I7</f>
        <v>4730.0004888888889</v>
      </c>
    </row>
    <row r="7" spans="3:9" x14ac:dyDescent="0.25">
      <c r="C7" s="8" t="str">
        <f>'Produktion je Standort'!C7</f>
        <v>Austria</v>
      </c>
      <c r="D7" s="8" t="str">
        <f>'Produktion je Standort'!D7</f>
        <v>Linz</v>
      </c>
      <c r="E7" s="50">
        <f>Sekundäranteil!$C$13*'Gesamtenergie 2019'!E8</f>
        <v>6910.6268</v>
      </c>
      <c r="F7" s="54">
        <f>Sekundäranteil!$C$13*'Gesamtenergie 2019'!F8</f>
        <v>8183.2177777777797</v>
      </c>
      <c r="G7" s="51">
        <f>Sekundäranteil!$C$13*'Gesamtenergie 2019'!G8</f>
        <v>6761.2159999999994</v>
      </c>
      <c r="H7" s="53">
        <f>Sekundäranteil!$C$13*'Gesamtenergie 2019'!H8</f>
        <v>5261.0712000000003</v>
      </c>
      <c r="I7" s="52">
        <f>Sekundäranteil!$C$13*'Gesamtenergie 2019'!I8</f>
        <v>4730.0004888888889</v>
      </c>
    </row>
    <row r="8" spans="3:9" x14ac:dyDescent="0.25">
      <c r="C8" s="8" t="str">
        <f>'Produktion je Standort'!C8</f>
        <v>Belgium</v>
      </c>
      <c r="D8" s="8" t="str">
        <f>'Produktion je Standort'!D8</f>
        <v>Ghent</v>
      </c>
      <c r="E8" s="50">
        <f>Sekundäranteil!$C$13*'Gesamtenergie 2019'!E9</f>
        <v>9982.2200000000012</v>
      </c>
      <c r="F8" s="54">
        <f>Sekundäranteil!$C$13*'Gesamtenergie 2019'!F9</f>
        <v>11820.444444444447</v>
      </c>
      <c r="G8" s="51">
        <f>Sekundäranteil!$C$13*'Gesamtenergie 2019'!G9</f>
        <v>9766.4</v>
      </c>
      <c r="H8" s="53">
        <f>Sekundäranteil!$C$13*'Gesamtenergie 2019'!H9</f>
        <v>7599.4800000000005</v>
      </c>
      <c r="I8" s="52">
        <f>Sekundäranteil!$C$13*'Gesamtenergie 2019'!I9</f>
        <v>6832.362222222222</v>
      </c>
    </row>
    <row r="9" spans="3:9" x14ac:dyDescent="0.25">
      <c r="C9" s="8" t="str">
        <f>'Produktion je Standort'!C9</f>
        <v>Czech Republic</v>
      </c>
      <c r="D9" s="8" t="str">
        <f>'Produktion je Standort'!D9</f>
        <v>Trinec</v>
      </c>
      <c r="E9" s="50">
        <f>Sekundäranteil!$C$13*'Gesamtenergie 2019'!E10</f>
        <v>4731.0227999999997</v>
      </c>
      <c r="F9" s="54">
        <f>Sekundäranteil!$C$13*'Gesamtenergie 2019'!F10</f>
        <v>5602.2400000000016</v>
      </c>
      <c r="G9" s="51">
        <f>Sekundäranteil!$C$13*'Gesamtenergie 2019'!G10</f>
        <v>4628.7359999999999</v>
      </c>
      <c r="H9" s="53">
        <f>Sekundäranteil!$C$13*'Gesamtenergie 2019'!H10</f>
        <v>3601.7352000000001</v>
      </c>
      <c r="I9" s="52">
        <f>Sekundäranteil!$C$13*'Gesamtenergie 2019'!I10</f>
        <v>3238.1635999999999</v>
      </c>
    </row>
    <row r="10" spans="3:9" x14ac:dyDescent="0.25">
      <c r="C10" s="8" t="str">
        <f>'Produktion je Standort'!C10</f>
        <v>Finland</v>
      </c>
      <c r="D10" s="8" t="str">
        <f>'Produktion je Standort'!D10</f>
        <v>Raahe</v>
      </c>
      <c r="E10" s="50">
        <f>Sekundäranteil!$C$13*'Gesamtenergie 2019'!E11</f>
        <v>4762.16</v>
      </c>
      <c r="F10" s="54">
        <f>Sekundäranteil!$C$13*'Gesamtenergie 2019'!F11</f>
        <v>5639.1111111111131</v>
      </c>
      <c r="G10" s="51">
        <f>Sekundäranteil!$C$13*'Gesamtenergie 2019'!G11</f>
        <v>4659.2</v>
      </c>
      <c r="H10" s="53">
        <f>Sekundäranteil!$C$13*'Gesamtenergie 2019'!H11</f>
        <v>3625.4400000000005</v>
      </c>
      <c r="I10" s="52">
        <f>Sekundäranteil!$C$13*'Gesamtenergie 2019'!I11</f>
        <v>3259.4755555555553</v>
      </c>
    </row>
    <row r="11" spans="3:9" x14ac:dyDescent="0.25">
      <c r="C11" s="8" t="str">
        <f>'Produktion je Standort'!C11</f>
        <v>France</v>
      </c>
      <c r="D11" s="8" t="str">
        <f>'Produktion je Standort'!D11</f>
        <v>Fos-Sur-Mer</v>
      </c>
      <c r="E11" s="50">
        <f>Sekundäranteil!$C$13*'Gesamtenergie 2019'!E12</f>
        <v>6868.5</v>
      </c>
      <c r="F11" s="54">
        <f>Sekundäranteil!$C$13*'Gesamtenergie 2019'!F12</f>
        <v>8133.3333333333358</v>
      </c>
      <c r="G11" s="51">
        <f>Sekundäranteil!$C$13*'Gesamtenergie 2019'!G12</f>
        <v>6720</v>
      </c>
      <c r="H11" s="53">
        <f>Sekundäranteil!$C$13*'Gesamtenergie 2019'!H12</f>
        <v>5229</v>
      </c>
      <c r="I11" s="52">
        <f>Sekundäranteil!$C$13*'Gesamtenergie 2019'!I12</f>
        <v>4701.166666666667</v>
      </c>
    </row>
    <row r="12" spans="3:9" x14ac:dyDescent="0.25">
      <c r="C12" s="8" t="str">
        <f>'Produktion je Standort'!C12</f>
        <v>France</v>
      </c>
      <c r="D12" s="8" t="str">
        <f>'Produktion je Standort'!D12</f>
        <v>Dunkerque</v>
      </c>
      <c r="E12" s="50">
        <f>Sekundäranteil!$C$13*'Gesamtenergie 2019'!E13</f>
        <v>12546.46</v>
      </c>
      <c r="F12" s="54">
        <f>Sekundäranteil!$C$13*'Gesamtenergie 2019'!F13</f>
        <v>14856.888888888894</v>
      </c>
      <c r="G12" s="51">
        <f>Sekundäranteil!$C$13*'Gesamtenergie 2019'!G13</f>
        <v>12275.199999999999</v>
      </c>
      <c r="H12" s="53">
        <f>Sekundäranteil!$C$13*'Gesamtenergie 2019'!H13</f>
        <v>9551.6400000000012</v>
      </c>
      <c r="I12" s="52">
        <f>Sekundäranteil!$C$13*'Gesamtenergie 2019'!I13</f>
        <v>8587.4644444444439</v>
      </c>
    </row>
    <row r="13" spans="3:9" x14ac:dyDescent="0.25">
      <c r="C13" s="8" t="str">
        <f>'Produktion je Standort'!C13</f>
        <v>Germany</v>
      </c>
      <c r="D13" s="8" t="str">
        <f>'Produktion je Standort'!D13</f>
        <v>Bremen</v>
      </c>
      <c r="E13" s="50">
        <f>Sekundäranteil!$C$13*'Gesamtenergie 2019'!E14</f>
        <v>6044.28</v>
      </c>
      <c r="F13" s="54">
        <f>Sekundäranteil!$C$13*'Gesamtenergie 2019'!F14</f>
        <v>7157.3333333333348</v>
      </c>
      <c r="G13" s="51">
        <f>Sekundäranteil!$C$13*'Gesamtenergie 2019'!G14</f>
        <v>5913.5999999999995</v>
      </c>
      <c r="H13" s="53">
        <f>Sekundäranteil!$C$13*'Gesamtenergie 2019'!H14</f>
        <v>4601.5200000000004</v>
      </c>
      <c r="I13" s="52">
        <f>Sekundäranteil!$C$13*'Gesamtenergie 2019'!I14</f>
        <v>4137.0266666666666</v>
      </c>
    </row>
    <row r="14" spans="3:9" x14ac:dyDescent="0.25">
      <c r="C14" s="8" t="str">
        <f>'Produktion je Standort'!C14</f>
        <v>Germany</v>
      </c>
      <c r="D14" s="8" t="str">
        <f>'Produktion je Standort'!D14</f>
        <v>Voelklingen</v>
      </c>
      <c r="E14" s="50">
        <f>Sekundäranteil!$C$13*'Gesamtenergie 2019'!E15</f>
        <v>5095.5111999999999</v>
      </c>
      <c r="F14" s="54">
        <f>Sekundäranteil!$C$13*'Gesamtenergie 2019'!F15</f>
        <v>6033.8488888888905</v>
      </c>
      <c r="G14" s="51">
        <f>Sekundäranteil!$C$13*'Gesamtenergie 2019'!G15</f>
        <v>4985.3440000000001</v>
      </c>
      <c r="H14" s="53">
        <f>Sekundäranteil!$C$13*'Gesamtenergie 2019'!H15</f>
        <v>3879.2208000000001</v>
      </c>
      <c r="I14" s="52">
        <f>Sekundäranteil!$C$13*'Gesamtenergie 2019'!I15</f>
        <v>3487.6388444444442</v>
      </c>
    </row>
    <row r="15" spans="3:9" x14ac:dyDescent="0.25">
      <c r="C15" s="8" t="str">
        <f>'Produktion je Standort'!C15</f>
        <v>Germany</v>
      </c>
      <c r="D15" s="8" t="str">
        <f>'Produktion je Standort'!D15</f>
        <v>Eisenhuettenstadt</v>
      </c>
      <c r="E15" s="50">
        <f>Sekundäranteil!$C$13*'Gesamtenergie 2019'!E16</f>
        <v>3937.9399999999996</v>
      </c>
      <c r="F15" s="54">
        <f>Sekundäranteil!$C$13*'Gesamtenergie 2019'!F16</f>
        <v>4663.1111111111122</v>
      </c>
      <c r="G15" s="51">
        <f>Sekundäranteil!$C$13*'Gesamtenergie 2019'!G16</f>
        <v>3852.7999999999993</v>
      </c>
      <c r="H15" s="53">
        <f>Sekundäranteil!$C$13*'Gesamtenergie 2019'!H16</f>
        <v>2997.9600000000005</v>
      </c>
      <c r="I15" s="52">
        <f>Sekundäranteil!$C$13*'Gesamtenergie 2019'!I16</f>
        <v>2695.3355555555554</v>
      </c>
    </row>
    <row r="16" spans="3:9" x14ac:dyDescent="0.25">
      <c r="C16" s="8" t="str">
        <f>'Produktion je Standort'!C16</f>
        <v>Germany</v>
      </c>
      <c r="D16" s="8" t="str">
        <f>'Produktion je Standort'!D16</f>
        <v>Duisburg-Huckingen</v>
      </c>
      <c r="E16" s="50">
        <f>Sekundäranteil!$C$13*'Gesamtenergie 2019'!E17</f>
        <v>9158</v>
      </c>
      <c r="F16" s="54">
        <f>Sekundäranteil!$C$13*'Gesamtenergie 2019'!F17</f>
        <v>10844.444444444447</v>
      </c>
      <c r="G16" s="51">
        <f>Sekundäranteil!$C$13*'Gesamtenergie 2019'!G17</f>
        <v>8959.9999999999982</v>
      </c>
      <c r="H16" s="53">
        <f>Sekundäranteil!$C$13*'Gesamtenergie 2019'!H17</f>
        <v>6972</v>
      </c>
      <c r="I16" s="52">
        <f>Sekundäranteil!$C$13*'Gesamtenergie 2019'!I17</f>
        <v>6268.2222222222226</v>
      </c>
    </row>
    <row r="17" spans="3:9" x14ac:dyDescent="0.25">
      <c r="C17" s="8" t="str">
        <f>'Produktion je Standort'!C17</f>
        <v>Germany</v>
      </c>
      <c r="D17" s="8" t="str">
        <f>'Produktion je Standort'!D17</f>
        <v>Duisburg-Beeckerwerth</v>
      </c>
      <c r="E17" s="50">
        <f>Sekundäranteil!$C$13*'Gesamtenergie 2019'!E18</f>
        <v>10989.6</v>
      </c>
      <c r="F17" s="54">
        <f>Sekundäranteil!$C$13*'Gesamtenergie 2019'!F18</f>
        <v>13013.333333333336</v>
      </c>
      <c r="G17" s="51">
        <f>Sekundäranteil!$C$13*'Gesamtenergie 2019'!G18</f>
        <v>10752</v>
      </c>
      <c r="H17" s="53">
        <f>Sekundäranteil!$C$13*'Gesamtenergie 2019'!H18</f>
        <v>8366.4</v>
      </c>
      <c r="I17" s="52">
        <f>Sekundäranteil!$C$13*'Gesamtenergie 2019'!I18</f>
        <v>7521.8666666666659</v>
      </c>
    </row>
    <row r="18" spans="3:9" x14ac:dyDescent="0.25">
      <c r="C18" s="8" t="str">
        <f>'Produktion je Standort'!C18</f>
        <v>Germany</v>
      </c>
      <c r="D18" s="8" t="str">
        <f>'Produktion je Standort'!D18</f>
        <v>Salzgitter</v>
      </c>
      <c r="E18" s="50">
        <f>Sekundäranteil!$C$13*'Gesamtenergie 2019'!E19</f>
        <v>8425.3599999999988</v>
      </c>
      <c r="F18" s="54">
        <f>Sekundäranteil!$C$13*'Gesamtenergie 2019'!F19</f>
        <v>9976.8888888888905</v>
      </c>
      <c r="G18" s="51">
        <f>Sekundäranteil!$C$13*'Gesamtenergie 2019'!G19</f>
        <v>8243.1999999999989</v>
      </c>
      <c r="H18" s="53">
        <f>Sekundäranteil!$C$13*'Gesamtenergie 2019'!H19</f>
        <v>6414.2400000000007</v>
      </c>
      <c r="I18" s="52">
        <f>Sekundäranteil!$C$13*'Gesamtenergie 2019'!I19</f>
        <v>5766.764444444445</v>
      </c>
    </row>
    <row r="19" spans="3:9" x14ac:dyDescent="0.25">
      <c r="C19" s="8" t="str">
        <f>'Produktion je Standort'!C19</f>
        <v>Germany</v>
      </c>
      <c r="D19" s="8" t="str">
        <f>'Produktion je Standort'!D19</f>
        <v>Dillingen</v>
      </c>
      <c r="E19" s="50">
        <f>Sekundäranteil!$C$13*'Gesamtenergie 2019'!E20</f>
        <v>4274.9543999999996</v>
      </c>
      <c r="F19" s="54">
        <f>Sekundäranteil!$C$13*'Gesamtenergie 2019'!F20</f>
        <v>5062.1866666666683</v>
      </c>
      <c r="G19" s="51">
        <f>Sekundäranteil!$C$13*'Gesamtenergie 2019'!G20</f>
        <v>4182.5280000000002</v>
      </c>
      <c r="H19" s="53">
        <f>Sekundäranteil!$C$13*'Gesamtenergie 2019'!H20</f>
        <v>3254.5296000000003</v>
      </c>
      <c r="I19" s="52">
        <f>Sekundäranteil!$C$13*'Gesamtenergie 2019'!I20</f>
        <v>2926.0061333333333</v>
      </c>
    </row>
    <row r="20" spans="3:9" x14ac:dyDescent="0.25">
      <c r="C20" s="8" t="str">
        <f>'Produktion je Standort'!C20</f>
        <v>Germany</v>
      </c>
      <c r="D20" s="8" t="str">
        <f>'Produktion je Standort'!D20</f>
        <v>Duisburg</v>
      </c>
      <c r="E20" s="50">
        <f>Sekundäranteil!$C$13*'Gesamtenergie 2019'!E21</f>
        <v>2051.3919999999998</v>
      </c>
      <c r="F20" s="54">
        <f>Sekundäranteil!$C$13*'Gesamtenergie 2019'!F21</f>
        <v>2429.1555555555565</v>
      </c>
      <c r="G20" s="51">
        <f>Sekundäranteil!$C$13*'Gesamtenergie 2019'!G21</f>
        <v>2007.04</v>
      </c>
      <c r="H20" s="53">
        <f>Sekundäranteil!$C$13*'Gesamtenergie 2019'!H21</f>
        <v>1561.7280000000001</v>
      </c>
      <c r="I20" s="52">
        <f>Sekundäranteil!$C$13*'Gesamtenergie 2019'!I21</f>
        <v>1404.0817777777777</v>
      </c>
    </row>
    <row r="21" spans="3:9" x14ac:dyDescent="0.25">
      <c r="C21" s="8" t="str">
        <f>'Produktion je Standort'!C21</f>
        <v>Germany</v>
      </c>
      <c r="D21" s="8" t="str">
        <f>'Produktion je Standort'!D21</f>
        <v>Duisburg-Bruckhausen</v>
      </c>
      <c r="E21" s="50">
        <f>Sekundäranteil!$C$13*'Gesamtenergie 2019'!E22</f>
        <v>10989.6</v>
      </c>
      <c r="F21" s="54">
        <f>Sekundäranteil!$C$13*'Gesamtenergie 2019'!F22</f>
        <v>13013.333333333336</v>
      </c>
      <c r="G21" s="51">
        <f>Sekundäranteil!$C$13*'Gesamtenergie 2019'!G22</f>
        <v>10752</v>
      </c>
      <c r="H21" s="53">
        <f>Sekundäranteil!$C$13*'Gesamtenergie 2019'!H22</f>
        <v>8366.4</v>
      </c>
      <c r="I21" s="52">
        <f>Sekundäranteil!$C$13*'Gesamtenergie 2019'!I22</f>
        <v>7521.8666666666659</v>
      </c>
    </row>
    <row r="22" spans="3:9" x14ac:dyDescent="0.25">
      <c r="C22" s="8" t="str">
        <f>'Produktion je Standort'!C22</f>
        <v>Hungaria</v>
      </c>
      <c r="D22" s="8" t="str">
        <f>'Produktion je Standort'!D22</f>
        <v>Dunauijvaros</v>
      </c>
      <c r="E22" s="50">
        <f>Sekundäranteil!$C$13*'Gesamtenergie 2019'!E23</f>
        <v>2930.56</v>
      </c>
      <c r="F22" s="54">
        <f>Sekundäranteil!$C$13*'Gesamtenergie 2019'!F23</f>
        <v>3470.2222222222226</v>
      </c>
      <c r="G22" s="51">
        <f>Sekundäranteil!$C$13*'Gesamtenergie 2019'!G23</f>
        <v>2867.2</v>
      </c>
      <c r="H22" s="53">
        <f>Sekundäranteil!$C$13*'Gesamtenergie 2019'!H23</f>
        <v>2231.0400000000004</v>
      </c>
      <c r="I22" s="52">
        <f>Sekundäranteil!$C$13*'Gesamtenergie 2019'!I23</f>
        <v>2005.8311111111111</v>
      </c>
    </row>
    <row r="23" spans="3:9" x14ac:dyDescent="0.25">
      <c r="C23" s="8" t="str">
        <f>'Produktion je Standort'!C23</f>
        <v>Italy</v>
      </c>
      <c r="D23" s="8" t="str">
        <f>'Produktion je Standort'!D23</f>
        <v>Taranto</v>
      </c>
      <c r="E23" s="50">
        <f>Sekundäranteil!$C$13*'Gesamtenergie 2019'!E24</f>
        <v>15568.6</v>
      </c>
      <c r="F23" s="54">
        <f>Sekundäranteil!$C$13*'Gesamtenergie 2019'!F24</f>
        <v>18435.555555555558</v>
      </c>
      <c r="G23" s="51">
        <f>Sekundäranteil!$C$13*'Gesamtenergie 2019'!G24</f>
        <v>15231.999999999998</v>
      </c>
      <c r="H23" s="53">
        <f>Sekundäranteil!$C$13*'Gesamtenergie 2019'!H24</f>
        <v>11852.400000000001</v>
      </c>
      <c r="I23" s="52">
        <f>Sekundäranteil!$C$13*'Gesamtenergie 2019'!I24</f>
        <v>10655.977777777778</v>
      </c>
    </row>
    <row r="24" spans="3:9" x14ac:dyDescent="0.25">
      <c r="C24" s="8" t="str">
        <f>'Produktion je Standort'!C24</f>
        <v>Netherlands</v>
      </c>
      <c r="D24" s="8" t="str">
        <f>'Produktion je Standort'!D24</f>
        <v>Ijmuiden</v>
      </c>
      <c r="E24" s="50">
        <f>Sekundäranteil!$C$13*'Gesamtenergie 2019'!E25</f>
        <v>12482.353999999999</v>
      </c>
      <c r="F24" s="54">
        <f>Sekundäranteil!$C$13*'Gesamtenergie 2019'!F25</f>
        <v>14780.977777777782</v>
      </c>
      <c r="G24" s="51">
        <f>Sekundäranteil!$C$13*'Gesamtenergie 2019'!G25</f>
        <v>12212.48</v>
      </c>
      <c r="H24" s="53">
        <f>Sekundäranteil!$C$13*'Gesamtenergie 2019'!H25</f>
        <v>9502.8360000000011</v>
      </c>
      <c r="I24" s="52">
        <f>Sekundäranteil!$C$13*'Gesamtenergie 2019'!I25</f>
        <v>8543.586888888889</v>
      </c>
    </row>
    <row r="25" spans="3:9" x14ac:dyDescent="0.25">
      <c r="C25" s="8" t="str">
        <f>'Produktion je Standort'!C25</f>
        <v>Poland</v>
      </c>
      <c r="D25" s="8" t="str">
        <f>'Produktion je Standort'!D25</f>
        <v>Krakow</v>
      </c>
      <c r="E25" s="50">
        <f>Sekundäranteil!$C$13*'Gesamtenergie 2019'!E26</f>
        <v>4991.1100000000006</v>
      </c>
      <c r="F25" s="54">
        <f>Sekundäranteil!$C$13*'Gesamtenergie 2019'!F26</f>
        <v>5910.2222222222235</v>
      </c>
      <c r="G25" s="51">
        <f>Sekundäranteil!$C$13*'Gesamtenergie 2019'!G26</f>
        <v>4883.2</v>
      </c>
      <c r="H25" s="53">
        <f>Sekundäranteil!$C$13*'Gesamtenergie 2019'!H26</f>
        <v>3799.7400000000002</v>
      </c>
      <c r="I25" s="52">
        <f>Sekundäranteil!$C$13*'Gesamtenergie 2019'!I26</f>
        <v>3416.181111111111</v>
      </c>
    </row>
    <row r="26" spans="3:9" x14ac:dyDescent="0.25">
      <c r="C26" s="8" t="str">
        <f>'Produktion je Standort'!C26</f>
        <v>Poland</v>
      </c>
      <c r="D26" s="8" t="str">
        <f>'Produktion je Standort'!D26</f>
        <v>Dabrowa Gornicza</v>
      </c>
      <c r="E26" s="50">
        <f>Sekundäranteil!$C$13*'Gesamtenergie 2019'!E27</f>
        <v>4991.1100000000006</v>
      </c>
      <c r="F26" s="54">
        <f>Sekundäranteil!$C$13*'Gesamtenergie 2019'!F27</f>
        <v>5910.2222222222235</v>
      </c>
      <c r="G26" s="51">
        <f>Sekundäranteil!$C$13*'Gesamtenergie 2019'!G27</f>
        <v>4883.2</v>
      </c>
      <c r="H26" s="53">
        <f>Sekundäranteil!$C$13*'Gesamtenergie 2019'!H27</f>
        <v>3799.7400000000002</v>
      </c>
      <c r="I26" s="52">
        <f>Sekundäranteil!$C$13*'Gesamtenergie 2019'!I27</f>
        <v>3416.181111111111</v>
      </c>
    </row>
    <row r="27" spans="3:9" x14ac:dyDescent="0.25">
      <c r="C27" s="8" t="str">
        <f>'Produktion je Standort'!C27</f>
        <v>Romania</v>
      </c>
      <c r="D27" s="8" t="str">
        <f>'Produktion je Standort'!D27</f>
        <v>Galati</v>
      </c>
      <c r="E27" s="50">
        <f>Sekundäranteil!$C$13*'Gesamtenergie 2019'!E28</f>
        <v>3754.7799999999997</v>
      </c>
      <c r="F27" s="54">
        <f>Sekundäranteil!$C$13*'Gesamtenergie 2019'!F28</f>
        <v>4446.2222222222235</v>
      </c>
      <c r="G27" s="51">
        <f>Sekundäranteil!$C$13*'Gesamtenergie 2019'!G28</f>
        <v>3673.5999999999995</v>
      </c>
      <c r="H27" s="53">
        <f>Sekundäranteil!$C$13*'Gesamtenergie 2019'!H28</f>
        <v>2858.5200000000004</v>
      </c>
      <c r="I27" s="52">
        <f>Sekundäranteil!$C$13*'Gesamtenergie 2019'!I28</f>
        <v>2569.971111111111</v>
      </c>
    </row>
    <row r="28" spans="3:9" x14ac:dyDescent="0.25">
      <c r="C28" s="8" t="str">
        <f>'Produktion je Standort'!C28</f>
        <v>Slovakia</v>
      </c>
      <c r="D28" s="8" t="str">
        <f>'Produktion je Standort'!D28</f>
        <v>Kosice</v>
      </c>
      <c r="E28" s="50">
        <f>Sekundäranteil!$C$13*'Gesamtenergie 2019'!E29</f>
        <v>8242.2000000000007</v>
      </c>
      <c r="F28" s="54">
        <f>Sekundäranteil!$C$13*'Gesamtenergie 2019'!F29</f>
        <v>9760.0000000000018</v>
      </c>
      <c r="G28" s="51">
        <f>Sekundäranteil!$C$13*'Gesamtenergie 2019'!G29</f>
        <v>8063.9999999999991</v>
      </c>
      <c r="H28" s="53">
        <f>Sekundäranteil!$C$13*'Gesamtenergie 2019'!H29</f>
        <v>6274.8000000000011</v>
      </c>
      <c r="I28" s="52">
        <f>Sekundäranteil!$C$13*'Gesamtenergie 2019'!I29</f>
        <v>5641.4</v>
      </c>
    </row>
    <row r="29" spans="3:9" x14ac:dyDescent="0.25">
      <c r="C29" s="8" t="str">
        <f>'Produktion je Standort'!C29</f>
        <v>Spain</v>
      </c>
      <c r="D29" s="8" t="str">
        <f>'Produktion je Standort'!D29</f>
        <v>Gijon</v>
      </c>
      <c r="E29" s="50">
        <f>Sekundäranteil!$C$13*'Gesamtenergie 2019'!E30</f>
        <v>4350.05</v>
      </c>
      <c r="F29" s="54">
        <f>Sekundäranteil!$C$13*'Gesamtenergie 2019'!F30</f>
        <v>5151.1111111111131</v>
      </c>
      <c r="G29" s="51">
        <f>Sekundäranteil!$C$13*'Gesamtenergie 2019'!G30</f>
        <v>4255.9999999999991</v>
      </c>
      <c r="H29" s="53">
        <f>Sekundäranteil!$C$13*'Gesamtenergie 2019'!H30</f>
        <v>3311.7000000000003</v>
      </c>
      <c r="I29" s="52">
        <f>Sekundäranteil!$C$13*'Gesamtenergie 2019'!I30</f>
        <v>2977.4055555555556</v>
      </c>
    </row>
    <row r="30" spans="3:9" x14ac:dyDescent="0.25">
      <c r="C30" s="8" t="str">
        <f>'Produktion je Standort'!C30</f>
        <v>Spain</v>
      </c>
      <c r="D30" s="8" t="str">
        <f>'Produktion je Standort'!D30</f>
        <v>Aviles</v>
      </c>
      <c r="E30" s="50">
        <f>Sekundäranteil!$C$13*'Gesamtenergie 2019'!E31</f>
        <v>4350.05</v>
      </c>
      <c r="F30" s="54">
        <f>Sekundäranteil!$C$13*'Gesamtenergie 2019'!F31</f>
        <v>5151.1111111111131</v>
      </c>
      <c r="G30" s="51">
        <f>Sekundäranteil!$C$13*'Gesamtenergie 2019'!G31</f>
        <v>4255.9999999999991</v>
      </c>
      <c r="H30" s="53">
        <f>Sekundäranteil!$C$13*'Gesamtenergie 2019'!H31</f>
        <v>3311.7000000000003</v>
      </c>
      <c r="I30" s="52">
        <f>Sekundäranteil!$C$13*'Gesamtenergie 2019'!I31</f>
        <v>2977.4055555555556</v>
      </c>
    </row>
    <row r="31" spans="3:9" x14ac:dyDescent="0.25">
      <c r="C31" s="8" t="str">
        <f>'Produktion je Standort'!C31</f>
        <v>Sweden</v>
      </c>
      <c r="D31" s="8" t="str">
        <f>'Produktion je Standort'!D31</f>
        <v>Lulea</v>
      </c>
      <c r="E31" s="50">
        <f>Sekundäranteil!$C$13*'Gesamtenergie 2019'!E32</f>
        <v>4212.6799999999994</v>
      </c>
      <c r="F31" s="54">
        <f>Sekundäranteil!$C$13*'Gesamtenergie 2019'!F32</f>
        <v>4988.4444444444453</v>
      </c>
      <c r="G31" s="51">
        <f>Sekundäranteil!$C$13*'Gesamtenergie 2019'!G32</f>
        <v>4121.5999999999995</v>
      </c>
      <c r="H31" s="53">
        <f>Sekundäranteil!$C$13*'Gesamtenergie 2019'!H32</f>
        <v>3207.1200000000003</v>
      </c>
      <c r="I31" s="52">
        <f>Sekundäranteil!$C$13*'Gesamtenergie 2019'!I32</f>
        <v>2883.3822222222225</v>
      </c>
    </row>
    <row r="32" spans="3:9" x14ac:dyDescent="0.25">
      <c r="C32" s="8" t="str">
        <f>'Produktion je Standort'!C32</f>
        <v>Sweden</v>
      </c>
      <c r="D32" s="8" t="str">
        <f>'Produktion je Standort'!D32</f>
        <v>Oxeloesund</v>
      </c>
      <c r="E32" s="50">
        <f>Sekundäranteil!$C$13*'Gesamtenergie 2019'!E33</f>
        <v>2747.4</v>
      </c>
      <c r="F32" s="54">
        <f>Sekundäranteil!$C$13*'Gesamtenergie 2019'!F33</f>
        <v>3253.3333333333339</v>
      </c>
      <c r="G32" s="51">
        <f>Sekundäranteil!$C$13*'Gesamtenergie 2019'!G33</f>
        <v>2688</v>
      </c>
      <c r="H32" s="53">
        <f>Sekundäranteil!$C$13*'Gesamtenergie 2019'!H33</f>
        <v>2091.6</v>
      </c>
      <c r="I32" s="52">
        <f>Sekundäranteil!$C$13*'Gesamtenergie 2019'!I33</f>
        <v>1880.4666666666665</v>
      </c>
    </row>
    <row r="33" spans="3:9" x14ac:dyDescent="0.25">
      <c r="C33" s="8" t="str">
        <f>'Produktion je Standort'!C33</f>
        <v>United Kingdom</v>
      </c>
      <c r="D33" s="8" t="str">
        <f>'Produktion je Standort'!D33</f>
        <v>Port Talbot</v>
      </c>
      <c r="E33" s="50">
        <f>Sekundäranteil!$C$13*'Gesamtenergie 2019'!E34</f>
        <v>6932.6059999999998</v>
      </c>
      <c r="F33" s="54">
        <f>Sekundäranteil!$C$13*'Gesamtenergie 2019'!F34</f>
        <v>8209.2444444444463</v>
      </c>
      <c r="G33" s="51">
        <f>Sekundäranteil!$C$13*'Gesamtenergie 2019'!G34</f>
        <v>6782.72</v>
      </c>
      <c r="H33" s="53">
        <f>Sekundäranteil!$C$13*'Gesamtenergie 2019'!H34</f>
        <v>5277.8040000000001</v>
      </c>
      <c r="I33" s="52">
        <f>Sekundäranteil!$C$13*'Gesamtenergie 2019'!I34</f>
        <v>4745.0442222222218</v>
      </c>
    </row>
    <row r="34" spans="3:9" x14ac:dyDescent="0.25">
      <c r="C34" s="8" t="str">
        <f>'Produktion je Standort'!C34</f>
        <v>United Kingdom</v>
      </c>
      <c r="D34" s="8" t="str">
        <f>'Produktion je Standort'!D34</f>
        <v>Scunthorpe</v>
      </c>
      <c r="E34" s="50">
        <f>Sekundäranteil!$C$13*'Gesamtenergie 2019'!E35</f>
        <v>5128.4799999999996</v>
      </c>
      <c r="F34" s="54">
        <f>Sekundäranteil!$C$13*'Gesamtenergie 2019'!F35</f>
        <v>6072.8888888888905</v>
      </c>
      <c r="G34" s="51">
        <f>Sekundäranteil!$C$13*'Gesamtenergie 2019'!G35</f>
        <v>5017.5999999999995</v>
      </c>
      <c r="H34" s="53">
        <f>Sekundäranteil!$C$13*'Gesamtenergie 2019'!H35</f>
        <v>3904.3200000000006</v>
      </c>
      <c r="I34" s="52">
        <f>Sekundäranteil!$C$13*'Gesamtenergie 2019'!I35</f>
        <v>3510.2044444444446</v>
      </c>
    </row>
  </sheetData>
  <mergeCells count="3">
    <mergeCell ref="C2:I2"/>
    <mergeCell ref="E4:F4"/>
    <mergeCell ref="G4:I4"/>
  </mergeCells>
  <pageMargins left="0.7" right="0.7" top="0.78740157499999996" bottom="0.78740157499999996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C3:I35"/>
  <sheetViews>
    <sheetView workbookViewId="0">
      <selection activeCell="J26" sqref="J26"/>
    </sheetView>
  </sheetViews>
  <sheetFormatPr baseColWidth="10" defaultRowHeight="15" x14ac:dyDescent="0.25"/>
  <cols>
    <col min="3" max="3" width="23.85546875" customWidth="1"/>
    <col min="4" max="4" width="26.28515625" customWidth="1"/>
    <col min="5" max="5" width="20.140625" customWidth="1"/>
    <col min="6" max="6" width="23.42578125" customWidth="1"/>
    <col min="7" max="7" width="25" customWidth="1"/>
    <col min="8" max="8" width="20.5703125" customWidth="1"/>
    <col min="9" max="9" width="26.5703125" customWidth="1"/>
  </cols>
  <sheetData>
    <row r="3" spans="3:9" s="1" customFormat="1" ht="21" x14ac:dyDescent="0.35">
      <c r="C3" s="86" t="s">
        <v>117</v>
      </c>
      <c r="D3" s="86"/>
      <c r="E3" s="86"/>
      <c r="F3" s="86"/>
      <c r="G3" s="86"/>
      <c r="H3" s="86"/>
      <c r="I3" s="86"/>
    </row>
    <row r="5" spans="3:9" ht="15.75" x14ac:dyDescent="0.25">
      <c r="E5" s="99" t="s">
        <v>45</v>
      </c>
      <c r="F5" s="99"/>
      <c r="G5" s="99" t="s">
        <v>42</v>
      </c>
      <c r="H5" s="99"/>
      <c r="I5" s="99"/>
    </row>
    <row r="6" spans="3:9" x14ac:dyDescent="0.25">
      <c r="C6" s="15" t="s">
        <v>51</v>
      </c>
      <c r="D6" s="15" t="s">
        <v>52</v>
      </c>
      <c r="E6" s="62" t="str">
        <f>Studienliste!$F$17</f>
        <v>ISI-05 13</v>
      </c>
      <c r="F6" s="63" t="s">
        <v>128</v>
      </c>
      <c r="G6" s="64" t="str">
        <f>Studienliste!$F$10</f>
        <v>OTTO-01 17</v>
      </c>
      <c r="H6" s="65" t="str">
        <f>Studienliste!$F$8</f>
        <v>TUD-02 20</v>
      </c>
      <c r="I6" s="66" t="str">
        <f>F6</f>
        <v>ENWI</v>
      </c>
    </row>
    <row r="7" spans="3:9" x14ac:dyDescent="0.25">
      <c r="C7" s="8" t="str">
        <f>'Produktion je Standort'!C6</f>
        <v>Austria</v>
      </c>
      <c r="D7" s="8" t="str">
        <f>'Produktion je Standort'!D6</f>
        <v>Donawitz</v>
      </c>
      <c r="E7" s="50">
        <f>IF('Produktion je Standort'!E6=0,'Produktion je Standort'!F6*('spezifische Verbräuche'!E$12+'spezifische Verbräuche'!F$12),'Produktion je Standort'!E6*('spezifische Verbräuche'!E$12+'spezifische Verbräuche'!F$12))</f>
        <v>17276.566999999999</v>
      </c>
      <c r="F7" s="54">
        <f>IF('Produktion je Standort'!E6=0,'Produktion je Standort'!F6*('spezifische Verbräuche'!F$13+'spezifische Verbräuche'!E$13),'Produktion je Standort'!E6*('spezifische Verbräuche'!F$13+'spezifische Verbräuche'!E$13))</f>
        <v>20458.044444444447</v>
      </c>
      <c r="G7" s="51">
        <f>IF('Produktion je Standort'!E6=0,'Produktion je Standort'!F6*('spezifische Verbräuche'!G$11+'spezifische Verbräuche'!H$11),'Produktion je Standort'!E6*('spezifische Verbräuche'!G$11+'spezifische Verbräuche'!H$11))</f>
        <v>16903.039999999997</v>
      </c>
      <c r="H7" s="53">
        <f>IF('Produktion je Standort'!E6=0,'Produktion je Standort'!F6*('spezifische Verbräuche'!G$10+'spezifische Verbräuche'!H$10),'Produktion je Standort'!E6*('spezifische Verbräuche'!H$10+'spezifische Verbräuche'!G$10))</f>
        <v>13152.678</v>
      </c>
      <c r="I7" s="52">
        <f>IF('Produktion je Standort'!E6=0,'Produktion je Standort'!F6*('spezifische Verbräuche'!H$13+'spezifische Verbräuche'!G$13),'Produktion je Standort'!E6*('spezifische Verbräuche'!G$13+'spezifische Verbräuche'!H$13))</f>
        <v>11825.001222222221</v>
      </c>
    </row>
    <row r="8" spans="3:9" x14ac:dyDescent="0.25">
      <c r="C8" s="8" t="str">
        <f>'Produktion je Standort'!C7</f>
        <v>Austria</v>
      </c>
      <c r="D8" s="8" t="str">
        <f>'Produktion je Standort'!D7</f>
        <v>Linz</v>
      </c>
      <c r="E8" s="50">
        <f>IF('Produktion je Standort'!E7=0,'Produktion je Standort'!F7*('spezifische Verbräuche'!E$12+'spezifische Verbräuche'!F$12),'Produktion je Standort'!E7*('spezifische Verbräuche'!E$12+'spezifische Verbräuche'!F$12))</f>
        <v>17276.566999999999</v>
      </c>
      <c r="F8" s="54">
        <f>IF('Produktion je Standort'!E7=0,'Produktion je Standort'!F7*('spezifische Verbräuche'!F$13+'spezifische Verbräuche'!E$13),'Produktion je Standort'!E7*('spezifische Verbräuche'!F$13+'spezifische Verbräuche'!E$13))</f>
        <v>20458.044444444447</v>
      </c>
      <c r="G8" s="51">
        <f>IF('Produktion je Standort'!E7=0,'Produktion je Standort'!F7*('spezifische Verbräuche'!G$11+'spezifische Verbräuche'!H$11),'Produktion je Standort'!E7*('spezifische Verbräuche'!G$11+'spezifische Verbräuche'!H$11))</f>
        <v>16903.039999999997</v>
      </c>
      <c r="H8" s="53">
        <f>IF('Produktion je Standort'!E7=0,'Produktion je Standort'!F7*('spezifische Verbräuche'!G$10+'spezifische Verbräuche'!H$10),'Produktion je Standort'!E7*('spezifische Verbräuche'!H$10+'spezifische Verbräuche'!G$10))</f>
        <v>13152.678</v>
      </c>
      <c r="I8" s="52">
        <f>IF('Produktion je Standort'!E7=0,'Produktion je Standort'!F7*('spezifische Verbräuche'!H$13+'spezifische Verbräuche'!G$13),'Produktion je Standort'!E7*('spezifische Verbräuche'!G$13+'spezifische Verbräuche'!H$13))</f>
        <v>11825.001222222221</v>
      </c>
    </row>
    <row r="9" spans="3:9" x14ac:dyDescent="0.25">
      <c r="C9" s="8" t="str">
        <f>'Produktion je Standort'!C8</f>
        <v>Belgium</v>
      </c>
      <c r="D9" s="8" t="str">
        <f>'Produktion je Standort'!D8</f>
        <v>Ghent</v>
      </c>
      <c r="E9" s="50">
        <f>IF('Produktion je Standort'!E8=0,'Produktion je Standort'!F8*('spezifische Verbräuche'!E$12+'spezifische Verbräuche'!F$12),'Produktion je Standort'!E8*('spezifische Verbräuche'!E$12+'spezifische Verbräuche'!F$12))</f>
        <v>24955.55</v>
      </c>
      <c r="F9" s="54">
        <f>IF('Produktion je Standort'!E8=0,'Produktion je Standort'!F8*('spezifische Verbräuche'!F$13+'spezifische Verbräuche'!E$13),'Produktion je Standort'!E8*('spezifische Verbräuche'!F$13+'spezifische Verbräuche'!E$13))</f>
        <v>29551.111111111117</v>
      </c>
      <c r="G9" s="51">
        <f>IF('Produktion je Standort'!E8=0,'Produktion je Standort'!F8*('spezifische Verbräuche'!G$11+'spezifische Verbräuche'!H$11),'Produktion je Standort'!E8*('spezifische Verbräuche'!G$11+'spezifische Verbräuche'!H$11))</f>
        <v>24415.999999999996</v>
      </c>
      <c r="H9" s="53">
        <f>IF('Produktion je Standort'!E8=0,'Produktion je Standort'!F8*('spezifische Verbräuche'!G$10+'spezifische Verbräuche'!H$10),'Produktion je Standort'!E8*('spezifische Verbräuche'!H$10+'spezifische Verbräuche'!G$10))</f>
        <v>18998.7</v>
      </c>
      <c r="I9" s="52">
        <f>IF('Produktion je Standort'!E8=0,'Produktion je Standort'!F8*('spezifische Verbräuche'!H$13+'spezifische Verbräuche'!G$13),'Produktion je Standort'!E8*('spezifische Verbräuche'!G$13+'spezifische Verbräuche'!H$13))</f>
        <v>17080.905555555553</v>
      </c>
    </row>
    <row r="10" spans="3:9" x14ac:dyDescent="0.25">
      <c r="C10" s="8" t="str">
        <f>'Produktion je Standort'!C9</f>
        <v>Czech Republic</v>
      </c>
      <c r="D10" s="8" t="str">
        <f>'Produktion je Standort'!D9</f>
        <v>Trinec</v>
      </c>
      <c r="E10" s="50">
        <f>IF('Produktion je Standort'!E9=0,'Produktion je Standort'!F9*('spezifische Verbräuche'!E$12+'spezifische Verbräuche'!F$12),'Produktion je Standort'!E9*('spezifische Verbräuche'!E$12+'spezifische Verbräuche'!F$12))</f>
        <v>11827.556999999999</v>
      </c>
      <c r="F10" s="54">
        <f>IF('Produktion je Standort'!E9=0,'Produktion je Standort'!F9*('spezifische Verbräuche'!F$13+'spezifische Verbräuche'!E$13),'Produktion je Standort'!E9*('spezifische Verbräuche'!F$13+'spezifische Verbräuche'!E$13))</f>
        <v>14005.600000000002</v>
      </c>
      <c r="G10" s="51">
        <f>IF('Produktion je Standort'!E9=0,'Produktion je Standort'!F9*('spezifische Verbräuche'!G$11+'spezifische Verbräuche'!H$11),'Produktion je Standort'!E9*('spezifische Verbräuche'!G$11+'spezifische Verbräuche'!H$11))</f>
        <v>11571.839999999998</v>
      </c>
      <c r="H10" s="53">
        <f>IF('Produktion je Standort'!E9=0,'Produktion je Standort'!F9*('spezifische Verbräuche'!G$10+'spezifische Verbräuche'!H$10),'Produktion je Standort'!E9*('spezifische Verbräuche'!H$10+'spezifische Verbräuche'!G$10))</f>
        <v>9004.3379999999997</v>
      </c>
      <c r="I10" s="52">
        <f>IF('Produktion je Standort'!E9=0,'Produktion je Standort'!F9*('spezifische Verbräuche'!H$13+'spezifische Verbräuche'!G$13),'Produktion je Standort'!E9*('spezifische Verbräuche'!G$13+'spezifische Verbräuche'!H$13))</f>
        <v>8095.4089999999997</v>
      </c>
    </row>
    <row r="11" spans="3:9" x14ac:dyDescent="0.25">
      <c r="C11" s="8" t="str">
        <f>'Produktion je Standort'!C10</f>
        <v>Finland</v>
      </c>
      <c r="D11" s="8" t="str">
        <f>'Produktion je Standort'!D10</f>
        <v>Raahe</v>
      </c>
      <c r="E11" s="50">
        <f>IF('Produktion je Standort'!E10=0,'Produktion je Standort'!F10*('spezifische Verbräuche'!E$12+'spezifische Verbräuche'!F$12),'Produktion je Standort'!E10*('spezifische Verbräuche'!E$12+'spezifische Verbräuche'!F$12))</f>
        <v>11905.4</v>
      </c>
      <c r="F11" s="54">
        <f>IF('Produktion je Standort'!E10=0,'Produktion je Standort'!F10*('spezifische Verbräuche'!F$13+'spezifische Verbräuche'!E$13),'Produktion je Standort'!E10*('spezifische Verbräuche'!F$13+'spezifische Verbräuche'!E$13))</f>
        <v>14097.777777777781</v>
      </c>
      <c r="G11" s="51">
        <f>IF('Produktion je Standort'!E10=0,'Produktion je Standort'!F10*('spezifische Verbräuche'!G$11+'spezifische Verbräuche'!H$11),'Produktion je Standort'!E10*('spezifische Verbräuche'!G$11+'spezifische Verbräuche'!H$11))</f>
        <v>11647.999999999998</v>
      </c>
      <c r="H11" s="53">
        <f>IF('Produktion je Standort'!E10=0,'Produktion je Standort'!F10*('spezifische Verbräuche'!G$10+'spezifische Verbräuche'!H$10),'Produktion je Standort'!E10*('spezifische Verbräuche'!H$10+'spezifische Verbräuche'!G$10))</f>
        <v>9063.6</v>
      </c>
      <c r="I11" s="52">
        <f>IF('Produktion je Standort'!E10=0,'Produktion je Standort'!F10*('spezifische Verbräuche'!H$13+'spezifische Verbräuche'!G$13),'Produktion je Standort'!E10*('spezifische Verbräuche'!G$13+'spezifische Verbräuche'!H$13))</f>
        <v>8148.688888888888</v>
      </c>
    </row>
    <row r="12" spans="3:9" x14ac:dyDescent="0.25">
      <c r="C12" s="8" t="str">
        <f>'Produktion je Standort'!C11</f>
        <v>France</v>
      </c>
      <c r="D12" s="8" t="str">
        <f>'Produktion je Standort'!D11</f>
        <v>Fos-Sur-Mer</v>
      </c>
      <c r="E12" s="50">
        <f>IF('Produktion je Standort'!E11=0,'Produktion je Standort'!F11*('spezifische Verbräuche'!E$12+'spezifische Verbräuche'!F$12),'Produktion je Standort'!E11*('spezifische Verbräuche'!E$12+'spezifische Verbräuche'!F$12))</f>
        <v>17171.25</v>
      </c>
      <c r="F12" s="54">
        <f>IF('Produktion je Standort'!E11=0,'Produktion je Standort'!F11*('spezifische Verbräuche'!F$13+'spezifische Verbräuche'!E$13),'Produktion je Standort'!E11*('spezifische Verbräuche'!F$13+'spezifische Verbräuche'!E$13))</f>
        <v>20333.333333333339</v>
      </c>
      <c r="G12" s="51">
        <f>IF('Produktion je Standort'!E11=0,'Produktion je Standort'!F11*('spezifische Verbräuche'!G$11+'spezifische Verbräuche'!H$11),'Produktion je Standort'!E11*('spezifische Verbräuche'!G$11+'spezifische Verbräuche'!H$11))</f>
        <v>16800</v>
      </c>
      <c r="H12" s="53">
        <f>IF('Produktion je Standort'!E11=0,'Produktion je Standort'!F11*('spezifische Verbräuche'!G$10+'spezifische Verbräuche'!H$10),'Produktion je Standort'!E11*('spezifische Verbräuche'!H$10+'spezifische Verbräuche'!G$10))</f>
        <v>13072.5</v>
      </c>
      <c r="I12" s="52">
        <f>IF('Produktion je Standort'!E11=0,'Produktion je Standort'!F11*('spezifische Verbräuche'!H$13+'spezifische Verbräuche'!G$13),'Produktion je Standort'!E11*('spezifische Verbräuche'!G$13+'spezifische Verbräuche'!H$13))</f>
        <v>11752.916666666666</v>
      </c>
    </row>
    <row r="13" spans="3:9" x14ac:dyDescent="0.25">
      <c r="C13" s="8" t="str">
        <f>'Produktion je Standort'!C12</f>
        <v>France</v>
      </c>
      <c r="D13" s="8" t="str">
        <f>'Produktion je Standort'!D12</f>
        <v>Dunkerque</v>
      </c>
      <c r="E13" s="50">
        <f>IF('Produktion je Standort'!E12=0,'Produktion je Standort'!F12*('spezifische Verbräuche'!E$12+'spezifische Verbräuche'!F$12),'Produktion je Standort'!E12*('spezifische Verbräuche'!E$12+'spezifische Verbräuche'!F$12))</f>
        <v>31366.149999999998</v>
      </c>
      <c r="F13" s="54">
        <f>IF('Produktion je Standort'!E12=0,'Produktion je Standort'!F12*('spezifische Verbräuche'!F$13+'spezifische Verbräuche'!E$13),'Produktion je Standort'!E12*('spezifische Verbräuche'!F$13+'spezifische Verbräuche'!E$13))</f>
        <v>37142.222222222234</v>
      </c>
      <c r="G13" s="51">
        <f>IF('Produktion je Standort'!E12=0,'Produktion je Standort'!F12*('spezifische Verbräuche'!G$11+'spezifische Verbräuche'!H$11),'Produktion je Standort'!E12*('spezifische Verbräuche'!G$11+'spezifische Verbräuche'!H$11))</f>
        <v>30687.999999999996</v>
      </c>
      <c r="H13" s="53">
        <f>IF('Produktion je Standort'!E12=0,'Produktion je Standort'!F12*('spezifische Verbräuche'!G$10+'spezifische Verbräuche'!H$10),'Produktion je Standort'!E12*('spezifische Verbräuche'!H$10+'spezifische Verbräuche'!G$10))</f>
        <v>23879.100000000002</v>
      </c>
      <c r="I13" s="52">
        <f>IF('Produktion je Standort'!E12=0,'Produktion je Standort'!F12*('spezifische Verbräuche'!H$13+'spezifische Verbräuche'!G$13),'Produktion je Standort'!E12*('spezifische Verbräuche'!G$13+'spezifische Verbräuche'!H$13))</f>
        <v>21468.661111111109</v>
      </c>
    </row>
    <row r="14" spans="3:9" x14ac:dyDescent="0.25">
      <c r="C14" s="8" t="str">
        <f>'Produktion je Standort'!C13</f>
        <v>Germany</v>
      </c>
      <c r="D14" s="8" t="str">
        <f>'Produktion je Standort'!D13</f>
        <v>Bremen</v>
      </c>
      <c r="E14" s="50">
        <f>IF('Produktion je Standort'!E13=0,'Produktion je Standort'!F13*('spezifische Verbräuche'!E$12+'spezifische Verbräuche'!F$12),'Produktion je Standort'!E13*('spezifische Verbräuche'!E$12+'spezifische Verbräuche'!F$12))</f>
        <v>15110.699999999999</v>
      </c>
      <c r="F14" s="54">
        <f>IF('Produktion je Standort'!E13=0,'Produktion je Standort'!F13*('spezifische Verbräuche'!F$13+'spezifische Verbräuche'!E$13),'Produktion je Standort'!E13*('spezifische Verbräuche'!F$13+'spezifische Verbräuche'!E$13))</f>
        <v>17893.333333333336</v>
      </c>
      <c r="G14" s="51">
        <f>IF('Produktion je Standort'!E13=0,'Produktion je Standort'!F13*('spezifische Verbräuche'!G$11+'spezifische Verbräuche'!H$11),'Produktion je Standort'!E13*('spezifische Verbräuche'!G$11+'spezifische Verbräuche'!H$11))</f>
        <v>14783.999999999998</v>
      </c>
      <c r="H14" s="53">
        <f>IF('Produktion je Standort'!E13=0,'Produktion je Standort'!F13*('spezifische Verbräuche'!G$10+'spezifische Verbräuche'!H$10),'Produktion je Standort'!E13*('spezifische Verbräuche'!H$10+'spezifische Verbräuche'!G$10))</f>
        <v>11503.800000000001</v>
      </c>
      <c r="I14" s="52">
        <f>IF('Produktion je Standort'!E13=0,'Produktion je Standort'!F13*('spezifische Verbräuche'!H$13+'spezifische Verbräuche'!G$13),'Produktion je Standort'!E13*('spezifische Verbräuche'!G$13+'spezifische Verbräuche'!H$13))</f>
        <v>10342.566666666666</v>
      </c>
    </row>
    <row r="15" spans="3:9" x14ac:dyDescent="0.25">
      <c r="C15" s="8" t="str">
        <f>'Produktion je Standort'!C14</f>
        <v>Germany</v>
      </c>
      <c r="D15" s="8" t="str">
        <f>'Produktion je Standort'!D14</f>
        <v>Voelklingen</v>
      </c>
      <c r="E15" s="50">
        <f>IF('Produktion je Standort'!E14=0,'Produktion je Standort'!F14*('spezifische Verbräuche'!E$12+'spezifische Verbräuche'!F$12),'Produktion je Standort'!E14*('spezifische Verbräuche'!E$12+'spezifische Verbräuche'!F$12))</f>
        <v>12738.777999999998</v>
      </c>
      <c r="F15" s="54">
        <f>IF('Produktion je Standort'!E14=0,'Produktion je Standort'!F14*('spezifische Verbräuche'!F$13+'spezifische Verbräuche'!E$13),'Produktion je Standort'!E14*('spezifische Verbräuche'!F$13+'spezifische Verbräuche'!E$13))</f>
        <v>15084.622222222226</v>
      </c>
      <c r="G15" s="51">
        <f>IF('Produktion je Standort'!E14=0,'Produktion je Standort'!F14*('spezifische Verbräuche'!G$11+'spezifische Verbräuche'!H$11),'Produktion je Standort'!E14*('spezifische Verbräuche'!G$11+'spezifische Verbräuche'!H$11))</f>
        <v>12463.359999999999</v>
      </c>
      <c r="H15" s="53">
        <f>IF('Produktion je Standort'!E14=0,'Produktion je Standort'!F14*('spezifische Verbräuche'!G$10+'spezifische Verbräuche'!H$10),'Produktion je Standort'!E14*('spezifische Verbräuche'!H$10+'spezifische Verbräuche'!G$10))</f>
        <v>9698.0519999999997</v>
      </c>
      <c r="I15" s="52">
        <f>IF('Produktion je Standort'!E14=0,'Produktion je Standort'!F14*('spezifische Verbräuche'!H$13+'spezifische Verbräuche'!G$13),'Produktion je Standort'!E14*('spezifische Verbräuche'!G$13+'spezifische Verbräuche'!H$13))</f>
        <v>8719.0971111111103</v>
      </c>
    </row>
    <row r="16" spans="3:9" x14ac:dyDescent="0.25">
      <c r="C16" s="8" t="str">
        <f>'Produktion je Standort'!C15</f>
        <v>Germany</v>
      </c>
      <c r="D16" s="8" t="str">
        <f>'Produktion je Standort'!D15</f>
        <v>Eisenhuettenstadt</v>
      </c>
      <c r="E16" s="50">
        <f>IF('Produktion je Standort'!E15=0,'Produktion je Standort'!F15*('spezifische Verbräuche'!E$12+'spezifische Verbräuche'!F$12),'Produktion je Standort'!E15*('spezifische Verbräuche'!E$12+'spezifische Verbräuche'!F$12))</f>
        <v>9844.8499999999985</v>
      </c>
      <c r="F16" s="54">
        <f>IF('Produktion je Standort'!E15=0,'Produktion je Standort'!F15*('spezifische Verbräuche'!F$13+'spezifische Verbräuche'!E$13),'Produktion je Standort'!E15*('spezifische Verbräuche'!F$13+'spezifische Verbräuche'!E$13))</f>
        <v>11657.777777777781</v>
      </c>
      <c r="G16" s="51">
        <f>IF('Produktion je Standort'!E15=0,'Produktion je Standort'!F15*('spezifische Verbräuche'!G$11+'spezifische Verbräuche'!H$11),'Produktion je Standort'!E15*('spezifische Verbräuche'!G$11+'spezifische Verbräuche'!H$11))</f>
        <v>9631.9999999999982</v>
      </c>
      <c r="H16" s="53">
        <f>IF('Produktion je Standort'!E15=0,'Produktion je Standort'!F15*('spezifische Verbräuche'!G$10+'spezifische Verbräuche'!H$10),'Produktion je Standort'!E15*('spezifische Verbräuche'!H$10+'spezifische Verbräuche'!G$10))</f>
        <v>7494.9000000000005</v>
      </c>
      <c r="I16" s="52">
        <f>IF('Produktion je Standort'!E15=0,'Produktion je Standort'!F15*('spezifische Verbräuche'!H$13+'spezifische Verbräuche'!G$13),'Produktion je Standort'!E15*('spezifische Verbräuche'!G$13+'spezifische Verbräuche'!H$13))</f>
        <v>6738.3388888888885</v>
      </c>
    </row>
    <row r="17" spans="3:9" x14ac:dyDescent="0.25">
      <c r="C17" s="8" t="str">
        <f>'Produktion je Standort'!C16</f>
        <v>Germany</v>
      </c>
      <c r="D17" s="8" t="str">
        <f>'Produktion je Standort'!D16</f>
        <v>Duisburg-Huckingen</v>
      </c>
      <c r="E17" s="50">
        <f>IF('Produktion je Standort'!E16=0,'Produktion je Standort'!F16*('spezifische Verbräuche'!E$12+'spezifische Verbräuche'!F$12),'Produktion je Standort'!E16*('spezifische Verbräuche'!E$12+'spezifische Verbräuche'!F$12))</f>
        <v>22895</v>
      </c>
      <c r="F17" s="54">
        <f>IF('Produktion je Standort'!E16=0,'Produktion je Standort'!F16*('spezifische Verbräuche'!F$13+'spezifische Verbräuche'!E$13),'Produktion je Standort'!E16*('spezifische Verbräuche'!F$13+'spezifische Verbräuche'!E$13))</f>
        <v>27111.111111111117</v>
      </c>
      <c r="G17" s="51">
        <f>IF('Produktion je Standort'!E16=0,'Produktion je Standort'!F16*('spezifische Verbräuche'!G$11+'spezifische Verbräuche'!H$11),'Produktion je Standort'!E16*('spezifische Verbräuche'!G$11+'spezifische Verbräuche'!H$11))</f>
        <v>22399.999999999996</v>
      </c>
      <c r="H17" s="53">
        <f>IF('Produktion je Standort'!E16=0,'Produktion je Standort'!F16*('spezifische Verbräuche'!G$10+'spezifische Verbräuche'!H$10),'Produktion je Standort'!E16*('spezifische Verbräuche'!H$10+'spezifische Verbräuche'!G$10))</f>
        <v>17430</v>
      </c>
      <c r="I17" s="52">
        <f>IF('Produktion je Standort'!E16=0,'Produktion je Standort'!F16*('spezifische Verbräuche'!H$13+'spezifische Verbräuche'!G$13),'Produktion je Standort'!E16*('spezifische Verbräuche'!G$13+'spezifische Verbräuche'!H$13))</f>
        <v>15670.555555555555</v>
      </c>
    </row>
    <row r="18" spans="3:9" x14ac:dyDescent="0.25">
      <c r="C18" s="8" t="str">
        <f>'Produktion je Standort'!C17</f>
        <v>Germany</v>
      </c>
      <c r="D18" s="8" t="str">
        <f>'Produktion je Standort'!D17</f>
        <v>Duisburg-Beeckerwerth</v>
      </c>
      <c r="E18" s="50">
        <f>IF('Produktion je Standort'!E17=0,'Produktion je Standort'!F17*('spezifische Verbräuche'!E$12+'spezifische Verbräuche'!F$12),'Produktion je Standort'!E17*('spezifische Verbräuche'!E$12+'spezifische Verbräuche'!F$12))</f>
        <v>27474</v>
      </c>
      <c r="F18" s="54">
        <f>IF('Produktion je Standort'!E17=0,'Produktion je Standort'!F17*('spezifische Verbräuche'!F$13+'spezifische Verbräuche'!E$13),'Produktion je Standort'!E17*('spezifische Verbräuche'!F$13+'spezifische Verbräuche'!E$13))</f>
        <v>32533.333333333339</v>
      </c>
      <c r="G18" s="51">
        <f>IF('Produktion je Standort'!E17=0,'Produktion je Standort'!F17*('spezifische Verbräuche'!G$11+'spezifische Verbräuche'!H$11),'Produktion je Standort'!E17*('spezifische Verbräuche'!G$11+'spezifische Verbräuche'!H$11))</f>
        <v>26879.999999999996</v>
      </c>
      <c r="H18" s="53">
        <f>IF('Produktion je Standort'!E17=0,'Produktion je Standort'!F17*('spezifische Verbräuche'!G$10+'spezifische Verbräuche'!H$10),'Produktion je Standort'!E17*('spezifische Verbräuche'!H$10+'spezifische Verbräuche'!G$10))</f>
        <v>20916</v>
      </c>
      <c r="I18" s="52">
        <f>IF('Produktion je Standort'!E17=0,'Produktion je Standort'!F17*('spezifische Verbräuche'!H$13+'spezifische Verbräuche'!G$13),'Produktion je Standort'!E17*('spezifische Verbräuche'!G$13+'spezifische Verbräuche'!H$13))</f>
        <v>18804.666666666664</v>
      </c>
    </row>
    <row r="19" spans="3:9" x14ac:dyDescent="0.25">
      <c r="C19" s="8" t="str">
        <f>'Produktion je Standort'!C18</f>
        <v>Germany</v>
      </c>
      <c r="D19" s="8" t="str">
        <f>'Produktion je Standort'!D18</f>
        <v>Salzgitter</v>
      </c>
      <c r="E19" s="50">
        <f>IF('Produktion je Standort'!E18=0,'Produktion je Standort'!F18*('spezifische Verbräuche'!E$12+'spezifische Verbräuche'!F$12),'Produktion je Standort'!E18*('spezifische Verbräuche'!E$12+'spezifische Verbräuche'!F$12))</f>
        <v>21063.399999999998</v>
      </c>
      <c r="F19" s="54">
        <f>IF('Produktion je Standort'!E18=0,'Produktion je Standort'!F18*('spezifische Verbräuche'!F$13+'spezifische Verbräuche'!E$13),'Produktion je Standort'!E18*('spezifische Verbräuche'!F$13+'spezifische Verbräuche'!E$13))</f>
        <v>24942.222222222226</v>
      </c>
      <c r="G19" s="51">
        <f>IF('Produktion je Standort'!E18=0,'Produktion je Standort'!F18*('spezifische Verbräuche'!G$11+'spezifische Verbräuche'!H$11),'Produktion je Standort'!E18*('spezifische Verbräuche'!G$11+'spezifische Verbräuche'!H$11))</f>
        <v>20607.999999999996</v>
      </c>
      <c r="H19" s="53">
        <f>IF('Produktion je Standort'!E18=0,'Produktion je Standort'!F18*('spezifische Verbräuche'!G$10+'spezifische Verbräuche'!H$10),'Produktion je Standort'!E18*('spezifische Verbräuche'!H$10+'spezifische Verbräuche'!G$10))</f>
        <v>16035.6</v>
      </c>
      <c r="I19" s="52">
        <f>IF('Produktion je Standort'!E18=0,'Produktion je Standort'!F18*('spezifische Verbräuche'!H$13+'spezifische Verbräuche'!G$13),'Produktion je Standort'!E18*('spezifische Verbräuche'!G$13+'spezifische Verbräuche'!H$13))</f>
        <v>14416.911111111111</v>
      </c>
    </row>
    <row r="20" spans="3:9" x14ac:dyDescent="0.25">
      <c r="C20" s="8" t="str">
        <f>'Produktion je Standort'!C19</f>
        <v>Germany</v>
      </c>
      <c r="D20" s="8" t="str">
        <f>'Produktion je Standort'!D19</f>
        <v>Dillingen</v>
      </c>
      <c r="E20" s="50">
        <f>IF('Produktion je Standort'!E19=0,'Produktion je Standort'!F19*('spezifische Verbräuche'!E$12+'spezifische Verbräuche'!F$12),'Produktion je Standort'!E19*('spezifische Verbräuche'!E$12+'spezifische Verbräuche'!F$12))</f>
        <v>10687.385999999999</v>
      </c>
      <c r="F20" s="54">
        <f>IF('Produktion je Standort'!E19=0,'Produktion je Standort'!F19*('spezifische Verbräuche'!F$13+'spezifische Verbräuche'!E$13),'Produktion je Standort'!E19*('spezifische Verbräuche'!F$13+'spezifische Verbräuche'!E$13))</f>
        <v>12655.466666666669</v>
      </c>
      <c r="G20" s="51">
        <f>IF('Produktion je Standort'!E19=0,'Produktion je Standort'!F19*('spezifische Verbräuche'!G$11+'spezifische Verbräuche'!H$11),'Produktion je Standort'!E19*('spezifische Verbräuche'!G$11+'spezifische Verbräuche'!H$11))</f>
        <v>10456.32</v>
      </c>
      <c r="H20" s="53">
        <f>IF('Produktion je Standort'!E19=0,'Produktion je Standort'!F19*('spezifische Verbräuche'!G$10+'spezifische Verbräuche'!H$10),'Produktion je Standort'!E19*('spezifische Verbräuche'!H$10+'spezifische Verbräuche'!G$10))</f>
        <v>8136.3240000000005</v>
      </c>
      <c r="I20" s="52">
        <f>IF('Produktion je Standort'!E19=0,'Produktion je Standort'!F19*('spezifische Verbräuche'!H$13+'spezifische Verbräuche'!G$13),'Produktion je Standort'!E19*('spezifische Verbräuche'!G$13+'spezifische Verbräuche'!H$13))</f>
        <v>7315.0153333333328</v>
      </c>
    </row>
    <row r="21" spans="3:9" x14ac:dyDescent="0.25">
      <c r="C21" s="8" t="str">
        <f>'Produktion je Standort'!C20</f>
        <v>Germany</v>
      </c>
      <c r="D21" s="8" t="str">
        <f>'Produktion je Standort'!D20</f>
        <v>Duisburg</v>
      </c>
      <c r="E21" s="50">
        <f>IF('Produktion je Standort'!E20=0,'Produktion je Standort'!F20*('spezifische Verbräuche'!E$12+'spezifische Verbräuche'!F$12),'Produktion je Standort'!E20*('spezifische Verbräuche'!E$12+'spezifische Verbräuche'!F$12))</f>
        <v>5128.4799999999996</v>
      </c>
      <c r="F21" s="54">
        <f>IF('Produktion je Standort'!E20=0,'Produktion je Standort'!F20*('spezifische Verbräuche'!F$13+'spezifische Verbräuche'!E$13),'Produktion je Standort'!E20*('spezifische Verbräuche'!F$13+'spezifische Verbräuche'!E$13))</f>
        <v>6072.8888888888905</v>
      </c>
      <c r="G21" s="51">
        <f>IF('Produktion je Standort'!E20=0,'Produktion je Standort'!F20*('spezifische Verbräuche'!G$11+'spezifische Verbräuche'!H$11),'Produktion je Standort'!E20*('spezifische Verbräuche'!G$11+'spezifische Verbräuche'!H$11))</f>
        <v>5017.5999999999995</v>
      </c>
      <c r="H21" s="53">
        <f>IF('Produktion je Standort'!E20=0,'Produktion je Standort'!F20*('spezifische Verbräuche'!G$10+'spezifische Verbräuche'!H$10),'Produktion je Standort'!E20*('spezifische Verbräuche'!H$10+'spezifische Verbräuche'!G$10))</f>
        <v>3904.32</v>
      </c>
      <c r="I21" s="52">
        <f>IF('Produktion je Standort'!E20=0,'Produktion je Standort'!F20*('spezifische Verbräuche'!H$13+'spezifische Verbräuche'!G$13),'Produktion je Standort'!E20*('spezifische Verbräuche'!G$13+'spezifische Verbräuche'!H$13))</f>
        <v>3510.2044444444441</v>
      </c>
    </row>
    <row r="22" spans="3:9" x14ac:dyDescent="0.25">
      <c r="C22" s="8" t="str">
        <f>'Produktion je Standort'!C21</f>
        <v>Germany</v>
      </c>
      <c r="D22" s="8" t="str">
        <f>'Produktion je Standort'!D21</f>
        <v>Duisburg-Bruckhausen</v>
      </c>
      <c r="E22" s="50">
        <f>IF('Produktion je Standort'!E21=0,'Produktion je Standort'!F21*('spezifische Verbräuche'!E$12+'spezifische Verbräuche'!F$12),'Produktion je Standort'!E21*('spezifische Verbräuche'!E$12+'spezifische Verbräuche'!F$12))</f>
        <v>27474</v>
      </c>
      <c r="F22" s="54">
        <f>IF('Produktion je Standort'!E21=0,'Produktion je Standort'!F21*('spezifische Verbräuche'!F$13+'spezifische Verbräuche'!E$13),'Produktion je Standort'!E21*('spezifische Verbräuche'!F$13+'spezifische Verbräuche'!E$13))</f>
        <v>32533.333333333339</v>
      </c>
      <c r="G22" s="51">
        <f>IF('Produktion je Standort'!E21=0,'Produktion je Standort'!F21*('spezifische Verbräuche'!G$11+'spezifische Verbräuche'!H$11),'Produktion je Standort'!E21*('spezifische Verbräuche'!G$11+'spezifische Verbräuche'!H$11))</f>
        <v>26879.999999999996</v>
      </c>
      <c r="H22" s="53">
        <f>IF('Produktion je Standort'!E21=0,'Produktion je Standort'!F21*('spezifische Verbräuche'!G$10+'spezifische Verbräuche'!H$10),'Produktion je Standort'!E21*('spezifische Verbräuche'!H$10+'spezifische Verbräuche'!G$10))</f>
        <v>20916</v>
      </c>
      <c r="I22" s="52">
        <f>IF('Produktion je Standort'!E21=0,'Produktion je Standort'!F21*('spezifische Verbräuche'!H$13+'spezifische Verbräuche'!G$13),'Produktion je Standort'!E21*('spezifische Verbräuche'!G$13+'spezifische Verbräuche'!H$13))</f>
        <v>18804.666666666664</v>
      </c>
    </row>
    <row r="23" spans="3:9" x14ac:dyDescent="0.25">
      <c r="C23" s="8" t="str">
        <f>'Produktion je Standort'!C22</f>
        <v>Hungaria</v>
      </c>
      <c r="D23" s="8" t="str">
        <f>'Produktion je Standort'!D22</f>
        <v>Dunauijvaros</v>
      </c>
      <c r="E23" s="50">
        <f>IF('Produktion je Standort'!E22=0,'Produktion je Standort'!F22*('spezifische Verbräuche'!E$12+'spezifische Verbräuche'!F$12),'Produktion je Standort'!E22*('spezifische Verbräuche'!E$12+'spezifische Verbräuche'!F$12))</f>
        <v>7326.4</v>
      </c>
      <c r="F23" s="54">
        <f>IF('Produktion je Standort'!E22=0,'Produktion je Standort'!F22*('spezifische Verbräuche'!F$13+'spezifische Verbräuche'!E$13),'Produktion je Standort'!E22*('spezifische Verbräuche'!F$13+'spezifische Verbräuche'!E$13))</f>
        <v>8675.5555555555566</v>
      </c>
      <c r="G23" s="51">
        <f>IF('Produktion je Standort'!E22=0,'Produktion je Standort'!F22*('spezifische Verbräuche'!G$11+'spezifische Verbräuche'!H$11),'Produktion je Standort'!E22*('spezifische Verbräuche'!G$11+'spezifische Verbräuche'!H$11))</f>
        <v>7167.9999999999991</v>
      </c>
      <c r="H23" s="53">
        <f>IF('Produktion je Standort'!E22=0,'Produktion je Standort'!F22*('spezifische Verbräuche'!G$10+'spezifische Verbräuche'!H$10),'Produktion je Standort'!E22*('spezifische Verbräuche'!H$10+'spezifische Verbräuche'!G$10))</f>
        <v>5577.6</v>
      </c>
      <c r="I23" s="52">
        <f>IF('Produktion je Standort'!E22=0,'Produktion je Standort'!F22*('spezifische Verbräuche'!H$13+'spezifische Verbräuche'!G$13),'Produktion je Standort'!E22*('spezifische Verbräuche'!G$13+'spezifische Verbräuche'!H$13))</f>
        <v>5014.5777777777776</v>
      </c>
    </row>
    <row r="24" spans="3:9" x14ac:dyDescent="0.25">
      <c r="C24" s="8" t="str">
        <f>'Produktion je Standort'!C23</f>
        <v>Italy</v>
      </c>
      <c r="D24" s="8" t="str">
        <f>'Produktion je Standort'!D23</f>
        <v>Taranto</v>
      </c>
      <c r="E24" s="50">
        <f>IF('Produktion je Standort'!E23=0,'Produktion je Standort'!F23*('spezifische Verbräuche'!E$12+'spezifische Verbräuche'!F$12),'Produktion je Standort'!E23*('spezifische Verbräuche'!E$12+'spezifische Verbräuche'!F$12))</f>
        <v>38921.5</v>
      </c>
      <c r="F24" s="54">
        <f>IF('Produktion je Standort'!E23=0,'Produktion je Standort'!F23*('spezifische Verbräuche'!F$13+'spezifische Verbräuche'!E$13),'Produktion je Standort'!E23*('spezifische Verbräuche'!F$13+'spezifische Verbräuche'!E$13))</f>
        <v>46088.888888888898</v>
      </c>
      <c r="G24" s="51">
        <f>IF('Produktion je Standort'!E23=0,'Produktion je Standort'!F23*('spezifische Verbräuche'!G$11+'spezifische Verbräuche'!H$11),'Produktion je Standort'!E23*('spezifische Verbräuche'!G$11+'spezifische Verbräuche'!H$11))</f>
        <v>38079.999999999993</v>
      </c>
      <c r="H24" s="53">
        <f>IF('Produktion je Standort'!E23=0,'Produktion je Standort'!F23*('spezifische Verbräuche'!G$10+'spezifische Verbräuche'!H$10),'Produktion je Standort'!E23*('spezifische Verbräuche'!H$10+'spezifische Verbräuche'!G$10))</f>
        <v>29631</v>
      </c>
      <c r="I24" s="52">
        <f>IF('Produktion je Standort'!E23=0,'Produktion je Standort'!F23*('spezifische Verbräuche'!H$13+'spezifische Verbräuche'!G$13),'Produktion je Standort'!E23*('spezifische Verbräuche'!G$13+'spezifische Verbräuche'!H$13))</f>
        <v>26639.944444444442</v>
      </c>
    </row>
    <row r="25" spans="3:9" x14ac:dyDescent="0.25">
      <c r="C25" s="8" t="str">
        <f>'Produktion je Standort'!C24</f>
        <v>Netherlands</v>
      </c>
      <c r="D25" s="8" t="str">
        <f>'Produktion je Standort'!D24</f>
        <v>Ijmuiden</v>
      </c>
      <c r="E25" s="50">
        <f>IF('Produktion je Standort'!E24=0,'Produktion je Standort'!F24*('spezifische Verbräuche'!E$12+'spezifische Verbräuche'!F$12),'Produktion je Standort'!E24*('spezifische Verbräuche'!E$12+'spezifische Verbräuche'!F$12))</f>
        <v>31205.884999999998</v>
      </c>
      <c r="F25" s="54">
        <f>IF('Produktion je Standort'!E24=0,'Produktion je Standort'!F24*('spezifische Verbräuche'!F$13+'spezifische Verbräuche'!E$13),'Produktion je Standort'!E24*('spezifische Verbräuche'!F$13+'spezifische Verbräuche'!E$13))</f>
        <v>36952.444444444453</v>
      </c>
      <c r="G25" s="51">
        <f>IF('Produktion je Standort'!E24=0,'Produktion je Standort'!F24*('spezifische Verbräuche'!G$11+'spezifische Verbräuche'!H$11),'Produktion je Standort'!E24*('spezifische Verbräuche'!G$11+'spezifische Verbräuche'!H$11))</f>
        <v>30531.199999999997</v>
      </c>
      <c r="H25" s="53">
        <f>IF('Produktion je Standort'!E24=0,'Produktion je Standort'!F24*('spezifische Verbräuche'!G$10+'spezifische Verbräuche'!H$10),'Produktion je Standort'!E24*('spezifische Verbräuche'!H$10+'spezifische Verbräuche'!G$10))</f>
        <v>23757.09</v>
      </c>
      <c r="I25" s="52">
        <f>IF('Produktion je Standort'!E24=0,'Produktion je Standort'!F24*('spezifische Verbräuche'!H$13+'spezifische Verbräuche'!G$13),'Produktion je Standort'!E24*('spezifische Verbräuche'!G$13+'spezifische Verbräuche'!H$13))</f>
        <v>21358.967222222222</v>
      </c>
    </row>
    <row r="26" spans="3:9" x14ac:dyDescent="0.25">
      <c r="C26" s="8" t="str">
        <f>'Produktion je Standort'!C25</f>
        <v>Poland</v>
      </c>
      <c r="D26" s="8" t="str">
        <f>'Produktion je Standort'!D25</f>
        <v>Krakow</v>
      </c>
      <c r="E26" s="50">
        <f>IF('Produktion je Standort'!E25=0,'Produktion je Standort'!F25*('spezifische Verbräuche'!E$12+'spezifische Verbräuche'!F$12),'Produktion je Standort'!E25*('spezifische Verbräuche'!E$12+'spezifische Verbräuche'!F$12))</f>
        <v>12477.775</v>
      </c>
      <c r="F26" s="54">
        <f>IF('Produktion je Standort'!E25=0,'Produktion je Standort'!F25*('spezifische Verbräuche'!F$13+'spezifische Verbräuche'!E$13),'Produktion je Standort'!E25*('spezifische Verbräuche'!F$13+'spezifische Verbräuche'!E$13))</f>
        <v>14775.555555555558</v>
      </c>
      <c r="G26" s="51">
        <f>IF('Produktion je Standort'!E25=0,'Produktion je Standort'!F25*('spezifische Verbräuche'!G$11+'spezifische Verbräuche'!H$11),'Produktion je Standort'!E25*('spezifische Verbräuche'!G$11+'spezifische Verbräuche'!H$11))</f>
        <v>12207.999999999998</v>
      </c>
      <c r="H26" s="53">
        <f>IF('Produktion je Standort'!E25=0,'Produktion je Standort'!F25*('spezifische Verbräuche'!G$10+'spezifische Verbräuche'!H$10),'Produktion je Standort'!E25*('spezifische Verbräuche'!H$10+'spezifische Verbräuche'!G$10))</f>
        <v>9499.35</v>
      </c>
      <c r="I26" s="52">
        <f>IF('Produktion je Standort'!E25=0,'Produktion je Standort'!F25*('spezifische Verbräuche'!H$13+'spezifische Verbräuche'!G$13),'Produktion je Standort'!E25*('spezifische Verbräuche'!G$13+'spezifische Verbräuche'!H$13))</f>
        <v>8540.4527777777766</v>
      </c>
    </row>
    <row r="27" spans="3:9" x14ac:dyDescent="0.25">
      <c r="C27" s="8" t="str">
        <f>'Produktion je Standort'!C26</f>
        <v>Poland</v>
      </c>
      <c r="D27" s="8" t="str">
        <f>'Produktion je Standort'!D26</f>
        <v>Dabrowa Gornicza</v>
      </c>
      <c r="E27" s="50">
        <f>IF('Produktion je Standort'!E26=0,'Produktion je Standort'!F26*('spezifische Verbräuche'!E$12+'spezifische Verbräuche'!F$12),'Produktion je Standort'!E26*('spezifische Verbräuche'!E$12+'spezifische Verbräuche'!F$12))</f>
        <v>12477.775</v>
      </c>
      <c r="F27" s="54">
        <f>IF('Produktion je Standort'!E26=0,'Produktion je Standort'!F26*('spezifische Verbräuche'!F$13+'spezifische Verbräuche'!E$13),'Produktion je Standort'!E26*('spezifische Verbräuche'!F$13+'spezifische Verbräuche'!E$13))</f>
        <v>14775.555555555558</v>
      </c>
      <c r="G27" s="51">
        <f>IF('Produktion je Standort'!E26=0,'Produktion je Standort'!F26*('spezifische Verbräuche'!G$11+'spezifische Verbräuche'!H$11),'Produktion je Standort'!E26*('spezifische Verbräuche'!G$11+'spezifische Verbräuche'!H$11))</f>
        <v>12207.999999999998</v>
      </c>
      <c r="H27" s="53">
        <f>IF('Produktion je Standort'!E26=0,'Produktion je Standort'!F26*('spezifische Verbräuche'!G$10+'spezifische Verbräuche'!H$10),'Produktion je Standort'!E26*('spezifische Verbräuche'!H$10+'spezifische Verbräuche'!G$10))</f>
        <v>9499.35</v>
      </c>
      <c r="I27" s="52">
        <f>IF('Produktion je Standort'!E26=0,'Produktion je Standort'!F26*('spezifische Verbräuche'!H$13+'spezifische Verbräuche'!G$13),'Produktion je Standort'!E26*('spezifische Verbräuche'!G$13+'spezifische Verbräuche'!H$13))</f>
        <v>8540.4527777777766</v>
      </c>
    </row>
    <row r="28" spans="3:9" x14ac:dyDescent="0.25">
      <c r="C28" s="8" t="str">
        <f>'Produktion je Standort'!C27</f>
        <v>Romania</v>
      </c>
      <c r="D28" s="8" t="str">
        <f>'Produktion je Standort'!D27</f>
        <v>Galati</v>
      </c>
      <c r="E28" s="50">
        <f>IF('Produktion je Standort'!E27=0,'Produktion je Standort'!F27*('spezifische Verbräuche'!E$12+'spezifische Verbräuche'!F$12),'Produktion je Standort'!E27*('spezifische Verbräuche'!E$12+'spezifische Verbräuche'!F$12))</f>
        <v>9386.9499999999989</v>
      </c>
      <c r="F28" s="54">
        <f>IF('Produktion je Standort'!E27=0,'Produktion je Standort'!F27*('spezifische Verbräuche'!F$13+'spezifische Verbräuche'!E$13),'Produktion je Standort'!E27*('spezifische Verbräuche'!F$13+'spezifische Verbräuche'!E$13))</f>
        <v>11115.555555555558</v>
      </c>
      <c r="G28" s="51">
        <f>IF('Produktion je Standort'!E27=0,'Produktion je Standort'!F27*('spezifische Verbräuche'!G$11+'spezifische Verbräuche'!H$11),'Produktion je Standort'!E27*('spezifische Verbräuche'!G$11+'spezifische Verbräuche'!H$11))</f>
        <v>9183.9999999999982</v>
      </c>
      <c r="H28" s="53">
        <f>IF('Produktion je Standort'!E27=0,'Produktion je Standort'!F27*('spezifische Verbräuche'!G$10+'spezifische Verbräuche'!H$10),'Produktion je Standort'!E27*('spezifische Verbräuche'!H$10+'spezifische Verbräuche'!G$10))</f>
        <v>7146.3</v>
      </c>
      <c r="I28" s="52">
        <f>IF('Produktion je Standort'!E27=0,'Produktion je Standort'!F27*('spezifische Verbräuche'!H$13+'spezifische Verbräuche'!G$13),'Produktion je Standort'!E27*('spezifische Verbräuche'!G$13+'spezifische Verbräuche'!H$13))</f>
        <v>6424.927777777777</v>
      </c>
    </row>
    <row r="29" spans="3:9" x14ac:dyDescent="0.25">
      <c r="C29" s="8" t="str">
        <f>'Produktion je Standort'!C28</f>
        <v>Slovakia</v>
      </c>
      <c r="D29" s="8" t="str">
        <f>'Produktion je Standort'!D28</f>
        <v>Kosice</v>
      </c>
      <c r="E29" s="50">
        <f>IF('Produktion je Standort'!E28=0,'Produktion je Standort'!F28*('spezifische Verbräuche'!E$12+'spezifische Verbräuche'!F$12),'Produktion je Standort'!E28*('spezifische Verbräuche'!E$12+'spezifische Verbräuche'!F$12))</f>
        <v>20605.5</v>
      </c>
      <c r="F29" s="54">
        <f>IF('Produktion je Standort'!E28=0,'Produktion je Standort'!F28*('spezifische Verbräuche'!F$13+'spezifische Verbräuche'!E$13),'Produktion je Standort'!E28*('spezifische Verbräuche'!F$13+'spezifische Verbräuche'!E$13))</f>
        <v>24400.000000000004</v>
      </c>
      <c r="G29" s="51">
        <f>IF('Produktion je Standort'!E28=0,'Produktion je Standort'!F28*('spezifische Verbräuche'!G$11+'spezifische Verbräuche'!H$11),'Produktion je Standort'!E28*('spezifische Verbräuche'!G$11+'spezifische Verbräuche'!H$11))</f>
        <v>20159.999999999996</v>
      </c>
      <c r="H29" s="53">
        <f>IF('Produktion je Standort'!E28=0,'Produktion je Standort'!F28*('spezifische Verbräuche'!G$10+'spezifische Verbräuche'!H$10),'Produktion je Standort'!E28*('spezifische Verbräuche'!H$10+'spezifische Verbräuche'!G$10))</f>
        <v>15687.000000000002</v>
      </c>
      <c r="I29" s="52">
        <f>IF('Produktion je Standort'!E28=0,'Produktion je Standort'!F28*('spezifische Verbräuche'!H$13+'spezifische Verbräuche'!G$13),'Produktion je Standort'!E28*('spezifische Verbräuche'!G$13+'spezifische Verbräuche'!H$13))</f>
        <v>14103.499999999998</v>
      </c>
    </row>
    <row r="30" spans="3:9" x14ac:dyDescent="0.25">
      <c r="C30" s="8" t="str">
        <f>'Produktion je Standort'!C29</f>
        <v>Spain</v>
      </c>
      <c r="D30" s="8" t="str">
        <f>'Produktion je Standort'!D29</f>
        <v>Gijon</v>
      </c>
      <c r="E30" s="50">
        <f>IF('Produktion je Standort'!E29=0,'Produktion je Standort'!F29*('spezifische Verbräuche'!E$12+'spezifische Verbräuche'!F$12),'Produktion je Standort'!E29*('spezifische Verbräuche'!E$12+'spezifische Verbräuche'!F$12))</f>
        <v>10875.125</v>
      </c>
      <c r="F30" s="54">
        <f>IF('Produktion je Standort'!E29=0,'Produktion je Standort'!F29*('spezifische Verbräuche'!F$13+'spezifische Verbräuche'!E$13),'Produktion je Standort'!E29*('spezifische Verbräuche'!F$13+'spezifische Verbräuche'!E$13))</f>
        <v>12877.777777777781</v>
      </c>
      <c r="G30" s="51">
        <f>IF('Produktion je Standort'!E29=0,'Produktion je Standort'!F29*('spezifische Verbräuche'!G$11+'spezifische Verbräuche'!H$11),'Produktion je Standort'!E29*('spezifische Verbräuche'!G$11+'spezifische Verbräuche'!H$11))</f>
        <v>10639.999999999998</v>
      </c>
      <c r="H30" s="53">
        <f>IF('Produktion je Standort'!E29=0,'Produktion je Standort'!F29*('spezifische Verbräuche'!G$10+'spezifische Verbräuche'!H$10),'Produktion je Standort'!E29*('spezifische Verbräuche'!H$10+'spezifische Verbräuche'!G$10))</f>
        <v>8279.25</v>
      </c>
      <c r="I30" s="52">
        <f>IF('Produktion je Standort'!E29=0,'Produktion je Standort'!F29*('spezifische Verbräuche'!H$13+'spezifische Verbräuche'!G$13),'Produktion je Standort'!E29*('spezifische Verbräuche'!G$13+'spezifische Verbräuche'!H$13))</f>
        <v>7443.5138888888887</v>
      </c>
    </row>
    <row r="31" spans="3:9" x14ac:dyDescent="0.25">
      <c r="C31" s="8" t="str">
        <f>'Produktion je Standort'!C30</f>
        <v>Spain</v>
      </c>
      <c r="D31" s="8" t="str">
        <f>'Produktion je Standort'!D30</f>
        <v>Aviles</v>
      </c>
      <c r="E31" s="50">
        <f>IF('Produktion je Standort'!E30=0,'Produktion je Standort'!F30*('spezifische Verbräuche'!E$12+'spezifische Verbräuche'!F$12),'Produktion je Standort'!E30*('spezifische Verbräuche'!E$12+'spezifische Verbräuche'!F$12))</f>
        <v>10875.125</v>
      </c>
      <c r="F31" s="54">
        <f>IF('Produktion je Standort'!E30=0,'Produktion je Standort'!F30*('spezifische Verbräuche'!F$13+'spezifische Verbräuche'!E$13),'Produktion je Standort'!E30*('spezifische Verbräuche'!F$13+'spezifische Verbräuche'!E$13))</f>
        <v>12877.777777777781</v>
      </c>
      <c r="G31" s="51">
        <f>IF('Produktion je Standort'!E30=0,'Produktion je Standort'!F30*('spezifische Verbräuche'!G$11+'spezifische Verbräuche'!H$11),'Produktion je Standort'!E30*('spezifische Verbräuche'!G$11+'spezifische Verbräuche'!H$11))</f>
        <v>10639.999999999998</v>
      </c>
      <c r="H31" s="53">
        <f>IF('Produktion je Standort'!E30=0,'Produktion je Standort'!F30*('spezifische Verbräuche'!G$10+'spezifische Verbräuche'!H$10),'Produktion je Standort'!E30*('spezifische Verbräuche'!H$10+'spezifische Verbräuche'!G$10))</f>
        <v>8279.25</v>
      </c>
      <c r="I31" s="52">
        <f>IF('Produktion je Standort'!E30=0,'Produktion je Standort'!F30*('spezifische Verbräuche'!H$13+'spezifische Verbräuche'!G$13),'Produktion je Standort'!E30*('spezifische Verbräuche'!G$13+'spezifische Verbräuche'!H$13))</f>
        <v>7443.5138888888887</v>
      </c>
    </row>
    <row r="32" spans="3:9" x14ac:dyDescent="0.25">
      <c r="C32" s="8" t="str">
        <f>'Produktion je Standort'!C31</f>
        <v>Sweden</v>
      </c>
      <c r="D32" s="8" t="str">
        <f>'Produktion je Standort'!D31</f>
        <v>Lulea</v>
      </c>
      <c r="E32" s="50">
        <f>IF('Produktion je Standort'!E31=0,'Produktion je Standort'!F31*('spezifische Verbräuche'!E$12+'spezifische Verbräuche'!F$12),'Produktion je Standort'!E31*('spezifische Verbräuche'!E$12+'spezifische Verbräuche'!F$12))</f>
        <v>10531.699999999999</v>
      </c>
      <c r="F32" s="54">
        <f>IF('Produktion je Standort'!E31=0,'Produktion je Standort'!F31*('spezifische Verbräuche'!F$13+'spezifische Verbräuche'!E$13),'Produktion je Standort'!E31*('spezifische Verbräuche'!F$13+'spezifische Verbräuche'!E$13))</f>
        <v>12471.111111111113</v>
      </c>
      <c r="G32" s="51">
        <f>IF('Produktion je Standort'!E31=0,'Produktion je Standort'!F31*('spezifische Verbräuche'!G$11+'spezifische Verbräuche'!H$11),'Produktion je Standort'!E31*('spezifische Verbräuche'!G$11+'spezifische Verbräuche'!H$11))</f>
        <v>10303.999999999998</v>
      </c>
      <c r="H32" s="53">
        <f>IF('Produktion je Standort'!E31=0,'Produktion je Standort'!F31*('spezifische Verbräuche'!G$10+'spezifische Verbräuche'!H$10),'Produktion je Standort'!E31*('spezifische Verbräuche'!H$10+'spezifische Verbräuche'!G$10))</f>
        <v>8017.8</v>
      </c>
      <c r="I32" s="52">
        <f>IF('Produktion je Standort'!E31=0,'Produktion je Standort'!F31*('spezifische Verbräuche'!H$13+'spezifische Verbräuche'!G$13),'Produktion je Standort'!E31*('spezifische Verbräuche'!G$13+'spezifische Verbräuche'!H$13))</f>
        <v>7208.4555555555553</v>
      </c>
    </row>
    <row r="33" spans="3:9" x14ac:dyDescent="0.25">
      <c r="C33" s="8" t="str">
        <f>'Produktion je Standort'!C32</f>
        <v>Sweden</v>
      </c>
      <c r="D33" s="8" t="str">
        <f>'Produktion je Standort'!D32</f>
        <v>Oxeloesund</v>
      </c>
      <c r="E33" s="50">
        <f>IF('Produktion je Standort'!E32=0,'Produktion je Standort'!F32*('spezifische Verbräuche'!E$12+'spezifische Verbräuche'!F$12),'Produktion je Standort'!E32*('spezifische Verbräuche'!E$12+'spezifische Verbräuche'!F$12))</f>
        <v>6868.5</v>
      </c>
      <c r="F33" s="54">
        <f>IF('Produktion je Standort'!E32=0,'Produktion je Standort'!F32*('spezifische Verbräuche'!F$13+'spezifische Verbräuche'!E$13),'Produktion je Standort'!E32*('spezifische Verbräuche'!F$13+'spezifische Verbräuche'!E$13))</f>
        <v>8133.3333333333348</v>
      </c>
      <c r="G33" s="51">
        <f>IF('Produktion je Standort'!E32=0,'Produktion je Standort'!F32*('spezifische Verbräuche'!G$11+'spezifische Verbräuche'!H$11),'Produktion je Standort'!E32*('spezifische Verbräuche'!G$11+'spezifische Verbräuche'!H$11))</f>
        <v>6719.9999999999991</v>
      </c>
      <c r="H33" s="53">
        <f>IF('Produktion je Standort'!E32=0,'Produktion je Standort'!F32*('spezifische Verbräuche'!G$10+'spezifische Verbräuche'!H$10),'Produktion je Standort'!E32*('spezifische Verbräuche'!H$10+'spezifische Verbräuche'!G$10))</f>
        <v>5229</v>
      </c>
      <c r="I33" s="52">
        <f>IF('Produktion je Standort'!E32=0,'Produktion je Standort'!F32*('spezifische Verbräuche'!H$13+'spezifische Verbräuche'!G$13),'Produktion je Standort'!E32*('spezifische Verbräuche'!G$13+'spezifische Verbräuche'!H$13))</f>
        <v>4701.1666666666661</v>
      </c>
    </row>
    <row r="34" spans="3:9" x14ac:dyDescent="0.25">
      <c r="C34" s="8" t="str">
        <f>'Produktion je Standort'!C33</f>
        <v>United Kingdom</v>
      </c>
      <c r="D34" s="8" t="str">
        <f>'Produktion je Standort'!D33</f>
        <v>Port Talbot</v>
      </c>
      <c r="E34" s="50">
        <f>IF('Produktion je Standort'!E33=0,'Produktion je Standort'!F33*('spezifische Verbräuche'!E$12+'spezifische Verbräuche'!F$12),'Produktion je Standort'!E33*('spezifische Verbräuche'!E$12+'spezifische Verbräuche'!F$12))</f>
        <v>17331.514999999999</v>
      </c>
      <c r="F34" s="54">
        <f>IF('Produktion je Standort'!E33=0,'Produktion je Standort'!F33*('spezifische Verbräuche'!F$13+'spezifische Verbräuche'!E$13),'Produktion je Standort'!E33*('spezifische Verbräuche'!F$13+'spezifische Verbräuche'!E$13))</f>
        <v>20523.111111111117</v>
      </c>
      <c r="G34" s="51">
        <f>IF('Produktion je Standort'!E33=0,'Produktion je Standort'!F33*('spezifische Verbräuche'!G$11+'spezifische Verbräuche'!H$11),'Produktion je Standort'!E33*('spezifische Verbräuche'!G$11+'spezifische Verbräuche'!H$11))</f>
        <v>16956.8</v>
      </c>
      <c r="H34" s="53">
        <f>IF('Produktion je Standort'!E33=0,'Produktion je Standort'!F33*('spezifische Verbräuche'!G$10+'spezifische Verbräuche'!H$10),'Produktion je Standort'!E33*('spezifische Verbräuche'!H$10+'spezifische Verbräuche'!G$10))</f>
        <v>13194.51</v>
      </c>
      <c r="I34" s="52">
        <f>IF('Produktion je Standort'!E33=0,'Produktion je Standort'!F33*('spezifische Verbräuche'!H$13+'spezifische Verbräuche'!G$13),'Produktion je Standort'!E33*('spezifische Verbräuche'!G$13+'spezifische Verbräuche'!H$13))</f>
        <v>11862.610555555555</v>
      </c>
    </row>
    <row r="35" spans="3:9" x14ac:dyDescent="0.25">
      <c r="C35" s="8" t="str">
        <f>'Produktion je Standort'!C34</f>
        <v>United Kingdom</v>
      </c>
      <c r="D35" s="8" t="str">
        <f>'Produktion je Standort'!D34</f>
        <v>Scunthorpe</v>
      </c>
      <c r="E35" s="50">
        <f>IF('Produktion je Standort'!E34=0,'Produktion je Standort'!F34*('spezifische Verbräuche'!E$12+'spezifische Verbräuche'!F$12),'Produktion je Standort'!E34*('spezifische Verbräuche'!E$12+'spezifische Verbräuche'!F$12))</f>
        <v>12821.199999999999</v>
      </c>
      <c r="F35" s="54">
        <f>IF('Produktion je Standort'!E34=0,'Produktion je Standort'!F34*('spezifische Verbräuche'!F$13+'spezifische Verbräuche'!E$13),'Produktion je Standort'!E34*('spezifische Verbräuche'!F$13+'spezifische Verbräuche'!E$13))</f>
        <v>15182.222222222226</v>
      </c>
      <c r="G35" s="51">
        <f>IF('Produktion je Standort'!E34=0,'Produktion je Standort'!F34*('spezifische Verbräuche'!G$11+'spezifische Verbräuche'!H$11),'Produktion je Standort'!E34*('spezifische Verbräuche'!G$11+'spezifische Verbräuche'!H$11))</f>
        <v>12543.999999999998</v>
      </c>
      <c r="H35" s="53">
        <f>IF('Produktion je Standort'!E34=0,'Produktion je Standort'!F34*('spezifische Verbräuche'!G$10+'spezifische Verbräuche'!H$10),'Produktion je Standort'!E34*('spezifische Verbräuche'!H$10+'spezifische Verbräuche'!G$10))</f>
        <v>9760.8000000000011</v>
      </c>
      <c r="I35" s="52">
        <f>IF('Produktion je Standort'!E34=0,'Produktion je Standort'!F34*('spezifische Verbräuche'!H$13+'spezifische Verbräuche'!G$13),'Produktion je Standort'!E34*('spezifische Verbräuche'!G$13+'spezifische Verbräuche'!H$13))</f>
        <v>8775.5111111111109</v>
      </c>
    </row>
  </sheetData>
  <mergeCells count="3">
    <mergeCell ref="C3:I3"/>
    <mergeCell ref="E5:F5"/>
    <mergeCell ref="G5:I5"/>
  </mergeCells>
  <pageMargins left="0.7" right="0.7" top="0.78740157499999996" bottom="0.78740157499999996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D5:M150"/>
  <sheetViews>
    <sheetView topLeftCell="B4" workbookViewId="0">
      <selection activeCell="K141" sqref="K141"/>
    </sheetView>
  </sheetViews>
  <sheetFormatPr baseColWidth="10" defaultRowHeight="15" x14ac:dyDescent="0.25"/>
  <cols>
    <col min="4" max="4" width="21" customWidth="1"/>
    <col min="5" max="5" width="30.28515625" customWidth="1"/>
    <col min="6" max="6" width="19.42578125" customWidth="1"/>
    <col min="7" max="7" width="22.42578125" customWidth="1"/>
    <col min="8" max="8" width="22.28515625" customWidth="1"/>
    <col min="9" max="9" width="25.5703125" customWidth="1"/>
    <col min="10" max="10" width="28" customWidth="1"/>
  </cols>
  <sheetData>
    <row r="5" spans="4:13" ht="21" x14ac:dyDescent="0.35">
      <c r="D5" s="86" t="s">
        <v>115</v>
      </c>
      <c r="E5" s="86"/>
      <c r="F5" s="86"/>
      <c r="G5" s="86"/>
      <c r="H5" s="86"/>
      <c r="I5" s="86"/>
      <c r="J5" s="86"/>
      <c r="K5" s="55"/>
      <c r="L5" s="55"/>
      <c r="M5" s="55"/>
    </row>
    <row r="7" spans="4:13" ht="15.75" x14ac:dyDescent="0.25">
      <c r="F7" s="99" t="s">
        <v>45</v>
      </c>
      <c r="G7" s="99"/>
      <c r="H7" s="99" t="s">
        <v>42</v>
      </c>
      <c r="I7" s="99"/>
      <c r="J7" s="99"/>
    </row>
    <row r="8" spans="4:13" x14ac:dyDescent="0.25">
      <c r="D8" s="15" t="s">
        <v>51</v>
      </c>
      <c r="E8" s="15" t="s">
        <v>52</v>
      </c>
      <c r="F8" s="62" t="str">
        <f>Studienliste!$F$17</f>
        <v>ISI-05 13</v>
      </c>
      <c r="G8" s="63" t="s">
        <v>128</v>
      </c>
      <c r="H8" s="64" t="str">
        <f>Studienliste!$F$10</f>
        <v>OTTO-01 17</v>
      </c>
      <c r="I8" s="65" t="str">
        <f>Studienliste!$F$8</f>
        <v>TUD-02 20</v>
      </c>
      <c r="J8" s="66" t="str">
        <f>G8</f>
        <v>ENWI</v>
      </c>
    </row>
    <row r="9" spans="4:13" x14ac:dyDescent="0.25">
      <c r="D9" s="8" t="str">
        <f>'Produktion je Standort'!C6</f>
        <v>Austria</v>
      </c>
      <c r="E9" s="8" t="str">
        <f>'Produktion je Standort'!D6</f>
        <v>Donawitz</v>
      </c>
      <c r="F9" s="50">
        <f>'Gesamtenergie 2019'!E7*'Energie pro Energieträger'!D$43</f>
        <v>17276.566999999999</v>
      </c>
      <c r="G9" s="54">
        <f>'Gesamtenergie 2019'!F7*'Energie pro Energieträger'!D$41</f>
        <v>19476.729783927043</v>
      </c>
      <c r="H9" s="51">
        <f>'Gesamtenergie 2019'!G7*'Energie pro Energieträger'!E$42</f>
        <v>0</v>
      </c>
      <c r="I9" s="53">
        <f>'Gesamtenergie 2019'!H7*'Energie pro Energieträger'!E$44</f>
        <v>0</v>
      </c>
      <c r="J9" s="52">
        <f>'Gesamtenergie 2019'!I7*'Energie pro Energieträger'!E$41</f>
        <v>313.38617927306291</v>
      </c>
    </row>
    <row r="10" spans="4:13" x14ac:dyDescent="0.25">
      <c r="D10" s="8" t="str">
        <f>'Produktion je Standort'!C7</f>
        <v>Austria</v>
      </c>
      <c r="E10" s="8" t="str">
        <f>'Produktion je Standort'!D7</f>
        <v>Linz</v>
      </c>
      <c r="F10" s="50">
        <f>'Gesamtenergie 2019'!E8*'Energie pro Energieträger'!D$43</f>
        <v>17276.566999999999</v>
      </c>
      <c r="G10" s="54">
        <f>'Gesamtenergie 2019'!F8*'Energie pro Energieträger'!D$41</f>
        <v>19476.729783927043</v>
      </c>
      <c r="H10" s="51">
        <f>'Gesamtenergie 2019'!G8*'Energie pro Energieträger'!E$42</f>
        <v>0</v>
      </c>
      <c r="I10" s="53">
        <f>'Gesamtenergie 2019'!H8*'Energie pro Energieträger'!E$44</f>
        <v>0</v>
      </c>
      <c r="J10" s="52">
        <f>'Gesamtenergie 2019'!I8*'Energie pro Energieträger'!E$41</f>
        <v>313.38617927306291</v>
      </c>
    </row>
    <row r="11" spans="4:13" x14ac:dyDescent="0.25">
      <c r="D11" s="8" t="str">
        <f>'Produktion je Standort'!C8</f>
        <v>Belgium</v>
      </c>
      <c r="E11" s="8" t="str">
        <f>'Produktion je Standort'!D8</f>
        <v>Ghent</v>
      </c>
      <c r="F11" s="50">
        <f>'Gesamtenergie 2019'!E9*'Energie pro Energieträger'!D$43</f>
        <v>24955.55</v>
      </c>
      <c r="G11" s="54">
        <f>'Gesamtenergie 2019'!F9*'Energie pro Energieträger'!D$41</f>
        <v>28133.627702730559</v>
      </c>
      <c r="H11" s="51">
        <f>'Gesamtenergie 2019'!G9*'Energie pro Energieträger'!E$42</f>
        <v>0</v>
      </c>
      <c r="I11" s="53">
        <f>'Gesamtenergie 2019'!H9*'Energie pro Energieträger'!E$44</f>
        <v>0</v>
      </c>
      <c r="J11" s="52">
        <f>'Gesamtenergie 2019'!I9*'Energie pro Energieträger'!E$41</f>
        <v>452.67815452907308</v>
      </c>
    </row>
    <row r="12" spans="4:13" x14ac:dyDescent="0.25">
      <c r="D12" s="8" t="str">
        <f>'Produktion je Standort'!C9</f>
        <v>Czech Republic</v>
      </c>
      <c r="E12" s="8" t="str">
        <f>'Produktion je Standort'!D9</f>
        <v>Trinec</v>
      </c>
      <c r="F12" s="50">
        <f>'Gesamtenergie 2019'!E10*'Energie pro Energieträger'!D$43</f>
        <v>11827.556999999999</v>
      </c>
      <c r="G12" s="54">
        <f>'Gesamtenergie 2019'!F10*'Energie pro Energieträger'!D$41</f>
        <v>13333.790891037253</v>
      </c>
      <c r="H12" s="51">
        <f>'Gesamtenergie 2019'!G10*'Energie pro Energieträger'!E$42</f>
        <v>0</v>
      </c>
      <c r="I12" s="53">
        <f>'Gesamtenergie 2019'!H10*'Energie pro Energieträger'!E$44</f>
        <v>0</v>
      </c>
      <c r="J12" s="52">
        <f>'Gesamtenergie 2019'!I10*'Energie pro Energieträger'!E$41</f>
        <v>214.54452718322861</v>
      </c>
    </row>
    <row r="13" spans="4:13" x14ac:dyDescent="0.25">
      <c r="D13" s="8" t="str">
        <f>'Produktion je Standort'!C10</f>
        <v>Finland</v>
      </c>
      <c r="E13" s="8" t="str">
        <f>'Produktion je Standort'!D10</f>
        <v>Raahe</v>
      </c>
      <c r="F13" s="50">
        <f>'Gesamtenergie 2019'!E11*'Energie pro Energieträger'!D$43</f>
        <v>11905.4</v>
      </c>
      <c r="G13" s="54">
        <f>'Gesamtenergie 2019'!F11*'Energie pro Energieträger'!D$41</f>
        <v>13421.547160935679</v>
      </c>
      <c r="H13" s="51">
        <f>'Gesamtenergie 2019'!G11*'Energie pro Energieträger'!E$42</f>
        <v>0</v>
      </c>
      <c r="I13" s="53">
        <f>'Gesamtenergie 2019'!H11*'Energie pro Energieträger'!E$44</f>
        <v>0</v>
      </c>
      <c r="J13" s="52">
        <f>'Gesamtenergie 2019'!I11*'Energie pro Energieträger'!E$41</f>
        <v>215.95655078451193</v>
      </c>
    </row>
    <row r="14" spans="4:13" x14ac:dyDescent="0.25">
      <c r="D14" s="8" t="str">
        <f>'Produktion je Standort'!C11</f>
        <v>France</v>
      </c>
      <c r="E14" s="8" t="str">
        <f>'Produktion je Standort'!D11</f>
        <v>Fos-Sur-Mer</v>
      </c>
      <c r="F14" s="50">
        <f>'Gesamtenergie 2019'!E12*'Energie pro Energieträger'!D$43</f>
        <v>17171.25</v>
      </c>
      <c r="G14" s="54">
        <f>'Gesamtenergie 2019'!F12*'Energie pro Energieträger'!D$41</f>
        <v>19358.000712888002</v>
      </c>
      <c r="H14" s="51">
        <f>'Gesamtenergie 2019'!G12*'Energie pro Energieträger'!E$42</f>
        <v>0</v>
      </c>
      <c r="I14" s="53">
        <f>'Gesamtenergie 2019'!H12*'Energie pro Energieträger'!E$44</f>
        <v>0</v>
      </c>
      <c r="J14" s="52">
        <f>'Gesamtenergie 2019'!I12*'Energie pro Energieträger'!E$41</f>
        <v>311.47579440073838</v>
      </c>
    </row>
    <row r="15" spans="4:13" x14ac:dyDescent="0.25">
      <c r="D15" s="8" t="str">
        <f>'Produktion je Standort'!C12</f>
        <v>France</v>
      </c>
      <c r="E15" s="8" t="str">
        <f>'Produktion je Standort'!D12</f>
        <v>Dunkerque</v>
      </c>
      <c r="F15" s="50">
        <f>'Gesamtenergie 2019'!E13*'Energie pro Energieträger'!D$43</f>
        <v>31366.149999999998</v>
      </c>
      <c r="G15" s="54">
        <f>'Gesamtenergie 2019'!F13*'Energie pro Energieträger'!D$41</f>
        <v>35360.614635542079</v>
      </c>
      <c r="H15" s="51">
        <f>'Gesamtenergie 2019'!G13*'Energie pro Energieträger'!E$42</f>
        <v>0</v>
      </c>
      <c r="I15" s="53">
        <f>'Gesamtenergie 2019'!H13*'Energie pro Energieträger'!E$44</f>
        <v>0</v>
      </c>
      <c r="J15" s="52">
        <f>'Gesamtenergie 2019'!I13*'Energie pro Energieträger'!E$41</f>
        <v>568.9624511053488</v>
      </c>
    </row>
    <row r="16" spans="4:13" x14ac:dyDescent="0.25">
      <c r="D16" s="8" t="str">
        <f>'Produktion je Standort'!C13</f>
        <v>Germany</v>
      </c>
      <c r="E16" s="8" t="str">
        <f>'Produktion je Standort'!D13</f>
        <v>Bremen</v>
      </c>
      <c r="F16" s="50">
        <f>'Gesamtenergie 2019'!E14*'Energie pro Energieträger'!D$43</f>
        <v>15110.699999999999</v>
      </c>
      <c r="G16" s="54">
        <f>'Gesamtenergie 2019'!F14*'Energie pro Energieträger'!D$41</f>
        <v>17035.040627341437</v>
      </c>
      <c r="H16" s="51">
        <f>'Gesamtenergie 2019'!G14*'Energie pro Energieträger'!E$42</f>
        <v>0</v>
      </c>
      <c r="I16" s="53">
        <f>'Gesamtenergie 2019'!H14*'Energie pro Energieträger'!E$44</f>
        <v>0</v>
      </c>
      <c r="J16" s="52">
        <f>'Gesamtenergie 2019'!I14*'Energie pro Energieträger'!E$41</f>
        <v>274.09869907264977</v>
      </c>
    </row>
    <row r="17" spans="4:10" x14ac:dyDescent="0.25">
      <c r="D17" s="8" t="str">
        <f>'Produktion je Standort'!C14</f>
        <v>Germany</v>
      </c>
      <c r="E17" s="8" t="str">
        <f>'Produktion je Standort'!D14</f>
        <v>Voelklingen</v>
      </c>
      <c r="F17" s="50">
        <f>'Gesamtenergie 2019'!E15*'Energie pro Energieträger'!D$43</f>
        <v>12738.777999999998</v>
      </c>
      <c r="G17" s="54">
        <f>'Gesamtenergie 2019'!F15*'Energie pro Energieträger'!D$41</f>
        <v>14361.055462201177</v>
      </c>
      <c r="H17" s="51">
        <f>'Gesamtenergie 2019'!G15*'Energie pro Energieträger'!E$42</f>
        <v>0</v>
      </c>
      <c r="I17" s="53">
        <f>'Gesamtenergie 2019'!H15*'Energie pro Energieträger'!E$44</f>
        <v>0</v>
      </c>
      <c r="J17" s="52">
        <f>'Gesamtenergie 2019'!I15*'Energie pro Energieträger'!E$41</f>
        <v>231.07350933942777</v>
      </c>
    </row>
    <row r="18" spans="4:10" x14ac:dyDescent="0.25">
      <c r="D18" s="8" t="str">
        <f>'Produktion je Standort'!C15</f>
        <v>Germany</v>
      </c>
      <c r="E18" s="8" t="str">
        <f>'Produktion je Standort'!D15</f>
        <v>Eisenhuettenstadt</v>
      </c>
      <c r="F18" s="50">
        <f>'Gesamtenergie 2019'!E16*'Energie pro Energieträger'!D$43</f>
        <v>9844.8499999999985</v>
      </c>
      <c r="G18" s="54">
        <f>'Gesamtenergie 2019'!F16*'Energie pro Energieträger'!D$41</f>
        <v>11098.587075389121</v>
      </c>
      <c r="H18" s="51">
        <f>'Gesamtenergie 2019'!G16*'Energie pro Energieträger'!E$42</f>
        <v>0</v>
      </c>
      <c r="I18" s="53">
        <f>'Gesamtenergie 2019'!H16*'Energie pro Energieträger'!E$44</f>
        <v>0</v>
      </c>
      <c r="J18" s="52">
        <f>'Gesamtenergie 2019'!I16*'Energie pro Energieträger'!E$41</f>
        <v>178.57945545642335</v>
      </c>
    </row>
    <row r="19" spans="4:10" x14ac:dyDescent="0.25">
      <c r="D19" s="8" t="str">
        <f>'Produktion je Standort'!C16</f>
        <v>Germany</v>
      </c>
      <c r="E19" s="8" t="str">
        <f>'Produktion je Standort'!D16</f>
        <v>Duisburg-Huckingen</v>
      </c>
      <c r="F19" s="50">
        <f>'Gesamtenergie 2019'!E17*'Energie pro Energieträger'!D$43</f>
        <v>22895</v>
      </c>
      <c r="G19" s="54">
        <f>'Gesamtenergie 2019'!F17*'Energie pro Energieträger'!D$41</f>
        <v>25810.667617184001</v>
      </c>
      <c r="H19" s="51">
        <f>'Gesamtenergie 2019'!G17*'Energie pro Energieträger'!E$42</f>
        <v>0</v>
      </c>
      <c r="I19" s="53">
        <f>'Gesamtenergie 2019'!H17*'Energie pro Energieträger'!E$44</f>
        <v>0</v>
      </c>
      <c r="J19" s="52">
        <f>'Gesamtenergie 2019'!I17*'Energie pro Energieträger'!E$41</f>
        <v>415.30105920098453</v>
      </c>
    </row>
    <row r="20" spans="4:10" x14ac:dyDescent="0.25">
      <c r="D20" s="8" t="str">
        <f>'Produktion je Standort'!C17</f>
        <v>Germany</v>
      </c>
      <c r="E20" s="8" t="str">
        <f>'Produktion je Standort'!D17</f>
        <v>Duisburg-Beeckerwerth</v>
      </c>
      <c r="F20" s="50">
        <f>'Gesamtenergie 2019'!E18*'Energie pro Energieträger'!D$43</f>
        <v>27474</v>
      </c>
      <c r="G20" s="54">
        <f>'Gesamtenergie 2019'!F18*'Energie pro Energieträger'!D$41</f>
        <v>30972.801140620799</v>
      </c>
      <c r="H20" s="51">
        <f>'Gesamtenergie 2019'!G18*'Energie pro Energieträger'!E$42</f>
        <v>0</v>
      </c>
      <c r="I20" s="53">
        <f>'Gesamtenergie 2019'!H18*'Energie pro Energieträger'!E$44</f>
        <v>0</v>
      </c>
      <c r="J20" s="52">
        <f>'Gesamtenergie 2019'!I18*'Energie pro Energieträger'!E$41</f>
        <v>498.3612710411814</v>
      </c>
    </row>
    <row r="21" spans="4:10" x14ac:dyDescent="0.25">
      <c r="D21" s="8" t="str">
        <f>'Produktion je Standort'!C18</f>
        <v>Germany</v>
      </c>
      <c r="E21" s="8" t="str">
        <f>'Produktion je Standort'!D18</f>
        <v>Salzgitter</v>
      </c>
      <c r="F21" s="50">
        <f>'Gesamtenergie 2019'!E19*'Energie pro Energieträger'!D$43</f>
        <v>21063.399999999998</v>
      </c>
      <c r="G21" s="54">
        <f>'Gesamtenergie 2019'!F19*'Energie pro Energieträger'!D$41</f>
        <v>23745.814207809279</v>
      </c>
      <c r="H21" s="51">
        <f>'Gesamtenergie 2019'!G19*'Energie pro Energieträger'!E$42</f>
        <v>0</v>
      </c>
      <c r="I21" s="53">
        <f>'Gesamtenergie 2019'!H19*'Energie pro Energieträger'!E$44</f>
        <v>0</v>
      </c>
      <c r="J21" s="52">
        <f>'Gesamtenergie 2019'!I19*'Energie pro Energieträger'!E$41</f>
        <v>382.07697446490579</v>
      </c>
    </row>
    <row r="22" spans="4:10" x14ac:dyDescent="0.25">
      <c r="D22" s="8" t="str">
        <f>'Produktion je Standort'!C19</f>
        <v>Germany</v>
      </c>
      <c r="E22" s="8" t="str">
        <f>'Produktion je Standort'!D19</f>
        <v>Dillingen</v>
      </c>
      <c r="F22" s="50">
        <f>'Gesamtenergie 2019'!E20*'Energie pro Energieträger'!D$43</f>
        <v>10687.385999999999</v>
      </c>
      <c r="G22" s="54">
        <f>'Gesamtenergie 2019'!F20*'Energie pro Energieträger'!D$41</f>
        <v>12048.419643701491</v>
      </c>
      <c r="H22" s="51">
        <f>'Gesamtenergie 2019'!G20*'Energie pro Energieträger'!E$42</f>
        <v>0</v>
      </c>
      <c r="I22" s="53">
        <f>'Gesamtenergie 2019'!H20*'Energie pro Energieträger'!E$44</f>
        <v>0</v>
      </c>
      <c r="J22" s="52">
        <f>'Gesamtenergie 2019'!I20*'Energie pro Energieträger'!E$41</f>
        <v>193.86253443501957</v>
      </c>
    </row>
    <row r="23" spans="4:10" x14ac:dyDescent="0.25">
      <c r="D23" s="8" t="str">
        <f>'Produktion je Standort'!C20</f>
        <v>Germany</v>
      </c>
      <c r="E23" s="8" t="str">
        <f>'Produktion je Standort'!D20</f>
        <v>Duisburg</v>
      </c>
      <c r="F23" s="50">
        <f>'Gesamtenergie 2019'!E21*'Energie pro Energieträger'!D$43</f>
        <v>5128.4799999999996</v>
      </c>
      <c r="G23" s="54">
        <f>'Gesamtenergie 2019'!F21*'Energie pro Energieträger'!D$41</f>
        <v>5781.5895462492163</v>
      </c>
      <c r="H23" s="51">
        <f>'Gesamtenergie 2019'!G21*'Energie pro Energieträger'!E$42</f>
        <v>0</v>
      </c>
      <c r="I23" s="53">
        <f>'Gesamtenergie 2019'!H21*'Energie pro Energieträger'!E$44</f>
        <v>0</v>
      </c>
      <c r="J23" s="52">
        <f>'Gesamtenergie 2019'!I21*'Energie pro Energieträger'!E$41</f>
        <v>93.027437261020523</v>
      </c>
    </row>
    <row r="24" spans="4:10" x14ac:dyDescent="0.25">
      <c r="D24" s="8" t="str">
        <f>'Produktion je Standort'!C21</f>
        <v>Germany</v>
      </c>
      <c r="E24" s="8" t="str">
        <f>'Produktion je Standort'!D21</f>
        <v>Duisburg-Bruckhausen</v>
      </c>
      <c r="F24" s="50">
        <f>'Gesamtenergie 2019'!E22*'Energie pro Energieträger'!D$43</f>
        <v>27474</v>
      </c>
      <c r="G24" s="54">
        <f>'Gesamtenergie 2019'!F22*'Energie pro Energieträger'!D$41</f>
        <v>30972.801140620799</v>
      </c>
      <c r="H24" s="51">
        <f>'Gesamtenergie 2019'!G22*'Energie pro Energieträger'!E$42</f>
        <v>0</v>
      </c>
      <c r="I24" s="53">
        <f>'Gesamtenergie 2019'!H22*'Energie pro Energieträger'!E$44</f>
        <v>0</v>
      </c>
      <c r="J24" s="52">
        <f>'Gesamtenergie 2019'!I22*'Energie pro Energieträger'!E$41</f>
        <v>498.3612710411814</v>
      </c>
    </row>
    <row r="25" spans="4:10" x14ac:dyDescent="0.25">
      <c r="D25" s="8" t="str">
        <f>'Produktion je Standort'!C22</f>
        <v>Hungaria</v>
      </c>
      <c r="E25" s="8" t="str">
        <f>'Produktion je Standort'!D22</f>
        <v>Dunauijvaros</v>
      </c>
      <c r="F25" s="50">
        <f>'Gesamtenergie 2019'!E23*'Energie pro Energieträger'!D$43</f>
        <v>7326.4</v>
      </c>
      <c r="G25" s="54">
        <f>'Gesamtenergie 2019'!F23*'Energie pro Energieträger'!D$41</f>
        <v>8259.4136374988793</v>
      </c>
      <c r="H25" s="51">
        <f>'Gesamtenergie 2019'!G23*'Energie pro Energieträger'!E$42</f>
        <v>0</v>
      </c>
      <c r="I25" s="53">
        <f>'Gesamtenergie 2019'!H23*'Energie pro Energieträger'!E$44</f>
        <v>0</v>
      </c>
      <c r="J25" s="52">
        <f>'Gesamtenergie 2019'!I23*'Energie pro Energieträger'!E$41</f>
        <v>132.89633894431503</v>
      </c>
    </row>
    <row r="26" spans="4:10" x14ac:dyDescent="0.25">
      <c r="D26" s="8" t="str">
        <f>'Produktion je Standort'!C23</f>
        <v>Italy</v>
      </c>
      <c r="E26" s="8" t="str">
        <f>'Produktion je Standort'!D23</f>
        <v>Taranto</v>
      </c>
      <c r="F26" s="50">
        <f>'Gesamtenergie 2019'!E24*'Energie pro Energieträger'!D$43</f>
        <v>38921.5</v>
      </c>
      <c r="G26" s="54">
        <f>'Gesamtenergie 2019'!F24*'Energie pro Energieträger'!D$41</f>
        <v>43878.134949212799</v>
      </c>
      <c r="H26" s="51">
        <f>'Gesamtenergie 2019'!G24*'Energie pro Energieträger'!E$42</f>
        <v>0</v>
      </c>
      <c r="I26" s="53">
        <f>'Gesamtenergie 2019'!H24*'Energie pro Energieträger'!E$44</f>
        <v>0</v>
      </c>
      <c r="J26" s="52">
        <f>'Gesamtenergie 2019'!I24*'Energie pro Energieträger'!E$41</f>
        <v>706.01180064167363</v>
      </c>
    </row>
    <row r="27" spans="4:10" x14ac:dyDescent="0.25">
      <c r="D27" s="8" t="str">
        <f>'Produktion je Standort'!C24</f>
        <v>Netherlands</v>
      </c>
      <c r="E27" s="8" t="str">
        <f>'Produktion je Standort'!D24</f>
        <v>Ijmuiden</v>
      </c>
      <c r="F27" s="50">
        <f>'Gesamtenergie 2019'!E25*'Energie pro Energieträger'!D$43</f>
        <v>31205.884999999998</v>
      </c>
      <c r="G27" s="54">
        <f>'Gesamtenergie 2019'!F25*'Energie pro Energieträger'!D$41</f>
        <v>35179.93996222179</v>
      </c>
      <c r="H27" s="51">
        <f>'Gesamtenergie 2019'!G25*'Energie pro Energieträger'!E$42</f>
        <v>0</v>
      </c>
      <c r="I27" s="53">
        <f>'Gesamtenergie 2019'!H25*'Energie pro Energieträger'!E$44</f>
        <v>0</v>
      </c>
      <c r="J27" s="52">
        <f>'Gesamtenergie 2019'!I25*'Energie pro Energieträger'!E$41</f>
        <v>566.05534369094187</v>
      </c>
    </row>
    <row r="28" spans="4:10" x14ac:dyDescent="0.25">
      <c r="D28" s="8" t="str">
        <f>'Produktion je Standort'!C25</f>
        <v>Poland</v>
      </c>
      <c r="E28" s="8" t="str">
        <f>'Produktion je Standort'!D25</f>
        <v>Krakow</v>
      </c>
      <c r="F28" s="50">
        <f>'Gesamtenergie 2019'!E26*'Energie pro Energieträger'!D$43</f>
        <v>12477.775</v>
      </c>
      <c r="G28" s="54">
        <f>'Gesamtenergie 2019'!F26*'Energie pro Energieträger'!D$41</f>
        <v>14066.813851365279</v>
      </c>
      <c r="H28" s="51">
        <f>'Gesamtenergie 2019'!G26*'Energie pro Energieträger'!E$42</f>
        <v>0</v>
      </c>
      <c r="I28" s="53">
        <f>'Gesamtenergie 2019'!H26*'Energie pro Energieträger'!E$44</f>
        <v>0</v>
      </c>
      <c r="J28" s="52">
        <f>'Gesamtenergie 2019'!I26*'Energie pro Energieträger'!E$41</f>
        <v>226.33907726453654</v>
      </c>
    </row>
    <row r="29" spans="4:10" x14ac:dyDescent="0.25">
      <c r="D29" s="8" t="str">
        <f>'Produktion je Standort'!C26</f>
        <v>Poland</v>
      </c>
      <c r="E29" s="8" t="str">
        <f>'Produktion je Standort'!D26</f>
        <v>Dabrowa Gornicza</v>
      </c>
      <c r="F29" s="50">
        <f>'Gesamtenergie 2019'!E27*'Energie pro Energieträger'!D$43</f>
        <v>12477.775</v>
      </c>
      <c r="G29" s="54">
        <f>'Gesamtenergie 2019'!F27*'Energie pro Energieträger'!D$41</f>
        <v>14066.813851365279</v>
      </c>
      <c r="H29" s="51">
        <f>'Gesamtenergie 2019'!G27*'Energie pro Energieträger'!E$42</f>
        <v>0</v>
      </c>
      <c r="I29" s="53">
        <f>'Gesamtenergie 2019'!H27*'Energie pro Energieträger'!E$44</f>
        <v>0</v>
      </c>
      <c r="J29" s="52">
        <f>'Gesamtenergie 2019'!I27*'Energie pro Energieträger'!E$41</f>
        <v>226.33907726453654</v>
      </c>
    </row>
    <row r="30" spans="4:10" x14ac:dyDescent="0.25">
      <c r="D30" s="8" t="str">
        <f>'Produktion je Standort'!C27</f>
        <v>Romania</v>
      </c>
      <c r="E30" s="8" t="str">
        <f>'Produktion je Standort'!D27</f>
        <v>Galati</v>
      </c>
      <c r="F30" s="50">
        <f>'Gesamtenergie 2019'!E28*'Energie pro Energieträger'!D$43</f>
        <v>9386.9499999999989</v>
      </c>
      <c r="G30" s="54">
        <f>'Gesamtenergie 2019'!F28*'Energie pro Energieträger'!D$41</f>
        <v>10582.373723045441</v>
      </c>
      <c r="H30" s="51">
        <f>'Gesamtenergie 2019'!G28*'Energie pro Energieträger'!E$42</f>
        <v>0</v>
      </c>
      <c r="I30" s="53">
        <f>'Gesamtenergie 2019'!H28*'Energie pro Energieträger'!E$44</f>
        <v>0</v>
      </c>
      <c r="J30" s="52">
        <f>'Gesamtenergie 2019'!I28*'Energie pro Energieträger'!E$41</f>
        <v>170.27343427240365</v>
      </c>
    </row>
    <row r="31" spans="4:10" x14ac:dyDescent="0.25">
      <c r="D31" s="8" t="str">
        <f>'Produktion je Standort'!C28</f>
        <v>Slovakia</v>
      </c>
      <c r="E31" s="8" t="str">
        <f>'Produktion je Standort'!D28</f>
        <v>Kosice</v>
      </c>
      <c r="F31" s="50">
        <f>'Gesamtenergie 2019'!E29*'Energie pro Energieträger'!D$43</f>
        <v>20605.5</v>
      </c>
      <c r="G31" s="54">
        <f>'Gesamtenergie 2019'!F29*'Energie pro Energieträger'!D$41</f>
        <v>23229.600855465596</v>
      </c>
      <c r="H31" s="51">
        <f>'Gesamtenergie 2019'!G29*'Energie pro Energieträger'!E$42</f>
        <v>0</v>
      </c>
      <c r="I31" s="53">
        <f>'Gesamtenergie 2019'!H29*'Energie pro Energieträger'!E$44</f>
        <v>0</v>
      </c>
      <c r="J31" s="52">
        <f>'Gesamtenergie 2019'!I29*'Energie pro Energieträger'!E$41</f>
        <v>373.77095328088603</v>
      </c>
    </row>
    <row r="32" spans="4:10" x14ac:dyDescent="0.25">
      <c r="D32" s="8" t="str">
        <f>'Produktion je Standort'!C29</f>
        <v>Spain</v>
      </c>
      <c r="E32" s="8" t="str">
        <f>'Produktion je Standort'!D29</f>
        <v>Gijon</v>
      </c>
      <c r="F32" s="50">
        <f>'Gesamtenergie 2019'!E30*'Energie pro Energieträger'!D$43</f>
        <v>10875.125</v>
      </c>
      <c r="G32" s="54">
        <f>'Gesamtenergie 2019'!F30*'Energie pro Energieträger'!D$41</f>
        <v>12260.0671181624</v>
      </c>
      <c r="H32" s="51">
        <f>'Gesamtenergie 2019'!G30*'Energie pro Energieträger'!E$42</f>
        <v>0</v>
      </c>
      <c r="I32" s="53">
        <f>'Gesamtenergie 2019'!H30*'Energie pro Energieträger'!E$44</f>
        <v>0</v>
      </c>
      <c r="J32" s="52">
        <f>'Gesamtenergie 2019'!I30*'Energie pro Energieträger'!E$41</f>
        <v>197.26800312046765</v>
      </c>
    </row>
    <row r="33" spans="4:12" x14ac:dyDescent="0.25">
      <c r="D33" s="8" t="str">
        <f>'Produktion je Standort'!C30</f>
        <v>Spain</v>
      </c>
      <c r="E33" s="8" t="str">
        <f>'Produktion je Standort'!D30</f>
        <v>Aviles</v>
      </c>
      <c r="F33" s="50">
        <f>'Gesamtenergie 2019'!E31*'Energie pro Energieträger'!D$43</f>
        <v>10875.125</v>
      </c>
      <c r="G33" s="54">
        <f>'Gesamtenergie 2019'!F31*'Energie pro Energieträger'!D$41</f>
        <v>12260.0671181624</v>
      </c>
      <c r="H33" s="51">
        <f>'Gesamtenergie 2019'!G31*'Energie pro Energieträger'!E$42</f>
        <v>0</v>
      </c>
      <c r="I33" s="53">
        <f>'Gesamtenergie 2019'!H31*'Energie pro Energieträger'!E$44</f>
        <v>0</v>
      </c>
      <c r="J33" s="52">
        <f>'Gesamtenergie 2019'!I31*'Energie pro Energieträger'!E$41</f>
        <v>197.26800312046765</v>
      </c>
    </row>
    <row r="34" spans="4:12" x14ac:dyDescent="0.25">
      <c r="D34" s="8" t="str">
        <f>'Produktion je Standort'!C31</f>
        <v>Sweden</v>
      </c>
      <c r="E34" s="8" t="str">
        <f>'Produktion je Standort'!D31</f>
        <v>Lulea</v>
      </c>
      <c r="F34" s="50">
        <f>'Gesamtenergie 2019'!E32*'Energie pro Energieträger'!D$43</f>
        <v>10531.699999999999</v>
      </c>
      <c r="G34" s="54">
        <f>'Gesamtenergie 2019'!F32*'Energie pro Energieträger'!D$41</f>
        <v>11872.907103904639</v>
      </c>
      <c r="H34" s="51">
        <f>'Gesamtenergie 2019'!G32*'Energie pro Energieträger'!E$42</f>
        <v>0</v>
      </c>
      <c r="I34" s="53">
        <f>'Gesamtenergie 2019'!H32*'Energie pro Energieträger'!E$44</f>
        <v>0</v>
      </c>
      <c r="J34" s="52">
        <f>'Gesamtenergie 2019'!I32*'Energie pro Energieträger'!E$41</f>
        <v>191.03848723245289</v>
      </c>
    </row>
    <row r="35" spans="4:12" x14ac:dyDescent="0.25">
      <c r="D35" s="8" t="str">
        <f>'Produktion je Standort'!C32</f>
        <v>Sweden</v>
      </c>
      <c r="E35" s="8" t="str">
        <f>'Produktion je Standort'!D32</f>
        <v>Oxeloesund</v>
      </c>
      <c r="F35" s="50">
        <f>'Gesamtenergie 2019'!E33*'Energie pro Energieträger'!D$43</f>
        <v>6868.5</v>
      </c>
      <c r="G35" s="54">
        <f>'Gesamtenergie 2019'!F33*'Energie pro Energieträger'!D$41</f>
        <v>7743.2002851551997</v>
      </c>
      <c r="H35" s="51">
        <f>'Gesamtenergie 2019'!G33*'Energie pro Energieträger'!E$42</f>
        <v>0</v>
      </c>
      <c r="I35" s="53">
        <f>'Gesamtenergie 2019'!H33*'Energie pro Energieträger'!E$44</f>
        <v>0</v>
      </c>
      <c r="J35" s="52">
        <f>'Gesamtenergie 2019'!I33*'Energie pro Energieträger'!E$41</f>
        <v>124.59031776029535</v>
      </c>
    </row>
    <row r="36" spans="4:12" x14ac:dyDescent="0.25">
      <c r="D36" s="8" t="str">
        <f>'Produktion je Standort'!C33</f>
        <v>United Kingdom</v>
      </c>
      <c r="E36" s="8" t="str">
        <f>'Produktion je Standort'!D33</f>
        <v>Port Talbot</v>
      </c>
      <c r="F36" s="50">
        <f>'Gesamtenergie 2019'!E34*'Energie pro Energieträger'!D$43</f>
        <v>17331.514999999999</v>
      </c>
      <c r="G36" s="54">
        <f>'Gesamtenergie 2019'!F34*'Energie pro Energieträger'!D$41</f>
        <v>19538.675386208288</v>
      </c>
      <c r="H36" s="51">
        <f>'Gesamtenergie 2019'!G34*'Energie pro Energieträger'!E$42</f>
        <v>0</v>
      </c>
      <c r="I36" s="53">
        <f>'Gesamtenergie 2019'!H34*'Energie pro Energieträger'!E$44</f>
        <v>0</v>
      </c>
      <c r="J36" s="52">
        <f>'Gesamtenergie 2019'!I34*'Energie pro Energieträger'!E$41</f>
        <v>314.38290181514526</v>
      </c>
    </row>
    <row r="37" spans="4:12" x14ac:dyDescent="0.25">
      <c r="D37" s="8" t="str">
        <f>'Produktion je Standort'!C34</f>
        <v>United Kingdom</v>
      </c>
      <c r="E37" s="8" t="str">
        <f>'Produktion je Standort'!D34</f>
        <v>Scunthorpe</v>
      </c>
      <c r="F37" s="50">
        <f>'Gesamtenergie 2019'!E35*'Energie pro Energieträger'!D$43</f>
        <v>12821.199999999999</v>
      </c>
      <c r="G37" s="54">
        <f>'Gesamtenergie 2019'!F35*'Energie pro Energieträger'!D$41</f>
        <v>14453.97386562304</v>
      </c>
      <c r="H37" s="51">
        <f>'Gesamtenergie 2019'!G35*'Energie pro Energieträger'!E$42</f>
        <v>0</v>
      </c>
      <c r="I37" s="53">
        <f>'Gesamtenergie 2019'!H35*'Energie pro Energieträger'!E$44</f>
        <v>0</v>
      </c>
      <c r="J37" s="52">
        <f>'Gesamtenergie 2019'!I35*'Energie pro Energieträger'!E$41</f>
        <v>232.56859315255133</v>
      </c>
    </row>
    <row r="42" spans="4:12" ht="21" x14ac:dyDescent="0.35">
      <c r="D42" s="86" t="s">
        <v>56</v>
      </c>
      <c r="E42" s="86"/>
      <c r="F42" s="86"/>
      <c r="G42" s="86"/>
      <c r="H42" s="86"/>
      <c r="I42" s="86"/>
      <c r="J42" s="86"/>
      <c r="K42" s="55"/>
      <c r="L42" s="55"/>
    </row>
    <row r="44" spans="4:12" ht="15.75" x14ac:dyDescent="0.25">
      <c r="F44" s="99" t="s">
        <v>45</v>
      </c>
      <c r="G44" s="99"/>
      <c r="H44" s="99" t="s">
        <v>42</v>
      </c>
      <c r="I44" s="99"/>
      <c r="J44" s="99"/>
    </row>
    <row r="45" spans="4:12" x14ac:dyDescent="0.25">
      <c r="D45" s="15" t="s">
        <v>51</v>
      </c>
      <c r="E45" s="15" t="s">
        <v>52</v>
      </c>
      <c r="F45" s="62" t="str">
        <f>Studienliste!$F$17</f>
        <v>ISI-05 13</v>
      </c>
      <c r="G45" s="63" t="s">
        <v>128</v>
      </c>
      <c r="H45" s="64" t="str">
        <f>Studienliste!$F$10</f>
        <v>OTTO-01 17</v>
      </c>
      <c r="I45" s="65" t="str">
        <f>Studienliste!$F$8</f>
        <v>TUD-02 20</v>
      </c>
      <c r="J45" s="66" t="str">
        <f>G45</f>
        <v>ENWI</v>
      </c>
    </row>
    <row r="46" spans="4:12" x14ac:dyDescent="0.25">
      <c r="D46" s="8" t="str">
        <f>'Produktion je Standort'!C6</f>
        <v>Austria</v>
      </c>
      <c r="E46" s="8" t="str">
        <f>'Produktion je Standort'!D6</f>
        <v>Donawitz</v>
      </c>
      <c r="F46" s="50">
        <f>'Gesamtenergie 2019'!E7*'Energie pro Energieträger'!D$47</f>
        <v>0</v>
      </c>
      <c r="G46" s="54">
        <f>'Gesamtenergie 2019'!F7*'Energie pro Energieträger'!D$45</f>
        <v>590.6639198655696</v>
      </c>
      <c r="H46" s="51">
        <f>'Gesamtenergie 2019'!G7*'Energie pro Energieträger'!E$46</f>
        <v>6973.9815384615367</v>
      </c>
      <c r="I46" s="53">
        <f>'Gesamtenergie 2019'!H7*'Energie pro Energieträger'!E$48</f>
        <v>0</v>
      </c>
      <c r="J46" s="52">
        <f>'Gesamtenergie 2019'!I7*'Energie pro Energieträger'!E$45</f>
        <v>1494.1712527529944</v>
      </c>
    </row>
    <row r="47" spans="4:12" x14ac:dyDescent="0.25">
      <c r="D47" s="8" t="str">
        <f>'Produktion je Standort'!C7</f>
        <v>Austria</v>
      </c>
      <c r="E47" s="8" t="str">
        <f>'Produktion je Standort'!D7</f>
        <v>Linz</v>
      </c>
      <c r="F47" s="50">
        <f>'Gesamtenergie 2019'!E8*'Energie pro Energieträger'!D$47</f>
        <v>0</v>
      </c>
      <c r="G47" s="54">
        <f>'Gesamtenergie 2019'!F8*'Energie pro Energieträger'!D$45</f>
        <v>590.6639198655696</v>
      </c>
      <c r="H47" s="51">
        <f>'Gesamtenergie 2019'!G8*'Energie pro Energieträger'!E$46</f>
        <v>6973.9815384615367</v>
      </c>
      <c r="I47" s="53">
        <f>'Gesamtenergie 2019'!H8*'Energie pro Energieträger'!E$48</f>
        <v>0</v>
      </c>
      <c r="J47" s="52">
        <f>'Gesamtenergie 2019'!I8*'Energie pro Energieträger'!E$45</f>
        <v>1494.1712527529944</v>
      </c>
    </row>
    <row r="48" spans="4:12" x14ac:dyDescent="0.25">
      <c r="D48" s="8" t="str">
        <f>'Produktion je Standort'!C8</f>
        <v>Belgium</v>
      </c>
      <c r="E48" s="8" t="str">
        <f>'Produktion je Standort'!D8</f>
        <v>Ghent</v>
      </c>
      <c r="F48" s="50">
        <f>'Gesamtenergie 2019'!E9*'Energie pro Energieträger'!D$47</f>
        <v>0</v>
      </c>
      <c r="G48" s="54">
        <f>'Gesamtenergie 2019'!F9*'Energie pro Energieträger'!D$45</f>
        <v>853.19861205071675</v>
      </c>
      <c r="H48" s="51">
        <f>'Gesamtenergie 2019'!G9*'Energie pro Energieträger'!E$46</f>
        <v>10073.734265734263</v>
      </c>
      <c r="I48" s="53">
        <f>'Gesamtenergie 2019'!H9*'Energie pro Energieträger'!E$48</f>
        <v>0</v>
      </c>
      <c r="J48" s="52">
        <f>'Gesamtenergie 2019'!I9*'Energie pro Energieträger'!E$45</f>
        <v>2158.2913669503896</v>
      </c>
    </row>
    <row r="49" spans="4:10" x14ac:dyDescent="0.25">
      <c r="D49" s="8" t="str">
        <f>'Produktion je Standort'!C9</f>
        <v>Czech Republic</v>
      </c>
      <c r="E49" s="8" t="str">
        <f>'Produktion je Standort'!D9</f>
        <v>Trinec</v>
      </c>
      <c r="F49" s="50">
        <f>'Gesamtenergie 2019'!E10*'Energie pro Energieträger'!D$47</f>
        <v>0</v>
      </c>
      <c r="G49" s="54">
        <f>'Gesamtenergie 2019'!F10*'Energie pro Energieträger'!D$45</f>
        <v>404.36917705082595</v>
      </c>
      <c r="H49" s="51">
        <f>'Gesamtenergie 2019'!G10*'Energie pro Energieträger'!E$46</f>
        <v>4774.3955244755234</v>
      </c>
      <c r="I49" s="53">
        <f>'Gesamtenergie 2019'!H10*'Energie pro Energieträger'!E$48</f>
        <v>0</v>
      </c>
      <c r="J49" s="52">
        <f>'Gesamtenergie 2019'!I10*'Energie pro Energieträger'!E$45</f>
        <v>1022.9113029051113</v>
      </c>
    </row>
    <row r="50" spans="4:10" x14ac:dyDescent="0.25">
      <c r="D50" s="8" t="str">
        <f>'Produktion je Standort'!C10</f>
        <v>Finland</v>
      </c>
      <c r="E50" s="8" t="str">
        <f>'Produktion je Standort'!D10</f>
        <v>Raahe</v>
      </c>
      <c r="F50" s="50">
        <f>'Gesamtenergie 2019'!E11*'Energie pro Energieträger'!D$47</f>
        <v>0</v>
      </c>
      <c r="G50" s="54">
        <f>'Gesamtenergie 2019'!F11*'Energie pro Energieträger'!D$45</f>
        <v>407.03053051960802</v>
      </c>
      <c r="H50" s="51">
        <f>'Gesamtenergie 2019'!G11*'Energie pro Energieträger'!E$46</f>
        <v>4805.8181818181811</v>
      </c>
      <c r="I50" s="53">
        <f>'Gesamtenergie 2019'!H11*'Energie pro Energieträger'!E$48</f>
        <v>0</v>
      </c>
      <c r="J50" s="52">
        <f>'Gesamtenergie 2019'!I11*'Energie pro Energieträger'!E$45</f>
        <v>1029.6435879029382</v>
      </c>
    </row>
    <row r="51" spans="4:10" x14ac:dyDescent="0.25">
      <c r="D51" s="8" t="str">
        <f>'Produktion je Standort'!C11</f>
        <v>France</v>
      </c>
      <c r="E51" s="8" t="str">
        <f>'Produktion je Standort'!D11</f>
        <v>Fos-Sur-Mer</v>
      </c>
      <c r="F51" s="50">
        <f>'Gesamtenergie 2019'!E12*'Energie pro Energieträger'!D$47</f>
        <v>0</v>
      </c>
      <c r="G51" s="54">
        <f>'Gesamtenergie 2019'!F12*'Energie pro Energieträger'!D$45</f>
        <v>587.06326517251159</v>
      </c>
      <c r="H51" s="51">
        <f>'Gesamtenergie 2019'!G12*'Energie pro Energieträger'!E$46</f>
        <v>6931.4685314685312</v>
      </c>
      <c r="I51" s="53">
        <f>'Gesamtenergie 2019'!H12*'Energie pro Energieträger'!E$48</f>
        <v>0</v>
      </c>
      <c r="J51" s="52">
        <f>'Gesamtenergie 2019'!I12*'Energie pro Energieträger'!E$45</f>
        <v>1485.0628671676993</v>
      </c>
    </row>
    <row r="52" spans="4:10" x14ac:dyDescent="0.25">
      <c r="D52" s="8" t="str">
        <f>'Produktion je Standort'!C12</f>
        <v>France</v>
      </c>
      <c r="E52" s="8" t="str">
        <f>'Produktion je Standort'!D12</f>
        <v>Dunkerque</v>
      </c>
      <c r="F52" s="50">
        <f>'Gesamtenergie 2019'!E13*'Energie pro Energieträger'!D$47</f>
        <v>0</v>
      </c>
      <c r="G52" s="54">
        <f>'Gesamtenergie 2019'!F13*'Energie pro Energieträger'!D$45</f>
        <v>1072.3688977151212</v>
      </c>
      <c r="H52" s="51">
        <f>'Gesamtenergie 2019'!G13*'Energie pro Energieträger'!E$46</f>
        <v>12661.482517482515</v>
      </c>
      <c r="I52" s="53">
        <f>'Gesamtenergie 2019'!H13*'Energie pro Energieträger'!E$48</f>
        <v>0</v>
      </c>
      <c r="J52" s="52">
        <f>'Gesamtenergie 2019'!I13*'Energie pro Energieträger'!E$45</f>
        <v>2712.7148373596638</v>
      </c>
    </row>
    <row r="53" spans="4:10" x14ac:dyDescent="0.25">
      <c r="D53" s="8" t="str">
        <f>'Produktion je Standort'!C13</f>
        <v>Germany</v>
      </c>
      <c r="E53" s="8" t="str">
        <f>'Produktion je Standort'!D13</f>
        <v>Bremen</v>
      </c>
      <c r="F53" s="50">
        <f>'Gesamtenergie 2019'!E14*'Energie pro Energieträger'!D$47</f>
        <v>0</v>
      </c>
      <c r="G53" s="54">
        <f>'Gesamtenergie 2019'!F14*'Energie pro Energieträger'!D$45</f>
        <v>516.61567335181019</v>
      </c>
      <c r="H53" s="51">
        <f>'Gesamtenergie 2019'!G14*'Energie pro Energieträger'!E$46</f>
        <v>6099.6923076923067</v>
      </c>
      <c r="I53" s="53">
        <f>'Gesamtenergie 2019'!H14*'Energie pro Energieträger'!E$48</f>
        <v>0</v>
      </c>
      <c r="J53" s="52">
        <f>'Gesamtenergie 2019'!I14*'Energie pro Energieträger'!E$45</f>
        <v>1306.8553231075753</v>
      </c>
    </row>
    <row r="54" spans="4:10" x14ac:dyDescent="0.25">
      <c r="D54" s="8" t="str">
        <f>'Produktion je Standort'!C14</f>
        <v>Germany</v>
      </c>
      <c r="E54" s="8" t="str">
        <f>'Produktion je Standort'!D14</f>
        <v>Voelklingen</v>
      </c>
      <c r="F54" s="50">
        <f>'Gesamtenergie 2019'!E15*'Energie pro Energieträger'!D$47</f>
        <v>0</v>
      </c>
      <c r="G54" s="54">
        <f>'Gesamtenergie 2019'!F15*'Energie pro Energieträger'!D$45</f>
        <v>435.52266765598057</v>
      </c>
      <c r="H54" s="51">
        <f>'Gesamtenergie 2019'!G15*'Energie pro Energieträger'!E$46</f>
        <v>5142.2254545454534</v>
      </c>
      <c r="I54" s="53">
        <f>'Gesamtenergie 2019'!H15*'Energie pro Energieträger'!E$48</f>
        <v>0</v>
      </c>
      <c r="J54" s="52">
        <f>'Gesamtenergie 2019'!I15*'Energie pro Energieträger'!E$45</f>
        <v>1101.7186390561437</v>
      </c>
    </row>
    <row r="55" spans="4:10" x14ac:dyDescent="0.25">
      <c r="D55" s="8" t="str">
        <f>'Produktion je Standort'!C15</f>
        <v>Germany</v>
      </c>
      <c r="E55" s="8" t="str">
        <f>'Produktion je Standort'!D15</f>
        <v>Eisenhuettenstadt</v>
      </c>
      <c r="F55" s="50">
        <f>'Gesamtenergie 2019'!E16*'Energie pro Energieträger'!D$47</f>
        <v>0</v>
      </c>
      <c r="G55" s="54">
        <f>'Gesamtenergie 2019'!F16*'Energie pro Energieträger'!D$45</f>
        <v>336.58293869890667</v>
      </c>
      <c r="H55" s="51">
        <f>'Gesamtenergie 2019'!G16*'Energie pro Energieträger'!E$46</f>
        <v>3974.0419580419571</v>
      </c>
      <c r="I55" s="53">
        <f>'Gesamtenergie 2019'!H16*'Energie pro Energieträger'!E$48</f>
        <v>0</v>
      </c>
      <c r="J55" s="52">
        <f>'Gesamtenergie 2019'!I16*'Energie pro Energieträger'!E$45</f>
        <v>851.43604384281423</v>
      </c>
    </row>
    <row r="56" spans="4:10" x14ac:dyDescent="0.25">
      <c r="D56" s="8" t="str">
        <f>'Produktion je Standort'!C16</f>
        <v>Germany</v>
      </c>
      <c r="E56" s="8" t="str">
        <f>'Produktion je Standort'!D16</f>
        <v>Duisburg-Huckingen</v>
      </c>
      <c r="F56" s="50">
        <f>'Gesamtenergie 2019'!E17*'Energie pro Energieträger'!D$47</f>
        <v>0</v>
      </c>
      <c r="G56" s="54">
        <f>'Gesamtenergie 2019'!F17*'Energie pro Energieträger'!D$45</f>
        <v>782.75102023001546</v>
      </c>
      <c r="H56" s="51">
        <f>'Gesamtenergie 2019'!G17*'Energie pro Energieträger'!E$46</f>
        <v>9241.9580419580398</v>
      </c>
      <c r="I56" s="53">
        <f>'Gesamtenergie 2019'!H17*'Energie pro Energieträger'!E$48</f>
        <v>0</v>
      </c>
      <c r="J56" s="52">
        <f>'Gesamtenergie 2019'!I17*'Energie pro Energieträger'!E$45</f>
        <v>1980.0838228902658</v>
      </c>
    </row>
    <row r="57" spans="4:10" x14ac:dyDescent="0.25">
      <c r="D57" s="8" t="str">
        <f>'Produktion je Standort'!C17</f>
        <v>Germany</v>
      </c>
      <c r="E57" s="8" t="str">
        <f>'Produktion je Standort'!D17</f>
        <v>Duisburg-Beeckerwerth</v>
      </c>
      <c r="F57" s="50">
        <f>'Gesamtenergie 2019'!E18*'Energie pro Energieträger'!D$47</f>
        <v>0</v>
      </c>
      <c r="G57" s="54">
        <f>'Gesamtenergie 2019'!F18*'Energie pro Energieträger'!D$45</f>
        <v>939.3012242760185</v>
      </c>
      <c r="H57" s="51">
        <f>'Gesamtenergie 2019'!G18*'Energie pro Energieträger'!E$46</f>
        <v>11090.349650349648</v>
      </c>
      <c r="I57" s="53">
        <f>'Gesamtenergie 2019'!H18*'Energie pro Energieträger'!E$48</f>
        <v>0</v>
      </c>
      <c r="J57" s="52">
        <f>'Gesamtenergie 2019'!I18*'Energie pro Energieträger'!E$45</f>
        <v>2376.1005874683187</v>
      </c>
    </row>
    <row r="58" spans="4:10" x14ac:dyDescent="0.25">
      <c r="D58" s="8" t="str">
        <f>'Produktion je Standort'!C18</f>
        <v>Germany</v>
      </c>
      <c r="E58" s="8" t="str">
        <f>'Produktion je Standort'!D18</f>
        <v>Salzgitter</v>
      </c>
      <c r="F58" s="50">
        <f>'Gesamtenergie 2019'!E19*'Energie pro Energieträger'!D$47</f>
        <v>0</v>
      </c>
      <c r="G58" s="54">
        <f>'Gesamtenergie 2019'!F19*'Energie pro Energieträger'!D$45</f>
        <v>720.13093861161417</v>
      </c>
      <c r="H58" s="51">
        <f>'Gesamtenergie 2019'!G19*'Energie pro Energieträger'!E$46</f>
        <v>8502.6013986013968</v>
      </c>
      <c r="I58" s="53">
        <f>'Gesamtenergie 2019'!H19*'Energie pro Energieträger'!E$48</f>
        <v>0</v>
      </c>
      <c r="J58" s="52">
        <f>'Gesamtenergie 2019'!I19*'Energie pro Energieträger'!E$45</f>
        <v>1821.6771170590443</v>
      </c>
    </row>
    <row r="59" spans="4:10" x14ac:dyDescent="0.25">
      <c r="D59" s="8" t="str">
        <f>'Produktion je Standort'!C19</f>
        <v>Germany</v>
      </c>
      <c r="E59" s="8" t="str">
        <f>'Produktion je Standort'!D19</f>
        <v>Dillingen</v>
      </c>
      <c r="F59" s="50">
        <f>'Gesamtenergie 2019'!E20*'Energie pro Energieträger'!D$47</f>
        <v>0</v>
      </c>
      <c r="G59" s="54">
        <f>'Gesamtenergie 2019'!F20*'Energie pro Energieträger'!D$45</f>
        <v>365.38817624337116</v>
      </c>
      <c r="H59" s="51">
        <f>'Gesamtenergie 2019'!G20*'Energie pro Energieträger'!E$46</f>
        <v>4314.1460139860137</v>
      </c>
      <c r="I59" s="53">
        <f>'Gesamtenergie 2019'!H20*'Energie pro Energieträger'!E$48</f>
        <v>0</v>
      </c>
      <c r="J59" s="52">
        <f>'Gesamtenergie 2019'!I20*'Energie pro Energieträger'!E$45</f>
        <v>924.30312852517602</v>
      </c>
    </row>
    <row r="60" spans="4:10" x14ac:dyDescent="0.25">
      <c r="D60" s="8" t="str">
        <f>'Produktion je Standort'!C20</f>
        <v>Germany</v>
      </c>
      <c r="E60" s="8" t="str">
        <f>'Produktion je Standort'!D20</f>
        <v>Duisburg</v>
      </c>
      <c r="F60" s="50">
        <f>'Gesamtenergie 2019'!E21*'Energie pro Energieträger'!D$47</f>
        <v>0</v>
      </c>
      <c r="G60" s="54">
        <f>'Gesamtenergie 2019'!F21*'Energie pro Energieträger'!D$45</f>
        <v>175.33622853152346</v>
      </c>
      <c r="H60" s="51">
        <f>'Gesamtenergie 2019'!G21*'Energie pro Energieträger'!E$46</f>
        <v>2070.1986013986011</v>
      </c>
      <c r="I60" s="53">
        <f>'Gesamtenergie 2019'!H21*'Energie pro Energieträger'!E$48</f>
        <v>0</v>
      </c>
      <c r="J60" s="52">
        <f>'Gesamtenergie 2019'!I21*'Energie pro Energieträger'!E$45</f>
        <v>443.5387763274195</v>
      </c>
    </row>
    <row r="61" spans="4:10" x14ac:dyDescent="0.25">
      <c r="D61" s="8" t="str">
        <f>'Produktion je Standort'!C21</f>
        <v>Germany</v>
      </c>
      <c r="E61" s="8" t="str">
        <f>'Produktion je Standort'!D21</f>
        <v>Duisburg-Bruckhausen</v>
      </c>
      <c r="F61" s="50">
        <f>'Gesamtenergie 2019'!E22*'Energie pro Energieträger'!D$47</f>
        <v>0</v>
      </c>
      <c r="G61" s="54">
        <f>'Gesamtenergie 2019'!F22*'Energie pro Energieträger'!D$45</f>
        <v>939.3012242760185</v>
      </c>
      <c r="H61" s="51">
        <f>'Gesamtenergie 2019'!G22*'Energie pro Energieträger'!E$46</f>
        <v>11090.349650349648</v>
      </c>
      <c r="I61" s="53">
        <f>'Gesamtenergie 2019'!H22*'Energie pro Energieträger'!E$48</f>
        <v>0</v>
      </c>
      <c r="J61" s="52">
        <f>'Gesamtenergie 2019'!I22*'Energie pro Energieträger'!E$45</f>
        <v>2376.1005874683187</v>
      </c>
    </row>
    <row r="62" spans="4:10" x14ac:dyDescent="0.25">
      <c r="D62" s="8" t="str">
        <f>'Produktion je Standort'!C22</f>
        <v>Hungaria</v>
      </c>
      <c r="E62" s="8" t="str">
        <f>'Produktion je Standort'!D22</f>
        <v>Dunauijvaros</v>
      </c>
      <c r="F62" s="50">
        <f>'Gesamtenergie 2019'!E23*'Energie pro Energieträger'!D$47</f>
        <v>0</v>
      </c>
      <c r="G62" s="54">
        <f>'Gesamtenergie 2019'!F23*'Energie pro Energieträger'!D$45</f>
        <v>250.48032647360492</v>
      </c>
      <c r="H62" s="51">
        <f>'Gesamtenergie 2019'!G23*'Energie pro Energieträger'!E$46</f>
        <v>2957.4265734265728</v>
      </c>
      <c r="I62" s="53">
        <f>'Gesamtenergie 2019'!H23*'Energie pro Energieträger'!E$48</f>
        <v>0</v>
      </c>
      <c r="J62" s="52">
        <f>'Gesamtenergie 2019'!I23*'Energie pro Energieträger'!E$45</f>
        <v>633.62682332488498</v>
      </c>
    </row>
    <row r="63" spans="4:10" x14ac:dyDescent="0.25">
      <c r="D63" s="8" t="str">
        <f>'Produktion je Standort'!C23</f>
        <v>Italy</v>
      </c>
      <c r="E63" s="8" t="str">
        <f>'Produktion je Standort'!D23</f>
        <v>Taranto</v>
      </c>
      <c r="F63" s="50">
        <f>'Gesamtenergie 2019'!E24*'Energie pro Energieträger'!D$47</f>
        <v>0</v>
      </c>
      <c r="G63" s="54">
        <f>'Gesamtenergie 2019'!F24*'Energie pro Energieträger'!D$45</f>
        <v>1330.6767343910262</v>
      </c>
      <c r="H63" s="51">
        <f>'Gesamtenergie 2019'!G24*'Energie pro Energieträger'!E$46</f>
        <v>15711.328671328667</v>
      </c>
      <c r="I63" s="53">
        <f>'Gesamtenergie 2019'!H24*'Energie pro Energieträger'!E$48</f>
        <v>0</v>
      </c>
      <c r="J63" s="52">
        <f>'Gesamtenergie 2019'!I24*'Energie pro Energieträger'!E$45</f>
        <v>3366.1424989134516</v>
      </c>
    </row>
    <row r="64" spans="4:10" x14ac:dyDescent="0.25">
      <c r="D64" s="8" t="str">
        <f>'Produktion je Standort'!C24</f>
        <v>Netherlands</v>
      </c>
      <c r="E64" s="8" t="str">
        <f>'Produktion je Standort'!D24</f>
        <v>Ijmuiden</v>
      </c>
      <c r="F64" s="50">
        <f>'Gesamtenergie 2019'!E25*'Energie pro Energieträger'!D$47</f>
        <v>0</v>
      </c>
      <c r="G64" s="54">
        <f>'Gesamtenergie 2019'!F25*'Energie pro Energieträger'!D$45</f>
        <v>1066.8896405735111</v>
      </c>
      <c r="H64" s="51">
        <f>'Gesamtenergie 2019'!G25*'Energie pro Energieträger'!E$46</f>
        <v>12596.78881118881</v>
      </c>
      <c r="I64" s="53">
        <f>'Gesamtenergie 2019'!H25*'Energie pro Energieträger'!E$48</f>
        <v>0</v>
      </c>
      <c r="J64" s="52">
        <f>'Gesamtenergie 2019'!I25*'Energie pro Energieträger'!E$45</f>
        <v>2698.8542505994324</v>
      </c>
    </row>
    <row r="65" spans="4:10" x14ac:dyDescent="0.25">
      <c r="D65" s="8" t="str">
        <f>'Produktion je Standort'!C25</f>
        <v>Poland</v>
      </c>
      <c r="E65" s="8" t="str">
        <f>'Produktion je Standort'!D25</f>
        <v>Krakow</v>
      </c>
      <c r="F65" s="50">
        <f>'Gesamtenergie 2019'!E26*'Energie pro Energieträger'!D$47</f>
        <v>0</v>
      </c>
      <c r="G65" s="54">
        <f>'Gesamtenergie 2019'!F26*'Energie pro Energieträger'!D$45</f>
        <v>426.59930602535837</v>
      </c>
      <c r="H65" s="51">
        <f>'Gesamtenergie 2019'!G26*'Energie pro Energieträger'!E$46</f>
        <v>5036.8671328671317</v>
      </c>
      <c r="I65" s="53">
        <f>'Gesamtenergie 2019'!H26*'Energie pro Energieträger'!E$48</f>
        <v>0</v>
      </c>
      <c r="J65" s="52">
        <f>'Gesamtenergie 2019'!I26*'Energie pro Energieträger'!E$45</f>
        <v>1079.1456834751948</v>
      </c>
    </row>
    <row r="66" spans="4:10" x14ac:dyDescent="0.25">
      <c r="D66" s="8" t="str">
        <f>'Produktion je Standort'!C26</f>
        <v>Poland</v>
      </c>
      <c r="E66" s="8" t="str">
        <f>'Produktion je Standort'!D26</f>
        <v>Dabrowa Gornicza</v>
      </c>
      <c r="F66" s="50">
        <f>'Gesamtenergie 2019'!E27*'Energie pro Energieträger'!D$47</f>
        <v>0</v>
      </c>
      <c r="G66" s="54">
        <f>'Gesamtenergie 2019'!F27*'Energie pro Energieträger'!D$45</f>
        <v>426.59930602535837</v>
      </c>
      <c r="H66" s="51">
        <f>'Gesamtenergie 2019'!G27*'Energie pro Energieträger'!E$46</f>
        <v>5036.8671328671317</v>
      </c>
      <c r="I66" s="53">
        <f>'Gesamtenergie 2019'!H27*'Energie pro Energieträger'!E$48</f>
        <v>0</v>
      </c>
      <c r="J66" s="52">
        <f>'Gesamtenergie 2019'!I27*'Energie pro Energieträger'!E$45</f>
        <v>1079.1456834751948</v>
      </c>
    </row>
    <row r="67" spans="4:10" x14ac:dyDescent="0.25">
      <c r="D67" s="8" t="str">
        <f>'Produktion je Standort'!C27</f>
        <v>Romania</v>
      </c>
      <c r="E67" s="8" t="str">
        <f>'Produktion je Standort'!D27</f>
        <v>Galati</v>
      </c>
      <c r="F67" s="50">
        <f>'Gesamtenergie 2019'!E28*'Energie pro Energieträger'!D$47</f>
        <v>0</v>
      </c>
      <c r="G67" s="54">
        <f>'Gesamtenergie 2019'!F28*'Energie pro Energieträger'!D$45</f>
        <v>320.92791829430632</v>
      </c>
      <c r="H67" s="51">
        <f>'Gesamtenergie 2019'!G28*'Energie pro Energieträger'!E$46</f>
        <v>3789.2027972027963</v>
      </c>
      <c r="I67" s="53">
        <f>'Gesamtenergie 2019'!H28*'Energie pro Energieträger'!E$48</f>
        <v>0</v>
      </c>
      <c r="J67" s="52">
        <f>'Gesamtenergie 2019'!I28*'Energie pro Energieträger'!E$45</f>
        <v>811.83436738500882</v>
      </c>
    </row>
    <row r="68" spans="4:10" x14ac:dyDescent="0.25">
      <c r="D68" s="8" t="str">
        <f>'Produktion je Standort'!C28</f>
        <v>Slovakia</v>
      </c>
      <c r="E68" s="8" t="str">
        <f>'Produktion je Standort'!D28</f>
        <v>Kosice</v>
      </c>
      <c r="F68" s="50">
        <f>'Gesamtenergie 2019'!E29*'Energie pro Energieträger'!D$47</f>
        <v>0</v>
      </c>
      <c r="G68" s="54">
        <f>'Gesamtenergie 2019'!F29*'Energie pro Energieträger'!D$45</f>
        <v>704.47591820701382</v>
      </c>
      <c r="H68" s="51">
        <f>'Gesamtenergie 2019'!G29*'Energie pro Energieträger'!E$46</f>
        <v>8317.7622377622356</v>
      </c>
      <c r="I68" s="53">
        <f>'Gesamtenergie 2019'!H29*'Energie pro Energieträger'!E$48</f>
        <v>0</v>
      </c>
      <c r="J68" s="52">
        <f>'Gesamtenergie 2019'!I29*'Energie pro Energieträger'!E$45</f>
        <v>1782.0754406012391</v>
      </c>
    </row>
    <row r="69" spans="4:10" x14ac:dyDescent="0.25">
      <c r="D69" s="8" t="str">
        <f>'Produktion je Standort'!C29</f>
        <v>Spain</v>
      </c>
      <c r="E69" s="8" t="str">
        <f>'Produktion je Standort'!D29</f>
        <v>Gijon</v>
      </c>
      <c r="F69" s="50">
        <f>'Gesamtenergie 2019'!E30*'Energie pro Energieträger'!D$47</f>
        <v>0</v>
      </c>
      <c r="G69" s="54">
        <f>'Gesamtenergie 2019'!F30*'Energie pro Energieträger'!D$45</f>
        <v>371.80673460925732</v>
      </c>
      <c r="H69" s="51">
        <f>'Gesamtenergie 2019'!G30*'Energie pro Energieträger'!E$46</f>
        <v>4389.9300699300684</v>
      </c>
      <c r="I69" s="53">
        <f>'Gesamtenergie 2019'!H30*'Energie pro Energieträger'!E$48</f>
        <v>0</v>
      </c>
      <c r="J69" s="52">
        <f>'Gesamtenergie 2019'!I30*'Energie pro Energieträger'!E$45</f>
        <v>940.53981587287626</v>
      </c>
    </row>
    <row r="70" spans="4:10" x14ac:dyDescent="0.25">
      <c r="D70" s="8" t="str">
        <f>'Produktion je Standort'!C30</f>
        <v>Spain</v>
      </c>
      <c r="E70" s="8" t="str">
        <f>'Produktion je Standort'!D30</f>
        <v>Aviles</v>
      </c>
      <c r="F70" s="50">
        <f>'Gesamtenergie 2019'!E31*'Energie pro Energieträger'!D$47</f>
        <v>0</v>
      </c>
      <c r="G70" s="54">
        <f>'Gesamtenergie 2019'!F31*'Energie pro Energieträger'!D$45</f>
        <v>371.80673460925732</v>
      </c>
      <c r="H70" s="51">
        <f>'Gesamtenergie 2019'!G31*'Energie pro Energieträger'!E$46</f>
        <v>4389.9300699300684</v>
      </c>
      <c r="I70" s="53">
        <f>'Gesamtenergie 2019'!H31*'Energie pro Energieträger'!E$48</f>
        <v>0</v>
      </c>
      <c r="J70" s="52">
        <f>'Gesamtenergie 2019'!I31*'Energie pro Energieträger'!E$45</f>
        <v>940.53981587287626</v>
      </c>
    </row>
    <row r="71" spans="4:10" x14ac:dyDescent="0.25">
      <c r="D71" s="8" t="str">
        <f>'Produktion je Standort'!C31</f>
        <v>Sweden</v>
      </c>
      <c r="E71" s="8" t="str">
        <f>'Produktion je Standort'!D31</f>
        <v>Lulea</v>
      </c>
      <c r="F71" s="50">
        <f>'Gesamtenergie 2019'!E32*'Energie pro Energieträger'!D$47</f>
        <v>0</v>
      </c>
      <c r="G71" s="54">
        <f>'Gesamtenergie 2019'!F32*'Energie pro Energieträger'!D$45</f>
        <v>360.06546930580708</v>
      </c>
      <c r="H71" s="51">
        <f>'Gesamtenergie 2019'!G32*'Energie pro Energieträger'!E$46</f>
        <v>4251.3006993006984</v>
      </c>
      <c r="I71" s="53">
        <f>'Gesamtenergie 2019'!H32*'Energie pro Energieträger'!E$48</f>
        <v>0</v>
      </c>
      <c r="J71" s="52">
        <f>'Gesamtenergie 2019'!I32*'Energie pro Energieträger'!E$45</f>
        <v>910.83855852952217</v>
      </c>
    </row>
    <row r="72" spans="4:10" x14ac:dyDescent="0.25">
      <c r="D72" s="8" t="str">
        <f>'Produktion je Standort'!C32</f>
        <v>Sweden</v>
      </c>
      <c r="E72" s="8" t="str">
        <f>'Produktion je Standort'!D32</f>
        <v>Oxeloesund</v>
      </c>
      <c r="F72" s="50">
        <f>'Gesamtenergie 2019'!E33*'Energie pro Energieträger'!D$47</f>
        <v>0</v>
      </c>
      <c r="G72" s="54">
        <f>'Gesamtenergie 2019'!F33*'Energie pro Energieträger'!D$45</f>
        <v>234.82530606900463</v>
      </c>
      <c r="H72" s="51">
        <f>'Gesamtenergie 2019'!G33*'Energie pro Energieträger'!E$46</f>
        <v>2772.587412587412</v>
      </c>
      <c r="I72" s="53">
        <f>'Gesamtenergie 2019'!H33*'Energie pro Energieträger'!E$48</f>
        <v>0</v>
      </c>
      <c r="J72" s="52">
        <f>'Gesamtenergie 2019'!I33*'Energie pro Energieträger'!E$45</f>
        <v>594.02514686707968</v>
      </c>
    </row>
    <row r="73" spans="4:10" x14ac:dyDescent="0.25">
      <c r="D73" s="8" t="str">
        <f>'Produktion je Standort'!C33</f>
        <v>United Kingdom</v>
      </c>
      <c r="E73" s="8" t="str">
        <f>'Produktion je Standort'!D33</f>
        <v>Port Talbot</v>
      </c>
      <c r="F73" s="50">
        <f>'Gesamtenergie 2019'!E34*'Energie pro Energieträger'!D$47</f>
        <v>0</v>
      </c>
      <c r="G73" s="54">
        <f>'Gesamtenergie 2019'!F34*'Energie pro Energieträger'!D$45</f>
        <v>592.5425223141217</v>
      </c>
      <c r="H73" s="51">
        <f>'Gesamtenergie 2019'!G34*'Energie pro Energieträger'!E$46</f>
        <v>6996.1622377622371</v>
      </c>
      <c r="I73" s="53">
        <f>'Gesamtenergie 2019'!H34*'Energie pro Energieträger'!E$48</f>
        <v>0</v>
      </c>
      <c r="J73" s="52">
        <f>'Gesamtenergie 2019'!I34*'Energie pro Energieträger'!E$45</f>
        <v>1498.9234539279312</v>
      </c>
    </row>
    <row r="74" spans="4:10" x14ac:dyDescent="0.25">
      <c r="D74" s="8" t="str">
        <f>'Produktion je Standort'!C34</f>
        <v>United Kingdom</v>
      </c>
      <c r="E74" s="8" t="str">
        <f>'Produktion je Standort'!D34</f>
        <v>Scunthorpe</v>
      </c>
      <c r="F74" s="50">
        <f>'Gesamtenergie 2019'!E35*'Energie pro Energieträger'!D$47</f>
        <v>0</v>
      </c>
      <c r="G74" s="54">
        <f>'Gesamtenergie 2019'!F35*'Energie pro Energieträger'!D$45</f>
        <v>438.34057132880866</v>
      </c>
      <c r="H74" s="51">
        <f>'Gesamtenergie 2019'!G35*'Energie pro Energieträger'!E$46</f>
        <v>5175.4965034965026</v>
      </c>
      <c r="I74" s="53">
        <f>'Gesamtenergie 2019'!H35*'Energie pro Energieträger'!E$48</f>
        <v>0</v>
      </c>
      <c r="J74" s="52">
        <f>'Gesamtenergie 2019'!I35*'Energie pro Energieträger'!E$45</f>
        <v>1108.8469408185488</v>
      </c>
    </row>
    <row r="81" spans="4:12" ht="21" x14ac:dyDescent="0.35">
      <c r="D81" s="86" t="s">
        <v>57</v>
      </c>
      <c r="E81" s="86"/>
      <c r="F81" s="86"/>
      <c r="G81" s="86"/>
      <c r="H81" s="86"/>
      <c r="I81" s="86"/>
      <c r="J81" s="86"/>
      <c r="K81" s="55"/>
      <c r="L81" s="55"/>
    </row>
    <row r="83" spans="4:12" ht="15.75" x14ac:dyDescent="0.25">
      <c r="F83" s="99" t="s">
        <v>45</v>
      </c>
      <c r="G83" s="99"/>
      <c r="H83" s="99" t="s">
        <v>42</v>
      </c>
      <c r="I83" s="99"/>
      <c r="J83" s="99"/>
    </row>
    <row r="84" spans="4:12" x14ac:dyDescent="0.25">
      <c r="D84" s="15" t="s">
        <v>51</v>
      </c>
      <c r="E84" s="15" t="s">
        <v>52</v>
      </c>
      <c r="F84" s="62" t="str">
        <f>Studienliste!$F$17</f>
        <v>ISI-05 13</v>
      </c>
      <c r="G84" s="63" t="s">
        <v>128</v>
      </c>
      <c r="H84" s="64" t="str">
        <f>Studienliste!$F$10</f>
        <v>OTTO-01 17</v>
      </c>
      <c r="I84" s="65" t="str">
        <f>Studienliste!$F$8</f>
        <v>TUD-02 20</v>
      </c>
      <c r="J84" s="66" t="str">
        <f>G84</f>
        <v>ENWI</v>
      </c>
    </row>
    <row r="85" spans="4:12" x14ac:dyDescent="0.25">
      <c r="D85" s="8" t="str">
        <f>'Produktion je Standort'!C6</f>
        <v>Austria</v>
      </c>
      <c r="E85" s="8" t="str">
        <f>'Produktion je Standort'!D6</f>
        <v>Donawitz</v>
      </c>
      <c r="F85" s="50">
        <f>'Gesamtenergie 2019'!E7*'Energie pro Energieträger'!D$51</f>
        <v>17276.566999999999</v>
      </c>
      <c r="G85" s="54">
        <f>'Gesamtenergie 2019'!F7*'Energie pro Energieträger'!D$49</f>
        <v>20458.044444444447</v>
      </c>
      <c r="H85" s="51">
        <f>'Gesamtenergie 2019'!G7*'Energie pro Energieträger'!E$50</f>
        <v>16903.039999999997</v>
      </c>
      <c r="I85" s="53">
        <f>'Gesamtenergie 2019'!H7*'Energie pro Energieträger'!E$52</f>
        <v>13152.678</v>
      </c>
      <c r="J85" s="52">
        <f>'Gesamtenergie 2019'!I7*'Energie pro Energieträger'!E$49</f>
        <v>11825.001222222221</v>
      </c>
    </row>
    <row r="86" spans="4:12" x14ac:dyDescent="0.25">
      <c r="D86" s="8" t="str">
        <f>'Produktion je Standort'!C7</f>
        <v>Austria</v>
      </c>
      <c r="E86" s="8" t="str">
        <f>'Produktion je Standort'!D7</f>
        <v>Linz</v>
      </c>
      <c r="F86" s="50">
        <f>'Gesamtenergie 2019'!E8*'Energie pro Energieträger'!D$51</f>
        <v>17276.566999999999</v>
      </c>
      <c r="G86" s="54">
        <f>'Gesamtenergie 2019'!F8*'Energie pro Energieträger'!D$49</f>
        <v>20458.044444444447</v>
      </c>
      <c r="H86" s="51">
        <f>'Gesamtenergie 2019'!G8*'Energie pro Energieträger'!E$50</f>
        <v>16903.039999999997</v>
      </c>
      <c r="I86" s="53">
        <f>'Gesamtenergie 2019'!H8*'Energie pro Energieträger'!E$52</f>
        <v>13152.678</v>
      </c>
      <c r="J86" s="52">
        <f>'Gesamtenergie 2019'!I8*'Energie pro Energieträger'!E$49</f>
        <v>11825.001222222221</v>
      </c>
    </row>
    <row r="87" spans="4:12" x14ac:dyDescent="0.25">
      <c r="D87" s="8" t="str">
        <f>'Produktion je Standort'!C8</f>
        <v>Belgium</v>
      </c>
      <c r="E87" s="8" t="str">
        <f>'Produktion je Standort'!D8</f>
        <v>Ghent</v>
      </c>
      <c r="F87" s="50">
        <f>'Gesamtenergie 2019'!E9*'Energie pro Energieträger'!D$51</f>
        <v>24955.55</v>
      </c>
      <c r="G87" s="54">
        <f>'Gesamtenergie 2019'!F9*'Energie pro Energieträger'!D$49</f>
        <v>29551.111111111117</v>
      </c>
      <c r="H87" s="51">
        <f>'Gesamtenergie 2019'!G9*'Energie pro Energieträger'!E$50</f>
        <v>24415.999999999996</v>
      </c>
      <c r="I87" s="53">
        <f>'Gesamtenergie 2019'!H9*'Energie pro Energieträger'!E$52</f>
        <v>18998.7</v>
      </c>
      <c r="J87" s="52">
        <f>'Gesamtenergie 2019'!I9*'Energie pro Energieträger'!E$49</f>
        <v>17080.905555555553</v>
      </c>
    </row>
    <row r="88" spans="4:12" x14ac:dyDescent="0.25">
      <c r="D88" s="8" t="str">
        <f>'Produktion je Standort'!C9</f>
        <v>Czech Republic</v>
      </c>
      <c r="E88" s="8" t="str">
        <f>'Produktion je Standort'!D9</f>
        <v>Trinec</v>
      </c>
      <c r="F88" s="50">
        <f>'Gesamtenergie 2019'!E10*'Energie pro Energieträger'!D$51</f>
        <v>11827.556999999999</v>
      </c>
      <c r="G88" s="54">
        <f>'Gesamtenergie 2019'!F10*'Energie pro Energieträger'!D$49</f>
        <v>14005.600000000002</v>
      </c>
      <c r="H88" s="51">
        <f>'Gesamtenergie 2019'!G10*'Energie pro Energieträger'!E$50</f>
        <v>11571.839999999998</v>
      </c>
      <c r="I88" s="53">
        <f>'Gesamtenergie 2019'!H10*'Energie pro Energieträger'!E$52</f>
        <v>9004.3379999999997</v>
      </c>
      <c r="J88" s="52">
        <f>'Gesamtenergie 2019'!I10*'Energie pro Energieträger'!E$49</f>
        <v>8095.4089999999997</v>
      </c>
    </row>
    <row r="89" spans="4:12" x14ac:dyDescent="0.25">
      <c r="D89" s="8" t="str">
        <f>'Produktion je Standort'!C10</f>
        <v>Finland</v>
      </c>
      <c r="E89" s="8" t="str">
        <f>'Produktion je Standort'!D10</f>
        <v>Raahe</v>
      </c>
      <c r="F89" s="50">
        <f>'Gesamtenergie 2019'!E11*'Energie pro Energieträger'!D$51</f>
        <v>11905.4</v>
      </c>
      <c r="G89" s="54">
        <f>'Gesamtenergie 2019'!F11*'Energie pro Energieträger'!D$49</f>
        <v>14097.777777777781</v>
      </c>
      <c r="H89" s="51">
        <f>'Gesamtenergie 2019'!G11*'Energie pro Energieträger'!E$50</f>
        <v>11647.999999999998</v>
      </c>
      <c r="I89" s="53">
        <f>'Gesamtenergie 2019'!H11*'Energie pro Energieträger'!E$52</f>
        <v>9063.6</v>
      </c>
      <c r="J89" s="52">
        <f>'Gesamtenergie 2019'!I11*'Energie pro Energieträger'!E$49</f>
        <v>8148.688888888888</v>
      </c>
    </row>
    <row r="90" spans="4:12" x14ac:dyDescent="0.25">
      <c r="D90" s="8" t="str">
        <f>'Produktion je Standort'!C11</f>
        <v>France</v>
      </c>
      <c r="E90" s="8" t="str">
        <f>'Produktion je Standort'!D11</f>
        <v>Fos-Sur-Mer</v>
      </c>
      <c r="F90" s="50">
        <f>'Gesamtenergie 2019'!E12*'Energie pro Energieträger'!D$51</f>
        <v>17171.25</v>
      </c>
      <c r="G90" s="54">
        <f>'Gesamtenergie 2019'!F12*'Energie pro Energieträger'!D$49</f>
        <v>20333.333333333339</v>
      </c>
      <c r="H90" s="51">
        <f>'Gesamtenergie 2019'!G12*'Energie pro Energieträger'!E$50</f>
        <v>16800</v>
      </c>
      <c r="I90" s="53">
        <f>'Gesamtenergie 2019'!H12*'Energie pro Energieträger'!E$52</f>
        <v>13072.5</v>
      </c>
      <c r="J90" s="52">
        <f>'Gesamtenergie 2019'!I12*'Energie pro Energieträger'!E$49</f>
        <v>11752.916666666666</v>
      </c>
    </row>
    <row r="91" spans="4:12" x14ac:dyDescent="0.25">
      <c r="D91" s="8" t="str">
        <f>'Produktion je Standort'!C12</f>
        <v>France</v>
      </c>
      <c r="E91" s="8" t="str">
        <f>'Produktion je Standort'!D12</f>
        <v>Dunkerque</v>
      </c>
      <c r="F91" s="50">
        <f>'Gesamtenergie 2019'!E13*'Energie pro Energieträger'!D$51</f>
        <v>31366.149999999998</v>
      </c>
      <c r="G91" s="54">
        <f>'Gesamtenergie 2019'!F13*'Energie pro Energieträger'!D$49</f>
        <v>37142.222222222234</v>
      </c>
      <c r="H91" s="51">
        <f>'Gesamtenergie 2019'!G13*'Energie pro Energieträger'!E$50</f>
        <v>30687.999999999996</v>
      </c>
      <c r="I91" s="53">
        <f>'Gesamtenergie 2019'!H13*'Energie pro Energieträger'!E$52</f>
        <v>23879.100000000002</v>
      </c>
      <c r="J91" s="52">
        <f>'Gesamtenergie 2019'!I13*'Energie pro Energieträger'!E$49</f>
        <v>21468.661111111109</v>
      </c>
    </row>
    <row r="92" spans="4:12" x14ac:dyDescent="0.25">
      <c r="D92" s="8" t="str">
        <f>'Produktion je Standort'!C13</f>
        <v>Germany</v>
      </c>
      <c r="E92" s="8" t="str">
        <f>'Produktion je Standort'!D13</f>
        <v>Bremen</v>
      </c>
      <c r="F92" s="50">
        <f>'Gesamtenergie 2019'!E14*'Energie pro Energieträger'!D$51</f>
        <v>15110.699999999999</v>
      </c>
      <c r="G92" s="54">
        <f>'Gesamtenergie 2019'!F14*'Energie pro Energieträger'!D$49</f>
        <v>17893.333333333336</v>
      </c>
      <c r="H92" s="51">
        <f>'Gesamtenergie 2019'!G14*'Energie pro Energieträger'!E$50</f>
        <v>14783.999999999998</v>
      </c>
      <c r="I92" s="53">
        <f>'Gesamtenergie 2019'!H14*'Energie pro Energieträger'!E$52</f>
        <v>11503.800000000001</v>
      </c>
      <c r="J92" s="52">
        <f>'Gesamtenergie 2019'!I14*'Energie pro Energieträger'!E$49</f>
        <v>10342.566666666666</v>
      </c>
    </row>
    <row r="93" spans="4:12" x14ac:dyDescent="0.25">
      <c r="D93" s="8" t="str">
        <f>'Produktion je Standort'!C14</f>
        <v>Germany</v>
      </c>
      <c r="E93" s="8" t="str">
        <f>'Produktion je Standort'!D14</f>
        <v>Voelklingen</v>
      </c>
      <c r="F93" s="50">
        <f>'Gesamtenergie 2019'!E15*'Energie pro Energieträger'!D$51</f>
        <v>12738.777999999998</v>
      </c>
      <c r="G93" s="54">
        <f>'Gesamtenergie 2019'!F15*'Energie pro Energieträger'!D$49</f>
        <v>15084.622222222226</v>
      </c>
      <c r="H93" s="51">
        <f>'Gesamtenergie 2019'!G15*'Energie pro Energieträger'!E$50</f>
        <v>12463.359999999999</v>
      </c>
      <c r="I93" s="53">
        <f>'Gesamtenergie 2019'!H15*'Energie pro Energieträger'!E$52</f>
        <v>9698.0519999999997</v>
      </c>
      <c r="J93" s="52">
        <f>'Gesamtenergie 2019'!I15*'Energie pro Energieträger'!E$49</f>
        <v>8719.0971111111103</v>
      </c>
    </row>
    <row r="94" spans="4:12" x14ac:dyDescent="0.25">
      <c r="D94" s="8" t="str">
        <f>'Produktion je Standort'!C15</f>
        <v>Germany</v>
      </c>
      <c r="E94" s="8" t="str">
        <f>'Produktion je Standort'!D15</f>
        <v>Eisenhuettenstadt</v>
      </c>
      <c r="F94" s="50">
        <f>'Gesamtenergie 2019'!E16*'Energie pro Energieträger'!D$51</f>
        <v>9844.8499999999985</v>
      </c>
      <c r="G94" s="54">
        <f>'Gesamtenergie 2019'!F16*'Energie pro Energieträger'!D$49</f>
        <v>11657.777777777781</v>
      </c>
      <c r="H94" s="51">
        <f>'Gesamtenergie 2019'!G16*'Energie pro Energieträger'!E$50</f>
        <v>9631.9999999999982</v>
      </c>
      <c r="I94" s="53">
        <f>'Gesamtenergie 2019'!H16*'Energie pro Energieträger'!E$52</f>
        <v>7494.9000000000005</v>
      </c>
      <c r="J94" s="52">
        <f>'Gesamtenergie 2019'!I16*'Energie pro Energieträger'!E$49</f>
        <v>6738.3388888888885</v>
      </c>
    </row>
    <row r="95" spans="4:12" x14ac:dyDescent="0.25">
      <c r="D95" s="8" t="str">
        <f>'Produktion je Standort'!C16</f>
        <v>Germany</v>
      </c>
      <c r="E95" s="8" t="str">
        <f>'Produktion je Standort'!D16</f>
        <v>Duisburg-Huckingen</v>
      </c>
      <c r="F95" s="50">
        <f>'Gesamtenergie 2019'!E17*'Energie pro Energieträger'!D$51</f>
        <v>22895</v>
      </c>
      <c r="G95" s="54">
        <f>'Gesamtenergie 2019'!F17*'Energie pro Energieträger'!D$49</f>
        <v>27111.111111111117</v>
      </c>
      <c r="H95" s="51">
        <f>'Gesamtenergie 2019'!G17*'Energie pro Energieträger'!E$50</f>
        <v>22399.999999999996</v>
      </c>
      <c r="I95" s="53">
        <f>'Gesamtenergie 2019'!H17*'Energie pro Energieträger'!E$52</f>
        <v>17430</v>
      </c>
      <c r="J95" s="52">
        <f>'Gesamtenergie 2019'!I17*'Energie pro Energieträger'!E$49</f>
        <v>15670.555555555555</v>
      </c>
    </row>
    <row r="96" spans="4:12" x14ac:dyDescent="0.25">
      <c r="D96" s="8" t="str">
        <f>'Produktion je Standort'!C17</f>
        <v>Germany</v>
      </c>
      <c r="E96" s="8" t="str">
        <f>'Produktion je Standort'!D17</f>
        <v>Duisburg-Beeckerwerth</v>
      </c>
      <c r="F96" s="50">
        <f>'Gesamtenergie 2019'!E18*'Energie pro Energieträger'!D$51</f>
        <v>27474</v>
      </c>
      <c r="G96" s="54">
        <f>'Gesamtenergie 2019'!F18*'Energie pro Energieträger'!D$49</f>
        <v>32533.333333333339</v>
      </c>
      <c r="H96" s="51">
        <f>'Gesamtenergie 2019'!G18*'Energie pro Energieträger'!E$50</f>
        <v>26879.999999999996</v>
      </c>
      <c r="I96" s="53">
        <f>'Gesamtenergie 2019'!H18*'Energie pro Energieträger'!E$52</f>
        <v>20916</v>
      </c>
      <c r="J96" s="52">
        <f>'Gesamtenergie 2019'!I18*'Energie pro Energieträger'!E$49</f>
        <v>18804.666666666664</v>
      </c>
    </row>
    <row r="97" spans="4:10" x14ac:dyDescent="0.25">
      <c r="D97" s="8" t="str">
        <f>'Produktion je Standort'!C18</f>
        <v>Germany</v>
      </c>
      <c r="E97" s="8" t="str">
        <f>'Produktion je Standort'!D18</f>
        <v>Salzgitter</v>
      </c>
      <c r="F97" s="50">
        <f>'Gesamtenergie 2019'!E19*'Energie pro Energieträger'!D$51</f>
        <v>21063.399999999998</v>
      </c>
      <c r="G97" s="54">
        <f>'Gesamtenergie 2019'!F19*'Energie pro Energieträger'!D$49</f>
        <v>24942.222222222226</v>
      </c>
      <c r="H97" s="51">
        <f>'Gesamtenergie 2019'!G19*'Energie pro Energieträger'!E$50</f>
        <v>20607.999999999996</v>
      </c>
      <c r="I97" s="53">
        <f>'Gesamtenergie 2019'!H19*'Energie pro Energieträger'!E$52</f>
        <v>16035.6</v>
      </c>
      <c r="J97" s="52">
        <f>'Gesamtenergie 2019'!I19*'Energie pro Energieträger'!E$49</f>
        <v>14416.911111111111</v>
      </c>
    </row>
    <row r="98" spans="4:10" x14ac:dyDescent="0.25">
      <c r="D98" s="8" t="str">
        <f>'Produktion je Standort'!C19</f>
        <v>Germany</v>
      </c>
      <c r="E98" s="8" t="str">
        <f>'Produktion je Standort'!D19</f>
        <v>Dillingen</v>
      </c>
      <c r="F98" s="50">
        <f>'Gesamtenergie 2019'!E20*'Energie pro Energieträger'!D$51</f>
        <v>10687.385999999999</v>
      </c>
      <c r="G98" s="54">
        <f>'Gesamtenergie 2019'!F20*'Energie pro Energieträger'!D$49</f>
        <v>12655.466666666669</v>
      </c>
      <c r="H98" s="51">
        <f>'Gesamtenergie 2019'!G20*'Energie pro Energieträger'!E$50</f>
        <v>10456.32</v>
      </c>
      <c r="I98" s="53">
        <f>'Gesamtenergie 2019'!H20*'Energie pro Energieträger'!E$52</f>
        <v>8136.3240000000005</v>
      </c>
      <c r="J98" s="52">
        <f>'Gesamtenergie 2019'!I20*'Energie pro Energieträger'!E$49</f>
        <v>7315.0153333333328</v>
      </c>
    </row>
    <row r="99" spans="4:10" x14ac:dyDescent="0.25">
      <c r="D99" s="8" t="str">
        <f>'Produktion je Standort'!C20</f>
        <v>Germany</v>
      </c>
      <c r="E99" s="8" t="str">
        <f>'Produktion je Standort'!D20</f>
        <v>Duisburg</v>
      </c>
      <c r="F99" s="50">
        <f>'Gesamtenergie 2019'!E21*'Energie pro Energieträger'!D$51</f>
        <v>5128.4799999999996</v>
      </c>
      <c r="G99" s="54">
        <f>'Gesamtenergie 2019'!F21*'Energie pro Energieträger'!D$49</f>
        <v>6072.8888888888905</v>
      </c>
      <c r="H99" s="51">
        <f>'Gesamtenergie 2019'!G21*'Energie pro Energieträger'!E$50</f>
        <v>5017.5999999999995</v>
      </c>
      <c r="I99" s="53">
        <f>'Gesamtenergie 2019'!H21*'Energie pro Energieträger'!E$52</f>
        <v>3904.32</v>
      </c>
      <c r="J99" s="52">
        <f>'Gesamtenergie 2019'!I21*'Energie pro Energieträger'!E$49</f>
        <v>3510.2044444444441</v>
      </c>
    </row>
    <row r="100" spans="4:10" x14ac:dyDescent="0.25">
      <c r="D100" s="8" t="str">
        <f>'Produktion je Standort'!C21</f>
        <v>Germany</v>
      </c>
      <c r="E100" s="8" t="str">
        <f>'Produktion je Standort'!D21</f>
        <v>Duisburg-Bruckhausen</v>
      </c>
      <c r="F100" s="50">
        <f>'Gesamtenergie 2019'!E22*'Energie pro Energieträger'!D$51</f>
        <v>27474</v>
      </c>
      <c r="G100" s="54">
        <f>'Gesamtenergie 2019'!F22*'Energie pro Energieträger'!D$49</f>
        <v>32533.333333333339</v>
      </c>
      <c r="H100" s="51">
        <f>'Gesamtenergie 2019'!G22*'Energie pro Energieträger'!E$50</f>
        <v>26879.999999999996</v>
      </c>
      <c r="I100" s="53">
        <f>'Gesamtenergie 2019'!H22*'Energie pro Energieträger'!E$52</f>
        <v>20916</v>
      </c>
      <c r="J100" s="52">
        <f>'Gesamtenergie 2019'!I22*'Energie pro Energieträger'!E$49</f>
        <v>18804.666666666664</v>
      </c>
    </row>
    <row r="101" spans="4:10" x14ac:dyDescent="0.25">
      <c r="D101" s="8" t="str">
        <f>'Produktion je Standort'!C22</f>
        <v>Hungaria</v>
      </c>
      <c r="E101" s="8" t="str">
        <f>'Produktion je Standort'!D22</f>
        <v>Dunauijvaros</v>
      </c>
      <c r="F101" s="50">
        <f>'Gesamtenergie 2019'!E23*'Energie pro Energieträger'!D$51</f>
        <v>7326.4</v>
      </c>
      <c r="G101" s="54">
        <f>'Gesamtenergie 2019'!F23*'Energie pro Energieträger'!D$49</f>
        <v>8675.5555555555566</v>
      </c>
      <c r="H101" s="51">
        <f>'Gesamtenergie 2019'!G23*'Energie pro Energieträger'!E$50</f>
        <v>7167.9999999999991</v>
      </c>
      <c r="I101" s="53">
        <f>'Gesamtenergie 2019'!H23*'Energie pro Energieträger'!E$52</f>
        <v>5577.6</v>
      </c>
      <c r="J101" s="52">
        <f>'Gesamtenergie 2019'!I23*'Energie pro Energieträger'!E$49</f>
        <v>5014.5777777777776</v>
      </c>
    </row>
    <row r="102" spans="4:10" x14ac:dyDescent="0.25">
      <c r="D102" s="8" t="str">
        <f>'Produktion je Standort'!C23</f>
        <v>Italy</v>
      </c>
      <c r="E102" s="8" t="str">
        <f>'Produktion je Standort'!D23</f>
        <v>Taranto</v>
      </c>
      <c r="F102" s="50">
        <f>'Gesamtenergie 2019'!E24*'Energie pro Energieträger'!D$51</f>
        <v>38921.5</v>
      </c>
      <c r="G102" s="54">
        <f>'Gesamtenergie 2019'!F24*'Energie pro Energieträger'!D$49</f>
        <v>46088.888888888898</v>
      </c>
      <c r="H102" s="51">
        <f>'Gesamtenergie 2019'!G24*'Energie pro Energieträger'!E$50</f>
        <v>38079.999999999993</v>
      </c>
      <c r="I102" s="53">
        <f>'Gesamtenergie 2019'!H24*'Energie pro Energieträger'!E$52</f>
        <v>29631</v>
      </c>
      <c r="J102" s="52">
        <f>'Gesamtenergie 2019'!I24*'Energie pro Energieträger'!E$49</f>
        <v>26639.944444444442</v>
      </c>
    </row>
    <row r="103" spans="4:10" x14ac:dyDescent="0.25">
      <c r="D103" s="8" t="str">
        <f>'Produktion je Standort'!C24</f>
        <v>Netherlands</v>
      </c>
      <c r="E103" s="8" t="str">
        <f>'Produktion je Standort'!D24</f>
        <v>Ijmuiden</v>
      </c>
      <c r="F103" s="50">
        <f>'Gesamtenergie 2019'!E25*'Energie pro Energieträger'!D$51</f>
        <v>31205.884999999998</v>
      </c>
      <c r="G103" s="54">
        <f>'Gesamtenergie 2019'!F25*'Energie pro Energieträger'!D$49</f>
        <v>36952.444444444453</v>
      </c>
      <c r="H103" s="51">
        <f>'Gesamtenergie 2019'!G25*'Energie pro Energieträger'!E$50</f>
        <v>30531.199999999997</v>
      </c>
      <c r="I103" s="53">
        <f>'Gesamtenergie 2019'!H25*'Energie pro Energieträger'!E$52</f>
        <v>23757.09</v>
      </c>
      <c r="J103" s="52">
        <f>'Gesamtenergie 2019'!I25*'Energie pro Energieträger'!E$49</f>
        <v>21358.967222222222</v>
      </c>
    </row>
    <row r="104" spans="4:10" x14ac:dyDescent="0.25">
      <c r="D104" s="8" t="str">
        <f>'Produktion je Standort'!C25</f>
        <v>Poland</v>
      </c>
      <c r="E104" s="8" t="str">
        <f>'Produktion je Standort'!D25</f>
        <v>Krakow</v>
      </c>
      <c r="F104" s="50">
        <f>'Gesamtenergie 2019'!E26*'Energie pro Energieträger'!D$51</f>
        <v>12477.775</v>
      </c>
      <c r="G104" s="54">
        <f>'Gesamtenergie 2019'!F26*'Energie pro Energieträger'!D$49</f>
        <v>14775.555555555558</v>
      </c>
      <c r="H104" s="51">
        <f>'Gesamtenergie 2019'!G26*'Energie pro Energieträger'!E$50</f>
        <v>12207.999999999998</v>
      </c>
      <c r="I104" s="53">
        <f>'Gesamtenergie 2019'!H26*'Energie pro Energieträger'!E$52</f>
        <v>9499.35</v>
      </c>
      <c r="J104" s="52">
        <f>'Gesamtenergie 2019'!I26*'Energie pro Energieträger'!E$49</f>
        <v>8540.4527777777766</v>
      </c>
    </row>
    <row r="105" spans="4:10" x14ac:dyDescent="0.25">
      <c r="D105" s="8" t="str">
        <f>'Produktion je Standort'!C26</f>
        <v>Poland</v>
      </c>
      <c r="E105" s="8" t="str">
        <f>'Produktion je Standort'!D26</f>
        <v>Dabrowa Gornicza</v>
      </c>
      <c r="F105" s="50">
        <f>'Gesamtenergie 2019'!E27*'Energie pro Energieträger'!D$51</f>
        <v>12477.775</v>
      </c>
      <c r="G105" s="54">
        <f>'Gesamtenergie 2019'!F27*'Energie pro Energieträger'!D$49</f>
        <v>14775.555555555558</v>
      </c>
      <c r="H105" s="51">
        <f>'Gesamtenergie 2019'!G27*'Energie pro Energieträger'!E$50</f>
        <v>12207.999999999998</v>
      </c>
      <c r="I105" s="53">
        <f>'Gesamtenergie 2019'!H27*'Energie pro Energieträger'!E$52</f>
        <v>9499.35</v>
      </c>
      <c r="J105" s="52">
        <f>'Gesamtenergie 2019'!I27*'Energie pro Energieträger'!E$49</f>
        <v>8540.4527777777766</v>
      </c>
    </row>
    <row r="106" spans="4:10" x14ac:dyDescent="0.25">
      <c r="D106" s="8" t="str">
        <f>'Produktion je Standort'!C27</f>
        <v>Romania</v>
      </c>
      <c r="E106" s="8" t="str">
        <f>'Produktion je Standort'!D27</f>
        <v>Galati</v>
      </c>
      <c r="F106" s="50">
        <f>'Gesamtenergie 2019'!E28*'Energie pro Energieträger'!D$51</f>
        <v>9386.9499999999989</v>
      </c>
      <c r="G106" s="54">
        <f>'Gesamtenergie 2019'!F28*'Energie pro Energieträger'!D$49</f>
        <v>11115.555555555558</v>
      </c>
      <c r="H106" s="51">
        <f>'Gesamtenergie 2019'!G28*'Energie pro Energieträger'!E$50</f>
        <v>9183.9999999999982</v>
      </c>
      <c r="I106" s="53">
        <f>'Gesamtenergie 2019'!H28*'Energie pro Energieträger'!E$52</f>
        <v>7146.3</v>
      </c>
      <c r="J106" s="52">
        <f>'Gesamtenergie 2019'!I28*'Energie pro Energieträger'!E$49</f>
        <v>6424.927777777777</v>
      </c>
    </row>
    <row r="107" spans="4:10" x14ac:dyDescent="0.25">
      <c r="D107" s="8" t="str">
        <f>'Produktion je Standort'!C28</f>
        <v>Slovakia</v>
      </c>
      <c r="E107" s="8" t="str">
        <f>'Produktion je Standort'!D28</f>
        <v>Kosice</v>
      </c>
      <c r="F107" s="50">
        <f>'Gesamtenergie 2019'!E29*'Energie pro Energieträger'!D$51</f>
        <v>20605.5</v>
      </c>
      <c r="G107" s="54">
        <f>'Gesamtenergie 2019'!F29*'Energie pro Energieträger'!D$49</f>
        <v>24400.000000000004</v>
      </c>
      <c r="H107" s="51">
        <f>'Gesamtenergie 2019'!G29*'Energie pro Energieträger'!E$50</f>
        <v>20159.999999999996</v>
      </c>
      <c r="I107" s="53">
        <f>'Gesamtenergie 2019'!H29*'Energie pro Energieträger'!E$52</f>
        <v>15687.000000000002</v>
      </c>
      <c r="J107" s="52">
        <f>'Gesamtenergie 2019'!I29*'Energie pro Energieträger'!E$49</f>
        <v>14103.499999999998</v>
      </c>
    </row>
    <row r="108" spans="4:10" x14ac:dyDescent="0.25">
      <c r="D108" s="8" t="str">
        <f>'Produktion je Standort'!C29</f>
        <v>Spain</v>
      </c>
      <c r="E108" s="8" t="str">
        <f>'Produktion je Standort'!D29</f>
        <v>Gijon</v>
      </c>
      <c r="F108" s="50">
        <f>'Gesamtenergie 2019'!E30*'Energie pro Energieträger'!D$51</f>
        <v>10875.125</v>
      </c>
      <c r="G108" s="54">
        <f>'Gesamtenergie 2019'!F30*'Energie pro Energieträger'!D$49</f>
        <v>12877.777777777781</v>
      </c>
      <c r="H108" s="51">
        <f>'Gesamtenergie 2019'!G30*'Energie pro Energieträger'!E$50</f>
        <v>10639.999999999998</v>
      </c>
      <c r="I108" s="53">
        <f>'Gesamtenergie 2019'!H30*'Energie pro Energieträger'!E$52</f>
        <v>8279.25</v>
      </c>
      <c r="J108" s="52">
        <f>'Gesamtenergie 2019'!I30*'Energie pro Energieträger'!E$49</f>
        <v>7443.5138888888887</v>
      </c>
    </row>
    <row r="109" spans="4:10" x14ac:dyDescent="0.25">
      <c r="D109" s="8" t="str">
        <f>'Produktion je Standort'!C30</f>
        <v>Spain</v>
      </c>
      <c r="E109" s="8" t="str">
        <f>'Produktion je Standort'!D30</f>
        <v>Aviles</v>
      </c>
      <c r="F109" s="50">
        <f>'Gesamtenergie 2019'!E31*'Energie pro Energieträger'!D$51</f>
        <v>10875.125</v>
      </c>
      <c r="G109" s="54">
        <f>'Gesamtenergie 2019'!F31*'Energie pro Energieträger'!D$49</f>
        <v>12877.777777777781</v>
      </c>
      <c r="H109" s="51">
        <f>'Gesamtenergie 2019'!G31*'Energie pro Energieträger'!E$50</f>
        <v>10639.999999999998</v>
      </c>
      <c r="I109" s="53">
        <f>'Gesamtenergie 2019'!H31*'Energie pro Energieträger'!E$52</f>
        <v>8279.25</v>
      </c>
      <c r="J109" s="52">
        <f>'Gesamtenergie 2019'!I31*'Energie pro Energieträger'!E$49</f>
        <v>7443.5138888888887</v>
      </c>
    </row>
    <row r="110" spans="4:10" x14ac:dyDescent="0.25">
      <c r="D110" s="8" t="str">
        <f>'Produktion je Standort'!C31</f>
        <v>Sweden</v>
      </c>
      <c r="E110" s="8" t="str">
        <f>'Produktion je Standort'!D31</f>
        <v>Lulea</v>
      </c>
      <c r="F110" s="50">
        <f>'Gesamtenergie 2019'!E32*'Energie pro Energieträger'!D$51</f>
        <v>10531.699999999999</v>
      </c>
      <c r="G110" s="54">
        <f>'Gesamtenergie 2019'!F32*'Energie pro Energieträger'!D$49</f>
        <v>12471.111111111113</v>
      </c>
      <c r="H110" s="51">
        <f>'Gesamtenergie 2019'!G32*'Energie pro Energieträger'!E$50</f>
        <v>10303.999999999998</v>
      </c>
      <c r="I110" s="53">
        <f>'Gesamtenergie 2019'!H32*'Energie pro Energieträger'!E$52</f>
        <v>8017.8</v>
      </c>
      <c r="J110" s="52">
        <f>'Gesamtenergie 2019'!I32*'Energie pro Energieträger'!E$49</f>
        <v>7208.4555555555553</v>
      </c>
    </row>
    <row r="111" spans="4:10" x14ac:dyDescent="0.25">
      <c r="D111" s="8" t="str">
        <f>'Produktion je Standort'!C32</f>
        <v>Sweden</v>
      </c>
      <c r="E111" s="8" t="str">
        <f>'Produktion je Standort'!D32</f>
        <v>Oxeloesund</v>
      </c>
      <c r="F111" s="50">
        <f>'Gesamtenergie 2019'!E33*'Energie pro Energieträger'!D$51</f>
        <v>6868.5</v>
      </c>
      <c r="G111" s="54">
        <f>'Gesamtenergie 2019'!F33*'Energie pro Energieträger'!D$49</f>
        <v>8133.3333333333348</v>
      </c>
      <c r="H111" s="51">
        <f>'Gesamtenergie 2019'!G33*'Energie pro Energieträger'!E$50</f>
        <v>6719.9999999999991</v>
      </c>
      <c r="I111" s="53">
        <f>'Gesamtenergie 2019'!H33*'Energie pro Energieträger'!E$52</f>
        <v>5229</v>
      </c>
      <c r="J111" s="52">
        <f>'Gesamtenergie 2019'!I33*'Energie pro Energieträger'!E$49</f>
        <v>4701.1666666666661</v>
      </c>
    </row>
    <row r="112" spans="4:10" x14ac:dyDescent="0.25">
      <c r="D112" s="8" t="str">
        <f>'Produktion je Standort'!C33</f>
        <v>United Kingdom</v>
      </c>
      <c r="E112" s="8" t="str">
        <f>'Produktion je Standort'!D33</f>
        <v>Port Talbot</v>
      </c>
      <c r="F112" s="50">
        <f>'Gesamtenergie 2019'!E34*'Energie pro Energieträger'!D$51</f>
        <v>17331.514999999999</v>
      </c>
      <c r="G112" s="54">
        <f>'Gesamtenergie 2019'!F34*'Energie pro Energieträger'!D$49</f>
        <v>20523.111111111117</v>
      </c>
      <c r="H112" s="51">
        <f>'Gesamtenergie 2019'!G34*'Energie pro Energieträger'!E$50</f>
        <v>16956.8</v>
      </c>
      <c r="I112" s="53">
        <f>'Gesamtenergie 2019'!H34*'Energie pro Energieträger'!E$52</f>
        <v>13194.51</v>
      </c>
      <c r="J112" s="52">
        <f>'Gesamtenergie 2019'!I34*'Energie pro Energieträger'!E$49</f>
        <v>11862.610555555555</v>
      </c>
    </row>
    <row r="113" spans="4:12" x14ac:dyDescent="0.25">
      <c r="D113" s="8" t="str">
        <f>'Produktion je Standort'!C34</f>
        <v>United Kingdom</v>
      </c>
      <c r="E113" s="8" t="str">
        <f>'Produktion je Standort'!D34</f>
        <v>Scunthorpe</v>
      </c>
      <c r="F113" s="50">
        <f>'Gesamtenergie 2019'!E35*'Energie pro Energieträger'!D$51</f>
        <v>12821.199999999999</v>
      </c>
      <c r="G113" s="54">
        <f>'Gesamtenergie 2019'!F35*'Energie pro Energieträger'!D$49</f>
        <v>15182.222222222226</v>
      </c>
      <c r="H113" s="51">
        <f>'Gesamtenergie 2019'!G35*'Energie pro Energieträger'!E$50</f>
        <v>12543.999999999998</v>
      </c>
      <c r="I113" s="53">
        <f>'Gesamtenergie 2019'!H35*'Energie pro Energieträger'!E$52</f>
        <v>9760.8000000000011</v>
      </c>
      <c r="J113" s="52">
        <f>'Gesamtenergie 2019'!I35*'Energie pro Energieträger'!E$49</f>
        <v>8775.5111111111109</v>
      </c>
    </row>
    <row r="118" spans="4:12" ht="21" x14ac:dyDescent="0.35">
      <c r="D118" s="86" t="s">
        <v>58</v>
      </c>
      <c r="E118" s="86"/>
      <c r="F118" s="86"/>
      <c r="G118" s="86"/>
      <c r="H118" s="86"/>
      <c r="I118" s="86"/>
      <c r="J118" s="86"/>
      <c r="K118" s="55"/>
      <c r="L118" s="55"/>
    </row>
    <row r="120" spans="4:12" ht="15.75" x14ac:dyDescent="0.25">
      <c r="F120" s="99" t="s">
        <v>45</v>
      </c>
      <c r="G120" s="99"/>
      <c r="H120" s="99" t="s">
        <v>42</v>
      </c>
      <c r="I120" s="99"/>
      <c r="J120" s="99"/>
    </row>
    <row r="121" spans="4:12" x14ac:dyDescent="0.25">
      <c r="D121" s="15" t="s">
        <v>51</v>
      </c>
      <c r="E121" s="15" t="s">
        <v>52</v>
      </c>
      <c r="F121" s="62" t="str">
        <f>Studienliste!$F$17</f>
        <v>ISI-05 13</v>
      </c>
      <c r="G121" s="63" t="s">
        <v>128</v>
      </c>
      <c r="H121" s="64" t="str">
        <f>Studienliste!$F$10</f>
        <v>OTTO-01 17</v>
      </c>
      <c r="I121" s="65" t="str">
        <f>Studienliste!$F$8</f>
        <v>TUD-02 20</v>
      </c>
      <c r="J121" s="66" t="str">
        <f>G121</f>
        <v>ENWI</v>
      </c>
    </row>
    <row r="122" spans="4:12" x14ac:dyDescent="0.25">
      <c r="D122" s="8" t="str">
        <f>'Produktion je Standort'!C6</f>
        <v>Austria</v>
      </c>
      <c r="E122" s="8" t="str">
        <f>'Produktion je Standort'!D6</f>
        <v>Donawitz</v>
      </c>
      <c r="F122" s="50">
        <f>'Gesamtenergie 2019'!E7*'Energie pro Energieträger'!D$55</f>
        <v>0</v>
      </c>
      <c r="G122" s="54">
        <f>'Gesamtenergie 2019'!F7*'Energie pro Energieträger'!D$53</f>
        <v>0</v>
      </c>
      <c r="H122" s="51">
        <f>'Gesamtenergie 2019'!G7*'Energie pro Energieträger'!E$54</f>
        <v>8662.5969230769206</v>
      </c>
      <c r="I122" s="53">
        <f>'Gesamtenergie 2019'!H7*'Energie pro Energieträger'!E$56</f>
        <v>13152.678</v>
      </c>
      <c r="J122" s="52">
        <f>'Gesamtenergie 2019'!I7*'Energie pro Energieträger'!E$53</f>
        <v>10017.443790196163</v>
      </c>
    </row>
    <row r="123" spans="4:12" x14ac:dyDescent="0.25">
      <c r="D123" s="8" t="str">
        <f>'Produktion je Standort'!C7</f>
        <v>Austria</v>
      </c>
      <c r="E123" s="8" t="str">
        <f>'Produktion je Standort'!D7</f>
        <v>Linz</v>
      </c>
      <c r="F123" s="50">
        <f>'Gesamtenergie 2019'!E8*'Energie pro Energieträger'!D$55</f>
        <v>0</v>
      </c>
      <c r="G123" s="54">
        <f>'Gesamtenergie 2019'!F8*'Energie pro Energieträger'!D$53</f>
        <v>0</v>
      </c>
      <c r="H123" s="51">
        <f>'Gesamtenergie 2019'!G8*'Energie pro Energieträger'!E$54</f>
        <v>8662.5969230769206</v>
      </c>
      <c r="I123" s="53">
        <f>'Gesamtenergie 2019'!H8*'Energie pro Energieträger'!E$56</f>
        <v>13152.678</v>
      </c>
      <c r="J123" s="52">
        <f>'Gesamtenergie 2019'!I8*'Energie pro Energieträger'!E$53</f>
        <v>10017.443790196163</v>
      </c>
    </row>
    <row r="124" spans="4:12" x14ac:dyDescent="0.25">
      <c r="D124" s="8" t="str">
        <f>'Produktion je Standort'!C8</f>
        <v>Belgium</v>
      </c>
      <c r="E124" s="8" t="str">
        <f>'Produktion je Standort'!D8</f>
        <v>Ghent</v>
      </c>
      <c r="F124" s="50">
        <f>'Gesamtenergie 2019'!E9*'Energie pro Energieträger'!D$55</f>
        <v>0</v>
      </c>
      <c r="G124" s="54">
        <f>'Gesamtenergie 2019'!F9*'Energie pro Energieträger'!D$53</f>
        <v>0</v>
      </c>
      <c r="H124" s="51">
        <f>'Gesamtenergie 2019'!G9*'Energie pro Energieträger'!E$54</f>
        <v>12512.895104895102</v>
      </c>
      <c r="I124" s="53">
        <f>'Gesamtenergie 2019'!H9*'Energie pro Energieträger'!E$56</f>
        <v>18998.7</v>
      </c>
      <c r="J124" s="52">
        <f>'Gesamtenergie 2019'!I9*'Energie pro Energieträger'!E$53</f>
        <v>14469.93603407609</v>
      </c>
    </row>
    <row r="125" spans="4:12" x14ac:dyDescent="0.25">
      <c r="D125" s="8" t="str">
        <f>'Produktion je Standort'!C9</f>
        <v>Czech Republic</v>
      </c>
      <c r="E125" s="8" t="str">
        <f>'Produktion je Standort'!D9</f>
        <v>Trinec</v>
      </c>
      <c r="F125" s="50">
        <f>'Gesamtenergie 2019'!E10*'Energie pro Energieträger'!D$55</f>
        <v>0</v>
      </c>
      <c r="G125" s="54">
        <f>'Gesamtenergie 2019'!F10*'Energie pro Energieträger'!D$53</f>
        <v>0</v>
      </c>
      <c r="H125" s="51">
        <f>'Gesamtenergie 2019'!G10*'Energie pro Energieträger'!E$54</f>
        <v>5930.4234965034957</v>
      </c>
      <c r="I125" s="53">
        <f>'Gesamtenergie 2019'!H10*'Energie pro Energieträger'!E$56</f>
        <v>9004.3379999999997</v>
      </c>
      <c r="J125" s="52">
        <f>'Gesamtenergie 2019'!I10*'Energie pro Energieträger'!E$53</f>
        <v>6857.9531699116596</v>
      </c>
    </row>
    <row r="126" spans="4:12" x14ac:dyDescent="0.25">
      <c r="D126" s="8" t="str">
        <f>'Produktion je Standort'!C10</f>
        <v>Finland</v>
      </c>
      <c r="E126" s="8" t="str">
        <f>'Produktion je Standort'!D10</f>
        <v>Raahe</v>
      </c>
      <c r="F126" s="50">
        <f>'Gesamtenergie 2019'!E11*'Energie pro Energieträger'!D$55</f>
        <v>0</v>
      </c>
      <c r="G126" s="54">
        <f>'Gesamtenergie 2019'!F11*'Energie pro Energieträger'!D$53</f>
        <v>0</v>
      </c>
      <c r="H126" s="51">
        <f>'Gesamtenergie 2019'!G11*'Energie pro Energieträger'!E$54</f>
        <v>5969.4545454545441</v>
      </c>
      <c r="I126" s="53">
        <f>'Gesamtenergie 2019'!H11*'Energie pro Energieträger'!E$56</f>
        <v>9063.6</v>
      </c>
      <c r="J126" s="52">
        <f>'Gesamtenergie 2019'!I11*'Energie pro Energieträger'!E$53</f>
        <v>6903.0887502014375</v>
      </c>
    </row>
    <row r="127" spans="4:12" x14ac:dyDescent="0.25">
      <c r="D127" s="8" t="str">
        <f>'Produktion je Standort'!C11</f>
        <v>France</v>
      </c>
      <c r="E127" s="8" t="str">
        <f>'Produktion je Standort'!D11</f>
        <v>Fos-Sur-Mer</v>
      </c>
      <c r="F127" s="50">
        <f>'Gesamtenergie 2019'!E12*'Energie pro Energieträger'!D$55</f>
        <v>0</v>
      </c>
      <c r="G127" s="54">
        <f>'Gesamtenergie 2019'!F12*'Energie pro Energieträger'!D$53</f>
        <v>0</v>
      </c>
      <c r="H127" s="51">
        <f>'Gesamtenergie 2019'!G12*'Energie pro Energieträger'!E$54</f>
        <v>8609.7902097902097</v>
      </c>
      <c r="I127" s="53">
        <f>'Gesamtenergie 2019'!H12*'Energie pro Energieträger'!E$56</f>
        <v>13072.5</v>
      </c>
      <c r="J127" s="52">
        <f>'Gesamtenergie 2019'!I12*'Energie pro Energieträger'!E$53</f>
        <v>9956.3780050982277</v>
      </c>
    </row>
    <row r="128" spans="4:12" x14ac:dyDescent="0.25">
      <c r="D128" s="8" t="str">
        <f>'Produktion je Standort'!C12</f>
        <v>France</v>
      </c>
      <c r="E128" s="8" t="str">
        <f>'Produktion je Standort'!D12</f>
        <v>Dunkerque</v>
      </c>
      <c r="F128" s="50">
        <f>'Gesamtenergie 2019'!E13*'Energie pro Energieträger'!D$55</f>
        <v>0</v>
      </c>
      <c r="G128" s="54">
        <f>'Gesamtenergie 2019'!F13*'Energie pro Energieträger'!D$53</f>
        <v>0</v>
      </c>
      <c r="H128" s="51">
        <f>'Gesamtenergie 2019'!G13*'Energie pro Energieträger'!E$54</f>
        <v>15727.21678321678</v>
      </c>
      <c r="I128" s="53">
        <f>'Gesamtenergie 2019'!H13*'Energie pro Energieträger'!E$56</f>
        <v>23879.100000000002</v>
      </c>
      <c r="J128" s="52">
        <f>'Gesamtenergie 2019'!I13*'Energie pro Energieträger'!E$53</f>
        <v>18186.983822646096</v>
      </c>
    </row>
    <row r="129" spans="4:10" x14ac:dyDescent="0.25">
      <c r="D129" s="8" t="str">
        <f>'Produktion je Standort'!C13</f>
        <v>Germany</v>
      </c>
      <c r="E129" s="8" t="str">
        <f>'Produktion je Standort'!D13</f>
        <v>Bremen</v>
      </c>
      <c r="F129" s="50">
        <f>'Gesamtenergie 2019'!E14*'Energie pro Energieträger'!D$55</f>
        <v>0</v>
      </c>
      <c r="G129" s="54">
        <f>'Gesamtenergie 2019'!F14*'Energie pro Energieträger'!D$53</f>
        <v>0</v>
      </c>
      <c r="H129" s="51">
        <f>'Gesamtenergie 2019'!G14*'Energie pro Energieträger'!E$54</f>
        <v>7576.6153846153829</v>
      </c>
      <c r="I129" s="53">
        <f>'Gesamtenergie 2019'!H14*'Energie pro Energieträger'!E$56</f>
        <v>11503.800000000001</v>
      </c>
      <c r="J129" s="52">
        <f>'Gesamtenergie 2019'!I14*'Energie pro Energieträger'!E$53</f>
        <v>8761.6126444864403</v>
      </c>
    </row>
    <row r="130" spans="4:10" x14ac:dyDescent="0.25">
      <c r="D130" s="8" t="str">
        <f>'Produktion je Standort'!C14</f>
        <v>Germany</v>
      </c>
      <c r="E130" s="8" t="str">
        <f>'Produktion je Standort'!D14</f>
        <v>Voelklingen</v>
      </c>
      <c r="F130" s="50">
        <f>'Gesamtenergie 2019'!E15*'Energie pro Energieträger'!D$55</f>
        <v>0</v>
      </c>
      <c r="G130" s="54">
        <f>'Gesamtenergie 2019'!F15*'Energie pro Energieträger'!D$53</f>
        <v>0</v>
      </c>
      <c r="H130" s="51">
        <f>'Gesamtenergie 2019'!G15*'Energie pro Energieträger'!E$54</f>
        <v>6387.3163636363624</v>
      </c>
      <c r="I130" s="53">
        <f>'Gesamtenergie 2019'!H15*'Energie pro Energieträger'!E$56</f>
        <v>9698.0519999999997</v>
      </c>
      <c r="J130" s="52">
        <f>'Gesamtenergie 2019'!I15*'Energie pro Energieträger'!E$53</f>
        <v>7386.3049627155387</v>
      </c>
    </row>
    <row r="131" spans="4:10" x14ac:dyDescent="0.25">
      <c r="D131" s="8" t="str">
        <f>'Produktion je Standort'!C15</f>
        <v>Germany</v>
      </c>
      <c r="E131" s="8" t="str">
        <f>'Produktion je Standort'!D15</f>
        <v>Eisenhuettenstadt</v>
      </c>
      <c r="F131" s="50">
        <f>'Gesamtenergie 2019'!E16*'Energie pro Energieträger'!D$55</f>
        <v>0</v>
      </c>
      <c r="G131" s="54">
        <f>'Gesamtenergie 2019'!F16*'Energie pro Energieträger'!D$53</f>
        <v>0</v>
      </c>
      <c r="H131" s="51">
        <f>'Gesamtenergie 2019'!G16*'Energie pro Energieträger'!E$54</f>
        <v>4936.2797202797192</v>
      </c>
      <c r="I131" s="53">
        <f>'Gesamtenergie 2019'!H16*'Energie pro Energieträger'!E$56</f>
        <v>7494.9000000000005</v>
      </c>
      <c r="J131" s="52">
        <f>'Gesamtenergie 2019'!I16*'Energie pro Energieträger'!E$53</f>
        <v>5708.323389589651</v>
      </c>
    </row>
    <row r="132" spans="4:10" x14ac:dyDescent="0.25">
      <c r="D132" s="8" t="str">
        <f>'Produktion je Standort'!C16</f>
        <v>Germany</v>
      </c>
      <c r="E132" s="8" t="str">
        <f>'Produktion je Standort'!D16</f>
        <v>Duisburg-Huckingen</v>
      </c>
      <c r="F132" s="50">
        <f>'Gesamtenergie 2019'!E17*'Energie pro Energieträger'!D$55</f>
        <v>0</v>
      </c>
      <c r="G132" s="54">
        <f>'Gesamtenergie 2019'!F17*'Energie pro Energieträger'!D$53</f>
        <v>0</v>
      </c>
      <c r="H132" s="51">
        <f>'Gesamtenergie 2019'!G17*'Energie pro Energieträger'!E$54</f>
        <v>11479.720279720277</v>
      </c>
      <c r="I132" s="53">
        <f>'Gesamtenergie 2019'!H17*'Energie pro Energieträger'!E$56</f>
        <v>17430</v>
      </c>
      <c r="J132" s="52">
        <f>'Gesamtenergie 2019'!I17*'Energie pro Energieträger'!E$53</f>
        <v>13275.170673464305</v>
      </c>
    </row>
    <row r="133" spans="4:10" x14ac:dyDescent="0.25">
      <c r="D133" s="8" t="str">
        <f>'Produktion je Standort'!C17</f>
        <v>Germany</v>
      </c>
      <c r="E133" s="8" t="str">
        <f>'Produktion je Standort'!D17</f>
        <v>Duisburg-Beeckerwerth</v>
      </c>
      <c r="F133" s="50">
        <f>'Gesamtenergie 2019'!E18*'Energie pro Energieträger'!D$55</f>
        <v>0</v>
      </c>
      <c r="G133" s="54">
        <f>'Gesamtenergie 2019'!F18*'Energie pro Energieträger'!D$53</f>
        <v>0</v>
      </c>
      <c r="H133" s="51">
        <f>'Gesamtenergie 2019'!G18*'Energie pro Energieträger'!E$54</f>
        <v>13775.664335664333</v>
      </c>
      <c r="I133" s="53">
        <f>'Gesamtenergie 2019'!H18*'Energie pro Energieträger'!E$56</f>
        <v>20916</v>
      </c>
      <c r="J133" s="52">
        <f>'Gesamtenergie 2019'!I18*'Energie pro Energieträger'!E$53</f>
        <v>15930.204808157163</v>
      </c>
    </row>
    <row r="134" spans="4:10" x14ac:dyDescent="0.25">
      <c r="D134" s="8" t="str">
        <f>'Produktion je Standort'!C18</f>
        <v>Germany</v>
      </c>
      <c r="E134" s="8" t="str">
        <f>'Produktion je Standort'!D18</f>
        <v>Salzgitter</v>
      </c>
      <c r="F134" s="50">
        <f>'Gesamtenergie 2019'!E19*'Energie pro Energieträger'!D$55</f>
        <v>0</v>
      </c>
      <c r="G134" s="54">
        <f>'Gesamtenergie 2019'!F19*'Energie pro Energieträger'!D$53</f>
        <v>0</v>
      </c>
      <c r="H134" s="51">
        <f>'Gesamtenergie 2019'!G19*'Energie pro Energieträger'!E$54</f>
        <v>10561.342657342655</v>
      </c>
      <c r="I134" s="53">
        <f>'Gesamtenergie 2019'!H19*'Energie pro Energieträger'!E$56</f>
        <v>16035.6</v>
      </c>
      <c r="J134" s="52">
        <f>'Gesamtenergie 2019'!I19*'Energie pro Energieträger'!E$53</f>
        <v>12213.157019587159</v>
      </c>
    </row>
    <row r="135" spans="4:10" x14ac:dyDescent="0.25">
      <c r="D135" s="8" t="str">
        <f>'Produktion je Standort'!C19</f>
        <v>Germany</v>
      </c>
      <c r="E135" s="8" t="str">
        <f>'Produktion je Standort'!D19</f>
        <v>Dillingen</v>
      </c>
      <c r="F135" s="50">
        <f>'Gesamtenergie 2019'!E20*'Energie pro Energieträger'!D$55</f>
        <v>0</v>
      </c>
      <c r="G135" s="54">
        <f>'Gesamtenergie 2019'!F20*'Energie pro Energieträger'!D$53</f>
        <v>0</v>
      </c>
      <c r="H135" s="51">
        <f>'Gesamtenergie 2019'!G20*'Energie pro Energieträger'!E$54</f>
        <v>5358.7334265734262</v>
      </c>
      <c r="I135" s="53">
        <f>'Gesamtenergie 2019'!H20*'Energie pro Energieträger'!E$56</f>
        <v>8136.3240000000005</v>
      </c>
      <c r="J135" s="52">
        <f>'Gesamtenergie 2019'!I20*'Energie pro Energieträger'!E$53</f>
        <v>6196.8496703731371</v>
      </c>
    </row>
    <row r="136" spans="4:10" x14ac:dyDescent="0.25">
      <c r="D136" s="8" t="str">
        <f>'Produktion je Standort'!C20</f>
        <v>Germany</v>
      </c>
      <c r="E136" s="8" t="str">
        <f>'Produktion je Standort'!D20</f>
        <v>Duisburg</v>
      </c>
      <c r="F136" s="50">
        <f>'Gesamtenergie 2019'!E21*'Energie pro Energieträger'!D$55</f>
        <v>0</v>
      </c>
      <c r="G136" s="54">
        <f>'Gesamtenergie 2019'!F21*'Energie pro Energieträger'!D$53</f>
        <v>0</v>
      </c>
      <c r="H136" s="51">
        <f>'Gesamtenergie 2019'!G21*'Energie pro Energieträger'!E$54</f>
        <v>2571.457342657342</v>
      </c>
      <c r="I136" s="53">
        <f>'Gesamtenergie 2019'!H21*'Energie pro Energieträger'!E$56</f>
        <v>3904.32</v>
      </c>
      <c r="J136" s="52">
        <f>'Gesamtenergie 2019'!I21*'Energie pro Energieträger'!E$53</f>
        <v>2973.6382308560042</v>
      </c>
    </row>
    <row r="137" spans="4:10" x14ac:dyDescent="0.25">
      <c r="D137" s="8" t="str">
        <f>'Produktion je Standort'!C21</f>
        <v>Germany</v>
      </c>
      <c r="E137" s="8" t="str">
        <f>'Produktion je Standort'!D21</f>
        <v>Duisburg-Bruckhausen</v>
      </c>
      <c r="F137" s="50">
        <f>'Gesamtenergie 2019'!E22*'Energie pro Energieträger'!D$55</f>
        <v>0</v>
      </c>
      <c r="G137" s="54">
        <f>'Gesamtenergie 2019'!F22*'Energie pro Energieträger'!D$53</f>
        <v>0</v>
      </c>
      <c r="H137" s="51">
        <f>'Gesamtenergie 2019'!G22*'Energie pro Energieträger'!E$54</f>
        <v>13775.664335664333</v>
      </c>
      <c r="I137" s="53">
        <f>'Gesamtenergie 2019'!H22*'Energie pro Energieträger'!E$56</f>
        <v>20916</v>
      </c>
      <c r="J137" s="52">
        <f>'Gesamtenergie 2019'!I22*'Energie pro Energieträger'!E$53</f>
        <v>15930.204808157163</v>
      </c>
    </row>
    <row r="138" spans="4:10" x14ac:dyDescent="0.25">
      <c r="D138" s="8" t="str">
        <f>'Produktion je Standort'!C22</f>
        <v>Hungaria</v>
      </c>
      <c r="E138" s="8" t="str">
        <f>'Produktion je Standort'!D22</f>
        <v>Dunauijvaros</v>
      </c>
      <c r="F138" s="50">
        <f>'Gesamtenergie 2019'!E23*'Energie pro Energieträger'!D$55</f>
        <v>0</v>
      </c>
      <c r="G138" s="54">
        <f>'Gesamtenergie 2019'!F23*'Energie pro Energieträger'!D$53</f>
        <v>0</v>
      </c>
      <c r="H138" s="51">
        <f>'Gesamtenergie 2019'!G23*'Energie pro Energieträger'!E$54</f>
        <v>3673.5104895104887</v>
      </c>
      <c r="I138" s="53">
        <f>'Gesamtenergie 2019'!H23*'Energie pro Energieträger'!E$56</f>
        <v>5577.6</v>
      </c>
      <c r="J138" s="52">
        <f>'Gesamtenergie 2019'!I23*'Energie pro Energieträger'!E$53</f>
        <v>4248.0546155085776</v>
      </c>
    </row>
    <row r="139" spans="4:10" x14ac:dyDescent="0.25">
      <c r="D139" s="8" t="str">
        <f>'Produktion je Standort'!C23</f>
        <v>Italy</v>
      </c>
      <c r="E139" s="8" t="str">
        <f>'Produktion je Standort'!D23</f>
        <v>Taranto</v>
      </c>
      <c r="F139" s="50">
        <f>'Gesamtenergie 2019'!E24*'Energie pro Energieträger'!D$55</f>
        <v>0</v>
      </c>
      <c r="G139" s="54">
        <f>'Gesamtenergie 2019'!F24*'Energie pro Energieträger'!D$53</f>
        <v>0</v>
      </c>
      <c r="H139" s="51">
        <f>'Gesamtenergie 2019'!G24*'Energie pro Energieträger'!E$54</f>
        <v>19515.524475524471</v>
      </c>
      <c r="I139" s="53">
        <f>'Gesamtenergie 2019'!H24*'Energie pro Energieträger'!E$56</f>
        <v>29631</v>
      </c>
      <c r="J139" s="52">
        <f>'Gesamtenergie 2019'!I24*'Energie pro Energieträger'!E$53</f>
        <v>22567.790144889317</v>
      </c>
    </row>
    <row r="140" spans="4:10" x14ac:dyDescent="0.25">
      <c r="D140" s="8" t="str">
        <f>'Produktion je Standort'!C24</f>
        <v>Netherlands</v>
      </c>
      <c r="E140" s="8" t="str">
        <f>'Produktion je Standort'!D24</f>
        <v>Ijmuiden</v>
      </c>
      <c r="F140" s="50">
        <f>'Gesamtenergie 2019'!E25*'Energie pro Energieträger'!D$55</f>
        <v>0</v>
      </c>
      <c r="G140" s="54">
        <f>'Gesamtenergie 2019'!F25*'Energie pro Energieträger'!D$53</f>
        <v>0</v>
      </c>
      <c r="H140" s="51">
        <f>'Gesamtenergie 2019'!G25*'Energie pro Energieträger'!E$54</f>
        <v>15646.858741258739</v>
      </c>
      <c r="I140" s="53">
        <f>'Gesamtenergie 2019'!H25*'Energie pro Energieträger'!E$56</f>
        <v>23757.09</v>
      </c>
      <c r="J140" s="52">
        <f>'Gesamtenergie 2019'!I25*'Energie pro Energieträger'!E$53</f>
        <v>18094.057627931848</v>
      </c>
    </row>
    <row r="141" spans="4:10" x14ac:dyDescent="0.25">
      <c r="D141" s="8" t="str">
        <f>'Produktion je Standort'!C25</f>
        <v>Poland</v>
      </c>
      <c r="E141" s="8" t="str">
        <f>'Produktion je Standort'!D25</f>
        <v>Krakow</v>
      </c>
      <c r="F141" s="50">
        <f>'Gesamtenergie 2019'!E26*'Energie pro Energieträger'!D$55</f>
        <v>0</v>
      </c>
      <c r="G141" s="54">
        <f>'Gesamtenergie 2019'!F26*'Energie pro Energieträger'!D$53</f>
        <v>0</v>
      </c>
      <c r="H141" s="51">
        <f>'Gesamtenergie 2019'!G26*'Energie pro Energieträger'!E$54</f>
        <v>6256.4475524475511</v>
      </c>
      <c r="I141" s="53">
        <f>'Gesamtenergie 2019'!H26*'Energie pro Energieträger'!E$56</f>
        <v>9499.35</v>
      </c>
      <c r="J141" s="52">
        <f>'Gesamtenergie 2019'!I26*'Energie pro Energieträger'!E$53</f>
        <v>7234.9680170380452</v>
      </c>
    </row>
    <row r="142" spans="4:10" x14ac:dyDescent="0.25">
      <c r="D142" s="8" t="str">
        <f>'Produktion je Standort'!C26</f>
        <v>Poland</v>
      </c>
      <c r="E142" s="8" t="str">
        <f>'Produktion je Standort'!D26</f>
        <v>Dabrowa Gornicza</v>
      </c>
      <c r="F142" s="50">
        <f>'Gesamtenergie 2019'!E27*'Energie pro Energieträger'!D$55</f>
        <v>0</v>
      </c>
      <c r="G142" s="54">
        <f>'Gesamtenergie 2019'!F27*'Energie pro Energieträger'!D$53</f>
        <v>0</v>
      </c>
      <c r="H142" s="51">
        <f>'Gesamtenergie 2019'!G27*'Energie pro Energieträger'!E$54</f>
        <v>6256.4475524475511</v>
      </c>
      <c r="I142" s="53">
        <f>'Gesamtenergie 2019'!H27*'Energie pro Energieträger'!E$56</f>
        <v>9499.35</v>
      </c>
      <c r="J142" s="52">
        <f>'Gesamtenergie 2019'!I27*'Energie pro Energieträger'!E$53</f>
        <v>7234.9680170380452</v>
      </c>
    </row>
    <row r="143" spans="4:10" x14ac:dyDescent="0.25">
      <c r="D143" s="8" t="str">
        <f>'Produktion je Standort'!C27</f>
        <v>Romania</v>
      </c>
      <c r="E143" s="8" t="str">
        <f>'Produktion je Standort'!D27</f>
        <v>Galati</v>
      </c>
      <c r="F143" s="50">
        <f>'Gesamtenergie 2019'!E28*'Energie pro Energieträger'!D$55</f>
        <v>0</v>
      </c>
      <c r="G143" s="54">
        <f>'Gesamtenergie 2019'!F28*'Energie pro Energieträger'!D$53</f>
        <v>0</v>
      </c>
      <c r="H143" s="51">
        <f>'Gesamtenergie 2019'!G28*'Energie pro Energieträger'!E$54</f>
        <v>4706.6853146853136</v>
      </c>
      <c r="I143" s="53">
        <f>'Gesamtenergie 2019'!H28*'Energie pro Energieträger'!E$56</f>
        <v>7146.3</v>
      </c>
      <c r="J143" s="52">
        <f>'Gesamtenergie 2019'!I28*'Energie pro Energieträger'!E$53</f>
        <v>5442.8199761203641</v>
      </c>
    </row>
    <row r="144" spans="4:10" x14ac:dyDescent="0.25">
      <c r="D144" s="8" t="str">
        <f>'Produktion je Standort'!C28</f>
        <v>Slovakia</v>
      </c>
      <c r="E144" s="8" t="str">
        <f>'Produktion je Standort'!D28</f>
        <v>Kosice</v>
      </c>
      <c r="F144" s="50">
        <f>'Gesamtenergie 2019'!E29*'Energie pro Energieträger'!D$55</f>
        <v>0</v>
      </c>
      <c r="G144" s="54">
        <f>'Gesamtenergie 2019'!F29*'Energie pro Energieträger'!D$53</f>
        <v>0</v>
      </c>
      <c r="H144" s="51">
        <f>'Gesamtenergie 2019'!G29*'Energie pro Energieträger'!E$54</f>
        <v>10331.748251748249</v>
      </c>
      <c r="I144" s="53">
        <f>'Gesamtenergie 2019'!H29*'Energie pro Energieträger'!E$56</f>
        <v>15687.000000000002</v>
      </c>
      <c r="J144" s="52">
        <f>'Gesamtenergie 2019'!I29*'Energie pro Energieträger'!E$53</f>
        <v>11947.653606117872</v>
      </c>
    </row>
    <row r="145" spans="4:10" x14ac:dyDescent="0.25">
      <c r="D145" s="8" t="str">
        <f>'Produktion je Standort'!C29</f>
        <v>Spain</v>
      </c>
      <c r="E145" s="8" t="str">
        <f>'Produktion je Standort'!D29</f>
        <v>Gijon</v>
      </c>
      <c r="F145" s="50">
        <f>'Gesamtenergie 2019'!E30*'Energie pro Energieträger'!D$55</f>
        <v>0</v>
      </c>
      <c r="G145" s="54">
        <f>'Gesamtenergie 2019'!F30*'Energie pro Energieträger'!D$53</f>
        <v>0</v>
      </c>
      <c r="H145" s="51">
        <f>'Gesamtenergie 2019'!G30*'Energie pro Energieträger'!E$54</f>
        <v>5452.8671328671317</v>
      </c>
      <c r="I145" s="53">
        <f>'Gesamtenergie 2019'!H30*'Energie pro Energieträger'!E$56</f>
        <v>8279.25</v>
      </c>
      <c r="J145" s="52">
        <f>'Gesamtenergie 2019'!I30*'Energie pro Energieträger'!E$53</f>
        <v>6305.7060698955447</v>
      </c>
    </row>
    <row r="146" spans="4:10" x14ac:dyDescent="0.25">
      <c r="D146" s="8" t="str">
        <f>'Produktion je Standort'!C30</f>
        <v>Spain</v>
      </c>
      <c r="E146" s="8" t="str">
        <f>'Produktion je Standort'!D30</f>
        <v>Aviles</v>
      </c>
      <c r="F146" s="50">
        <f>'Gesamtenergie 2019'!E31*'Energie pro Energieträger'!D$55</f>
        <v>0</v>
      </c>
      <c r="G146" s="54">
        <f>'Gesamtenergie 2019'!F31*'Energie pro Energieträger'!D$53</f>
        <v>0</v>
      </c>
      <c r="H146" s="51">
        <f>'Gesamtenergie 2019'!G31*'Energie pro Energieträger'!E$54</f>
        <v>5452.8671328671317</v>
      </c>
      <c r="I146" s="53">
        <f>'Gesamtenergie 2019'!H31*'Energie pro Energieträger'!E$56</f>
        <v>8279.25</v>
      </c>
      <c r="J146" s="52">
        <f>'Gesamtenergie 2019'!I31*'Energie pro Energieträger'!E$53</f>
        <v>6305.7060698955447</v>
      </c>
    </row>
    <row r="147" spans="4:10" x14ac:dyDescent="0.25">
      <c r="D147" s="8" t="str">
        <f>'Produktion je Standort'!C31</f>
        <v>Sweden</v>
      </c>
      <c r="E147" s="8" t="str">
        <f>'Produktion je Standort'!D31</f>
        <v>Lulea</v>
      </c>
      <c r="F147" s="50">
        <f>'Gesamtenergie 2019'!E32*'Energie pro Energieträger'!D$55</f>
        <v>0</v>
      </c>
      <c r="G147" s="54">
        <f>'Gesamtenergie 2019'!F32*'Energie pro Energieträger'!D$53</f>
        <v>0</v>
      </c>
      <c r="H147" s="51">
        <f>'Gesamtenergie 2019'!G32*'Energie pro Energieträger'!E$54</f>
        <v>5280.6713286713275</v>
      </c>
      <c r="I147" s="53">
        <f>'Gesamtenergie 2019'!H32*'Energie pro Energieträger'!E$56</f>
        <v>8017.8</v>
      </c>
      <c r="J147" s="52">
        <f>'Gesamtenergie 2019'!I32*'Energie pro Energieträger'!E$53</f>
        <v>6106.5785097935795</v>
      </c>
    </row>
    <row r="148" spans="4:10" x14ac:dyDescent="0.25">
      <c r="D148" s="8" t="str">
        <f>'Produktion je Standort'!C32</f>
        <v>Sweden</v>
      </c>
      <c r="E148" s="8" t="str">
        <f>'Produktion je Standort'!D32</f>
        <v>Oxeloesund</v>
      </c>
      <c r="F148" s="50">
        <f>'Gesamtenergie 2019'!E33*'Energie pro Energieträger'!D$55</f>
        <v>0</v>
      </c>
      <c r="G148" s="54">
        <f>'Gesamtenergie 2019'!F33*'Energie pro Energieträger'!D$53</f>
        <v>0</v>
      </c>
      <c r="H148" s="51">
        <f>'Gesamtenergie 2019'!G33*'Energie pro Energieträger'!E$54</f>
        <v>3443.9160839160832</v>
      </c>
      <c r="I148" s="53">
        <f>'Gesamtenergie 2019'!H33*'Energie pro Energieträger'!E$56</f>
        <v>5229</v>
      </c>
      <c r="J148" s="52">
        <f>'Gesamtenergie 2019'!I33*'Energie pro Energieträger'!E$53</f>
        <v>3982.5512020392907</v>
      </c>
    </row>
    <row r="149" spans="4:10" x14ac:dyDescent="0.25">
      <c r="D149" s="8" t="str">
        <f>'Produktion je Standort'!C33</f>
        <v>United Kingdom</v>
      </c>
      <c r="E149" s="8" t="str">
        <f>'Produktion je Standort'!D33</f>
        <v>Port Talbot</v>
      </c>
      <c r="F149" s="50">
        <f>'Gesamtenergie 2019'!E34*'Energie pro Energieträger'!D$55</f>
        <v>0</v>
      </c>
      <c r="G149" s="54">
        <f>'Gesamtenergie 2019'!F34*'Energie pro Energieträger'!D$53</f>
        <v>0</v>
      </c>
      <c r="H149" s="51">
        <f>'Gesamtenergie 2019'!G34*'Energie pro Energieträger'!E$54</f>
        <v>8690.1482517482509</v>
      </c>
      <c r="I149" s="53">
        <f>'Gesamtenergie 2019'!H34*'Energie pro Energieträger'!E$56</f>
        <v>13194.51</v>
      </c>
      <c r="J149" s="52">
        <f>'Gesamtenergie 2019'!I34*'Energie pro Energieträger'!E$53</f>
        <v>10049.304199812479</v>
      </c>
    </row>
    <row r="150" spans="4:10" x14ac:dyDescent="0.25">
      <c r="D150" s="8" t="str">
        <f>'Produktion je Standort'!C34</f>
        <v>United Kingdom</v>
      </c>
      <c r="E150" s="8" t="str">
        <f>'Produktion je Standort'!D34</f>
        <v>Scunthorpe</v>
      </c>
      <c r="F150" s="50">
        <f>'Gesamtenergie 2019'!E35*'Energie pro Energieträger'!D$55</f>
        <v>0</v>
      </c>
      <c r="G150" s="54">
        <f>'Gesamtenergie 2019'!F35*'Energie pro Energieträger'!D$53</f>
        <v>0</v>
      </c>
      <c r="H150" s="51">
        <f>'Gesamtenergie 2019'!G35*'Energie pro Energieträger'!E$54</f>
        <v>6428.6433566433552</v>
      </c>
      <c r="I150" s="53">
        <f>'Gesamtenergie 2019'!H35*'Energie pro Energieträger'!E$56</f>
        <v>9760.8000000000011</v>
      </c>
      <c r="J150" s="52">
        <f>'Gesamtenergie 2019'!I35*'Energie pro Energieträger'!E$53</f>
        <v>7434.0955771400104</v>
      </c>
    </row>
  </sheetData>
  <mergeCells count="12">
    <mergeCell ref="D81:J81"/>
    <mergeCell ref="F83:G83"/>
    <mergeCell ref="H83:J83"/>
    <mergeCell ref="D118:J118"/>
    <mergeCell ref="F120:G120"/>
    <mergeCell ref="H120:J120"/>
    <mergeCell ref="D5:J5"/>
    <mergeCell ref="F7:G7"/>
    <mergeCell ref="H7:J7"/>
    <mergeCell ref="D42:J42"/>
    <mergeCell ref="F44:G44"/>
    <mergeCell ref="H44:J44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C3:I109"/>
  <sheetViews>
    <sheetView workbookViewId="0">
      <selection activeCell="J95" sqref="J95"/>
    </sheetView>
  </sheetViews>
  <sheetFormatPr baseColWidth="10" defaultRowHeight="15" x14ac:dyDescent="0.25"/>
  <cols>
    <col min="3" max="3" width="21.28515625" customWidth="1"/>
    <col min="4" max="4" width="26.5703125" customWidth="1"/>
    <col min="5" max="5" width="19.5703125" customWidth="1"/>
    <col min="6" max="6" width="27" customWidth="1"/>
    <col min="7" max="7" width="25.5703125" customWidth="1"/>
    <col min="8" max="8" width="25.7109375" customWidth="1"/>
    <col min="9" max="9" width="28.42578125" customWidth="1"/>
  </cols>
  <sheetData>
    <row r="3" spans="3:9" ht="40.5" customHeight="1" x14ac:dyDescent="0.35">
      <c r="C3" s="102" t="s">
        <v>111</v>
      </c>
      <c r="D3" s="102"/>
      <c r="E3" s="102"/>
      <c r="F3" s="102"/>
      <c r="G3" s="102"/>
      <c r="H3" s="102"/>
      <c r="I3" s="102"/>
    </row>
    <row r="4" spans="3:9" ht="15.75" customHeight="1" x14ac:dyDescent="0.35">
      <c r="C4" s="59"/>
      <c r="D4" s="59"/>
      <c r="E4" s="59"/>
      <c r="F4" s="59"/>
      <c r="G4" s="59"/>
      <c r="H4" s="59"/>
      <c r="I4" s="59"/>
    </row>
    <row r="5" spans="3:9" ht="15.75" x14ac:dyDescent="0.25">
      <c r="E5" s="99" t="s">
        <v>45</v>
      </c>
      <c r="F5" s="99"/>
      <c r="G5" s="99" t="s">
        <v>42</v>
      </c>
      <c r="H5" s="99"/>
      <c r="I5" s="99"/>
    </row>
    <row r="6" spans="3:9" x14ac:dyDescent="0.25">
      <c r="C6" s="15" t="s">
        <v>51</v>
      </c>
      <c r="D6" s="48" t="s">
        <v>52</v>
      </c>
      <c r="E6" s="62" t="str">
        <f>Studienliste!$F$17</f>
        <v>ISI-05 13</v>
      </c>
      <c r="F6" s="63" t="s">
        <v>128</v>
      </c>
      <c r="G6" s="64" t="str">
        <f>Studienliste!$F$10</f>
        <v>OTTO-01 17</v>
      </c>
      <c r="H6" s="65" t="str">
        <f>Studienliste!$F$8</f>
        <v>TUD-02 20</v>
      </c>
      <c r="I6" s="66" t="str">
        <f>F6</f>
        <v>ENWI</v>
      </c>
    </row>
    <row r="7" spans="3:9" x14ac:dyDescent="0.25">
      <c r="C7" s="8" t="str">
        <f>'Produktion je Standort'!C6</f>
        <v>Austria</v>
      </c>
      <c r="D7" s="8" t="str">
        <f>'Produktion je Standort'!D6</f>
        <v>Donawitz</v>
      </c>
      <c r="E7" s="50">
        <f>Sekundäranteil!$D$7*'Gesamtenergie 2019'!E7</f>
        <v>7601.68948</v>
      </c>
      <c r="F7" s="54">
        <f>Sekundäranteil!$D$7*'Gesamtenergie 2019'!F7</f>
        <v>9001.5395555555569</v>
      </c>
      <c r="G7" s="51">
        <f>Sekundäranteil!$D$7*'Gesamtenergie 2019'!G7</f>
        <v>7437.3375999999989</v>
      </c>
      <c r="H7" s="53">
        <f>Sekundäranteil!$D$7*'Gesamtenergie 2019'!H7</f>
        <v>5787.17832</v>
      </c>
      <c r="I7" s="52">
        <f>Sekundäranteil!$D$7*'Gesamtenergie 2019'!I7</f>
        <v>5203.000537777777</v>
      </c>
    </row>
    <row r="8" spans="3:9" x14ac:dyDescent="0.25">
      <c r="C8" s="8" t="str">
        <f>'Produktion je Standort'!C7</f>
        <v>Austria</v>
      </c>
      <c r="D8" s="8" t="str">
        <f>'Produktion je Standort'!D7</f>
        <v>Linz</v>
      </c>
      <c r="E8" s="50">
        <f>Sekundäranteil!$D$7*'Gesamtenergie 2019'!E8</f>
        <v>7601.68948</v>
      </c>
      <c r="F8" s="54">
        <f>Sekundäranteil!$D$7*'Gesamtenergie 2019'!F8</f>
        <v>9001.5395555555569</v>
      </c>
      <c r="G8" s="51">
        <f>Sekundäranteil!$D$7*'Gesamtenergie 2019'!G8</f>
        <v>7437.3375999999989</v>
      </c>
      <c r="H8" s="53">
        <f>Sekundäranteil!$D$7*'Gesamtenergie 2019'!H8</f>
        <v>5787.17832</v>
      </c>
      <c r="I8" s="52">
        <f>Sekundäranteil!$D$7*'Gesamtenergie 2019'!I8</f>
        <v>5203.000537777777</v>
      </c>
    </row>
    <row r="9" spans="3:9" x14ac:dyDescent="0.25">
      <c r="C9" s="8" t="str">
        <f>'Produktion je Standort'!C8</f>
        <v>Belgium</v>
      </c>
      <c r="D9" s="8" t="str">
        <f>'Produktion je Standort'!D8</f>
        <v>Ghent</v>
      </c>
      <c r="E9" s="50">
        <f>Sekundäranteil!$D$7*'Gesamtenergie 2019'!E9</f>
        <v>10980.441999999999</v>
      </c>
      <c r="F9" s="54">
        <f>Sekundäranteil!$D$7*'Gesamtenergie 2019'!F9</f>
        <v>13002.488888888891</v>
      </c>
      <c r="G9" s="51">
        <f>Sekundäranteil!$D$7*'Gesamtenergie 2019'!G9</f>
        <v>10743.039999999999</v>
      </c>
      <c r="H9" s="53">
        <f>Sekundäranteil!$D$7*'Gesamtenergie 2019'!H9</f>
        <v>8359.4279999999999</v>
      </c>
      <c r="I9" s="52">
        <f>Sekundäranteil!$D$7*'Gesamtenergie 2019'!I9</f>
        <v>7515.5984444444439</v>
      </c>
    </row>
    <row r="10" spans="3:9" x14ac:dyDescent="0.25">
      <c r="C10" s="8" t="str">
        <f>'Produktion je Standort'!C9</f>
        <v>Czech Republic</v>
      </c>
      <c r="D10" s="8" t="str">
        <f>'Produktion je Standort'!D9</f>
        <v>Trinec</v>
      </c>
      <c r="E10" s="50">
        <f>Sekundäranteil!$D$7*'Gesamtenergie 2019'!E10</f>
        <v>5204.1250799999998</v>
      </c>
      <c r="F10" s="54">
        <f>Sekundäranteil!$D$7*'Gesamtenergie 2019'!F10</f>
        <v>6162.4640000000009</v>
      </c>
      <c r="G10" s="51">
        <f>Sekundäranteil!$D$7*'Gesamtenergie 2019'!G10</f>
        <v>5091.6095999999989</v>
      </c>
      <c r="H10" s="53">
        <f>Sekundäranteil!$D$7*'Gesamtenergie 2019'!H10</f>
        <v>3961.9087199999999</v>
      </c>
      <c r="I10" s="52">
        <f>Sekundäranteil!$D$7*'Gesamtenergie 2019'!I10</f>
        <v>3561.9799599999997</v>
      </c>
    </row>
    <row r="11" spans="3:9" x14ac:dyDescent="0.25">
      <c r="C11" s="8" t="str">
        <f>'Produktion je Standort'!C10</f>
        <v>Finland</v>
      </c>
      <c r="D11" s="8" t="str">
        <f>'Produktion je Standort'!D10</f>
        <v>Raahe</v>
      </c>
      <c r="E11" s="50">
        <f>Sekundäranteil!$D$7*'Gesamtenergie 2019'!E11</f>
        <v>5238.3760000000002</v>
      </c>
      <c r="F11" s="54">
        <f>Sekundäranteil!$D$7*'Gesamtenergie 2019'!F11</f>
        <v>6203.0222222222237</v>
      </c>
      <c r="G11" s="51">
        <f>Sekundäranteil!$D$7*'Gesamtenergie 2019'!G11</f>
        <v>5125.119999999999</v>
      </c>
      <c r="H11" s="53">
        <f>Sekundäranteil!$D$7*'Gesamtenergie 2019'!H11</f>
        <v>3987.9840000000004</v>
      </c>
      <c r="I11" s="52">
        <f>Sekundäranteil!$D$7*'Gesamtenergie 2019'!I11</f>
        <v>3585.4231111111108</v>
      </c>
    </row>
    <row r="12" spans="3:9" x14ac:dyDescent="0.25">
      <c r="C12" s="8" t="str">
        <f>'Produktion je Standort'!C11</f>
        <v>France</v>
      </c>
      <c r="D12" s="8" t="str">
        <f>'Produktion je Standort'!D11</f>
        <v>Fos-Sur-Mer</v>
      </c>
      <c r="E12" s="50">
        <f>Sekundäranteil!$D$7*'Gesamtenergie 2019'!E12</f>
        <v>7555.35</v>
      </c>
      <c r="F12" s="54">
        <f>Sekundäranteil!$D$7*'Gesamtenergie 2019'!F12</f>
        <v>8946.6666666666697</v>
      </c>
      <c r="G12" s="51">
        <f>Sekundäranteil!$D$7*'Gesamtenergie 2019'!G12</f>
        <v>7392</v>
      </c>
      <c r="H12" s="53">
        <f>Sekundäranteil!$D$7*'Gesamtenergie 2019'!H12</f>
        <v>5751.9</v>
      </c>
      <c r="I12" s="52">
        <f>Sekundäranteil!$D$7*'Gesamtenergie 2019'!I12</f>
        <v>5171.2833333333328</v>
      </c>
    </row>
    <row r="13" spans="3:9" x14ac:dyDescent="0.25">
      <c r="C13" s="8" t="str">
        <f>'Produktion je Standort'!C12</f>
        <v>France</v>
      </c>
      <c r="D13" s="8" t="str">
        <f>'Produktion je Standort'!D12</f>
        <v>Dunkerque</v>
      </c>
      <c r="E13" s="50">
        <f>Sekundäranteil!$D$7*'Gesamtenergie 2019'!E13</f>
        <v>13801.106</v>
      </c>
      <c r="F13" s="54">
        <f>Sekundäranteil!$D$7*'Gesamtenergie 2019'!F13</f>
        <v>16342.577777777782</v>
      </c>
      <c r="G13" s="51">
        <f>Sekundäranteil!$D$7*'Gesamtenergie 2019'!G13</f>
        <v>13502.72</v>
      </c>
      <c r="H13" s="53">
        <f>Sekundäranteil!$D$7*'Gesamtenergie 2019'!H13</f>
        <v>10506.804000000002</v>
      </c>
      <c r="I13" s="52">
        <f>Sekundäranteil!$D$7*'Gesamtenergie 2019'!I13</f>
        <v>9446.2108888888888</v>
      </c>
    </row>
    <row r="14" spans="3:9" x14ac:dyDescent="0.25">
      <c r="C14" s="8" t="str">
        <f>'Produktion je Standort'!C13</f>
        <v>Germany</v>
      </c>
      <c r="D14" s="8" t="str">
        <f>'Produktion je Standort'!D13</f>
        <v>Bremen</v>
      </c>
      <c r="E14" s="50">
        <f>Sekundäranteil!$D$7*'Gesamtenergie 2019'!E14</f>
        <v>6648.7079999999996</v>
      </c>
      <c r="F14" s="54">
        <f>Sekundäranteil!$D$7*'Gesamtenergie 2019'!F14</f>
        <v>7873.0666666666675</v>
      </c>
      <c r="G14" s="51">
        <f>Sekundäranteil!$D$7*'Gesamtenergie 2019'!G14</f>
        <v>6504.9599999999991</v>
      </c>
      <c r="H14" s="53">
        <f>Sekundäranteil!$D$7*'Gesamtenergie 2019'!H14</f>
        <v>5061.6720000000005</v>
      </c>
      <c r="I14" s="52">
        <f>Sekundäranteil!$D$7*'Gesamtenergie 2019'!I14</f>
        <v>4550.7293333333328</v>
      </c>
    </row>
    <row r="15" spans="3:9" x14ac:dyDescent="0.25">
      <c r="C15" s="8" t="str">
        <f>'Produktion je Standort'!C14</f>
        <v>Germany</v>
      </c>
      <c r="D15" s="8" t="str">
        <f>'Produktion je Standort'!D14</f>
        <v>Voelklingen</v>
      </c>
      <c r="E15" s="50">
        <f>Sekundäranteil!$D$7*'Gesamtenergie 2019'!E15</f>
        <v>5605.0623199999991</v>
      </c>
      <c r="F15" s="54">
        <f>Sekundäranteil!$D$7*'Gesamtenergie 2019'!F15</f>
        <v>6637.2337777777793</v>
      </c>
      <c r="G15" s="51">
        <f>Sekundäranteil!$D$7*'Gesamtenergie 2019'!G15</f>
        <v>5483.8783999999996</v>
      </c>
      <c r="H15" s="53">
        <f>Sekundäranteil!$D$7*'Gesamtenergie 2019'!H15</f>
        <v>4267.1428800000003</v>
      </c>
      <c r="I15" s="52">
        <f>Sekundäranteil!$D$7*'Gesamtenergie 2019'!I15</f>
        <v>3836.4027288888888</v>
      </c>
    </row>
    <row r="16" spans="3:9" x14ac:dyDescent="0.25">
      <c r="C16" s="8" t="str">
        <f>'Produktion je Standort'!C15</f>
        <v>Germany</v>
      </c>
      <c r="D16" s="8" t="str">
        <f>'Produktion je Standort'!D15</f>
        <v>Eisenhuettenstadt</v>
      </c>
      <c r="E16" s="50">
        <f>Sekundäranteil!$D$7*'Gesamtenergie 2019'!E16</f>
        <v>4331.7339999999995</v>
      </c>
      <c r="F16" s="54">
        <f>Sekundäranteil!$D$7*'Gesamtenergie 2019'!F16</f>
        <v>5129.4222222222234</v>
      </c>
      <c r="G16" s="51">
        <f>Sekundäranteil!$D$7*'Gesamtenergie 2019'!G16</f>
        <v>4238.079999999999</v>
      </c>
      <c r="H16" s="53">
        <f>Sekundäranteil!$D$7*'Gesamtenergie 2019'!H16</f>
        <v>3297.7560000000003</v>
      </c>
      <c r="I16" s="52">
        <f>Sekundäranteil!$D$7*'Gesamtenergie 2019'!I16</f>
        <v>2964.8691111111111</v>
      </c>
    </row>
    <row r="17" spans="3:9" x14ac:dyDescent="0.25">
      <c r="C17" s="8" t="str">
        <f>'Produktion je Standort'!C16</f>
        <v>Germany</v>
      </c>
      <c r="D17" s="8" t="str">
        <f>'Produktion je Standort'!D16</f>
        <v>Duisburg-Huckingen</v>
      </c>
      <c r="E17" s="50">
        <f>Sekundäranteil!$D$7*'Gesamtenergie 2019'!E17</f>
        <v>10073.799999999999</v>
      </c>
      <c r="F17" s="54">
        <f>Sekundäranteil!$D$7*'Gesamtenergie 2019'!F17</f>
        <v>11928.888888888892</v>
      </c>
      <c r="G17" s="51">
        <f>Sekundäranteil!$D$7*'Gesamtenergie 2019'!G17</f>
        <v>9855.9999999999982</v>
      </c>
      <c r="H17" s="53">
        <f>Sekundäranteil!$D$7*'Gesamtenergie 2019'!H17</f>
        <v>7669.2</v>
      </c>
      <c r="I17" s="52">
        <f>Sekundäranteil!$D$7*'Gesamtenergie 2019'!I17</f>
        <v>6895.0444444444438</v>
      </c>
    </row>
    <row r="18" spans="3:9" x14ac:dyDescent="0.25">
      <c r="C18" s="8" t="str">
        <f>'Produktion je Standort'!C17</f>
        <v>Germany</v>
      </c>
      <c r="D18" s="8" t="str">
        <f>'Produktion je Standort'!D17</f>
        <v>Duisburg-Beeckerwerth</v>
      </c>
      <c r="E18" s="50">
        <f>Sekundäranteil!$D$7*'Gesamtenergie 2019'!E18</f>
        <v>12088.56</v>
      </c>
      <c r="F18" s="54">
        <f>Sekundäranteil!$D$7*'Gesamtenergie 2019'!F18</f>
        <v>14314.66666666667</v>
      </c>
      <c r="G18" s="51">
        <f>Sekundäranteil!$D$7*'Gesamtenergie 2019'!G18</f>
        <v>11827.199999999999</v>
      </c>
      <c r="H18" s="53">
        <f>Sekundäranteil!$D$7*'Gesamtenergie 2019'!H18</f>
        <v>9203.0400000000009</v>
      </c>
      <c r="I18" s="52">
        <f>Sekundäranteil!$D$7*'Gesamtenergie 2019'!I18</f>
        <v>8274.0533333333315</v>
      </c>
    </row>
    <row r="19" spans="3:9" x14ac:dyDescent="0.25">
      <c r="C19" s="8" t="str">
        <f>'Produktion je Standort'!C18</f>
        <v>Germany</v>
      </c>
      <c r="D19" s="8" t="str">
        <f>'Produktion je Standort'!D18</f>
        <v>Salzgitter</v>
      </c>
      <c r="E19" s="50">
        <f>Sekundäranteil!$D$7*'Gesamtenergie 2019'!E19</f>
        <v>9267.8959999999988</v>
      </c>
      <c r="F19" s="54">
        <f>Sekundäranteil!$D$7*'Gesamtenergie 2019'!F19</f>
        <v>10974.57777777778</v>
      </c>
      <c r="G19" s="51">
        <f>Sekundäranteil!$D$7*'Gesamtenergie 2019'!G19</f>
        <v>9067.5199999999986</v>
      </c>
      <c r="H19" s="53">
        <f>Sekundäranteil!$D$7*'Gesamtenergie 2019'!H19</f>
        <v>7055.6639999999998</v>
      </c>
      <c r="I19" s="52">
        <f>Sekundäranteil!$D$7*'Gesamtenergie 2019'!I19</f>
        <v>6343.4408888888884</v>
      </c>
    </row>
    <row r="20" spans="3:9" x14ac:dyDescent="0.25">
      <c r="C20" s="8" t="str">
        <f>'Produktion je Standort'!C19</f>
        <v>Germany</v>
      </c>
      <c r="D20" s="8" t="str">
        <f>'Produktion je Standort'!D19</f>
        <v>Dillingen</v>
      </c>
      <c r="E20" s="50">
        <f>Sekundäranteil!$D$7*'Gesamtenergie 2019'!E20</f>
        <v>4702.4498399999993</v>
      </c>
      <c r="F20" s="54">
        <f>Sekundäranteil!$D$7*'Gesamtenergie 2019'!F20</f>
        <v>5568.4053333333341</v>
      </c>
      <c r="G20" s="51">
        <f>Sekundäranteil!$D$7*'Gesamtenergie 2019'!G20</f>
        <v>4600.7807999999995</v>
      </c>
      <c r="H20" s="53">
        <f>Sekundäranteil!$D$7*'Gesamtenergie 2019'!H20</f>
        <v>3579.9825600000004</v>
      </c>
      <c r="I20" s="52">
        <f>Sekundäranteil!$D$7*'Gesamtenergie 2019'!I20</f>
        <v>3218.6067466666664</v>
      </c>
    </row>
    <row r="21" spans="3:9" x14ac:dyDescent="0.25">
      <c r="C21" s="8" t="str">
        <f>'Produktion je Standort'!C20</f>
        <v>Germany</v>
      </c>
      <c r="D21" s="8" t="str">
        <f>'Produktion je Standort'!D20</f>
        <v>Duisburg</v>
      </c>
      <c r="E21" s="50">
        <f>Sekundäranteil!$D$7*'Gesamtenergie 2019'!E21</f>
        <v>2256.5311999999999</v>
      </c>
      <c r="F21" s="54">
        <f>Sekundäranteil!$D$7*'Gesamtenergie 2019'!F21</f>
        <v>2672.0711111111118</v>
      </c>
      <c r="G21" s="51">
        <f>Sekundäranteil!$D$7*'Gesamtenergie 2019'!G21</f>
        <v>2207.7439999999997</v>
      </c>
      <c r="H21" s="53">
        <f>Sekundäranteil!$D$7*'Gesamtenergie 2019'!H21</f>
        <v>1717.9008000000001</v>
      </c>
      <c r="I21" s="52">
        <f>Sekundäranteil!$D$7*'Gesamtenergie 2019'!I21</f>
        <v>1544.4899555555555</v>
      </c>
    </row>
    <row r="22" spans="3:9" x14ac:dyDescent="0.25">
      <c r="C22" s="8" t="str">
        <f>'Produktion je Standort'!C21</f>
        <v>Germany</v>
      </c>
      <c r="D22" s="8" t="str">
        <f>'Produktion je Standort'!D21</f>
        <v>Duisburg-Bruckhausen</v>
      </c>
      <c r="E22" s="50">
        <f>Sekundäranteil!$D$7*'Gesamtenergie 2019'!E22</f>
        <v>12088.56</v>
      </c>
      <c r="F22" s="54">
        <f>Sekundäranteil!$D$7*'Gesamtenergie 2019'!F22</f>
        <v>14314.66666666667</v>
      </c>
      <c r="G22" s="51">
        <f>Sekundäranteil!$D$7*'Gesamtenergie 2019'!G22</f>
        <v>11827.199999999999</v>
      </c>
      <c r="H22" s="53">
        <f>Sekundäranteil!$D$7*'Gesamtenergie 2019'!H22</f>
        <v>9203.0400000000009</v>
      </c>
      <c r="I22" s="52">
        <f>Sekundäranteil!$D$7*'Gesamtenergie 2019'!I22</f>
        <v>8274.0533333333315</v>
      </c>
    </row>
    <row r="23" spans="3:9" x14ac:dyDescent="0.25">
      <c r="C23" s="8" t="str">
        <f>'Produktion je Standort'!C22</f>
        <v>Hungaria</v>
      </c>
      <c r="D23" s="8" t="str">
        <f>'Produktion je Standort'!D22</f>
        <v>Dunauijvaros</v>
      </c>
      <c r="E23" s="50">
        <f>Sekundäranteil!$D$7*'Gesamtenergie 2019'!E23</f>
        <v>3223.616</v>
      </c>
      <c r="F23" s="54">
        <f>Sekundäranteil!$D$7*'Gesamtenergie 2019'!F23</f>
        <v>3817.244444444445</v>
      </c>
      <c r="G23" s="51">
        <f>Sekundäranteil!$D$7*'Gesamtenergie 2019'!G23</f>
        <v>3153.9199999999996</v>
      </c>
      <c r="H23" s="53">
        <f>Sekundäranteil!$D$7*'Gesamtenergie 2019'!H23</f>
        <v>2454.1440000000002</v>
      </c>
      <c r="I23" s="52">
        <f>Sekundäranteil!$D$7*'Gesamtenergie 2019'!I23</f>
        <v>2206.4142222222222</v>
      </c>
    </row>
    <row r="24" spans="3:9" x14ac:dyDescent="0.25">
      <c r="C24" s="8" t="str">
        <f>'Produktion je Standort'!C23</f>
        <v>Italy</v>
      </c>
      <c r="D24" s="8" t="str">
        <f>'Produktion je Standort'!D23</f>
        <v>Taranto</v>
      </c>
      <c r="E24" s="50">
        <f>Sekundäranteil!$D$7*'Gesamtenergie 2019'!E24</f>
        <v>17125.46</v>
      </c>
      <c r="F24" s="54">
        <f>Sekundäranteil!$D$7*'Gesamtenergie 2019'!F24</f>
        <v>20279.111111111117</v>
      </c>
      <c r="G24" s="51">
        <f>Sekundäranteil!$D$7*'Gesamtenergie 2019'!G24</f>
        <v>16755.199999999997</v>
      </c>
      <c r="H24" s="53">
        <f>Sekundäranteil!$D$7*'Gesamtenergie 2019'!H24</f>
        <v>13037.64</v>
      </c>
      <c r="I24" s="52">
        <f>Sekundäranteil!$D$7*'Gesamtenergie 2019'!I24</f>
        <v>11721.575555555555</v>
      </c>
    </row>
    <row r="25" spans="3:9" x14ac:dyDescent="0.25">
      <c r="C25" s="8" t="str">
        <f>'Produktion je Standort'!C24</f>
        <v>Netherlands</v>
      </c>
      <c r="D25" s="8" t="str">
        <f>'Produktion je Standort'!D24</f>
        <v>Ijmuiden</v>
      </c>
      <c r="E25" s="50">
        <f>Sekundäranteil!$D$7*'Gesamtenergie 2019'!E25</f>
        <v>13730.589399999999</v>
      </c>
      <c r="F25" s="54">
        <f>Sekundäranteil!$D$7*'Gesamtenergie 2019'!F25</f>
        <v>16259.075555555559</v>
      </c>
      <c r="G25" s="51">
        <f>Sekundäranteil!$D$7*'Gesamtenergie 2019'!G25</f>
        <v>13433.727999999999</v>
      </c>
      <c r="H25" s="53">
        <f>Sekundäranteil!$D$7*'Gesamtenergie 2019'!H25</f>
        <v>10453.1196</v>
      </c>
      <c r="I25" s="52">
        <f>Sekundäranteil!$D$7*'Gesamtenergie 2019'!I25</f>
        <v>9397.9455777777785</v>
      </c>
    </row>
    <row r="26" spans="3:9" x14ac:dyDescent="0.25">
      <c r="C26" s="8" t="str">
        <f>'Produktion je Standort'!C25</f>
        <v>Poland</v>
      </c>
      <c r="D26" s="8" t="str">
        <f>'Produktion je Standort'!D25</f>
        <v>Krakow</v>
      </c>
      <c r="E26" s="50">
        <f>Sekundäranteil!$D$7*'Gesamtenergie 2019'!E26</f>
        <v>5490.2209999999995</v>
      </c>
      <c r="F26" s="54">
        <f>Sekundäranteil!$D$7*'Gesamtenergie 2019'!F26</f>
        <v>6501.2444444444454</v>
      </c>
      <c r="G26" s="51">
        <f>Sekundäranteil!$D$7*'Gesamtenergie 2019'!G26</f>
        <v>5371.5199999999995</v>
      </c>
      <c r="H26" s="53">
        <f>Sekundäranteil!$D$7*'Gesamtenergie 2019'!H26</f>
        <v>4179.7139999999999</v>
      </c>
      <c r="I26" s="52">
        <f>Sekundäranteil!$D$7*'Gesamtenergie 2019'!I26</f>
        <v>3757.7992222222219</v>
      </c>
    </row>
    <row r="27" spans="3:9" x14ac:dyDescent="0.25">
      <c r="C27" s="8" t="str">
        <f>'Produktion je Standort'!C26</f>
        <v>Poland</v>
      </c>
      <c r="D27" s="8" t="str">
        <f>'Produktion je Standort'!D26</f>
        <v>Dabrowa Gornicza</v>
      </c>
      <c r="E27" s="50">
        <f>Sekundäranteil!$D$7*'Gesamtenergie 2019'!E27</f>
        <v>5490.2209999999995</v>
      </c>
      <c r="F27" s="54">
        <f>Sekundäranteil!$D$7*'Gesamtenergie 2019'!F27</f>
        <v>6501.2444444444454</v>
      </c>
      <c r="G27" s="51">
        <f>Sekundäranteil!$D$7*'Gesamtenergie 2019'!G27</f>
        <v>5371.5199999999995</v>
      </c>
      <c r="H27" s="53">
        <f>Sekundäranteil!$D$7*'Gesamtenergie 2019'!H27</f>
        <v>4179.7139999999999</v>
      </c>
      <c r="I27" s="52">
        <f>Sekundäranteil!$D$7*'Gesamtenergie 2019'!I27</f>
        <v>3757.7992222222219</v>
      </c>
    </row>
    <row r="28" spans="3:9" x14ac:dyDescent="0.25">
      <c r="C28" s="8" t="str">
        <f>'Produktion je Standort'!C27</f>
        <v>Romania</v>
      </c>
      <c r="D28" s="8" t="str">
        <f>'Produktion je Standort'!D27</f>
        <v>Galati</v>
      </c>
      <c r="E28" s="50">
        <f>Sekundäranteil!$D$7*'Gesamtenergie 2019'!E28</f>
        <v>4130.2579999999998</v>
      </c>
      <c r="F28" s="54">
        <f>Sekundäranteil!$D$7*'Gesamtenergie 2019'!F28</f>
        <v>4890.8444444444458</v>
      </c>
      <c r="G28" s="51">
        <f>Sekundäranteil!$D$7*'Gesamtenergie 2019'!G28</f>
        <v>4040.9599999999991</v>
      </c>
      <c r="H28" s="53">
        <f>Sekundäranteil!$D$7*'Gesamtenergie 2019'!H28</f>
        <v>3144.3720000000003</v>
      </c>
      <c r="I28" s="52">
        <f>Sekundäranteil!$D$7*'Gesamtenergie 2019'!I28</f>
        <v>2826.9682222222218</v>
      </c>
    </row>
    <row r="29" spans="3:9" x14ac:dyDescent="0.25">
      <c r="C29" s="8" t="str">
        <f>'Produktion je Standort'!C28</f>
        <v>Slovakia</v>
      </c>
      <c r="D29" s="8" t="str">
        <f>'Produktion je Standort'!D28</f>
        <v>Kosice</v>
      </c>
      <c r="E29" s="50">
        <f>Sekundäranteil!$D$7*'Gesamtenergie 2019'!E29</f>
        <v>9066.42</v>
      </c>
      <c r="F29" s="54">
        <f>Sekundäranteil!$D$7*'Gesamtenergie 2019'!F29</f>
        <v>10736.000000000002</v>
      </c>
      <c r="G29" s="51">
        <f>Sekundäranteil!$D$7*'Gesamtenergie 2019'!G29</f>
        <v>8870.3999999999978</v>
      </c>
      <c r="H29" s="53">
        <f>Sekundäranteil!$D$7*'Gesamtenergie 2019'!H29</f>
        <v>6902.2800000000007</v>
      </c>
      <c r="I29" s="52">
        <f>Sekundäranteil!$D$7*'Gesamtenergie 2019'!I29</f>
        <v>6205.5399999999991</v>
      </c>
    </row>
    <row r="30" spans="3:9" x14ac:dyDescent="0.25">
      <c r="C30" s="8" t="str">
        <f>'Produktion je Standort'!C29</f>
        <v>Spain</v>
      </c>
      <c r="D30" s="8" t="str">
        <f>'Produktion je Standort'!D29</f>
        <v>Gijon</v>
      </c>
      <c r="E30" s="50">
        <f>Sekundäranteil!$D$7*'Gesamtenergie 2019'!E30</f>
        <v>4785.0550000000003</v>
      </c>
      <c r="F30" s="54">
        <f>Sekundäranteil!$D$7*'Gesamtenergie 2019'!F30</f>
        <v>5666.2222222222235</v>
      </c>
      <c r="G30" s="51">
        <f>Sekundäranteil!$D$7*'Gesamtenergie 2019'!G30</f>
        <v>4681.5999999999995</v>
      </c>
      <c r="H30" s="53">
        <f>Sekundäranteil!$D$7*'Gesamtenergie 2019'!H30</f>
        <v>3642.87</v>
      </c>
      <c r="I30" s="52">
        <f>Sekundäranteil!$D$7*'Gesamtenergie 2019'!I30</f>
        <v>3275.1461111111112</v>
      </c>
    </row>
    <row r="31" spans="3:9" x14ac:dyDescent="0.25">
      <c r="C31" s="8" t="str">
        <f>'Produktion je Standort'!C30</f>
        <v>Spain</v>
      </c>
      <c r="D31" s="8" t="str">
        <f>'Produktion je Standort'!D30</f>
        <v>Aviles</v>
      </c>
      <c r="E31" s="50">
        <f>Sekundäranteil!$D$7*'Gesamtenergie 2019'!E31</f>
        <v>4785.0550000000003</v>
      </c>
      <c r="F31" s="54">
        <f>Sekundäranteil!$D$7*'Gesamtenergie 2019'!F31</f>
        <v>5666.2222222222235</v>
      </c>
      <c r="G31" s="51">
        <f>Sekundäranteil!$D$7*'Gesamtenergie 2019'!G31</f>
        <v>4681.5999999999995</v>
      </c>
      <c r="H31" s="53">
        <f>Sekundäranteil!$D$7*'Gesamtenergie 2019'!H31</f>
        <v>3642.87</v>
      </c>
      <c r="I31" s="52">
        <f>Sekundäranteil!$D$7*'Gesamtenergie 2019'!I31</f>
        <v>3275.1461111111112</v>
      </c>
    </row>
    <row r="32" spans="3:9" x14ac:dyDescent="0.25">
      <c r="C32" s="8" t="str">
        <f>'Produktion je Standort'!C31</f>
        <v>Sweden</v>
      </c>
      <c r="D32" s="8" t="str">
        <f>'Produktion je Standort'!D31</f>
        <v>Lulea</v>
      </c>
      <c r="E32" s="50">
        <f>Sekundäranteil!$D$7*'Gesamtenergie 2019'!E32</f>
        <v>4633.9479999999994</v>
      </c>
      <c r="F32" s="54">
        <f>Sekundäranteil!$D$7*'Gesamtenergie 2019'!F32</f>
        <v>5487.2888888888901</v>
      </c>
      <c r="G32" s="51">
        <f>Sekundäranteil!$D$7*'Gesamtenergie 2019'!G32</f>
        <v>4533.7599999999993</v>
      </c>
      <c r="H32" s="53">
        <f>Sekundäranteil!$D$7*'Gesamtenergie 2019'!H32</f>
        <v>3527.8319999999999</v>
      </c>
      <c r="I32" s="52">
        <f>Sekundäranteil!$D$7*'Gesamtenergie 2019'!I32</f>
        <v>3171.7204444444442</v>
      </c>
    </row>
    <row r="33" spans="3:9" x14ac:dyDescent="0.25">
      <c r="C33" s="8" t="str">
        <f>'Produktion je Standort'!C32</f>
        <v>Sweden</v>
      </c>
      <c r="D33" s="8" t="str">
        <f>'Produktion je Standort'!D32</f>
        <v>Oxeloesund</v>
      </c>
      <c r="E33" s="50">
        <f>Sekundäranteil!$D$7*'Gesamtenergie 2019'!E33</f>
        <v>3022.14</v>
      </c>
      <c r="F33" s="54">
        <f>Sekundäranteil!$D$7*'Gesamtenergie 2019'!F33</f>
        <v>3578.6666666666674</v>
      </c>
      <c r="G33" s="51">
        <f>Sekundäranteil!$D$7*'Gesamtenergie 2019'!G33</f>
        <v>2956.7999999999997</v>
      </c>
      <c r="H33" s="53">
        <f>Sekundäranteil!$D$7*'Gesamtenergie 2019'!H33</f>
        <v>2300.7600000000002</v>
      </c>
      <c r="I33" s="52">
        <f>Sekundäranteil!$D$7*'Gesamtenergie 2019'!I33</f>
        <v>2068.5133333333329</v>
      </c>
    </row>
    <row r="34" spans="3:9" x14ac:dyDescent="0.25">
      <c r="C34" s="8" t="str">
        <f>'Produktion je Standort'!C33</f>
        <v>United Kingdom</v>
      </c>
      <c r="D34" s="8" t="str">
        <f>'Produktion je Standort'!D33</f>
        <v>Port Talbot</v>
      </c>
      <c r="E34" s="50">
        <f>Sekundäranteil!$D$7*'Gesamtenergie 2019'!E34</f>
        <v>7625.8665999999994</v>
      </c>
      <c r="F34" s="54">
        <f>Sekundäranteil!$D$7*'Gesamtenergie 2019'!F34</f>
        <v>9030.1688888888912</v>
      </c>
      <c r="G34" s="51">
        <f>Sekundäranteil!$D$7*'Gesamtenergie 2019'!G34</f>
        <v>7460.9919999999993</v>
      </c>
      <c r="H34" s="53">
        <f>Sekundäranteil!$D$7*'Gesamtenergie 2019'!H34</f>
        <v>5805.5843999999997</v>
      </c>
      <c r="I34" s="52">
        <f>Sekundäranteil!$D$7*'Gesamtenergie 2019'!I34</f>
        <v>5219.5486444444441</v>
      </c>
    </row>
    <row r="35" spans="3:9" x14ac:dyDescent="0.25">
      <c r="C35" s="8" t="str">
        <f>'Produktion je Standort'!C34</f>
        <v>United Kingdom</v>
      </c>
      <c r="D35" s="8" t="str">
        <f>'Produktion je Standort'!D34</f>
        <v>Scunthorpe</v>
      </c>
      <c r="E35" s="50">
        <f>Sekundäranteil!$D$7*'Gesamtenergie 2019'!E35</f>
        <v>5641.3279999999995</v>
      </c>
      <c r="F35" s="54">
        <f>Sekundäranteil!$D$7*'Gesamtenergie 2019'!F35</f>
        <v>6680.1777777777797</v>
      </c>
      <c r="G35" s="51">
        <f>Sekundäranteil!$D$7*'Gesamtenergie 2019'!G35</f>
        <v>5519.36</v>
      </c>
      <c r="H35" s="53">
        <f>Sekundäranteil!$D$7*'Gesamtenergie 2019'!H35</f>
        <v>4294.7520000000004</v>
      </c>
      <c r="I35" s="52">
        <f>Sekundäranteil!$D$7*'Gesamtenergie 2019'!I35</f>
        <v>3861.2248888888889</v>
      </c>
    </row>
    <row r="38" spans="3:9" ht="42.75" customHeight="1" x14ac:dyDescent="0.35">
      <c r="C38" s="102" t="s">
        <v>112</v>
      </c>
      <c r="D38" s="102"/>
      <c r="E38" s="102"/>
      <c r="F38" s="102"/>
      <c r="G38" s="102"/>
      <c r="H38" s="102"/>
      <c r="I38" s="102"/>
    </row>
    <row r="39" spans="3:9" ht="15.75" customHeight="1" x14ac:dyDescent="0.35">
      <c r="C39" s="59"/>
      <c r="D39" s="59"/>
      <c r="E39" s="59"/>
      <c r="F39" s="59"/>
      <c r="G39" s="59"/>
      <c r="H39" s="59"/>
      <c r="I39" s="59"/>
    </row>
    <row r="40" spans="3:9" ht="15.75" x14ac:dyDescent="0.25">
      <c r="E40" s="99" t="s">
        <v>45</v>
      </c>
      <c r="F40" s="99"/>
      <c r="G40" s="99" t="s">
        <v>42</v>
      </c>
      <c r="H40" s="99"/>
      <c r="I40" s="99"/>
    </row>
    <row r="41" spans="3:9" x14ac:dyDescent="0.25">
      <c r="C41" s="15" t="s">
        <v>51</v>
      </c>
      <c r="D41" s="48" t="s">
        <v>52</v>
      </c>
      <c r="E41" s="62" t="str">
        <f>Studienliste!$F$17</f>
        <v>ISI-05 13</v>
      </c>
      <c r="F41" s="63" t="s">
        <v>128</v>
      </c>
      <c r="G41" s="64" t="str">
        <f>Studienliste!$F$10</f>
        <v>OTTO-01 17</v>
      </c>
      <c r="H41" s="65" t="str">
        <f>Studienliste!$F$8</f>
        <v>TUD-02 20</v>
      </c>
      <c r="I41" s="66" t="str">
        <f>F41</f>
        <v>ENWI</v>
      </c>
    </row>
    <row r="42" spans="3:9" x14ac:dyDescent="0.25">
      <c r="C42" s="8" t="str">
        <f>C7</f>
        <v>Austria</v>
      </c>
      <c r="D42" s="8" t="str">
        <f>D7</f>
        <v>Donawitz</v>
      </c>
      <c r="E42" s="50">
        <f>Sekundäranteil!$D$10*'Gesamtenergie 2019'!E7</f>
        <v>8119.9864899999993</v>
      </c>
      <c r="F42" s="54">
        <f>Sekundäranteil!$D$10*'Gesamtenergie 2019'!F7</f>
        <v>9615.2808888888903</v>
      </c>
      <c r="G42" s="51">
        <f>Sekundäranteil!$D$10*'Gesamtenergie 2019'!G7</f>
        <v>7944.4287999999979</v>
      </c>
      <c r="H42" s="53">
        <f>Sekundäranteil!$D$10*'Gesamtenergie 2019'!H7</f>
        <v>6181.7586599999995</v>
      </c>
      <c r="I42" s="52">
        <f>Sekundäranteil!$D$10*'Gesamtenergie 2019'!I7</f>
        <v>5557.7505744444434</v>
      </c>
    </row>
    <row r="43" spans="3:9" x14ac:dyDescent="0.25">
      <c r="C43" s="8" t="str">
        <f t="shared" ref="C43:D43" si="0">C8</f>
        <v>Austria</v>
      </c>
      <c r="D43" s="8" t="str">
        <f t="shared" si="0"/>
        <v>Linz</v>
      </c>
      <c r="E43" s="50">
        <f>Sekundäranteil!$D$10*'Gesamtenergie 2019'!E8</f>
        <v>8119.9864899999993</v>
      </c>
      <c r="F43" s="54">
        <f>Sekundäranteil!$D$10*'Gesamtenergie 2019'!F8</f>
        <v>9615.2808888888903</v>
      </c>
      <c r="G43" s="51">
        <f>Sekundäranteil!$D$10*'Gesamtenergie 2019'!G8</f>
        <v>7944.4287999999979</v>
      </c>
      <c r="H43" s="53">
        <f>Sekundäranteil!$D$10*'Gesamtenergie 2019'!H8</f>
        <v>6181.7586599999995</v>
      </c>
      <c r="I43" s="52">
        <f>Sekundäranteil!$D$10*'Gesamtenergie 2019'!I8</f>
        <v>5557.7505744444434</v>
      </c>
    </row>
    <row r="44" spans="3:9" x14ac:dyDescent="0.25">
      <c r="C44" s="8" t="str">
        <f t="shared" ref="C44:D44" si="1">C9</f>
        <v>Belgium</v>
      </c>
      <c r="D44" s="8" t="str">
        <f t="shared" si="1"/>
        <v>Ghent</v>
      </c>
      <c r="E44" s="50">
        <f>Sekundäranteil!$D$10*'Gesamtenergie 2019'!E9</f>
        <v>11729.108499999998</v>
      </c>
      <c r="F44" s="54">
        <f>Sekundäranteil!$D$10*'Gesamtenergie 2019'!F9</f>
        <v>13889.022222222224</v>
      </c>
      <c r="G44" s="51">
        <f>Sekundäranteil!$D$10*'Gesamtenergie 2019'!G9</f>
        <v>11475.519999999997</v>
      </c>
      <c r="H44" s="53">
        <f>Sekundäranteil!$D$10*'Gesamtenergie 2019'!H9</f>
        <v>8929.3889999999992</v>
      </c>
      <c r="I44" s="52">
        <f>Sekundäranteil!$D$10*'Gesamtenergie 2019'!I9</f>
        <v>8028.0256111111094</v>
      </c>
    </row>
    <row r="45" spans="3:9" x14ac:dyDescent="0.25">
      <c r="C45" s="8" t="str">
        <f t="shared" ref="C45:D45" si="2">C10</f>
        <v>Czech Republic</v>
      </c>
      <c r="D45" s="8" t="str">
        <f t="shared" si="2"/>
        <v>Trinec</v>
      </c>
      <c r="E45" s="50">
        <f>Sekundäranteil!$D$10*'Gesamtenergie 2019'!E10</f>
        <v>5558.9517899999992</v>
      </c>
      <c r="F45" s="54">
        <f>Sekundäranteil!$D$10*'Gesamtenergie 2019'!F10</f>
        <v>6582.6320000000005</v>
      </c>
      <c r="G45" s="51">
        <f>Sekundäranteil!$D$10*'Gesamtenergie 2019'!G10</f>
        <v>5438.764799999999</v>
      </c>
      <c r="H45" s="53">
        <f>Sekundäranteil!$D$10*'Gesamtenergie 2019'!H10</f>
        <v>4232.0388599999997</v>
      </c>
      <c r="I45" s="52">
        <f>Sekundäranteil!$D$10*'Gesamtenergie 2019'!I10</f>
        <v>3804.8422299999997</v>
      </c>
    </row>
    <row r="46" spans="3:9" x14ac:dyDescent="0.25">
      <c r="C46" s="8" t="str">
        <f t="shared" ref="C46:D46" si="3">C11</f>
        <v>Finland</v>
      </c>
      <c r="D46" s="8" t="str">
        <f t="shared" si="3"/>
        <v>Raahe</v>
      </c>
      <c r="E46" s="50">
        <f>Sekundäranteil!$D$10*'Gesamtenergie 2019'!E11</f>
        <v>5595.5379999999996</v>
      </c>
      <c r="F46" s="54">
        <f>Sekundäranteil!$D$10*'Gesamtenergie 2019'!F11</f>
        <v>6625.9555555555571</v>
      </c>
      <c r="G46" s="51">
        <f>Sekundäranteil!$D$10*'Gesamtenergie 2019'!G11</f>
        <v>5474.5599999999986</v>
      </c>
      <c r="H46" s="53">
        <f>Sekundäranteil!$D$10*'Gesamtenergie 2019'!H11</f>
        <v>4259.8919999999998</v>
      </c>
      <c r="I46" s="52">
        <f>Sekundäranteil!$D$10*'Gesamtenergie 2019'!I11</f>
        <v>3829.8837777777771</v>
      </c>
    </row>
    <row r="47" spans="3:9" x14ac:dyDescent="0.25">
      <c r="C47" s="8" t="str">
        <f t="shared" ref="C47:D47" si="4">C12</f>
        <v>France</v>
      </c>
      <c r="D47" s="8" t="str">
        <f t="shared" si="4"/>
        <v>Fos-Sur-Mer</v>
      </c>
      <c r="E47" s="50">
        <f>Sekundäranteil!$D$10*'Gesamtenergie 2019'!E12</f>
        <v>8070.4874999999993</v>
      </c>
      <c r="F47" s="54">
        <f>Sekundäranteil!$D$10*'Gesamtenergie 2019'!F12</f>
        <v>9556.6666666666697</v>
      </c>
      <c r="G47" s="51">
        <f>Sekundäranteil!$D$10*'Gesamtenergie 2019'!G12</f>
        <v>7896</v>
      </c>
      <c r="H47" s="53">
        <f>Sekundäranteil!$D$10*'Gesamtenergie 2019'!H12</f>
        <v>6144.0749999999998</v>
      </c>
      <c r="I47" s="52">
        <f>Sekundäranteil!$D$10*'Gesamtenergie 2019'!I12</f>
        <v>5523.8708333333325</v>
      </c>
    </row>
    <row r="48" spans="3:9" x14ac:dyDescent="0.25">
      <c r="C48" s="8" t="str">
        <f t="shared" ref="C48:D48" si="5">C13</f>
        <v>France</v>
      </c>
      <c r="D48" s="8" t="str">
        <f t="shared" si="5"/>
        <v>Dunkerque</v>
      </c>
      <c r="E48" s="50">
        <f>Sekundäranteil!$D$10*'Gesamtenergie 2019'!E13</f>
        <v>14742.090499999998</v>
      </c>
      <c r="F48" s="54">
        <f>Sekundäranteil!$D$10*'Gesamtenergie 2019'!F13</f>
        <v>17456.84444444445</v>
      </c>
      <c r="G48" s="51">
        <f>Sekundäranteil!$D$10*'Gesamtenergie 2019'!G13</f>
        <v>14423.359999999997</v>
      </c>
      <c r="H48" s="53">
        <f>Sekundäranteil!$D$10*'Gesamtenergie 2019'!H13</f>
        <v>11223.177</v>
      </c>
      <c r="I48" s="52">
        <f>Sekundäranteil!$D$10*'Gesamtenergie 2019'!I13</f>
        <v>10090.27072222222</v>
      </c>
    </row>
    <row r="49" spans="3:9" x14ac:dyDescent="0.25">
      <c r="C49" s="8" t="str">
        <f t="shared" ref="C49:D49" si="6">C14</f>
        <v>Germany</v>
      </c>
      <c r="D49" s="8" t="str">
        <f t="shared" si="6"/>
        <v>Bremen</v>
      </c>
      <c r="E49" s="50">
        <f>Sekundäranteil!$D$10*'Gesamtenergie 2019'!E14</f>
        <v>7102.0289999999986</v>
      </c>
      <c r="F49" s="54">
        <f>Sekundäranteil!$D$10*'Gesamtenergie 2019'!F14</f>
        <v>8409.8666666666668</v>
      </c>
      <c r="G49" s="51">
        <f>Sekundäranteil!$D$10*'Gesamtenergie 2019'!G14</f>
        <v>6948.4799999999987</v>
      </c>
      <c r="H49" s="53">
        <f>Sekundäranteil!$D$10*'Gesamtenergie 2019'!H14</f>
        <v>5406.7860000000001</v>
      </c>
      <c r="I49" s="52">
        <f>Sekundäranteil!$D$10*'Gesamtenergie 2019'!I14</f>
        <v>4861.0063333333328</v>
      </c>
    </row>
    <row r="50" spans="3:9" x14ac:dyDescent="0.25">
      <c r="C50" s="8" t="str">
        <f t="shared" ref="C50:D50" si="7">C15</f>
        <v>Germany</v>
      </c>
      <c r="D50" s="8" t="str">
        <f t="shared" si="7"/>
        <v>Voelklingen</v>
      </c>
      <c r="E50" s="50">
        <f>Sekundäranteil!$D$10*'Gesamtenergie 2019'!E15</f>
        <v>5987.2256599999992</v>
      </c>
      <c r="F50" s="54">
        <f>Sekundäranteil!$D$10*'Gesamtenergie 2019'!F15</f>
        <v>7089.7724444444457</v>
      </c>
      <c r="G50" s="51">
        <f>Sekundäranteil!$D$10*'Gesamtenergie 2019'!G15</f>
        <v>5857.779199999999</v>
      </c>
      <c r="H50" s="53">
        <f>Sekundäranteil!$D$10*'Gesamtenergie 2019'!H15</f>
        <v>4558.0844399999996</v>
      </c>
      <c r="I50" s="52">
        <f>Sekundäranteil!$D$10*'Gesamtenergie 2019'!I15</f>
        <v>4097.9756422222217</v>
      </c>
    </row>
    <row r="51" spans="3:9" x14ac:dyDescent="0.25">
      <c r="C51" s="8" t="str">
        <f t="shared" ref="C51:D51" si="8">C16</f>
        <v>Germany</v>
      </c>
      <c r="D51" s="8" t="str">
        <f t="shared" si="8"/>
        <v>Eisenhuettenstadt</v>
      </c>
      <c r="E51" s="50">
        <f>Sekundäranteil!$D$10*'Gesamtenergie 2019'!E16</f>
        <v>4627.0794999999989</v>
      </c>
      <c r="F51" s="54">
        <f>Sekundäranteil!$D$10*'Gesamtenergie 2019'!F16</f>
        <v>5479.1555555555569</v>
      </c>
      <c r="G51" s="51">
        <f>Sekundäranteil!$D$10*'Gesamtenergie 2019'!G16</f>
        <v>4527.0399999999991</v>
      </c>
      <c r="H51" s="53">
        <f>Sekundäranteil!$D$10*'Gesamtenergie 2019'!H16</f>
        <v>3522.6030000000001</v>
      </c>
      <c r="I51" s="52">
        <f>Sekundäranteil!$D$10*'Gesamtenergie 2019'!I16</f>
        <v>3167.0192777777775</v>
      </c>
    </row>
    <row r="52" spans="3:9" x14ac:dyDescent="0.25">
      <c r="C52" s="8" t="str">
        <f t="shared" ref="C52:D52" si="9">C17</f>
        <v>Germany</v>
      </c>
      <c r="D52" s="8" t="str">
        <f t="shared" si="9"/>
        <v>Duisburg-Huckingen</v>
      </c>
      <c r="E52" s="50">
        <f>Sekundäranteil!$D$10*'Gesamtenergie 2019'!E17</f>
        <v>10760.65</v>
      </c>
      <c r="F52" s="54">
        <f>Sekundäranteil!$D$10*'Gesamtenergie 2019'!F17</f>
        <v>12742.222222222224</v>
      </c>
      <c r="G52" s="51">
        <f>Sekundäranteil!$D$10*'Gesamtenergie 2019'!G17</f>
        <v>10527.999999999998</v>
      </c>
      <c r="H52" s="53">
        <f>Sekundäranteil!$D$10*'Gesamtenergie 2019'!H17</f>
        <v>8192.1</v>
      </c>
      <c r="I52" s="52">
        <f>Sekundäranteil!$D$10*'Gesamtenergie 2019'!I17</f>
        <v>7365.1611111111106</v>
      </c>
    </row>
    <row r="53" spans="3:9" x14ac:dyDescent="0.25">
      <c r="C53" s="8" t="str">
        <f t="shared" ref="C53:D53" si="10">C18</f>
        <v>Germany</v>
      </c>
      <c r="D53" s="8" t="str">
        <f t="shared" si="10"/>
        <v>Duisburg-Beeckerwerth</v>
      </c>
      <c r="E53" s="50">
        <f>Sekundäranteil!$D$10*'Gesamtenergie 2019'!E18</f>
        <v>12912.779999999999</v>
      </c>
      <c r="F53" s="54">
        <f>Sekundäranteil!$D$10*'Gesamtenergie 2019'!F18</f>
        <v>15290.666666666668</v>
      </c>
      <c r="G53" s="51">
        <f>Sekundäranteil!$D$10*'Gesamtenergie 2019'!G18</f>
        <v>12633.599999999997</v>
      </c>
      <c r="H53" s="53">
        <f>Sekundäranteil!$D$10*'Gesamtenergie 2019'!H18</f>
        <v>9830.5199999999986</v>
      </c>
      <c r="I53" s="52">
        <f>Sekundäranteil!$D$10*'Gesamtenergie 2019'!I18</f>
        <v>8838.1933333333309</v>
      </c>
    </row>
    <row r="54" spans="3:9" x14ac:dyDescent="0.25">
      <c r="C54" s="8" t="str">
        <f t="shared" ref="C54:D54" si="11">C19</f>
        <v>Germany</v>
      </c>
      <c r="D54" s="8" t="str">
        <f t="shared" si="11"/>
        <v>Salzgitter</v>
      </c>
      <c r="E54" s="50">
        <f>Sekundäranteil!$D$10*'Gesamtenergie 2019'!E19</f>
        <v>9899.7979999999989</v>
      </c>
      <c r="F54" s="54">
        <f>Sekundäranteil!$D$10*'Gesamtenergie 2019'!F19</f>
        <v>11722.844444444445</v>
      </c>
      <c r="G54" s="51">
        <f>Sekundäranteil!$D$10*'Gesamtenergie 2019'!G19</f>
        <v>9685.7599999999984</v>
      </c>
      <c r="H54" s="53">
        <f>Sekundäranteil!$D$10*'Gesamtenergie 2019'!H19</f>
        <v>7536.732</v>
      </c>
      <c r="I54" s="52">
        <f>Sekundäranteil!$D$10*'Gesamtenergie 2019'!I19</f>
        <v>6775.9482222222214</v>
      </c>
    </row>
    <row r="55" spans="3:9" x14ac:dyDescent="0.25">
      <c r="C55" s="8" t="str">
        <f t="shared" ref="C55:D55" si="12">C20</f>
        <v>Germany</v>
      </c>
      <c r="D55" s="8" t="str">
        <f t="shared" si="12"/>
        <v>Dillingen</v>
      </c>
      <c r="E55" s="50">
        <f>Sekundäranteil!$D$10*'Gesamtenergie 2019'!E20</f>
        <v>5023.0714199999993</v>
      </c>
      <c r="F55" s="54">
        <f>Sekundäranteil!$D$10*'Gesamtenergie 2019'!F20</f>
        <v>5948.0693333333338</v>
      </c>
      <c r="G55" s="51">
        <f>Sekundäranteil!$D$10*'Gesamtenergie 2019'!G20</f>
        <v>4914.4703999999992</v>
      </c>
      <c r="H55" s="53">
        <f>Sekundäranteil!$D$10*'Gesamtenergie 2019'!H20</f>
        <v>3824.0722799999999</v>
      </c>
      <c r="I55" s="52">
        <f>Sekundäranteil!$D$10*'Gesamtenergie 2019'!I20</f>
        <v>3438.0572066666664</v>
      </c>
    </row>
    <row r="56" spans="3:9" x14ac:dyDescent="0.25">
      <c r="C56" s="8" t="str">
        <f t="shared" ref="C56:D56" si="13">C21</f>
        <v>Germany</v>
      </c>
      <c r="D56" s="8" t="str">
        <f t="shared" si="13"/>
        <v>Duisburg</v>
      </c>
      <c r="E56" s="50">
        <f>Sekundäranteil!$D$10*'Gesamtenergie 2019'!E21</f>
        <v>2410.3855999999996</v>
      </c>
      <c r="F56" s="54">
        <f>Sekundäranteil!$D$10*'Gesamtenergie 2019'!F21</f>
        <v>2854.2577777777783</v>
      </c>
      <c r="G56" s="51">
        <f>Sekundäranteil!$D$10*'Gesamtenergie 2019'!G21</f>
        <v>2358.2719999999995</v>
      </c>
      <c r="H56" s="53">
        <f>Sekundäranteil!$D$10*'Gesamtenergie 2019'!H21</f>
        <v>1835.0303999999999</v>
      </c>
      <c r="I56" s="52">
        <f>Sekundäranteil!$D$10*'Gesamtenergie 2019'!I21</f>
        <v>1649.7960888888886</v>
      </c>
    </row>
    <row r="57" spans="3:9" x14ac:dyDescent="0.25">
      <c r="C57" s="8" t="str">
        <f t="shared" ref="C57:D57" si="14">C22</f>
        <v>Germany</v>
      </c>
      <c r="D57" s="8" t="str">
        <f t="shared" si="14"/>
        <v>Duisburg-Bruckhausen</v>
      </c>
      <c r="E57" s="50">
        <f>Sekundäranteil!$D$10*'Gesamtenergie 2019'!E22</f>
        <v>12912.779999999999</v>
      </c>
      <c r="F57" s="54">
        <f>Sekundäranteil!$D$10*'Gesamtenergie 2019'!F22</f>
        <v>15290.666666666668</v>
      </c>
      <c r="G57" s="51">
        <f>Sekundäranteil!$D$10*'Gesamtenergie 2019'!G22</f>
        <v>12633.599999999997</v>
      </c>
      <c r="H57" s="53">
        <f>Sekundäranteil!$D$10*'Gesamtenergie 2019'!H22</f>
        <v>9830.5199999999986</v>
      </c>
      <c r="I57" s="52">
        <f>Sekundäranteil!$D$10*'Gesamtenergie 2019'!I22</f>
        <v>8838.1933333333309</v>
      </c>
    </row>
    <row r="58" spans="3:9" x14ac:dyDescent="0.25">
      <c r="C58" s="8" t="str">
        <f t="shared" ref="C58:D58" si="15">C23</f>
        <v>Hungaria</v>
      </c>
      <c r="D58" s="8" t="str">
        <f t="shared" si="15"/>
        <v>Dunauijvaros</v>
      </c>
      <c r="E58" s="50">
        <f>Sekundäranteil!$D$10*'Gesamtenergie 2019'!E23</f>
        <v>3443.4079999999994</v>
      </c>
      <c r="F58" s="54">
        <f>Sekundäranteil!$D$10*'Gesamtenergie 2019'!F23</f>
        <v>4077.5111111111114</v>
      </c>
      <c r="G58" s="51">
        <f>Sekundäranteil!$D$10*'Gesamtenergie 2019'!G23</f>
        <v>3368.9599999999996</v>
      </c>
      <c r="H58" s="53">
        <f>Sekundäranteil!$D$10*'Gesamtenergie 2019'!H23</f>
        <v>2621.4720000000002</v>
      </c>
      <c r="I58" s="52">
        <f>Sekundäranteil!$D$10*'Gesamtenergie 2019'!I23</f>
        <v>2356.8515555555555</v>
      </c>
    </row>
    <row r="59" spans="3:9" x14ac:dyDescent="0.25">
      <c r="C59" s="8" t="str">
        <f t="shared" ref="C59:D59" si="16">C24</f>
        <v>Italy</v>
      </c>
      <c r="D59" s="8" t="str">
        <f t="shared" si="16"/>
        <v>Taranto</v>
      </c>
      <c r="E59" s="50">
        <f>Sekundäranteil!$D$10*'Gesamtenergie 2019'!E24</f>
        <v>18293.105</v>
      </c>
      <c r="F59" s="54">
        <f>Sekundäranteil!$D$10*'Gesamtenergie 2019'!F24</f>
        <v>21661.777777777781</v>
      </c>
      <c r="G59" s="51">
        <f>Sekundäranteil!$D$10*'Gesamtenergie 2019'!G24</f>
        <v>17897.599999999995</v>
      </c>
      <c r="H59" s="53">
        <f>Sekundäranteil!$D$10*'Gesamtenergie 2019'!H24</f>
        <v>13926.57</v>
      </c>
      <c r="I59" s="52">
        <f>Sekundäranteil!$D$10*'Gesamtenergie 2019'!I24</f>
        <v>12520.773888888887</v>
      </c>
    </row>
    <row r="60" spans="3:9" x14ac:dyDescent="0.25">
      <c r="C60" s="8" t="str">
        <f t="shared" ref="C60:D60" si="17">C25</f>
        <v>Netherlands</v>
      </c>
      <c r="D60" s="8" t="str">
        <f t="shared" si="17"/>
        <v>Ijmuiden</v>
      </c>
      <c r="E60" s="50">
        <f>Sekundäranteil!$D$10*'Gesamtenergie 2019'!E25</f>
        <v>14666.765949999999</v>
      </c>
      <c r="F60" s="54">
        <f>Sekundäranteil!$D$10*'Gesamtenergie 2019'!F25</f>
        <v>17367.648888888893</v>
      </c>
      <c r="G60" s="51">
        <f>Sekundäranteil!$D$10*'Gesamtenergie 2019'!G25</f>
        <v>14349.663999999997</v>
      </c>
      <c r="H60" s="53">
        <f>Sekundäranteil!$D$10*'Gesamtenergie 2019'!H25</f>
        <v>11165.8323</v>
      </c>
      <c r="I60" s="52">
        <f>Sekundäranteil!$D$10*'Gesamtenergie 2019'!I25</f>
        <v>10038.714594444444</v>
      </c>
    </row>
    <row r="61" spans="3:9" x14ac:dyDescent="0.25">
      <c r="C61" s="8" t="str">
        <f t="shared" ref="C61:D61" si="18">C26</f>
        <v>Poland</v>
      </c>
      <c r="D61" s="8" t="str">
        <f t="shared" si="18"/>
        <v>Krakow</v>
      </c>
      <c r="E61" s="50">
        <f>Sekundäranteil!$D$10*'Gesamtenergie 2019'!E26</f>
        <v>5864.5542499999992</v>
      </c>
      <c r="F61" s="54">
        <f>Sekundäranteil!$D$10*'Gesamtenergie 2019'!F26</f>
        <v>6944.5111111111119</v>
      </c>
      <c r="G61" s="51">
        <f>Sekundäranteil!$D$10*'Gesamtenergie 2019'!G26</f>
        <v>5737.7599999999984</v>
      </c>
      <c r="H61" s="53">
        <f>Sekundäranteil!$D$10*'Gesamtenergie 2019'!H26</f>
        <v>4464.6944999999996</v>
      </c>
      <c r="I61" s="52">
        <f>Sekundäranteil!$D$10*'Gesamtenergie 2019'!I26</f>
        <v>4014.0128055555547</v>
      </c>
    </row>
    <row r="62" spans="3:9" x14ac:dyDescent="0.25">
      <c r="C62" s="8" t="str">
        <f t="shared" ref="C62:D62" si="19">C27</f>
        <v>Poland</v>
      </c>
      <c r="D62" s="8" t="str">
        <f t="shared" si="19"/>
        <v>Dabrowa Gornicza</v>
      </c>
      <c r="E62" s="50">
        <f>Sekundäranteil!$D$10*'Gesamtenergie 2019'!E27</f>
        <v>5864.5542499999992</v>
      </c>
      <c r="F62" s="54">
        <f>Sekundäranteil!$D$10*'Gesamtenergie 2019'!F27</f>
        <v>6944.5111111111119</v>
      </c>
      <c r="G62" s="51">
        <f>Sekundäranteil!$D$10*'Gesamtenergie 2019'!G27</f>
        <v>5737.7599999999984</v>
      </c>
      <c r="H62" s="53">
        <f>Sekundäranteil!$D$10*'Gesamtenergie 2019'!H27</f>
        <v>4464.6944999999996</v>
      </c>
      <c r="I62" s="52">
        <f>Sekundäranteil!$D$10*'Gesamtenergie 2019'!I27</f>
        <v>4014.0128055555547</v>
      </c>
    </row>
    <row r="63" spans="3:9" x14ac:dyDescent="0.25">
      <c r="C63" s="8" t="str">
        <f t="shared" ref="C63:D63" si="20">C28</f>
        <v>Romania</v>
      </c>
      <c r="D63" s="8" t="str">
        <f t="shared" si="20"/>
        <v>Galati</v>
      </c>
      <c r="E63" s="50">
        <f>Sekundäranteil!$D$10*'Gesamtenergie 2019'!E28</f>
        <v>4411.8664999999992</v>
      </c>
      <c r="F63" s="54">
        <f>Sekundäranteil!$D$10*'Gesamtenergie 2019'!F28</f>
        <v>5224.311111111112</v>
      </c>
      <c r="G63" s="51">
        <f>Sekundäranteil!$D$10*'Gesamtenergie 2019'!G28</f>
        <v>4316.4799999999987</v>
      </c>
      <c r="H63" s="53">
        <f>Sekundäranteil!$D$10*'Gesamtenergie 2019'!H28</f>
        <v>3358.761</v>
      </c>
      <c r="I63" s="52">
        <f>Sekundäranteil!$D$10*'Gesamtenergie 2019'!I28</f>
        <v>3019.7160555555552</v>
      </c>
    </row>
    <row r="64" spans="3:9" x14ac:dyDescent="0.25">
      <c r="C64" s="8" t="str">
        <f t="shared" ref="C64:D64" si="21">C29</f>
        <v>Slovakia</v>
      </c>
      <c r="D64" s="8" t="str">
        <f t="shared" si="21"/>
        <v>Kosice</v>
      </c>
      <c r="E64" s="50">
        <f>Sekundäranteil!$D$10*'Gesamtenergie 2019'!E29</f>
        <v>9684.5849999999991</v>
      </c>
      <c r="F64" s="54">
        <f>Sekundäranteil!$D$10*'Gesamtenergie 2019'!F29</f>
        <v>11468.000000000002</v>
      </c>
      <c r="G64" s="51">
        <f>Sekundäranteil!$D$10*'Gesamtenergie 2019'!G29</f>
        <v>9475.1999999999971</v>
      </c>
      <c r="H64" s="53">
        <f>Sekundäranteil!$D$10*'Gesamtenergie 2019'!H29</f>
        <v>7372.89</v>
      </c>
      <c r="I64" s="52">
        <f>Sekundäranteil!$D$10*'Gesamtenergie 2019'!I29</f>
        <v>6628.6449999999986</v>
      </c>
    </row>
    <row r="65" spans="3:9" x14ac:dyDescent="0.25">
      <c r="C65" s="8" t="str">
        <f t="shared" ref="C65:D65" si="22">C30</f>
        <v>Spain</v>
      </c>
      <c r="D65" s="8" t="str">
        <f t="shared" si="22"/>
        <v>Gijon</v>
      </c>
      <c r="E65" s="50">
        <f>Sekundäranteil!$D$10*'Gesamtenergie 2019'!E30</f>
        <v>5111.3087500000001</v>
      </c>
      <c r="F65" s="54">
        <f>Sekundäranteil!$D$10*'Gesamtenergie 2019'!F30</f>
        <v>6052.5555555555566</v>
      </c>
      <c r="G65" s="51">
        <f>Sekundäranteil!$D$10*'Gesamtenergie 2019'!G30</f>
        <v>5000.7999999999993</v>
      </c>
      <c r="H65" s="53">
        <f>Sekundäranteil!$D$10*'Gesamtenergie 2019'!H30</f>
        <v>3891.2474999999999</v>
      </c>
      <c r="I65" s="52">
        <f>Sekundäranteil!$D$10*'Gesamtenergie 2019'!I30</f>
        <v>3498.4515277777773</v>
      </c>
    </row>
    <row r="66" spans="3:9" x14ac:dyDescent="0.25">
      <c r="C66" s="8" t="str">
        <f t="shared" ref="C66:D66" si="23">C31</f>
        <v>Spain</v>
      </c>
      <c r="D66" s="8" t="str">
        <f t="shared" si="23"/>
        <v>Aviles</v>
      </c>
      <c r="E66" s="50">
        <f>Sekundäranteil!$D$10*'Gesamtenergie 2019'!E31</f>
        <v>5111.3087500000001</v>
      </c>
      <c r="F66" s="54">
        <f>Sekundäranteil!$D$10*'Gesamtenergie 2019'!F31</f>
        <v>6052.5555555555566</v>
      </c>
      <c r="G66" s="51">
        <f>Sekundäranteil!$D$10*'Gesamtenergie 2019'!G31</f>
        <v>5000.7999999999993</v>
      </c>
      <c r="H66" s="53">
        <f>Sekundäranteil!$D$10*'Gesamtenergie 2019'!H31</f>
        <v>3891.2474999999999</v>
      </c>
      <c r="I66" s="52">
        <f>Sekundäranteil!$D$10*'Gesamtenergie 2019'!I31</f>
        <v>3498.4515277777773</v>
      </c>
    </row>
    <row r="67" spans="3:9" x14ac:dyDescent="0.25">
      <c r="C67" s="8" t="str">
        <f t="shared" ref="C67:D67" si="24">C32</f>
        <v>Sweden</v>
      </c>
      <c r="D67" s="8" t="str">
        <f t="shared" si="24"/>
        <v>Lulea</v>
      </c>
      <c r="E67" s="50">
        <f>Sekundäranteil!$D$10*'Gesamtenergie 2019'!E32</f>
        <v>4949.8989999999994</v>
      </c>
      <c r="F67" s="54">
        <f>Sekundäranteil!$D$10*'Gesamtenergie 2019'!F32</f>
        <v>5861.4222222222224</v>
      </c>
      <c r="G67" s="51">
        <f>Sekundäranteil!$D$10*'Gesamtenergie 2019'!G32</f>
        <v>4842.8799999999992</v>
      </c>
      <c r="H67" s="53">
        <f>Sekundäranteil!$D$10*'Gesamtenergie 2019'!H32</f>
        <v>3768.366</v>
      </c>
      <c r="I67" s="52">
        <f>Sekundäranteil!$D$10*'Gesamtenergie 2019'!I32</f>
        <v>3387.9741111111107</v>
      </c>
    </row>
    <row r="68" spans="3:9" x14ac:dyDescent="0.25">
      <c r="C68" s="8" t="str">
        <f t="shared" ref="C68:D68" si="25">C33</f>
        <v>Sweden</v>
      </c>
      <c r="D68" s="8" t="str">
        <f t="shared" si="25"/>
        <v>Oxeloesund</v>
      </c>
      <c r="E68" s="50">
        <f>Sekundäranteil!$D$10*'Gesamtenergie 2019'!E33</f>
        <v>3228.1949999999997</v>
      </c>
      <c r="F68" s="54">
        <f>Sekundäranteil!$D$10*'Gesamtenergie 2019'!F33</f>
        <v>3822.666666666667</v>
      </c>
      <c r="G68" s="51">
        <f>Sekundäranteil!$D$10*'Gesamtenergie 2019'!G33</f>
        <v>3158.3999999999992</v>
      </c>
      <c r="H68" s="53">
        <f>Sekundäranteil!$D$10*'Gesamtenergie 2019'!H33</f>
        <v>2457.6299999999997</v>
      </c>
      <c r="I68" s="52">
        <f>Sekundäranteil!$D$10*'Gesamtenergie 2019'!I33</f>
        <v>2209.5483333333327</v>
      </c>
    </row>
    <row r="69" spans="3:9" x14ac:dyDescent="0.25">
      <c r="C69" s="8" t="str">
        <f t="shared" ref="C69:D69" si="26">C34</f>
        <v>United Kingdom</v>
      </c>
      <c r="D69" s="8" t="str">
        <f t="shared" si="26"/>
        <v>Port Talbot</v>
      </c>
      <c r="E69" s="50">
        <f>Sekundäranteil!$D$10*'Gesamtenergie 2019'!E34</f>
        <v>8145.8120499999995</v>
      </c>
      <c r="F69" s="54">
        <f>Sekundäranteil!$D$10*'Gesamtenergie 2019'!F34</f>
        <v>9645.8622222222239</v>
      </c>
      <c r="G69" s="51">
        <f>Sekundäranteil!$D$10*'Gesamtenergie 2019'!G34</f>
        <v>7969.695999999999</v>
      </c>
      <c r="H69" s="53">
        <f>Sekundäranteil!$D$10*'Gesamtenergie 2019'!H34</f>
        <v>6201.4196999999995</v>
      </c>
      <c r="I69" s="52">
        <f>Sekundäranteil!$D$10*'Gesamtenergie 2019'!I34</f>
        <v>5575.4269611111104</v>
      </c>
    </row>
    <row r="70" spans="3:9" x14ac:dyDescent="0.25">
      <c r="C70" s="8" t="str">
        <f t="shared" ref="C70:D70" si="27">C35</f>
        <v>United Kingdom</v>
      </c>
      <c r="D70" s="8" t="str">
        <f t="shared" si="27"/>
        <v>Scunthorpe</v>
      </c>
      <c r="E70" s="50">
        <f>Sekundäranteil!$D$10*'Gesamtenergie 2019'!E35</f>
        <v>6025.963999999999</v>
      </c>
      <c r="F70" s="54">
        <f>Sekundäranteil!$D$10*'Gesamtenergie 2019'!F35</f>
        <v>7135.644444444446</v>
      </c>
      <c r="G70" s="51">
        <f>Sekundäranteil!$D$10*'Gesamtenergie 2019'!G35</f>
        <v>5895.6799999999985</v>
      </c>
      <c r="H70" s="53">
        <f>Sekundäranteil!$D$10*'Gesamtenergie 2019'!H35</f>
        <v>4587.576</v>
      </c>
      <c r="I70" s="52">
        <f>Sekundäranteil!$D$10*'Gesamtenergie 2019'!I35</f>
        <v>4124.4902222222217</v>
      </c>
    </row>
    <row r="73" spans="3:9" ht="42" customHeight="1" x14ac:dyDescent="0.35">
      <c r="C73" s="102" t="s">
        <v>113</v>
      </c>
      <c r="D73" s="102"/>
      <c r="E73" s="102"/>
      <c r="F73" s="102"/>
      <c r="G73" s="102"/>
      <c r="H73" s="102"/>
      <c r="I73" s="102"/>
    </row>
    <row r="74" spans="3:9" ht="15.75" customHeight="1" x14ac:dyDescent="0.35">
      <c r="C74" s="59"/>
      <c r="D74" s="59"/>
      <c r="E74" s="59"/>
      <c r="F74" s="59"/>
      <c r="G74" s="59"/>
      <c r="H74" s="59"/>
      <c r="I74" s="59"/>
    </row>
    <row r="75" spans="3:9" ht="15.75" x14ac:dyDescent="0.25">
      <c r="E75" s="99" t="s">
        <v>45</v>
      </c>
      <c r="F75" s="99"/>
      <c r="G75" s="99" t="s">
        <v>42</v>
      </c>
      <c r="H75" s="99"/>
      <c r="I75" s="99"/>
    </row>
    <row r="76" spans="3:9" x14ac:dyDescent="0.25">
      <c r="C76" s="15" t="s">
        <v>51</v>
      </c>
      <c r="D76" s="48" t="s">
        <v>52</v>
      </c>
      <c r="E76" s="62" t="str">
        <f>Studienliste!$F$17</f>
        <v>ISI-05 13</v>
      </c>
      <c r="F76" s="63" t="s">
        <v>128</v>
      </c>
      <c r="G76" s="64" t="str">
        <f>Studienliste!$F$10</f>
        <v>OTTO-01 17</v>
      </c>
      <c r="H76" s="65" t="str">
        <f>Studienliste!$F$8</f>
        <v>TUD-02 20</v>
      </c>
      <c r="I76" s="66" t="str">
        <f>F76</f>
        <v>ENWI</v>
      </c>
    </row>
    <row r="77" spans="3:9" x14ac:dyDescent="0.25">
      <c r="C77" s="8" t="str">
        <f>C42</f>
        <v>Austria</v>
      </c>
      <c r="D77" s="8" t="str">
        <f>D42</f>
        <v>Donawitz</v>
      </c>
      <c r="E77" s="50">
        <f>Sekundäranteil!$D$9*'Gesamtenergie 2019'!E7</f>
        <v>8638.2834999999995</v>
      </c>
      <c r="F77" s="54">
        <f>Sekundäranteil!$D$9*'Gesamtenergie 2019'!F7</f>
        <v>10229.022222222224</v>
      </c>
      <c r="G77" s="51">
        <f>Sekundäranteil!$D$9*'Gesamtenergie 2019'!G7</f>
        <v>8451.5199999999986</v>
      </c>
      <c r="H77" s="53">
        <f>Sekundäranteil!$D$9*'Gesamtenergie 2019'!H7</f>
        <v>6576.3389999999999</v>
      </c>
      <c r="I77" s="52">
        <f>Sekundäranteil!$D$9*'Gesamtenergie 2019'!I7</f>
        <v>5912.5006111111106</v>
      </c>
    </row>
    <row r="78" spans="3:9" x14ac:dyDescent="0.25">
      <c r="C78" s="8" t="str">
        <f t="shared" ref="C78:D78" si="28">C43</f>
        <v>Austria</v>
      </c>
      <c r="D78" s="8" t="str">
        <f t="shared" si="28"/>
        <v>Linz</v>
      </c>
      <c r="E78" s="50">
        <f>Sekundäranteil!$D$9*'Gesamtenergie 2019'!E8</f>
        <v>8638.2834999999995</v>
      </c>
      <c r="F78" s="54">
        <f>Sekundäranteil!$D$9*'Gesamtenergie 2019'!F8</f>
        <v>10229.022222222224</v>
      </c>
      <c r="G78" s="51">
        <f>Sekundäranteil!$D$9*'Gesamtenergie 2019'!G8</f>
        <v>8451.5199999999986</v>
      </c>
      <c r="H78" s="53">
        <f>Sekundäranteil!$D$9*'Gesamtenergie 2019'!H8</f>
        <v>6576.3389999999999</v>
      </c>
      <c r="I78" s="52">
        <f>Sekundäranteil!$D$9*'Gesamtenergie 2019'!I8</f>
        <v>5912.5006111111106</v>
      </c>
    </row>
    <row r="79" spans="3:9" x14ac:dyDescent="0.25">
      <c r="C79" s="8" t="str">
        <f t="shared" ref="C79:D79" si="29">C44</f>
        <v>Belgium</v>
      </c>
      <c r="D79" s="8" t="str">
        <f t="shared" si="29"/>
        <v>Ghent</v>
      </c>
      <c r="E79" s="50">
        <f>Sekundäranteil!$D$9*'Gesamtenergie 2019'!E9</f>
        <v>12477.775</v>
      </c>
      <c r="F79" s="54">
        <f>Sekundäranteil!$D$9*'Gesamtenergie 2019'!F9</f>
        <v>14775.555555555558</v>
      </c>
      <c r="G79" s="51">
        <f>Sekundäranteil!$D$9*'Gesamtenergie 2019'!G9</f>
        <v>12207.999999999998</v>
      </c>
      <c r="H79" s="53">
        <f>Sekundäranteil!$D$9*'Gesamtenergie 2019'!H9</f>
        <v>9499.35</v>
      </c>
      <c r="I79" s="52">
        <f>Sekundäranteil!$D$9*'Gesamtenergie 2019'!I9</f>
        <v>8540.4527777777766</v>
      </c>
    </row>
    <row r="80" spans="3:9" x14ac:dyDescent="0.25">
      <c r="C80" s="8" t="str">
        <f t="shared" ref="C80:D80" si="30">C45</f>
        <v>Czech Republic</v>
      </c>
      <c r="D80" s="8" t="str">
        <f t="shared" si="30"/>
        <v>Trinec</v>
      </c>
      <c r="E80" s="50">
        <f>Sekundäranteil!$D$9*'Gesamtenergie 2019'!E10</f>
        <v>5913.7784999999994</v>
      </c>
      <c r="F80" s="54">
        <f>Sekundäranteil!$D$9*'Gesamtenergie 2019'!F10</f>
        <v>7002.8000000000011</v>
      </c>
      <c r="G80" s="51">
        <f>Sekundäranteil!$D$9*'Gesamtenergie 2019'!G10</f>
        <v>5785.9199999999992</v>
      </c>
      <c r="H80" s="53">
        <f>Sekundäranteil!$D$9*'Gesamtenergie 2019'!H10</f>
        <v>4502.1689999999999</v>
      </c>
      <c r="I80" s="52">
        <f>Sekundäranteil!$D$9*'Gesamtenergie 2019'!I10</f>
        <v>4047.7044999999998</v>
      </c>
    </row>
    <row r="81" spans="3:9" x14ac:dyDescent="0.25">
      <c r="C81" s="8" t="str">
        <f t="shared" ref="C81:D81" si="31">C46</f>
        <v>Finland</v>
      </c>
      <c r="D81" s="8" t="str">
        <f t="shared" si="31"/>
        <v>Raahe</v>
      </c>
      <c r="E81" s="50">
        <f>Sekundäranteil!$D$9*'Gesamtenergie 2019'!E11</f>
        <v>5952.7</v>
      </c>
      <c r="F81" s="54">
        <f>Sekundäranteil!$D$9*'Gesamtenergie 2019'!F11</f>
        <v>7048.8888888888905</v>
      </c>
      <c r="G81" s="51">
        <f>Sekundäranteil!$D$9*'Gesamtenergie 2019'!G11</f>
        <v>5823.9999999999991</v>
      </c>
      <c r="H81" s="53">
        <f>Sekundäranteil!$D$9*'Gesamtenergie 2019'!H11</f>
        <v>4531.8</v>
      </c>
      <c r="I81" s="52">
        <f>Sekundäranteil!$D$9*'Gesamtenergie 2019'!I11</f>
        <v>4074.344444444444</v>
      </c>
    </row>
    <row r="82" spans="3:9" x14ac:dyDescent="0.25">
      <c r="C82" s="8" t="str">
        <f t="shared" ref="C82:D82" si="32">C47</f>
        <v>France</v>
      </c>
      <c r="D82" s="8" t="str">
        <f t="shared" si="32"/>
        <v>Fos-Sur-Mer</v>
      </c>
      <c r="E82" s="50">
        <f>Sekundäranteil!$D$9*'Gesamtenergie 2019'!E12</f>
        <v>8585.625</v>
      </c>
      <c r="F82" s="54">
        <f>Sekundäranteil!$D$9*'Gesamtenergie 2019'!F12</f>
        <v>10166.66666666667</v>
      </c>
      <c r="G82" s="51">
        <f>Sekundäranteil!$D$9*'Gesamtenergie 2019'!G12</f>
        <v>8400</v>
      </c>
      <c r="H82" s="53">
        <f>Sekundäranteil!$D$9*'Gesamtenergie 2019'!H12</f>
        <v>6536.25</v>
      </c>
      <c r="I82" s="52">
        <f>Sekundäranteil!$D$9*'Gesamtenergie 2019'!I12</f>
        <v>5876.458333333333</v>
      </c>
    </row>
    <row r="83" spans="3:9" x14ac:dyDescent="0.25">
      <c r="C83" s="8" t="str">
        <f t="shared" ref="C83:D83" si="33">C48</f>
        <v>France</v>
      </c>
      <c r="D83" s="8" t="str">
        <f t="shared" si="33"/>
        <v>Dunkerque</v>
      </c>
      <c r="E83" s="50">
        <f>Sekundäranteil!$D$9*'Gesamtenergie 2019'!E13</f>
        <v>15683.074999999999</v>
      </c>
      <c r="F83" s="54">
        <f>Sekundäranteil!$D$9*'Gesamtenergie 2019'!F13</f>
        <v>18571.111111111117</v>
      </c>
      <c r="G83" s="51">
        <f>Sekundäranteil!$D$9*'Gesamtenergie 2019'!G13</f>
        <v>15343.999999999998</v>
      </c>
      <c r="H83" s="53">
        <f>Sekundäranteil!$D$9*'Gesamtenergie 2019'!H13</f>
        <v>11939.550000000001</v>
      </c>
      <c r="I83" s="52">
        <f>Sekundäranteil!$D$9*'Gesamtenergie 2019'!I13</f>
        <v>10734.330555555554</v>
      </c>
    </row>
    <row r="84" spans="3:9" x14ac:dyDescent="0.25">
      <c r="C84" s="8" t="str">
        <f t="shared" ref="C84:D84" si="34">C49</f>
        <v>Germany</v>
      </c>
      <c r="D84" s="8" t="str">
        <f t="shared" si="34"/>
        <v>Bremen</v>
      </c>
      <c r="E84" s="50">
        <f>Sekundäranteil!$D$9*'Gesamtenergie 2019'!E14</f>
        <v>7555.3499999999995</v>
      </c>
      <c r="F84" s="54">
        <f>Sekundäranteil!$D$9*'Gesamtenergie 2019'!F14</f>
        <v>8946.6666666666679</v>
      </c>
      <c r="G84" s="51">
        <f>Sekundäranteil!$D$9*'Gesamtenergie 2019'!G14</f>
        <v>7391.9999999999991</v>
      </c>
      <c r="H84" s="53">
        <f>Sekundäranteil!$D$9*'Gesamtenergie 2019'!H14</f>
        <v>5751.9000000000005</v>
      </c>
      <c r="I84" s="52">
        <f>Sekundäranteil!$D$9*'Gesamtenergie 2019'!I14</f>
        <v>5171.2833333333328</v>
      </c>
    </row>
    <row r="85" spans="3:9" x14ac:dyDescent="0.25">
      <c r="C85" s="8" t="str">
        <f t="shared" ref="C85:D85" si="35">C50</f>
        <v>Germany</v>
      </c>
      <c r="D85" s="8" t="str">
        <f t="shared" si="35"/>
        <v>Voelklingen</v>
      </c>
      <c r="E85" s="50">
        <f>Sekundäranteil!$D$9*'Gesamtenergie 2019'!E15</f>
        <v>6369.3889999999992</v>
      </c>
      <c r="F85" s="54">
        <f>Sekundäranteil!$D$9*'Gesamtenergie 2019'!F15</f>
        <v>7542.311111111113</v>
      </c>
      <c r="G85" s="51">
        <f>Sekundäranteil!$D$9*'Gesamtenergie 2019'!G15</f>
        <v>6231.6799999999994</v>
      </c>
      <c r="H85" s="53">
        <f>Sekundäranteil!$D$9*'Gesamtenergie 2019'!H15</f>
        <v>4849.0259999999998</v>
      </c>
      <c r="I85" s="52">
        <f>Sekundäranteil!$D$9*'Gesamtenergie 2019'!I15</f>
        <v>4359.5485555555551</v>
      </c>
    </row>
    <row r="86" spans="3:9" x14ac:dyDescent="0.25">
      <c r="C86" s="8" t="str">
        <f t="shared" ref="C86:D86" si="36">C51</f>
        <v>Germany</v>
      </c>
      <c r="D86" s="8" t="str">
        <f t="shared" si="36"/>
        <v>Eisenhuettenstadt</v>
      </c>
      <c r="E86" s="50">
        <f>Sekundäranteil!$D$9*'Gesamtenergie 2019'!E16</f>
        <v>4922.4249999999993</v>
      </c>
      <c r="F86" s="54">
        <f>Sekundäranteil!$D$9*'Gesamtenergie 2019'!F16</f>
        <v>5828.8888888888905</v>
      </c>
      <c r="G86" s="51">
        <f>Sekundäranteil!$D$9*'Gesamtenergie 2019'!G16</f>
        <v>4815.9999999999991</v>
      </c>
      <c r="H86" s="53">
        <f>Sekundäranteil!$D$9*'Gesamtenergie 2019'!H16</f>
        <v>3747.4500000000003</v>
      </c>
      <c r="I86" s="52">
        <f>Sekundäranteil!$D$9*'Gesamtenergie 2019'!I16</f>
        <v>3369.1694444444443</v>
      </c>
    </row>
    <row r="87" spans="3:9" x14ac:dyDescent="0.25">
      <c r="C87" s="8" t="str">
        <f t="shared" ref="C87:D87" si="37">C52</f>
        <v>Germany</v>
      </c>
      <c r="D87" s="8" t="str">
        <f t="shared" si="37"/>
        <v>Duisburg-Huckingen</v>
      </c>
      <c r="E87" s="50">
        <f>Sekundäranteil!$D$9*'Gesamtenergie 2019'!E17</f>
        <v>11447.5</v>
      </c>
      <c r="F87" s="54">
        <f>Sekundäranteil!$D$9*'Gesamtenergie 2019'!F17</f>
        <v>13555.555555555558</v>
      </c>
      <c r="G87" s="51">
        <f>Sekundäranteil!$D$9*'Gesamtenergie 2019'!G17</f>
        <v>11199.999999999998</v>
      </c>
      <c r="H87" s="53">
        <f>Sekundäranteil!$D$9*'Gesamtenergie 2019'!H17</f>
        <v>8715</v>
      </c>
      <c r="I87" s="52">
        <f>Sekundäranteil!$D$9*'Gesamtenergie 2019'!I17</f>
        <v>7835.2777777777774</v>
      </c>
    </row>
    <row r="88" spans="3:9" x14ac:dyDescent="0.25">
      <c r="C88" s="8" t="str">
        <f t="shared" ref="C88:D88" si="38">C53</f>
        <v>Germany</v>
      </c>
      <c r="D88" s="8" t="str">
        <f t="shared" si="38"/>
        <v>Duisburg-Beeckerwerth</v>
      </c>
      <c r="E88" s="50">
        <f>Sekundäranteil!$D$9*'Gesamtenergie 2019'!E18</f>
        <v>13737</v>
      </c>
      <c r="F88" s="54">
        <f>Sekundäranteil!$D$9*'Gesamtenergie 2019'!F18</f>
        <v>16266.66666666667</v>
      </c>
      <c r="G88" s="51">
        <f>Sekundäranteil!$D$9*'Gesamtenergie 2019'!G18</f>
        <v>13439.999999999998</v>
      </c>
      <c r="H88" s="53">
        <f>Sekundäranteil!$D$9*'Gesamtenergie 2019'!H18</f>
        <v>10458</v>
      </c>
      <c r="I88" s="52">
        <f>Sekundäranteil!$D$9*'Gesamtenergie 2019'!I18</f>
        <v>9402.3333333333321</v>
      </c>
    </row>
    <row r="89" spans="3:9" x14ac:dyDescent="0.25">
      <c r="C89" s="8" t="str">
        <f t="shared" ref="C89:D89" si="39">C54</f>
        <v>Germany</v>
      </c>
      <c r="D89" s="8" t="str">
        <f t="shared" si="39"/>
        <v>Salzgitter</v>
      </c>
      <c r="E89" s="50">
        <f>Sekundäranteil!$D$9*'Gesamtenergie 2019'!E19</f>
        <v>10531.699999999999</v>
      </c>
      <c r="F89" s="54">
        <f>Sekundäranteil!$D$9*'Gesamtenergie 2019'!F19</f>
        <v>12471.111111111113</v>
      </c>
      <c r="G89" s="51">
        <f>Sekundäranteil!$D$9*'Gesamtenergie 2019'!G19</f>
        <v>10303.999999999998</v>
      </c>
      <c r="H89" s="53">
        <f>Sekundäranteil!$D$9*'Gesamtenergie 2019'!H19</f>
        <v>8017.8</v>
      </c>
      <c r="I89" s="52">
        <f>Sekundäranteil!$D$9*'Gesamtenergie 2019'!I19</f>
        <v>7208.4555555555553</v>
      </c>
    </row>
    <row r="90" spans="3:9" x14ac:dyDescent="0.25">
      <c r="C90" s="8" t="str">
        <f t="shared" ref="C90:D90" si="40">C55</f>
        <v>Germany</v>
      </c>
      <c r="D90" s="8" t="str">
        <f t="shared" si="40"/>
        <v>Dillingen</v>
      </c>
      <c r="E90" s="50">
        <f>Sekundäranteil!$D$9*'Gesamtenergie 2019'!E20</f>
        <v>5343.6929999999993</v>
      </c>
      <c r="F90" s="54">
        <f>Sekundäranteil!$D$9*'Gesamtenergie 2019'!F20</f>
        <v>6327.7333333333345</v>
      </c>
      <c r="G90" s="51">
        <f>Sekundäranteil!$D$9*'Gesamtenergie 2019'!G20</f>
        <v>5228.16</v>
      </c>
      <c r="H90" s="53">
        <f>Sekundäranteil!$D$9*'Gesamtenergie 2019'!H20</f>
        <v>4068.1620000000003</v>
      </c>
      <c r="I90" s="52">
        <f>Sekundäranteil!$D$9*'Gesamtenergie 2019'!I20</f>
        <v>3657.5076666666664</v>
      </c>
    </row>
    <row r="91" spans="3:9" x14ac:dyDescent="0.25">
      <c r="C91" s="8" t="str">
        <f t="shared" ref="C91:D91" si="41">C56</f>
        <v>Germany</v>
      </c>
      <c r="D91" s="8" t="str">
        <f t="shared" si="41"/>
        <v>Duisburg</v>
      </c>
      <c r="E91" s="50">
        <f>Sekundäranteil!$D$9*'Gesamtenergie 2019'!E21</f>
        <v>2564.2399999999998</v>
      </c>
      <c r="F91" s="54">
        <f>Sekundäranteil!$D$9*'Gesamtenergie 2019'!F21</f>
        <v>3036.4444444444453</v>
      </c>
      <c r="G91" s="51">
        <f>Sekundäranteil!$D$9*'Gesamtenergie 2019'!G21</f>
        <v>2508.7999999999997</v>
      </c>
      <c r="H91" s="53">
        <f>Sekundäranteil!$D$9*'Gesamtenergie 2019'!H21</f>
        <v>1952.16</v>
      </c>
      <c r="I91" s="52">
        <f>Sekundäranteil!$D$9*'Gesamtenergie 2019'!I21</f>
        <v>1755.1022222222221</v>
      </c>
    </row>
    <row r="92" spans="3:9" x14ac:dyDescent="0.25">
      <c r="C92" s="8" t="str">
        <f t="shared" ref="C92:D92" si="42">C57</f>
        <v>Germany</v>
      </c>
      <c r="D92" s="8" t="str">
        <f t="shared" si="42"/>
        <v>Duisburg-Bruckhausen</v>
      </c>
      <c r="E92" s="50">
        <f>Sekundäranteil!$D$9*'Gesamtenergie 2019'!E22</f>
        <v>13737</v>
      </c>
      <c r="F92" s="54">
        <f>Sekundäranteil!$D$9*'Gesamtenergie 2019'!F22</f>
        <v>16266.66666666667</v>
      </c>
      <c r="G92" s="51">
        <f>Sekundäranteil!$D$9*'Gesamtenergie 2019'!G22</f>
        <v>13439.999999999998</v>
      </c>
      <c r="H92" s="53">
        <f>Sekundäranteil!$D$9*'Gesamtenergie 2019'!H22</f>
        <v>10458</v>
      </c>
      <c r="I92" s="52">
        <f>Sekundäranteil!$D$9*'Gesamtenergie 2019'!I22</f>
        <v>9402.3333333333321</v>
      </c>
    </row>
    <row r="93" spans="3:9" x14ac:dyDescent="0.25">
      <c r="C93" s="8" t="str">
        <f t="shared" ref="C93:D93" si="43">C58</f>
        <v>Hungaria</v>
      </c>
      <c r="D93" s="8" t="str">
        <f t="shared" si="43"/>
        <v>Dunauijvaros</v>
      </c>
      <c r="E93" s="50">
        <f>Sekundäranteil!$D$9*'Gesamtenergie 2019'!E23</f>
        <v>3663.2</v>
      </c>
      <c r="F93" s="54">
        <f>Sekundäranteil!$D$9*'Gesamtenergie 2019'!F23</f>
        <v>4337.7777777777783</v>
      </c>
      <c r="G93" s="51">
        <f>Sekundäranteil!$D$9*'Gesamtenergie 2019'!G23</f>
        <v>3583.9999999999995</v>
      </c>
      <c r="H93" s="53">
        <f>Sekundäranteil!$D$9*'Gesamtenergie 2019'!H23</f>
        <v>2788.8</v>
      </c>
      <c r="I93" s="52">
        <f>Sekundäranteil!$D$9*'Gesamtenergie 2019'!I23</f>
        <v>2507.2888888888888</v>
      </c>
    </row>
    <row r="94" spans="3:9" x14ac:dyDescent="0.25">
      <c r="C94" s="8" t="str">
        <f t="shared" ref="C94:D94" si="44">C59</f>
        <v>Italy</v>
      </c>
      <c r="D94" s="8" t="str">
        <f t="shared" si="44"/>
        <v>Taranto</v>
      </c>
      <c r="E94" s="50">
        <f>Sekundäranteil!$D$9*'Gesamtenergie 2019'!E24</f>
        <v>19460.75</v>
      </c>
      <c r="F94" s="54">
        <f>Sekundäranteil!$D$9*'Gesamtenergie 2019'!F24</f>
        <v>23044.444444444449</v>
      </c>
      <c r="G94" s="51">
        <f>Sekundäranteil!$D$9*'Gesamtenergie 2019'!G24</f>
        <v>19039.999999999996</v>
      </c>
      <c r="H94" s="53">
        <f>Sekundäranteil!$D$9*'Gesamtenergie 2019'!H24</f>
        <v>14815.5</v>
      </c>
      <c r="I94" s="52">
        <f>Sekundäranteil!$D$9*'Gesamtenergie 2019'!I24</f>
        <v>13319.972222222221</v>
      </c>
    </row>
    <row r="95" spans="3:9" x14ac:dyDescent="0.25">
      <c r="C95" s="8" t="str">
        <f t="shared" ref="C95:D95" si="45">C60</f>
        <v>Netherlands</v>
      </c>
      <c r="D95" s="8" t="str">
        <f t="shared" si="45"/>
        <v>Ijmuiden</v>
      </c>
      <c r="E95" s="50">
        <f>Sekundäranteil!$D$9*'Gesamtenergie 2019'!E25</f>
        <v>15602.942499999999</v>
      </c>
      <c r="F95" s="54">
        <f>Sekundäranteil!$D$9*'Gesamtenergie 2019'!F25</f>
        <v>18476.222222222226</v>
      </c>
      <c r="G95" s="51">
        <f>Sekundäranteil!$D$9*'Gesamtenergie 2019'!G25</f>
        <v>15265.599999999999</v>
      </c>
      <c r="H95" s="53">
        <f>Sekundäranteil!$D$9*'Gesamtenergie 2019'!H25</f>
        <v>11878.545</v>
      </c>
      <c r="I95" s="52">
        <f>Sekundäranteil!$D$9*'Gesamtenergie 2019'!I25</f>
        <v>10679.483611111111</v>
      </c>
    </row>
    <row r="96" spans="3:9" x14ac:dyDescent="0.25">
      <c r="C96" s="8" t="str">
        <f t="shared" ref="C96:D96" si="46">C61</f>
        <v>Poland</v>
      </c>
      <c r="D96" s="8" t="str">
        <f t="shared" si="46"/>
        <v>Krakow</v>
      </c>
      <c r="E96" s="50">
        <f>Sekundäranteil!$D$9*'Gesamtenergie 2019'!E26</f>
        <v>6238.8874999999998</v>
      </c>
      <c r="F96" s="54">
        <f>Sekundäranteil!$D$9*'Gesamtenergie 2019'!F26</f>
        <v>7387.7777777777792</v>
      </c>
      <c r="G96" s="51">
        <f>Sekundäranteil!$D$9*'Gesamtenergie 2019'!G26</f>
        <v>6103.9999999999991</v>
      </c>
      <c r="H96" s="53">
        <f>Sekundäranteil!$D$9*'Gesamtenergie 2019'!H26</f>
        <v>4749.6750000000002</v>
      </c>
      <c r="I96" s="52">
        <f>Sekundäranteil!$D$9*'Gesamtenergie 2019'!I26</f>
        <v>4270.2263888888883</v>
      </c>
    </row>
    <row r="97" spans="3:9" x14ac:dyDescent="0.25">
      <c r="C97" s="8" t="str">
        <f t="shared" ref="C97:D97" si="47">C62</f>
        <v>Poland</v>
      </c>
      <c r="D97" s="8" t="str">
        <f t="shared" si="47"/>
        <v>Dabrowa Gornicza</v>
      </c>
      <c r="E97" s="50">
        <f>Sekundäranteil!$D$9*'Gesamtenergie 2019'!E27</f>
        <v>6238.8874999999998</v>
      </c>
      <c r="F97" s="54">
        <f>Sekundäranteil!$D$9*'Gesamtenergie 2019'!F27</f>
        <v>7387.7777777777792</v>
      </c>
      <c r="G97" s="51">
        <f>Sekundäranteil!$D$9*'Gesamtenergie 2019'!G27</f>
        <v>6103.9999999999991</v>
      </c>
      <c r="H97" s="53">
        <f>Sekundäranteil!$D$9*'Gesamtenergie 2019'!H27</f>
        <v>4749.6750000000002</v>
      </c>
      <c r="I97" s="52">
        <f>Sekundäranteil!$D$9*'Gesamtenergie 2019'!I27</f>
        <v>4270.2263888888883</v>
      </c>
    </row>
    <row r="98" spans="3:9" x14ac:dyDescent="0.25">
      <c r="C98" s="8" t="str">
        <f t="shared" ref="C98:D98" si="48">C63</f>
        <v>Romania</v>
      </c>
      <c r="D98" s="8" t="str">
        <f t="shared" si="48"/>
        <v>Galati</v>
      </c>
      <c r="E98" s="50">
        <f>Sekundäranteil!$D$9*'Gesamtenergie 2019'!E28</f>
        <v>4693.4749999999995</v>
      </c>
      <c r="F98" s="54">
        <f>Sekundäranteil!$D$9*'Gesamtenergie 2019'!F28</f>
        <v>5557.7777777777792</v>
      </c>
      <c r="G98" s="51">
        <f>Sekundäranteil!$D$9*'Gesamtenergie 2019'!G28</f>
        <v>4591.9999999999991</v>
      </c>
      <c r="H98" s="53">
        <f>Sekundäranteil!$D$9*'Gesamtenergie 2019'!H28</f>
        <v>3573.15</v>
      </c>
      <c r="I98" s="52">
        <f>Sekundäranteil!$D$9*'Gesamtenergie 2019'!I28</f>
        <v>3212.4638888888885</v>
      </c>
    </row>
    <row r="99" spans="3:9" x14ac:dyDescent="0.25">
      <c r="C99" s="8" t="str">
        <f t="shared" ref="C99:D99" si="49">C64</f>
        <v>Slovakia</v>
      </c>
      <c r="D99" s="8" t="str">
        <f t="shared" si="49"/>
        <v>Kosice</v>
      </c>
      <c r="E99" s="50">
        <f>Sekundäranteil!$D$9*'Gesamtenergie 2019'!E29</f>
        <v>10302.75</v>
      </c>
      <c r="F99" s="54">
        <f>Sekundäranteil!$D$9*'Gesamtenergie 2019'!F29</f>
        <v>12200.000000000002</v>
      </c>
      <c r="G99" s="51">
        <f>Sekundäranteil!$D$9*'Gesamtenergie 2019'!G29</f>
        <v>10079.999999999998</v>
      </c>
      <c r="H99" s="53">
        <f>Sekundäranteil!$D$9*'Gesamtenergie 2019'!H29</f>
        <v>7843.5000000000009</v>
      </c>
      <c r="I99" s="52">
        <f>Sekundäranteil!$D$9*'Gesamtenergie 2019'!I29</f>
        <v>7051.7499999999991</v>
      </c>
    </row>
    <row r="100" spans="3:9" x14ac:dyDescent="0.25">
      <c r="C100" s="8" t="str">
        <f t="shared" ref="C100:D100" si="50">C65</f>
        <v>Spain</v>
      </c>
      <c r="D100" s="8" t="str">
        <f t="shared" si="50"/>
        <v>Gijon</v>
      </c>
      <c r="E100" s="50">
        <f>Sekundäranteil!$D$9*'Gesamtenergie 2019'!E30</f>
        <v>5437.5625</v>
      </c>
      <c r="F100" s="54">
        <f>Sekundäranteil!$D$9*'Gesamtenergie 2019'!F30</f>
        <v>6438.8888888888905</v>
      </c>
      <c r="G100" s="51">
        <f>Sekundäranteil!$D$9*'Gesamtenergie 2019'!G30</f>
        <v>5319.9999999999991</v>
      </c>
      <c r="H100" s="53">
        <f>Sekundäranteil!$D$9*'Gesamtenergie 2019'!H30</f>
        <v>4139.625</v>
      </c>
      <c r="I100" s="52">
        <f>Sekundäranteil!$D$9*'Gesamtenergie 2019'!I30</f>
        <v>3721.7569444444443</v>
      </c>
    </row>
    <row r="101" spans="3:9" x14ac:dyDescent="0.25">
      <c r="C101" s="8" t="str">
        <f t="shared" ref="C101:D101" si="51">C66</f>
        <v>Spain</v>
      </c>
      <c r="D101" s="8" t="str">
        <f t="shared" si="51"/>
        <v>Aviles</v>
      </c>
      <c r="E101" s="50">
        <f>Sekundäranteil!$D$9*'Gesamtenergie 2019'!E31</f>
        <v>5437.5625</v>
      </c>
      <c r="F101" s="54">
        <f>Sekundäranteil!$D$9*'Gesamtenergie 2019'!F31</f>
        <v>6438.8888888888905</v>
      </c>
      <c r="G101" s="51">
        <f>Sekundäranteil!$D$9*'Gesamtenergie 2019'!G31</f>
        <v>5319.9999999999991</v>
      </c>
      <c r="H101" s="53">
        <f>Sekundäranteil!$D$9*'Gesamtenergie 2019'!H31</f>
        <v>4139.625</v>
      </c>
      <c r="I101" s="52">
        <f>Sekundäranteil!$D$9*'Gesamtenergie 2019'!I31</f>
        <v>3721.7569444444443</v>
      </c>
    </row>
    <row r="102" spans="3:9" x14ac:dyDescent="0.25">
      <c r="C102" s="8" t="str">
        <f t="shared" ref="C102:D102" si="52">C67</f>
        <v>Sweden</v>
      </c>
      <c r="D102" s="8" t="str">
        <f t="shared" si="52"/>
        <v>Lulea</v>
      </c>
      <c r="E102" s="50">
        <f>Sekundäranteil!$D$9*'Gesamtenergie 2019'!E32</f>
        <v>5265.8499999999995</v>
      </c>
      <c r="F102" s="54">
        <f>Sekundäranteil!$D$9*'Gesamtenergie 2019'!F32</f>
        <v>6235.5555555555566</v>
      </c>
      <c r="G102" s="51">
        <f>Sekundäranteil!$D$9*'Gesamtenergie 2019'!G32</f>
        <v>5151.9999999999991</v>
      </c>
      <c r="H102" s="53">
        <f>Sekundäranteil!$D$9*'Gesamtenergie 2019'!H32</f>
        <v>4008.9</v>
      </c>
      <c r="I102" s="52">
        <f>Sekundäranteil!$D$9*'Gesamtenergie 2019'!I32</f>
        <v>3604.2277777777776</v>
      </c>
    </row>
    <row r="103" spans="3:9" x14ac:dyDescent="0.25">
      <c r="C103" s="8" t="str">
        <f t="shared" ref="C103:D103" si="53">C68</f>
        <v>Sweden</v>
      </c>
      <c r="D103" s="8" t="str">
        <f t="shared" si="53"/>
        <v>Oxeloesund</v>
      </c>
      <c r="E103" s="50">
        <f>Sekundäranteil!$D$9*'Gesamtenergie 2019'!E33</f>
        <v>3434.25</v>
      </c>
      <c r="F103" s="54">
        <f>Sekundäranteil!$D$9*'Gesamtenergie 2019'!F33</f>
        <v>4066.6666666666674</v>
      </c>
      <c r="G103" s="51">
        <f>Sekundäranteil!$D$9*'Gesamtenergie 2019'!G33</f>
        <v>3359.9999999999995</v>
      </c>
      <c r="H103" s="53">
        <f>Sekundäranteil!$D$9*'Gesamtenergie 2019'!H33</f>
        <v>2614.5</v>
      </c>
      <c r="I103" s="52">
        <f>Sekundäranteil!$D$9*'Gesamtenergie 2019'!I33</f>
        <v>2350.583333333333</v>
      </c>
    </row>
    <row r="104" spans="3:9" x14ac:dyDescent="0.25">
      <c r="C104" s="8" t="str">
        <f t="shared" ref="C104:D104" si="54">C69</f>
        <v>United Kingdom</v>
      </c>
      <c r="D104" s="8" t="str">
        <f t="shared" si="54"/>
        <v>Port Talbot</v>
      </c>
      <c r="E104" s="50">
        <f>Sekundäranteil!$D$9*'Gesamtenergie 2019'!E34</f>
        <v>8665.7574999999997</v>
      </c>
      <c r="F104" s="54">
        <f>Sekundäranteil!$D$9*'Gesamtenergie 2019'!F34</f>
        <v>10261.555555555558</v>
      </c>
      <c r="G104" s="51">
        <f>Sekundäranteil!$D$9*'Gesamtenergie 2019'!G34</f>
        <v>8478.4</v>
      </c>
      <c r="H104" s="53">
        <f>Sekundäranteil!$D$9*'Gesamtenergie 2019'!H34</f>
        <v>6597.2550000000001</v>
      </c>
      <c r="I104" s="52">
        <f>Sekundäranteil!$D$9*'Gesamtenergie 2019'!I34</f>
        <v>5931.3052777777775</v>
      </c>
    </row>
    <row r="105" spans="3:9" x14ac:dyDescent="0.25">
      <c r="C105" s="8" t="str">
        <f t="shared" ref="C105:D105" si="55">C70</f>
        <v>United Kingdom</v>
      </c>
      <c r="D105" s="8" t="str">
        <f t="shared" si="55"/>
        <v>Scunthorpe</v>
      </c>
      <c r="E105" s="50">
        <f>Sekundäranteil!$D$9*'Gesamtenergie 2019'!E35</f>
        <v>6410.5999999999995</v>
      </c>
      <c r="F105" s="54">
        <f>Sekundäranteil!$D$9*'Gesamtenergie 2019'!F35</f>
        <v>7591.1111111111131</v>
      </c>
      <c r="G105" s="51">
        <f>Sekundäranteil!$D$9*'Gesamtenergie 2019'!G35</f>
        <v>6271.9999999999991</v>
      </c>
      <c r="H105" s="53">
        <f>Sekundäranteil!$D$9*'Gesamtenergie 2019'!H35</f>
        <v>4880.4000000000005</v>
      </c>
      <c r="I105" s="52">
        <f>Sekundäranteil!$D$9*'Gesamtenergie 2019'!I35</f>
        <v>4387.7555555555555</v>
      </c>
    </row>
    <row r="109" spans="3:9" ht="15.75" x14ac:dyDescent="0.25">
      <c r="C109" s="58"/>
    </row>
  </sheetData>
  <mergeCells count="9">
    <mergeCell ref="E75:F75"/>
    <mergeCell ref="G75:I75"/>
    <mergeCell ref="C3:I3"/>
    <mergeCell ref="C38:I38"/>
    <mergeCell ref="C73:I73"/>
    <mergeCell ref="E5:F5"/>
    <mergeCell ref="G5:I5"/>
    <mergeCell ref="E40:F40"/>
    <mergeCell ref="G40:I40"/>
  </mergeCells>
  <pageMargins left="0.7" right="0.7" top="0.78740157499999996" bottom="0.78740157499999996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C3:I106"/>
  <sheetViews>
    <sheetView topLeftCell="A4" workbookViewId="0">
      <selection activeCell="I7" sqref="I7"/>
    </sheetView>
  </sheetViews>
  <sheetFormatPr baseColWidth="10" defaultRowHeight="15" x14ac:dyDescent="0.25"/>
  <cols>
    <col min="3" max="3" width="15.28515625" bestFit="1" customWidth="1"/>
    <col min="4" max="4" width="22.28515625" bestFit="1" customWidth="1"/>
    <col min="5" max="5" width="13.7109375" bestFit="1" customWidth="1"/>
    <col min="6" max="6" width="20.5703125" bestFit="1" customWidth="1"/>
    <col min="7" max="7" width="20.42578125" bestFit="1" customWidth="1"/>
    <col min="8" max="8" width="19.140625" bestFit="1" customWidth="1"/>
    <col min="9" max="9" width="24.5703125" bestFit="1" customWidth="1"/>
  </cols>
  <sheetData>
    <row r="3" spans="3:9" ht="42.75" customHeight="1" x14ac:dyDescent="0.35">
      <c r="C3" s="91" t="s">
        <v>108</v>
      </c>
      <c r="D3" s="91"/>
      <c r="E3" s="91"/>
      <c r="F3" s="91"/>
      <c r="G3" s="91"/>
      <c r="H3" s="91"/>
      <c r="I3" s="91"/>
    </row>
    <row r="5" spans="3:9" ht="15.75" x14ac:dyDescent="0.25">
      <c r="E5" s="99" t="s">
        <v>45</v>
      </c>
      <c r="F5" s="99"/>
      <c r="G5" s="99" t="s">
        <v>42</v>
      </c>
      <c r="H5" s="99"/>
      <c r="I5" s="99"/>
    </row>
    <row r="6" spans="3:9" x14ac:dyDescent="0.25">
      <c r="C6" s="15" t="s">
        <v>51</v>
      </c>
      <c r="D6" s="15" t="s">
        <v>52</v>
      </c>
      <c r="E6" s="62" t="str">
        <f>Studienliste!$F$17</f>
        <v>ISI-05 13</v>
      </c>
      <c r="F6" s="63" t="s">
        <v>128</v>
      </c>
      <c r="G6" s="64" t="str">
        <f>Studienliste!$F$10</f>
        <v>OTTO-01 17</v>
      </c>
      <c r="H6" s="65" t="str">
        <f>Studienliste!$F$8</f>
        <v>TUD-02 20</v>
      </c>
      <c r="I6" s="66" t="str">
        <f>F6</f>
        <v>ENWI</v>
      </c>
    </row>
    <row r="7" spans="3:9" x14ac:dyDescent="0.25">
      <c r="C7" s="8" t="str">
        <f>'Produktion je Standort'!C6</f>
        <v>Austria</v>
      </c>
      <c r="D7" s="8" t="str">
        <f>'Produktion je Standort'!D6</f>
        <v>Donawitz</v>
      </c>
      <c r="E7" s="50">
        <f>'Verbrauch je Träger 2019'!F120-'Energiebedarf Sek.Stahl 2050'!E7-('Verbrauch je Träger 2019'!F120-'Energiebedarf Sek.stahl 2019'!E6)</f>
        <v>-691.06268</v>
      </c>
      <c r="F7" s="54">
        <f>'Verbrauch je Träger 2019'!G120-'Energiebedarf Sek.Stahl 2050'!F7-('Verbrauch je Träger 2019'!G120-'Energiebedarf Sek.stahl 2019'!F6)</f>
        <v>-818.32177777777724</v>
      </c>
      <c r="G7" s="51">
        <f>'Verbrauch je Träger 2019'!H120-'Energiebedarf Sek.Stahl 2050'!G7-('Verbrauch je Träger 2019'!H120-'Energiebedarf Sek.stahl 2019'!G6)</f>
        <v>-676.12159999999949</v>
      </c>
      <c r="H7" s="53">
        <f>'Verbrauch je Träger 2019'!I120-'Energiebedarf Sek.Stahl 2050'!H7-('Verbrauch je Träger 2019'!I120-'Energiebedarf Sek.stahl 2019'!H6)</f>
        <v>-526.10711999999967</v>
      </c>
      <c r="I7" s="52">
        <f>'Verbrauch je Träger 2019'!J120-'Energiebedarf Sek.Stahl 2050'!I7-('Verbrauch je Träger 2019'!J120-'Energiebedarf Sek.stahl 2019'!I6)</f>
        <v>-473.00004888888816</v>
      </c>
    </row>
    <row r="8" spans="3:9" x14ac:dyDescent="0.25">
      <c r="C8" s="8" t="str">
        <f>'Produktion je Standort'!C7</f>
        <v>Austria</v>
      </c>
      <c r="D8" s="8" t="str">
        <f>'Produktion je Standort'!D7</f>
        <v>Linz</v>
      </c>
      <c r="E8" s="50">
        <f>'Verbrauch je Träger 2019'!F121-'Energiebedarf Sek.Stahl 2050'!E8-('Verbrauch je Träger 2019'!F121-'Energiebedarf Sek.stahl 2019'!E7)</f>
        <v>-691.06268</v>
      </c>
      <c r="F8" s="54">
        <f>'Verbrauch je Träger 2019'!G121-'Energiebedarf Sek.Stahl 2050'!F8-('Verbrauch je Träger 2019'!G121-'Energiebedarf Sek.stahl 2019'!F7)</f>
        <v>-818.32177777777724</v>
      </c>
      <c r="G8" s="51">
        <f>'Verbrauch je Träger 2019'!H121-'Energiebedarf Sek.Stahl 2050'!G8-('Verbrauch je Träger 2019'!H121-'Energiebedarf Sek.stahl 2019'!G7)</f>
        <v>-676.12159999999949</v>
      </c>
      <c r="H8" s="53">
        <f>'Verbrauch je Träger 2019'!I121-'Energiebedarf Sek.Stahl 2050'!H8-('Verbrauch je Träger 2019'!I121-'Energiebedarf Sek.stahl 2019'!H7)</f>
        <v>-526.10711999999967</v>
      </c>
      <c r="I8" s="52">
        <f>'Verbrauch je Träger 2019'!J121-'Energiebedarf Sek.Stahl 2050'!I8-('Verbrauch je Träger 2019'!J121-'Energiebedarf Sek.stahl 2019'!I7)</f>
        <v>-473.00004888888816</v>
      </c>
    </row>
    <row r="9" spans="3:9" x14ac:dyDescent="0.25">
      <c r="C9" s="8" t="str">
        <f>'Produktion je Standort'!C8</f>
        <v>Belgium</v>
      </c>
      <c r="D9" s="8" t="str">
        <f>'Produktion je Standort'!D8</f>
        <v>Ghent</v>
      </c>
      <c r="E9" s="50">
        <f>'Verbrauch je Träger 2019'!F122-'Energiebedarf Sek.Stahl 2050'!E9-('Verbrauch je Träger 2019'!F122-'Energiebedarf Sek.stahl 2019'!E8)</f>
        <v>-998.22199999999793</v>
      </c>
      <c r="F9" s="54">
        <f>'Verbrauch je Träger 2019'!G122-'Energiebedarf Sek.Stahl 2050'!F9-('Verbrauch je Träger 2019'!G122-'Energiebedarf Sek.stahl 2019'!F8)</f>
        <v>-1182.0444444444438</v>
      </c>
      <c r="G9" s="51">
        <f>'Verbrauch je Träger 2019'!H122-'Energiebedarf Sek.Stahl 2050'!G9-('Verbrauch je Träger 2019'!H122-'Energiebedarf Sek.stahl 2019'!G8)</f>
        <v>-976.63999999999942</v>
      </c>
      <c r="H9" s="53">
        <f>'Verbrauch je Träger 2019'!I122-'Energiebedarf Sek.Stahl 2050'!H9-('Verbrauch je Träger 2019'!I122-'Energiebedarf Sek.stahl 2019'!H8)</f>
        <v>-759.94800000000032</v>
      </c>
      <c r="I9" s="52">
        <f>'Verbrauch je Träger 2019'!J122-'Energiebedarf Sek.Stahl 2050'!I9-('Verbrauch je Träger 2019'!J122-'Energiebedarf Sek.stahl 2019'!I8)</f>
        <v>-683.23622222222184</v>
      </c>
    </row>
    <row r="10" spans="3:9" x14ac:dyDescent="0.25">
      <c r="C10" s="8" t="str">
        <f>'Produktion je Standort'!C9</f>
        <v>Czech Republic</v>
      </c>
      <c r="D10" s="8" t="str">
        <f>'Produktion je Standort'!D9</f>
        <v>Trinec</v>
      </c>
      <c r="E10" s="50">
        <f>'Verbrauch je Träger 2019'!F123-'Energiebedarf Sek.Stahl 2050'!E10-('Verbrauch je Träger 2019'!F123-'Energiebedarf Sek.stahl 2019'!E9)</f>
        <v>-473.10228000000006</v>
      </c>
      <c r="F10" s="54">
        <f>'Verbrauch je Träger 2019'!G123-'Energiebedarf Sek.Stahl 2050'!F10-('Verbrauch je Träger 2019'!G123-'Energiebedarf Sek.stahl 2019'!F9)</f>
        <v>-560.22399999999925</v>
      </c>
      <c r="G10" s="51">
        <f>'Verbrauch je Träger 2019'!H123-'Energiebedarf Sek.Stahl 2050'!G10-('Verbrauch je Träger 2019'!H123-'Energiebedarf Sek.stahl 2019'!G9)</f>
        <v>-462.87359999999899</v>
      </c>
      <c r="H10" s="53">
        <f>'Verbrauch je Träger 2019'!I123-'Energiebedarf Sek.Stahl 2050'!H10-('Verbrauch je Träger 2019'!I123-'Energiebedarf Sek.stahl 2019'!H9)</f>
        <v>-360.17351999999937</v>
      </c>
      <c r="I10" s="52">
        <f>'Verbrauch je Träger 2019'!J123-'Energiebedarf Sek.Stahl 2050'!I10-('Verbrauch je Träger 2019'!J123-'Energiebedarf Sek.stahl 2019'!I9)</f>
        <v>-323.8163599999998</v>
      </c>
    </row>
    <row r="11" spans="3:9" x14ac:dyDescent="0.25">
      <c r="C11" s="8" t="str">
        <f>'Produktion je Standort'!C10</f>
        <v>Finland</v>
      </c>
      <c r="D11" s="8" t="str">
        <f>'Produktion je Standort'!D10</f>
        <v>Raahe</v>
      </c>
      <c r="E11" s="50">
        <f>'Verbrauch je Träger 2019'!F124-'Energiebedarf Sek.Stahl 2050'!E11-('Verbrauch je Träger 2019'!F124-'Energiebedarf Sek.stahl 2019'!E10)</f>
        <v>-476.21600000000035</v>
      </c>
      <c r="F11" s="54">
        <f>'Verbrauch je Träger 2019'!G124-'Energiebedarf Sek.Stahl 2050'!F11-('Verbrauch je Träger 2019'!G124-'Energiebedarf Sek.stahl 2019'!F10)</f>
        <v>-563.91111111111059</v>
      </c>
      <c r="G11" s="51">
        <f>'Verbrauch je Träger 2019'!H124-'Energiebedarf Sek.Stahl 2050'!G11-('Verbrauch je Träger 2019'!H124-'Energiebedarf Sek.stahl 2019'!G10)</f>
        <v>-465.91999999999916</v>
      </c>
      <c r="H11" s="53">
        <f>'Verbrauch je Träger 2019'!I124-'Energiebedarf Sek.Stahl 2050'!H11-('Verbrauch je Träger 2019'!I124-'Energiebedarf Sek.stahl 2019'!H10)</f>
        <v>-362.54399999999987</v>
      </c>
      <c r="I11" s="52">
        <f>'Verbrauch je Träger 2019'!J124-'Energiebedarf Sek.Stahl 2050'!I11-('Verbrauch je Träger 2019'!J124-'Energiebedarf Sek.stahl 2019'!I10)</f>
        <v>-325.94755555555548</v>
      </c>
    </row>
    <row r="12" spans="3:9" x14ac:dyDescent="0.25">
      <c r="C12" s="8" t="str">
        <f>'Produktion je Standort'!C11</f>
        <v>France</v>
      </c>
      <c r="D12" s="8" t="str">
        <f>'Produktion je Standort'!D11</f>
        <v>Fos-Sur-Mer</v>
      </c>
      <c r="E12" s="50">
        <f>'Verbrauch je Träger 2019'!F125-'Energiebedarf Sek.Stahl 2050'!E12-('Verbrauch je Träger 2019'!F125-'Energiebedarf Sek.stahl 2019'!E11)</f>
        <v>-686.85000000000036</v>
      </c>
      <c r="F12" s="54">
        <f>'Verbrauch je Träger 2019'!G125-'Energiebedarf Sek.Stahl 2050'!F12-('Verbrauch je Träger 2019'!G125-'Energiebedarf Sek.stahl 2019'!F11)</f>
        <v>-813.33333333333394</v>
      </c>
      <c r="G12" s="51">
        <f>'Verbrauch je Träger 2019'!H125-'Energiebedarf Sek.Stahl 2050'!G12-('Verbrauch je Träger 2019'!H125-'Energiebedarf Sek.stahl 2019'!G11)</f>
        <v>-672</v>
      </c>
      <c r="H12" s="53">
        <f>'Verbrauch je Träger 2019'!I125-'Energiebedarf Sek.Stahl 2050'!H12-('Verbrauch je Träger 2019'!I125-'Energiebedarf Sek.stahl 2019'!H11)</f>
        <v>-522.89999999999964</v>
      </c>
      <c r="I12" s="52">
        <f>'Verbrauch je Träger 2019'!J125-'Energiebedarf Sek.Stahl 2050'!I12-('Verbrauch je Träger 2019'!J125-'Energiebedarf Sek.stahl 2019'!I11)</f>
        <v>-470.11666666666588</v>
      </c>
    </row>
    <row r="13" spans="3:9" x14ac:dyDescent="0.25">
      <c r="C13" s="8" t="str">
        <f>'Produktion je Standort'!C12</f>
        <v>France</v>
      </c>
      <c r="D13" s="8" t="str">
        <f>'Produktion je Standort'!D12</f>
        <v>Dunkerque</v>
      </c>
      <c r="E13" s="50">
        <f>'Verbrauch je Träger 2019'!F126-'Energiebedarf Sek.Stahl 2050'!E13-('Verbrauch je Träger 2019'!F126-'Energiebedarf Sek.stahl 2019'!E12)</f>
        <v>-1254.6460000000006</v>
      </c>
      <c r="F13" s="54">
        <f>'Verbrauch je Träger 2019'!G126-'Energiebedarf Sek.Stahl 2050'!F13-('Verbrauch je Träger 2019'!G126-'Energiebedarf Sek.stahl 2019'!F12)</f>
        <v>-1485.688888888888</v>
      </c>
      <c r="G13" s="51">
        <f>'Verbrauch je Träger 2019'!H126-'Energiebedarf Sek.Stahl 2050'!G13-('Verbrauch je Träger 2019'!H126-'Energiebedarf Sek.stahl 2019'!G12)</f>
        <v>-1227.5200000000004</v>
      </c>
      <c r="H13" s="53">
        <f>'Verbrauch je Träger 2019'!I126-'Energiebedarf Sek.Stahl 2050'!H13-('Verbrauch je Träger 2019'!I126-'Energiebedarf Sek.stahl 2019'!H12)</f>
        <v>-955.16400000000067</v>
      </c>
      <c r="I13" s="52">
        <f>'Verbrauch je Träger 2019'!J126-'Energiebedarf Sek.Stahl 2050'!I13-('Verbrauch je Träger 2019'!J126-'Energiebedarf Sek.stahl 2019'!I12)</f>
        <v>-858.74644444444493</v>
      </c>
    </row>
    <row r="14" spans="3:9" x14ac:dyDescent="0.25">
      <c r="C14" s="8" t="str">
        <f>'Produktion je Standort'!C13</f>
        <v>Germany</v>
      </c>
      <c r="D14" s="8" t="str">
        <f>'Produktion je Standort'!D13</f>
        <v>Bremen</v>
      </c>
      <c r="E14" s="50">
        <f>'Verbrauch je Träger 2019'!F127-'Energiebedarf Sek.Stahl 2050'!E14-('Verbrauch je Träger 2019'!F127-'Energiebedarf Sek.stahl 2019'!E13)</f>
        <v>-604.42799999999988</v>
      </c>
      <c r="F14" s="54">
        <f>'Verbrauch je Träger 2019'!G127-'Energiebedarf Sek.Stahl 2050'!F14-('Verbrauch je Träger 2019'!G127-'Energiebedarf Sek.stahl 2019'!F13)</f>
        <v>-715.73333333333267</v>
      </c>
      <c r="G14" s="51">
        <f>'Verbrauch je Träger 2019'!H127-'Energiebedarf Sek.Stahl 2050'!G14-('Verbrauch je Träger 2019'!H127-'Energiebedarf Sek.stahl 2019'!G13)</f>
        <v>-591.35999999999967</v>
      </c>
      <c r="H14" s="53">
        <f>'Verbrauch je Träger 2019'!I127-'Energiebedarf Sek.Stahl 2050'!H14-('Verbrauch je Träger 2019'!I127-'Energiebedarf Sek.stahl 2019'!H13)</f>
        <v>-460.15200000000004</v>
      </c>
      <c r="I14" s="52">
        <f>'Verbrauch je Träger 2019'!J127-'Energiebedarf Sek.Stahl 2050'!I14-('Verbrauch je Träger 2019'!J127-'Energiebedarf Sek.stahl 2019'!I13)</f>
        <v>-413.70266666666612</v>
      </c>
    </row>
    <row r="15" spans="3:9" x14ac:dyDescent="0.25">
      <c r="C15" s="8" t="str">
        <f>'Produktion je Standort'!C14</f>
        <v>Germany</v>
      </c>
      <c r="D15" s="8" t="str">
        <f>'Produktion je Standort'!D14</f>
        <v>Voelklingen</v>
      </c>
      <c r="E15" s="50">
        <f>'Verbrauch je Träger 2019'!F128-'Energiebedarf Sek.Stahl 2050'!E15-('Verbrauch je Träger 2019'!F128-'Energiebedarf Sek.stahl 2019'!E14)</f>
        <v>-509.55111999999917</v>
      </c>
      <c r="F15" s="54">
        <f>'Verbrauch je Träger 2019'!G128-'Energiebedarf Sek.Stahl 2050'!F15-('Verbrauch je Träger 2019'!G128-'Energiebedarf Sek.stahl 2019'!F14)</f>
        <v>-603.38488888888878</v>
      </c>
      <c r="G15" s="51">
        <f>'Verbrauch je Träger 2019'!H128-'Energiebedarf Sek.Stahl 2050'!G15-('Verbrauch je Träger 2019'!H128-'Energiebedarf Sek.stahl 2019'!G14)</f>
        <v>-498.53439999999955</v>
      </c>
      <c r="H15" s="53">
        <f>'Verbrauch je Träger 2019'!I128-'Energiebedarf Sek.Stahl 2050'!H15-('Verbrauch je Träger 2019'!I128-'Energiebedarf Sek.stahl 2019'!H14)</f>
        <v>-387.92208000000028</v>
      </c>
      <c r="I15" s="52">
        <f>'Verbrauch je Träger 2019'!J128-'Energiebedarf Sek.Stahl 2050'!I15-('Verbrauch je Träger 2019'!J128-'Energiebedarf Sek.stahl 2019'!I14)</f>
        <v>-348.76388444444456</v>
      </c>
    </row>
    <row r="16" spans="3:9" x14ac:dyDescent="0.25">
      <c r="C16" s="8" t="str">
        <f>'Produktion je Standort'!C15</f>
        <v>Germany</v>
      </c>
      <c r="D16" s="8" t="str">
        <f>'Produktion je Standort'!D15</f>
        <v>Eisenhuettenstadt</v>
      </c>
      <c r="E16" s="50">
        <f>'Verbrauch je Träger 2019'!F129-'Energiebedarf Sek.Stahl 2050'!E16-('Verbrauch je Träger 2019'!F129-'Energiebedarf Sek.stahl 2019'!E15)</f>
        <v>-393.79399999999987</v>
      </c>
      <c r="F16" s="54">
        <f>'Verbrauch je Träger 2019'!G129-'Energiebedarf Sek.Stahl 2050'!F16-('Verbrauch je Träger 2019'!G129-'Energiebedarf Sek.stahl 2019'!F15)</f>
        <v>-466.31111111111113</v>
      </c>
      <c r="G16" s="51">
        <f>'Verbrauch je Träger 2019'!H129-'Energiebedarf Sek.Stahl 2050'!G16-('Verbrauch je Träger 2019'!H129-'Energiebedarf Sek.stahl 2019'!G15)</f>
        <v>-385.27999999999975</v>
      </c>
      <c r="H16" s="53">
        <f>'Verbrauch je Träger 2019'!I129-'Energiebedarf Sek.Stahl 2050'!H16-('Verbrauch je Träger 2019'!I129-'Energiebedarf Sek.stahl 2019'!H15)</f>
        <v>-299.79600000000028</v>
      </c>
      <c r="I16" s="52">
        <f>'Verbrauch je Träger 2019'!J129-'Energiebedarf Sek.Stahl 2050'!I16-('Verbrauch je Träger 2019'!J129-'Energiebedarf Sek.stahl 2019'!I15)</f>
        <v>-269.53355555555572</v>
      </c>
    </row>
    <row r="17" spans="3:9" x14ac:dyDescent="0.25">
      <c r="C17" s="8" t="str">
        <f>'Produktion je Standort'!C16</f>
        <v>Germany</v>
      </c>
      <c r="D17" s="8" t="str">
        <f>'Produktion je Standort'!D16</f>
        <v>Duisburg-Huckingen</v>
      </c>
      <c r="E17" s="50">
        <f>'Verbrauch je Träger 2019'!F130-'Energiebedarf Sek.Stahl 2050'!E17-('Verbrauch je Träger 2019'!F130-'Energiebedarf Sek.stahl 2019'!E16)</f>
        <v>-915.79999999999927</v>
      </c>
      <c r="F17" s="54">
        <f>'Verbrauch je Träger 2019'!G130-'Energiebedarf Sek.Stahl 2050'!F17-('Verbrauch je Träger 2019'!G130-'Energiebedarf Sek.stahl 2019'!F16)</f>
        <v>-1084.4444444444453</v>
      </c>
      <c r="G17" s="51">
        <f>'Verbrauch je Träger 2019'!H130-'Energiebedarf Sek.Stahl 2050'!G17-('Verbrauch je Träger 2019'!H130-'Energiebedarf Sek.stahl 2019'!G16)</f>
        <v>-896</v>
      </c>
      <c r="H17" s="53">
        <f>'Verbrauch je Träger 2019'!I130-'Energiebedarf Sek.Stahl 2050'!H17-('Verbrauch je Träger 2019'!I130-'Energiebedarf Sek.stahl 2019'!H16)</f>
        <v>-697.20000000000073</v>
      </c>
      <c r="I17" s="52">
        <f>'Verbrauch je Träger 2019'!J130-'Energiebedarf Sek.Stahl 2050'!I17-('Verbrauch je Träger 2019'!J130-'Energiebedarf Sek.stahl 2019'!I16)</f>
        <v>-626.82222222222117</v>
      </c>
    </row>
    <row r="18" spans="3:9" x14ac:dyDescent="0.25">
      <c r="C18" s="8" t="str">
        <f>'Produktion je Standort'!C17</f>
        <v>Germany</v>
      </c>
      <c r="D18" s="8" t="str">
        <f>'Produktion je Standort'!D17</f>
        <v>Duisburg-Beeckerwerth</v>
      </c>
      <c r="E18" s="50">
        <f>'Verbrauch je Träger 2019'!F131-'Energiebedarf Sek.Stahl 2050'!E18-('Verbrauch je Träger 2019'!F131-'Energiebedarf Sek.stahl 2019'!E17)</f>
        <v>-1098.9599999999991</v>
      </c>
      <c r="F18" s="54">
        <f>'Verbrauch je Träger 2019'!G131-'Energiebedarf Sek.Stahl 2050'!F18-('Verbrauch je Träger 2019'!G131-'Energiebedarf Sek.stahl 2019'!F17)</f>
        <v>-1301.3333333333339</v>
      </c>
      <c r="G18" s="51">
        <f>'Verbrauch je Träger 2019'!H131-'Energiebedarf Sek.Stahl 2050'!G18-('Verbrauch je Träger 2019'!H131-'Energiebedarf Sek.stahl 2019'!G17)</f>
        <v>-1075.1999999999989</v>
      </c>
      <c r="H18" s="53">
        <f>'Verbrauch je Träger 2019'!I131-'Energiebedarf Sek.Stahl 2050'!H18-('Verbrauch je Träger 2019'!I131-'Energiebedarf Sek.stahl 2019'!H17)</f>
        <v>-836.64000000000124</v>
      </c>
      <c r="I18" s="52">
        <f>'Verbrauch je Träger 2019'!J131-'Energiebedarf Sek.Stahl 2050'!I18-('Verbrauch je Träger 2019'!J131-'Energiebedarf Sek.stahl 2019'!I17)</f>
        <v>-752.1866666666665</v>
      </c>
    </row>
    <row r="19" spans="3:9" x14ac:dyDescent="0.25">
      <c r="C19" s="8" t="str">
        <f>'Produktion je Standort'!C18</f>
        <v>Germany</v>
      </c>
      <c r="D19" s="8" t="str">
        <f>'Produktion je Standort'!D18</f>
        <v>Salzgitter</v>
      </c>
      <c r="E19" s="50">
        <f>'Verbrauch je Träger 2019'!F132-'Energiebedarf Sek.Stahl 2050'!E19-('Verbrauch je Träger 2019'!F132-'Energiebedarf Sek.stahl 2019'!E18)</f>
        <v>-842.53600000000006</v>
      </c>
      <c r="F19" s="54">
        <f>'Verbrauch je Träger 2019'!G132-'Energiebedarf Sek.Stahl 2050'!F19-('Verbrauch je Träger 2019'!G132-'Energiebedarf Sek.stahl 2019'!F18)</f>
        <v>-997.68888888888978</v>
      </c>
      <c r="G19" s="51">
        <f>'Verbrauch je Träger 2019'!H132-'Energiebedarf Sek.Stahl 2050'!G19-('Verbrauch je Träger 2019'!H132-'Energiebedarf Sek.stahl 2019'!G18)</f>
        <v>-824.31999999999971</v>
      </c>
      <c r="H19" s="53">
        <f>'Verbrauch je Träger 2019'!I132-'Energiebedarf Sek.Stahl 2050'!H19-('Verbrauch je Träger 2019'!I132-'Energiebedarf Sek.stahl 2019'!H18)</f>
        <v>-641.42399999999907</v>
      </c>
      <c r="I19" s="52">
        <f>'Verbrauch je Träger 2019'!J132-'Energiebedarf Sek.Stahl 2050'!I19-('Verbrauch je Träger 2019'!J132-'Energiebedarf Sek.stahl 2019'!I18)</f>
        <v>-576.6764444444434</v>
      </c>
    </row>
    <row r="20" spans="3:9" x14ac:dyDescent="0.25">
      <c r="C20" s="8" t="str">
        <f>'Produktion je Standort'!C19</f>
        <v>Germany</v>
      </c>
      <c r="D20" s="8" t="str">
        <f>'Produktion je Standort'!D19</f>
        <v>Dillingen</v>
      </c>
      <c r="E20" s="50">
        <f>'Verbrauch je Träger 2019'!F133-'Energiebedarf Sek.Stahl 2050'!E20-('Verbrauch je Träger 2019'!F133-'Energiebedarf Sek.stahl 2019'!E19)</f>
        <v>-427.49543999999969</v>
      </c>
      <c r="F20" s="54">
        <f>'Verbrauch je Träger 2019'!G133-'Energiebedarf Sek.Stahl 2050'!F20-('Verbrauch je Träger 2019'!G133-'Energiebedarf Sek.stahl 2019'!F19)</f>
        <v>-506.21866666666574</v>
      </c>
      <c r="G20" s="51">
        <f>'Verbrauch je Träger 2019'!H133-'Energiebedarf Sek.Stahl 2050'!G20-('Verbrauch je Träger 2019'!H133-'Energiebedarf Sek.stahl 2019'!G19)</f>
        <v>-418.2527999999993</v>
      </c>
      <c r="H20" s="53">
        <f>'Verbrauch je Träger 2019'!I133-'Energiebedarf Sek.Stahl 2050'!H20-('Verbrauch je Träger 2019'!I133-'Energiebedarf Sek.stahl 2019'!H19)</f>
        <v>-325.45296000000053</v>
      </c>
      <c r="I20" s="52">
        <f>'Verbrauch je Träger 2019'!J133-'Energiebedarf Sek.Stahl 2050'!I20-('Verbrauch je Träger 2019'!J133-'Energiebedarf Sek.stahl 2019'!I19)</f>
        <v>-292.60061333333306</v>
      </c>
    </row>
    <row r="21" spans="3:9" x14ac:dyDescent="0.25">
      <c r="C21" s="8" t="str">
        <f>'Produktion je Standort'!C20</f>
        <v>Germany</v>
      </c>
      <c r="D21" s="8" t="str">
        <f>'Produktion je Standort'!D20</f>
        <v>Duisburg</v>
      </c>
      <c r="E21" s="50">
        <f>'Verbrauch je Träger 2019'!F134-'Energiebedarf Sek.Stahl 2050'!E21-('Verbrauch je Träger 2019'!F134-'Energiebedarf Sek.stahl 2019'!E20)</f>
        <v>-205.13920000000007</v>
      </c>
      <c r="F21" s="54">
        <f>'Verbrauch je Träger 2019'!G134-'Energiebedarf Sek.Stahl 2050'!F21-('Verbrauch je Träger 2019'!G134-'Energiebedarf Sek.stahl 2019'!F20)</f>
        <v>-242.91555555555533</v>
      </c>
      <c r="G21" s="51">
        <f>'Verbrauch je Träger 2019'!H134-'Energiebedarf Sek.Stahl 2050'!G21-('Verbrauch je Träger 2019'!H134-'Energiebedarf Sek.stahl 2019'!G20)</f>
        <v>-200.70399999999972</v>
      </c>
      <c r="H21" s="53">
        <f>'Verbrauch je Träger 2019'!I134-'Energiebedarf Sek.Stahl 2050'!H21-('Verbrauch je Träger 2019'!I134-'Energiebedarf Sek.stahl 2019'!H20)</f>
        <v>-156.17279999999982</v>
      </c>
      <c r="I21" s="52">
        <f>'Verbrauch je Träger 2019'!J134-'Energiebedarf Sek.Stahl 2050'!I21-('Verbrauch je Träger 2019'!J134-'Energiebedarf Sek.stahl 2019'!I20)</f>
        <v>-140.40817777777784</v>
      </c>
    </row>
    <row r="22" spans="3:9" x14ac:dyDescent="0.25">
      <c r="C22" s="8" t="str">
        <f>'Produktion je Standort'!C21</f>
        <v>Germany</v>
      </c>
      <c r="D22" s="8" t="str">
        <f>'Produktion je Standort'!D21</f>
        <v>Duisburg-Bruckhausen</v>
      </c>
      <c r="E22" s="50">
        <f>'Verbrauch je Träger 2019'!F135-'Energiebedarf Sek.Stahl 2050'!E22-('Verbrauch je Träger 2019'!F135-'Energiebedarf Sek.stahl 2019'!E21)</f>
        <v>-1098.9599999999991</v>
      </c>
      <c r="F22" s="54">
        <f>'Verbrauch je Träger 2019'!G135-'Energiebedarf Sek.Stahl 2050'!F22-('Verbrauch je Träger 2019'!G135-'Energiebedarf Sek.stahl 2019'!F21)</f>
        <v>-1301.3333333333339</v>
      </c>
      <c r="G22" s="51">
        <f>'Verbrauch je Träger 2019'!H135-'Energiebedarf Sek.Stahl 2050'!G22-('Verbrauch je Träger 2019'!H135-'Energiebedarf Sek.stahl 2019'!G21)</f>
        <v>-1075.1999999999989</v>
      </c>
      <c r="H22" s="53">
        <f>'Verbrauch je Träger 2019'!I135-'Energiebedarf Sek.Stahl 2050'!H22-('Verbrauch je Träger 2019'!I135-'Energiebedarf Sek.stahl 2019'!H21)</f>
        <v>-836.64000000000124</v>
      </c>
      <c r="I22" s="52">
        <f>'Verbrauch je Träger 2019'!J135-'Energiebedarf Sek.Stahl 2050'!I22-('Verbrauch je Träger 2019'!J135-'Energiebedarf Sek.stahl 2019'!I21)</f>
        <v>-752.1866666666665</v>
      </c>
    </row>
    <row r="23" spans="3:9" x14ac:dyDescent="0.25">
      <c r="C23" s="8" t="str">
        <f>'Produktion je Standort'!C22</f>
        <v>Hungaria</v>
      </c>
      <c r="D23" s="8" t="str">
        <f>'Produktion je Standort'!D22</f>
        <v>Dunauijvaros</v>
      </c>
      <c r="E23" s="50">
        <f>'Verbrauch je Träger 2019'!F136-'Energiebedarf Sek.Stahl 2050'!E23-('Verbrauch je Träger 2019'!F136-'Energiebedarf Sek.stahl 2019'!E22)</f>
        <v>-293.05600000000004</v>
      </c>
      <c r="F23" s="54">
        <f>'Verbrauch je Träger 2019'!G136-'Energiebedarf Sek.Stahl 2050'!F23-('Verbrauch je Träger 2019'!G136-'Energiebedarf Sek.stahl 2019'!F22)</f>
        <v>-347.02222222222235</v>
      </c>
      <c r="G23" s="51">
        <f>'Verbrauch je Träger 2019'!H136-'Energiebedarf Sek.Stahl 2050'!G23-('Verbrauch je Träger 2019'!H136-'Energiebedarf Sek.stahl 2019'!G22)</f>
        <v>-286.7199999999998</v>
      </c>
      <c r="H23" s="53">
        <f>'Verbrauch je Träger 2019'!I136-'Energiebedarf Sek.Stahl 2050'!H23-('Verbrauch je Träger 2019'!I136-'Energiebedarf Sek.stahl 2019'!H22)</f>
        <v>-223.10399999999981</v>
      </c>
      <c r="I23" s="52">
        <f>'Verbrauch je Träger 2019'!J136-'Energiebedarf Sek.Stahl 2050'!I23-('Verbrauch je Träger 2019'!J136-'Energiebedarf Sek.stahl 2019'!I22)</f>
        <v>-200.58311111111107</v>
      </c>
    </row>
    <row r="24" spans="3:9" x14ac:dyDescent="0.25">
      <c r="C24" s="8" t="str">
        <f>'Produktion je Standort'!C23</f>
        <v>Italy</v>
      </c>
      <c r="D24" s="8" t="str">
        <f>'Produktion je Standort'!D23</f>
        <v>Taranto</v>
      </c>
      <c r="E24" s="50">
        <f>'Verbrauch je Träger 2019'!F137-'Energiebedarf Sek.Stahl 2050'!E24-('Verbrauch je Träger 2019'!F137-'Energiebedarf Sek.stahl 2019'!E23)</f>
        <v>-1556.8599999999988</v>
      </c>
      <c r="F24" s="54">
        <f>'Verbrauch je Träger 2019'!G137-'Energiebedarf Sek.Stahl 2050'!F24-('Verbrauch je Träger 2019'!G137-'Energiebedarf Sek.stahl 2019'!F23)</f>
        <v>-1843.5555555555584</v>
      </c>
      <c r="G24" s="51">
        <f>'Verbrauch je Träger 2019'!H137-'Energiebedarf Sek.Stahl 2050'!G24-('Verbrauch je Träger 2019'!H137-'Energiebedarf Sek.stahl 2019'!G23)</f>
        <v>-1523.1999999999989</v>
      </c>
      <c r="H24" s="53">
        <f>'Verbrauch je Träger 2019'!I137-'Energiebedarf Sek.Stahl 2050'!H24-('Verbrauch je Träger 2019'!I137-'Energiebedarf Sek.stahl 2019'!H23)</f>
        <v>-1185.239999999998</v>
      </c>
      <c r="I24" s="52">
        <f>'Verbrauch je Träger 2019'!J137-'Energiebedarf Sek.Stahl 2050'!I24-('Verbrauch je Träger 2019'!J137-'Energiebedarf Sek.stahl 2019'!I23)</f>
        <v>-1065.5977777777771</v>
      </c>
    </row>
    <row r="25" spans="3:9" x14ac:dyDescent="0.25">
      <c r="C25" s="8" t="str">
        <f>'Produktion je Standort'!C24</f>
        <v>Netherlands</v>
      </c>
      <c r="D25" s="8" t="str">
        <f>'Produktion je Standort'!D24</f>
        <v>Ijmuiden</v>
      </c>
      <c r="E25" s="50">
        <f>'Verbrauch je Träger 2019'!F138-'Energiebedarf Sek.Stahl 2050'!E25-('Verbrauch je Träger 2019'!F138-'Energiebedarf Sek.stahl 2019'!E24)</f>
        <v>-1248.2353999999996</v>
      </c>
      <c r="F25" s="54">
        <f>'Verbrauch je Träger 2019'!G138-'Energiebedarf Sek.Stahl 2050'!F25-('Verbrauch je Träger 2019'!G138-'Energiebedarf Sek.stahl 2019'!F24)</f>
        <v>-1478.0977777777771</v>
      </c>
      <c r="G25" s="51">
        <f>'Verbrauch je Träger 2019'!H138-'Energiebedarf Sek.Stahl 2050'!G25-('Verbrauch je Träger 2019'!H138-'Energiebedarf Sek.stahl 2019'!G24)</f>
        <v>-1221.2479999999996</v>
      </c>
      <c r="H25" s="53">
        <f>'Verbrauch je Träger 2019'!I138-'Energiebedarf Sek.Stahl 2050'!H25-('Verbrauch je Träger 2019'!I138-'Energiebedarf Sek.stahl 2019'!H24)</f>
        <v>-950.28359999999884</v>
      </c>
      <c r="I25" s="52">
        <f>'Verbrauch je Träger 2019'!J138-'Energiebedarf Sek.Stahl 2050'!I25-('Verbrauch je Träger 2019'!J138-'Energiebedarf Sek.stahl 2019'!I24)</f>
        <v>-854.35868888888945</v>
      </c>
    </row>
    <row r="26" spans="3:9" x14ac:dyDescent="0.25">
      <c r="C26" s="8" t="str">
        <f>'Produktion je Standort'!C25</f>
        <v>Poland</v>
      </c>
      <c r="D26" s="8" t="str">
        <f>'Produktion je Standort'!D25</f>
        <v>Krakow</v>
      </c>
      <c r="E26" s="50">
        <f>'Verbrauch je Träger 2019'!F139-'Energiebedarf Sek.Stahl 2050'!E26-('Verbrauch je Träger 2019'!F139-'Energiebedarf Sek.stahl 2019'!E25)</f>
        <v>-499.11099999999897</v>
      </c>
      <c r="F26" s="54">
        <f>'Verbrauch je Träger 2019'!G139-'Energiebedarf Sek.Stahl 2050'!F26-('Verbrauch je Träger 2019'!G139-'Energiebedarf Sek.stahl 2019'!F25)</f>
        <v>-591.0222222222219</v>
      </c>
      <c r="G26" s="51">
        <f>'Verbrauch je Träger 2019'!H139-'Energiebedarf Sek.Stahl 2050'!G26-('Verbrauch je Träger 2019'!H139-'Energiebedarf Sek.stahl 2019'!G25)</f>
        <v>-488.31999999999971</v>
      </c>
      <c r="H26" s="53">
        <f>'Verbrauch je Träger 2019'!I139-'Energiebedarf Sek.Stahl 2050'!H26-('Verbrauch je Träger 2019'!I139-'Energiebedarf Sek.stahl 2019'!H25)</f>
        <v>-379.97400000000016</v>
      </c>
      <c r="I26" s="52">
        <f>'Verbrauch je Träger 2019'!J139-'Energiebedarf Sek.Stahl 2050'!I26-('Verbrauch je Träger 2019'!J139-'Energiebedarf Sek.stahl 2019'!I25)</f>
        <v>-341.61811111111092</v>
      </c>
    </row>
    <row r="27" spans="3:9" x14ac:dyDescent="0.25">
      <c r="C27" s="8" t="str">
        <f>'Produktion je Standort'!C26</f>
        <v>Poland</v>
      </c>
      <c r="D27" s="8" t="str">
        <f>'Produktion je Standort'!D26</f>
        <v>Dabrowa Gornicza</v>
      </c>
      <c r="E27" s="50">
        <f>'Verbrauch je Träger 2019'!F140-'Energiebedarf Sek.Stahl 2050'!E27-('Verbrauch je Träger 2019'!F140-'Energiebedarf Sek.stahl 2019'!E26)</f>
        <v>-499.11099999999897</v>
      </c>
      <c r="F27" s="54">
        <f>'Verbrauch je Träger 2019'!G140-'Energiebedarf Sek.Stahl 2050'!F27-('Verbrauch je Träger 2019'!G140-'Energiebedarf Sek.stahl 2019'!F26)</f>
        <v>-591.0222222222219</v>
      </c>
      <c r="G27" s="51">
        <f>'Verbrauch je Träger 2019'!H140-'Energiebedarf Sek.Stahl 2050'!G27-('Verbrauch je Träger 2019'!H140-'Energiebedarf Sek.stahl 2019'!G26)</f>
        <v>-488.31999999999971</v>
      </c>
      <c r="H27" s="53">
        <f>'Verbrauch je Träger 2019'!I140-'Energiebedarf Sek.Stahl 2050'!H27-('Verbrauch je Träger 2019'!I140-'Energiebedarf Sek.stahl 2019'!H26)</f>
        <v>-379.97400000000016</v>
      </c>
      <c r="I27" s="52">
        <f>'Verbrauch je Träger 2019'!J140-'Energiebedarf Sek.Stahl 2050'!I27-('Verbrauch je Träger 2019'!J140-'Energiebedarf Sek.stahl 2019'!I26)</f>
        <v>-341.61811111111092</v>
      </c>
    </row>
    <row r="28" spans="3:9" x14ac:dyDescent="0.25">
      <c r="C28" s="8" t="str">
        <f>'Produktion je Standort'!C27</f>
        <v>Romania</v>
      </c>
      <c r="D28" s="8" t="str">
        <f>'Produktion je Standort'!D27</f>
        <v>Galati</v>
      </c>
      <c r="E28" s="50">
        <f>'Verbrauch je Träger 2019'!F141-'Energiebedarf Sek.Stahl 2050'!E28-('Verbrauch je Träger 2019'!F141-'Energiebedarf Sek.stahl 2019'!E27)</f>
        <v>-375.47800000000007</v>
      </c>
      <c r="F28" s="54">
        <f>'Verbrauch je Träger 2019'!G141-'Energiebedarf Sek.Stahl 2050'!F28-('Verbrauch je Träger 2019'!G141-'Energiebedarf Sek.stahl 2019'!F27)</f>
        <v>-444.62222222222226</v>
      </c>
      <c r="G28" s="51">
        <f>'Verbrauch je Träger 2019'!H141-'Energiebedarf Sek.Stahl 2050'!G28-('Verbrauch je Träger 2019'!H141-'Energiebedarf Sek.stahl 2019'!G27)</f>
        <v>-367.35999999999967</v>
      </c>
      <c r="H28" s="53">
        <f>'Verbrauch je Träger 2019'!I141-'Energiebedarf Sek.Stahl 2050'!H28-('Verbrauch je Träger 2019'!I141-'Energiebedarf Sek.stahl 2019'!H27)</f>
        <v>-285.85199999999986</v>
      </c>
      <c r="I28" s="52">
        <f>'Verbrauch je Träger 2019'!J141-'Energiebedarf Sek.Stahl 2050'!I28-('Verbrauch je Träger 2019'!J141-'Energiebedarf Sek.stahl 2019'!I27)</f>
        <v>-256.99711111111083</v>
      </c>
    </row>
    <row r="29" spans="3:9" x14ac:dyDescent="0.25">
      <c r="C29" s="8" t="str">
        <f>'Produktion je Standort'!C28</f>
        <v>Slovakia</v>
      </c>
      <c r="D29" s="8" t="str">
        <f>'Produktion je Standort'!D28</f>
        <v>Kosice</v>
      </c>
      <c r="E29" s="50">
        <f>'Verbrauch je Träger 2019'!F142-'Energiebedarf Sek.Stahl 2050'!E29-('Verbrauch je Träger 2019'!F142-'Energiebedarf Sek.stahl 2019'!E28)</f>
        <v>-824.21999999999935</v>
      </c>
      <c r="F29" s="54">
        <f>'Verbrauch je Träger 2019'!G142-'Energiebedarf Sek.Stahl 2050'!F29-('Verbrauch je Träger 2019'!G142-'Energiebedarf Sek.stahl 2019'!F28)</f>
        <v>-976</v>
      </c>
      <c r="G29" s="51">
        <f>'Verbrauch je Träger 2019'!H142-'Energiebedarf Sek.Stahl 2050'!G29-('Verbrauch je Träger 2019'!H142-'Energiebedarf Sek.stahl 2019'!G28)</f>
        <v>-806.39999999999873</v>
      </c>
      <c r="H29" s="53">
        <f>'Verbrauch je Träger 2019'!I142-'Energiebedarf Sek.Stahl 2050'!H29-('Verbrauch je Träger 2019'!I142-'Energiebedarf Sek.stahl 2019'!H28)</f>
        <v>-627.47999999999956</v>
      </c>
      <c r="I29" s="52">
        <f>'Verbrauch je Träger 2019'!J142-'Energiebedarf Sek.Stahl 2050'!I29-('Verbrauch je Träger 2019'!J142-'Energiebedarf Sek.stahl 2019'!I28)</f>
        <v>-564.13999999999942</v>
      </c>
    </row>
    <row r="30" spans="3:9" x14ac:dyDescent="0.25">
      <c r="C30" s="8" t="str">
        <f>'Produktion je Standort'!C29</f>
        <v>Spain</v>
      </c>
      <c r="D30" s="8" t="str">
        <f>'Produktion je Standort'!D29</f>
        <v>Gijon</v>
      </c>
      <c r="E30" s="50">
        <f>'Verbrauch je Träger 2019'!F143-'Energiebedarf Sek.Stahl 2050'!E30-('Verbrauch je Träger 2019'!F143-'Energiebedarf Sek.stahl 2019'!E29)</f>
        <v>-435.00500000000011</v>
      </c>
      <c r="F30" s="54">
        <f>'Verbrauch je Träger 2019'!G143-'Energiebedarf Sek.Stahl 2050'!F30-('Verbrauch je Träger 2019'!G143-'Energiebedarf Sek.stahl 2019'!F29)</f>
        <v>-515.1111111111104</v>
      </c>
      <c r="G30" s="51">
        <f>'Verbrauch je Träger 2019'!H143-'Energiebedarf Sek.Stahl 2050'!G30-('Verbrauch je Träger 2019'!H143-'Energiebedarf Sek.stahl 2019'!G29)</f>
        <v>-425.60000000000036</v>
      </c>
      <c r="H30" s="53">
        <f>'Verbrauch je Träger 2019'!I143-'Energiebedarf Sek.Stahl 2050'!H30-('Verbrauch je Träger 2019'!I143-'Energiebedarf Sek.stahl 2019'!H29)</f>
        <v>-331.16999999999916</v>
      </c>
      <c r="I30" s="52">
        <f>'Verbrauch je Träger 2019'!J143-'Energiebedarf Sek.Stahl 2050'!I30-('Verbrauch je Träger 2019'!J143-'Energiebedarf Sek.stahl 2019'!I29)</f>
        <v>-297.7405555555556</v>
      </c>
    </row>
    <row r="31" spans="3:9" x14ac:dyDescent="0.25">
      <c r="C31" s="8" t="str">
        <f>'Produktion je Standort'!C30</f>
        <v>Spain</v>
      </c>
      <c r="D31" s="8" t="str">
        <f>'Produktion je Standort'!D30</f>
        <v>Aviles</v>
      </c>
      <c r="E31" s="50">
        <f>'Verbrauch je Träger 2019'!F144-'Energiebedarf Sek.Stahl 2050'!E31-('Verbrauch je Träger 2019'!F144-'Energiebedarf Sek.stahl 2019'!E30)</f>
        <v>-435.00500000000011</v>
      </c>
      <c r="F31" s="54">
        <f>'Verbrauch je Träger 2019'!G144-'Energiebedarf Sek.Stahl 2050'!F31-('Verbrauch je Träger 2019'!G144-'Energiebedarf Sek.stahl 2019'!F30)</f>
        <v>-515.1111111111104</v>
      </c>
      <c r="G31" s="51">
        <f>'Verbrauch je Träger 2019'!H144-'Energiebedarf Sek.Stahl 2050'!G31-('Verbrauch je Träger 2019'!H144-'Energiebedarf Sek.stahl 2019'!G30)</f>
        <v>-425.60000000000036</v>
      </c>
      <c r="H31" s="53">
        <f>'Verbrauch je Träger 2019'!I144-'Energiebedarf Sek.Stahl 2050'!H31-('Verbrauch je Träger 2019'!I144-'Energiebedarf Sek.stahl 2019'!H30)</f>
        <v>-331.16999999999916</v>
      </c>
      <c r="I31" s="52">
        <f>'Verbrauch je Träger 2019'!J144-'Energiebedarf Sek.Stahl 2050'!I31-('Verbrauch je Träger 2019'!J144-'Energiebedarf Sek.stahl 2019'!I30)</f>
        <v>-297.7405555555556</v>
      </c>
    </row>
    <row r="32" spans="3:9" x14ac:dyDescent="0.25">
      <c r="C32" s="8" t="str">
        <f>'Produktion je Standort'!C31</f>
        <v>Sweden</v>
      </c>
      <c r="D32" s="8" t="str">
        <f>'Produktion je Standort'!D31</f>
        <v>Lulea</v>
      </c>
      <c r="E32" s="50">
        <f>'Verbrauch je Träger 2019'!F145-'Energiebedarf Sek.Stahl 2050'!E32-('Verbrauch je Träger 2019'!F145-'Energiebedarf Sek.stahl 2019'!E31)</f>
        <v>-421.26800000000003</v>
      </c>
      <c r="F32" s="54">
        <f>'Verbrauch je Träger 2019'!G145-'Energiebedarf Sek.Stahl 2050'!F32-('Verbrauch je Träger 2019'!G145-'Energiebedarf Sek.stahl 2019'!F31)</f>
        <v>-498.84444444444489</v>
      </c>
      <c r="G32" s="51">
        <f>'Verbrauch je Träger 2019'!H145-'Energiebedarf Sek.Stahl 2050'!G32-('Verbrauch je Träger 2019'!H145-'Energiebedarf Sek.stahl 2019'!G31)</f>
        <v>-412.15999999999985</v>
      </c>
      <c r="H32" s="53">
        <f>'Verbrauch je Träger 2019'!I145-'Energiebedarf Sek.Stahl 2050'!H32-('Verbrauch je Träger 2019'!I145-'Energiebedarf Sek.stahl 2019'!H31)</f>
        <v>-320.71199999999953</v>
      </c>
      <c r="I32" s="52">
        <f>'Verbrauch je Träger 2019'!J145-'Energiebedarf Sek.Stahl 2050'!I32-('Verbrauch je Träger 2019'!J145-'Energiebedarf Sek.stahl 2019'!I31)</f>
        <v>-288.3382222222217</v>
      </c>
    </row>
    <row r="33" spans="3:9" x14ac:dyDescent="0.25">
      <c r="C33" s="8" t="str">
        <f>'Produktion je Standort'!C32</f>
        <v>Sweden</v>
      </c>
      <c r="D33" s="8" t="str">
        <f>'Produktion je Standort'!D32</f>
        <v>Oxeloesund</v>
      </c>
      <c r="E33" s="50">
        <f>'Verbrauch je Träger 2019'!F146-'Energiebedarf Sek.Stahl 2050'!E33-('Verbrauch je Träger 2019'!F146-'Energiebedarf Sek.stahl 2019'!E32)</f>
        <v>-274.73999999999978</v>
      </c>
      <c r="F33" s="54">
        <f>'Verbrauch je Träger 2019'!G146-'Energiebedarf Sek.Stahl 2050'!F33-('Verbrauch je Träger 2019'!G146-'Energiebedarf Sek.stahl 2019'!F32)</f>
        <v>-325.33333333333348</v>
      </c>
      <c r="G33" s="51">
        <f>'Verbrauch je Träger 2019'!H146-'Energiebedarf Sek.Stahl 2050'!G33-('Verbrauch je Träger 2019'!H146-'Energiebedarf Sek.stahl 2019'!G32)</f>
        <v>-268.79999999999973</v>
      </c>
      <c r="H33" s="53">
        <f>'Verbrauch je Träger 2019'!I146-'Energiebedarf Sek.Stahl 2050'!H33-('Verbrauch je Träger 2019'!I146-'Energiebedarf Sek.stahl 2019'!H32)</f>
        <v>-209.16000000000031</v>
      </c>
      <c r="I33" s="52">
        <f>'Verbrauch je Träger 2019'!J146-'Energiebedarf Sek.Stahl 2050'!I33-('Verbrauch je Träger 2019'!J146-'Energiebedarf Sek.stahl 2019'!I32)</f>
        <v>-188.04666666666662</v>
      </c>
    </row>
    <row r="34" spans="3:9" x14ac:dyDescent="0.25">
      <c r="C34" s="8" t="str">
        <f>'Produktion je Standort'!C33</f>
        <v>United Kingdom</v>
      </c>
      <c r="D34" s="8" t="str">
        <f>'Produktion je Standort'!D33</f>
        <v>Port Talbot</v>
      </c>
      <c r="E34" s="50">
        <f>'Verbrauch je Träger 2019'!F147-'Energiebedarf Sek.Stahl 2050'!E34-('Verbrauch je Träger 2019'!F147-'Energiebedarf Sek.stahl 2019'!E33)</f>
        <v>-693.26059999999961</v>
      </c>
      <c r="F34" s="54">
        <f>'Verbrauch je Träger 2019'!G147-'Energiebedarf Sek.Stahl 2050'!F34-('Verbrauch je Träger 2019'!G147-'Energiebedarf Sek.stahl 2019'!F33)</f>
        <v>-820.92444444444482</v>
      </c>
      <c r="G34" s="51">
        <f>'Verbrauch je Träger 2019'!H147-'Energiebedarf Sek.Stahl 2050'!G34-('Verbrauch je Träger 2019'!H147-'Energiebedarf Sek.stahl 2019'!G33)</f>
        <v>-678.27199999999903</v>
      </c>
      <c r="H34" s="53">
        <f>'Verbrauch je Träger 2019'!I147-'Energiebedarf Sek.Stahl 2050'!H34-('Verbrauch je Träger 2019'!I147-'Energiebedarf Sek.stahl 2019'!H33)</f>
        <v>-527.78039999999964</v>
      </c>
      <c r="I34" s="52">
        <f>'Verbrauch je Träger 2019'!J147-'Energiebedarf Sek.Stahl 2050'!I34-('Verbrauch je Träger 2019'!J147-'Energiebedarf Sek.stahl 2019'!I33)</f>
        <v>-474.50442222222227</v>
      </c>
    </row>
    <row r="35" spans="3:9" x14ac:dyDescent="0.25">
      <c r="C35" s="8" t="str">
        <f>'Produktion je Standort'!C34</f>
        <v>United Kingdom</v>
      </c>
      <c r="D35" s="8" t="str">
        <f>'Produktion je Standort'!D34</f>
        <v>Scunthorpe</v>
      </c>
      <c r="E35" s="50">
        <f>'Verbrauch je Träger 2019'!F148-'Energiebedarf Sek.Stahl 2050'!E35-('Verbrauch je Träger 2019'!F148-'Energiebedarf Sek.stahl 2019'!E34)</f>
        <v>-512.84799999999996</v>
      </c>
      <c r="F35" s="54">
        <f>'Verbrauch je Träger 2019'!G148-'Energiebedarf Sek.Stahl 2050'!F35-('Verbrauch je Träger 2019'!G148-'Energiebedarf Sek.stahl 2019'!F34)</f>
        <v>-607.28888888888923</v>
      </c>
      <c r="G35" s="51">
        <f>'Verbrauch je Träger 2019'!H148-'Energiebedarf Sek.Stahl 2050'!G35-('Verbrauch je Träger 2019'!H148-'Energiebedarf Sek.stahl 2019'!G34)</f>
        <v>-501.76000000000022</v>
      </c>
      <c r="H35" s="53">
        <f>'Verbrauch je Träger 2019'!I148-'Energiebedarf Sek.Stahl 2050'!H35-('Verbrauch je Träger 2019'!I148-'Energiebedarf Sek.stahl 2019'!H34)</f>
        <v>-390.43199999999979</v>
      </c>
      <c r="I35" s="52">
        <f>'Verbrauch je Träger 2019'!J148-'Energiebedarf Sek.Stahl 2050'!I35-('Verbrauch je Träger 2019'!J148-'Energiebedarf Sek.stahl 2019'!I34)</f>
        <v>-351.02044444444437</v>
      </c>
    </row>
    <row r="37" spans="3:9" x14ac:dyDescent="0.25">
      <c r="G37" t="s">
        <v>104</v>
      </c>
    </row>
    <row r="39" spans="3:9" ht="41.25" customHeight="1" x14ac:dyDescent="0.35">
      <c r="C39" s="91" t="s">
        <v>109</v>
      </c>
      <c r="D39" s="91"/>
      <c r="E39" s="91"/>
      <c r="F39" s="91"/>
      <c r="G39" s="91"/>
      <c r="H39" s="91"/>
      <c r="I39" s="91"/>
    </row>
    <row r="41" spans="3:9" ht="15.75" x14ac:dyDescent="0.25">
      <c r="E41" s="99" t="s">
        <v>45</v>
      </c>
      <c r="F41" s="99"/>
      <c r="G41" s="99" t="s">
        <v>42</v>
      </c>
      <c r="H41" s="99"/>
      <c r="I41" s="99"/>
    </row>
    <row r="42" spans="3:9" x14ac:dyDescent="0.25">
      <c r="C42" s="15" t="s">
        <v>51</v>
      </c>
      <c r="D42" s="15" t="s">
        <v>52</v>
      </c>
      <c r="E42" s="62" t="str">
        <f>Studienliste!$F$17</f>
        <v>ISI-05 13</v>
      </c>
      <c r="F42" s="63" t="s">
        <v>128</v>
      </c>
      <c r="G42" s="64" t="str">
        <f>Studienliste!$F$10</f>
        <v>OTTO-01 17</v>
      </c>
      <c r="H42" s="65" t="str">
        <f>Studienliste!$F$8</f>
        <v>TUD-02 20</v>
      </c>
      <c r="I42" s="66" t="str">
        <f>F42</f>
        <v>ENWI</v>
      </c>
    </row>
    <row r="43" spans="3:9" x14ac:dyDescent="0.25">
      <c r="C43" s="8" t="str">
        <f t="shared" ref="C43:D58" si="0">C78</f>
        <v>Austria</v>
      </c>
      <c r="D43" s="8" t="str">
        <f t="shared" si="0"/>
        <v>Donawitz</v>
      </c>
      <c r="E43" s="50">
        <f>'Verbrauch je Träger 2019'!F120-'Energiebedarf Sek.Stahl 2050'!E42-('Verbrauch je Träger 2019'!F120-'Energiebedarf Sek.stahl 2019'!E6)</f>
        <v>-1209.3596899999993</v>
      </c>
      <c r="F43" s="54">
        <f>'Verbrauch je Träger 2019'!G120-'Energiebedarf Sek.Stahl 2050'!F42-('Verbrauch je Träger 2019'!G120-'Energiebedarf Sek.stahl 2019'!F6)</f>
        <v>-1432.0631111111106</v>
      </c>
      <c r="G43" s="51">
        <f>'Verbrauch je Träger 2019'!H120-'Energiebedarf Sek.Stahl 2050'!G42-('Verbrauch je Träger 2019'!H120-'Energiebedarf Sek.stahl 2019'!G6)</f>
        <v>-1183.2127999999984</v>
      </c>
      <c r="H43" s="53">
        <f>'Verbrauch je Träger 2019'!I120-'Energiebedarf Sek.Stahl 2050'!H42-('Verbrauch je Träger 2019'!I120-'Energiebedarf Sek.stahl 2019'!H6)</f>
        <v>-920.68745999999919</v>
      </c>
      <c r="I43" s="52">
        <f>'Verbrauch je Träger 2019'!J120-'Energiebedarf Sek.Stahl 2050'!I42-('Verbrauch je Träger 2019'!J120-'Energiebedarf Sek.stahl 2019'!I6)</f>
        <v>-827.75008555555451</v>
      </c>
    </row>
    <row r="44" spans="3:9" x14ac:dyDescent="0.25">
      <c r="C44" s="8" t="str">
        <f t="shared" si="0"/>
        <v>Austria</v>
      </c>
      <c r="D44" s="8" t="str">
        <f t="shared" si="0"/>
        <v>Linz</v>
      </c>
      <c r="E44" s="50">
        <f>'Verbrauch je Träger 2019'!F121-'Energiebedarf Sek.Stahl 2050'!E43-('Verbrauch je Träger 2019'!F121-'Energiebedarf Sek.stahl 2019'!E7)</f>
        <v>-1209.3596899999993</v>
      </c>
      <c r="F44" s="54">
        <f>'Verbrauch je Träger 2019'!G121-'Energiebedarf Sek.Stahl 2050'!F43-('Verbrauch je Träger 2019'!G121-'Energiebedarf Sek.stahl 2019'!F7)</f>
        <v>-1432.0631111111106</v>
      </c>
      <c r="G44" s="51">
        <f>'Verbrauch je Träger 2019'!H121-'Energiebedarf Sek.Stahl 2050'!G43-('Verbrauch je Träger 2019'!H121-'Energiebedarf Sek.stahl 2019'!G7)</f>
        <v>-1183.2127999999984</v>
      </c>
      <c r="H44" s="53">
        <f>'Verbrauch je Träger 2019'!I121-'Energiebedarf Sek.Stahl 2050'!H43-('Verbrauch je Träger 2019'!I121-'Energiebedarf Sek.stahl 2019'!H7)</f>
        <v>-920.68745999999919</v>
      </c>
      <c r="I44" s="52">
        <f>'Verbrauch je Träger 2019'!J121-'Energiebedarf Sek.Stahl 2050'!I43-('Verbrauch je Träger 2019'!J121-'Energiebedarf Sek.stahl 2019'!I7)</f>
        <v>-827.75008555555451</v>
      </c>
    </row>
    <row r="45" spans="3:9" x14ac:dyDescent="0.25">
      <c r="C45" s="8" t="str">
        <f t="shared" si="0"/>
        <v>Belgium</v>
      </c>
      <c r="D45" s="8" t="str">
        <f t="shared" si="0"/>
        <v>Ghent</v>
      </c>
      <c r="E45" s="50">
        <f>'Verbrauch je Träger 2019'!F122-'Energiebedarf Sek.Stahl 2050'!E44-('Verbrauch je Träger 2019'!F122-'Energiebedarf Sek.stahl 2019'!E8)</f>
        <v>-1746.8884999999973</v>
      </c>
      <c r="F45" s="54">
        <f>'Verbrauch je Träger 2019'!G122-'Energiebedarf Sek.Stahl 2050'!F44-('Verbrauch je Träger 2019'!G122-'Energiebedarf Sek.stahl 2019'!F8)</f>
        <v>-2068.5777777777766</v>
      </c>
      <c r="G45" s="51">
        <f>'Verbrauch je Träger 2019'!H122-'Energiebedarf Sek.Stahl 2050'!G44-('Verbrauch je Träger 2019'!H122-'Energiebedarf Sek.stahl 2019'!G8)</f>
        <v>-1709.1199999999972</v>
      </c>
      <c r="H45" s="53">
        <f>'Verbrauch je Träger 2019'!I122-'Energiebedarf Sek.Stahl 2050'!H44-('Verbrauch je Träger 2019'!I122-'Energiebedarf Sek.stahl 2019'!H8)</f>
        <v>-1329.9089999999997</v>
      </c>
      <c r="I45" s="52">
        <f>'Verbrauch je Träger 2019'!J122-'Energiebedarf Sek.Stahl 2050'!I44-('Verbrauch je Träger 2019'!J122-'Energiebedarf Sek.stahl 2019'!I8)</f>
        <v>-1195.6633888888873</v>
      </c>
    </row>
    <row r="46" spans="3:9" x14ac:dyDescent="0.25">
      <c r="C46" s="8" t="str">
        <f t="shared" si="0"/>
        <v>Czech Republic</v>
      </c>
      <c r="D46" s="8" t="str">
        <f t="shared" si="0"/>
        <v>Trinec</v>
      </c>
      <c r="E46" s="50">
        <f>'Verbrauch je Träger 2019'!F123-'Energiebedarf Sek.Stahl 2050'!E45-('Verbrauch je Träger 2019'!F123-'Energiebedarf Sek.stahl 2019'!E9)</f>
        <v>-827.92898999999943</v>
      </c>
      <c r="F46" s="54">
        <f>'Verbrauch je Träger 2019'!G123-'Energiebedarf Sek.Stahl 2050'!F45-('Verbrauch je Träger 2019'!G123-'Energiebedarf Sek.stahl 2019'!F9)</f>
        <v>-980.39199999999892</v>
      </c>
      <c r="G46" s="51">
        <f>'Verbrauch je Träger 2019'!H123-'Energiebedarf Sek.Stahl 2050'!G45-('Verbrauch je Träger 2019'!H123-'Energiebedarf Sek.stahl 2019'!G9)</f>
        <v>-810.02879999999914</v>
      </c>
      <c r="H46" s="53">
        <f>'Verbrauch je Träger 2019'!I123-'Energiebedarf Sek.Stahl 2050'!H45-('Verbrauch je Träger 2019'!I123-'Energiebedarf Sek.stahl 2019'!H9)</f>
        <v>-630.30365999999958</v>
      </c>
      <c r="I46" s="52">
        <f>'Verbrauch je Träger 2019'!J123-'Energiebedarf Sek.Stahl 2050'!I45-('Verbrauch je Träger 2019'!J123-'Energiebedarf Sek.stahl 2019'!I9)</f>
        <v>-566.67862999999988</v>
      </c>
    </row>
    <row r="47" spans="3:9" x14ac:dyDescent="0.25">
      <c r="C47" s="8" t="str">
        <f t="shared" si="0"/>
        <v>Finland</v>
      </c>
      <c r="D47" s="8" t="str">
        <f t="shared" si="0"/>
        <v>Raahe</v>
      </c>
      <c r="E47" s="50">
        <f>'Verbrauch je Träger 2019'!F124-'Energiebedarf Sek.Stahl 2050'!E46-('Verbrauch je Träger 2019'!F124-'Energiebedarf Sek.stahl 2019'!E10)</f>
        <v>-833.3779999999997</v>
      </c>
      <c r="F47" s="54">
        <f>'Verbrauch je Träger 2019'!G124-'Energiebedarf Sek.Stahl 2050'!F46-('Verbrauch je Träger 2019'!G124-'Energiebedarf Sek.stahl 2019'!F10)</f>
        <v>-986.84444444444398</v>
      </c>
      <c r="G47" s="51">
        <f>'Verbrauch je Träger 2019'!H124-'Energiebedarf Sek.Stahl 2050'!G46-('Verbrauch je Träger 2019'!H124-'Energiebedarf Sek.stahl 2019'!G10)</f>
        <v>-815.35999999999876</v>
      </c>
      <c r="H47" s="53">
        <f>'Verbrauch je Träger 2019'!I124-'Energiebedarf Sek.Stahl 2050'!H46-('Verbrauch je Träger 2019'!I124-'Energiebedarf Sek.stahl 2019'!H10)</f>
        <v>-634.45199999999932</v>
      </c>
      <c r="I47" s="52">
        <f>'Verbrauch je Träger 2019'!J124-'Energiebedarf Sek.Stahl 2050'!I46-('Verbrauch je Träger 2019'!J124-'Energiebedarf Sek.stahl 2019'!I10)</f>
        <v>-570.40822222222187</v>
      </c>
    </row>
    <row r="48" spans="3:9" x14ac:dyDescent="0.25">
      <c r="C48" s="8" t="str">
        <f t="shared" si="0"/>
        <v>France</v>
      </c>
      <c r="D48" s="8" t="str">
        <f t="shared" si="0"/>
        <v>Fos-Sur-Mer</v>
      </c>
      <c r="E48" s="50">
        <f>'Verbrauch je Träger 2019'!F125-'Energiebedarf Sek.Stahl 2050'!E47-('Verbrauch je Träger 2019'!F125-'Energiebedarf Sek.stahl 2019'!E11)</f>
        <v>-1201.9874999999993</v>
      </c>
      <c r="F48" s="54">
        <f>'Verbrauch je Träger 2019'!G125-'Energiebedarf Sek.Stahl 2050'!F47-('Verbrauch je Träger 2019'!G125-'Energiebedarf Sek.stahl 2019'!F11)</f>
        <v>-1423.3333333333339</v>
      </c>
      <c r="G48" s="51">
        <f>'Verbrauch je Träger 2019'!H125-'Energiebedarf Sek.Stahl 2050'!G47-('Verbrauch je Träger 2019'!H125-'Energiebedarf Sek.stahl 2019'!G11)</f>
        <v>-1176</v>
      </c>
      <c r="H48" s="53">
        <f>'Verbrauch je Träger 2019'!I125-'Energiebedarf Sek.Stahl 2050'!H47-('Verbrauch je Träger 2019'!I125-'Energiebedarf Sek.stahl 2019'!H11)</f>
        <v>-915.07499999999982</v>
      </c>
      <c r="I48" s="52">
        <f>'Verbrauch je Träger 2019'!J125-'Energiebedarf Sek.Stahl 2050'!I47-('Verbrauch je Träger 2019'!J125-'Energiebedarf Sek.stahl 2019'!I11)</f>
        <v>-822.70416666666551</v>
      </c>
    </row>
    <row r="49" spans="3:9" x14ac:dyDescent="0.25">
      <c r="C49" s="8" t="str">
        <f t="shared" si="0"/>
        <v>France</v>
      </c>
      <c r="D49" s="8" t="str">
        <f t="shared" si="0"/>
        <v>Dunkerque</v>
      </c>
      <c r="E49" s="50">
        <f>'Verbrauch je Träger 2019'!F126-'Energiebedarf Sek.Stahl 2050'!E48-('Verbrauch je Träger 2019'!F126-'Energiebedarf Sek.stahl 2019'!E12)</f>
        <v>-2195.6304999999993</v>
      </c>
      <c r="F49" s="54">
        <f>'Verbrauch je Träger 2019'!G126-'Energiebedarf Sek.Stahl 2050'!F48-('Verbrauch je Träger 2019'!G126-'Energiebedarf Sek.stahl 2019'!F12)</f>
        <v>-2599.9555555555562</v>
      </c>
      <c r="G49" s="51">
        <f>'Verbrauch je Träger 2019'!H126-'Energiebedarf Sek.Stahl 2050'!G48-('Verbrauch je Träger 2019'!H126-'Energiebedarf Sek.stahl 2019'!G12)</f>
        <v>-2148.159999999998</v>
      </c>
      <c r="H49" s="53">
        <f>'Verbrauch je Träger 2019'!I126-'Energiebedarf Sek.Stahl 2050'!H48-('Verbrauch je Träger 2019'!I126-'Energiebedarf Sek.stahl 2019'!H12)</f>
        <v>-1671.5369999999984</v>
      </c>
      <c r="I49" s="52">
        <f>'Verbrauch je Träger 2019'!J126-'Energiebedarf Sek.Stahl 2050'!I48-('Verbrauch je Träger 2019'!J126-'Energiebedarf Sek.stahl 2019'!I12)</f>
        <v>-1502.8062777777759</v>
      </c>
    </row>
    <row r="50" spans="3:9" x14ac:dyDescent="0.25">
      <c r="C50" s="8" t="str">
        <f t="shared" si="0"/>
        <v>Germany</v>
      </c>
      <c r="D50" s="8" t="str">
        <f t="shared" si="0"/>
        <v>Bremen</v>
      </c>
      <c r="E50" s="50">
        <f>'Verbrauch je Träger 2019'!F127-'Energiebedarf Sek.Stahl 2050'!E49-('Verbrauch je Träger 2019'!F127-'Energiebedarf Sek.stahl 2019'!E13)</f>
        <v>-1057.7489999999989</v>
      </c>
      <c r="F50" s="54">
        <f>'Verbrauch je Träger 2019'!G127-'Energiebedarf Sek.Stahl 2050'!F49-('Verbrauch je Träger 2019'!G127-'Energiebedarf Sek.stahl 2019'!F13)</f>
        <v>-1252.5333333333319</v>
      </c>
      <c r="G50" s="51">
        <f>'Verbrauch je Träger 2019'!H127-'Energiebedarf Sek.Stahl 2050'!G49-('Verbrauch je Träger 2019'!H127-'Energiebedarf Sek.stahl 2019'!G13)</f>
        <v>-1034.8799999999992</v>
      </c>
      <c r="H50" s="53">
        <f>'Verbrauch je Träger 2019'!I127-'Energiebedarf Sek.Stahl 2050'!H49-('Verbrauch je Träger 2019'!I127-'Energiebedarf Sek.stahl 2019'!H13)</f>
        <v>-805.26599999999962</v>
      </c>
      <c r="I50" s="52">
        <f>'Verbrauch je Träger 2019'!J127-'Energiebedarf Sek.Stahl 2050'!I49-('Verbrauch je Träger 2019'!J127-'Energiebedarf Sek.stahl 2019'!I13)</f>
        <v>-723.97966666666616</v>
      </c>
    </row>
    <row r="51" spans="3:9" x14ac:dyDescent="0.25">
      <c r="C51" s="8" t="str">
        <f t="shared" si="0"/>
        <v>Germany</v>
      </c>
      <c r="D51" s="8" t="str">
        <f t="shared" si="0"/>
        <v>Voelklingen</v>
      </c>
      <c r="E51" s="50">
        <f>'Verbrauch je Träger 2019'!F128-'Energiebedarf Sek.Stahl 2050'!E50-('Verbrauch je Träger 2019'!F128-'Energiebedarf Sek.stahl 2019'!E14)</f>
        <v>-891.71445999999924</v>
      </c>
      <c r="F51" s="54">
        <f>'Verbrauch je Träger 2019'!G128-'Energiebedarf Sek.Stahl 2050'!F50-('Verbrauch je Träger 2019'!G128-'Energiebedarf Sek.stahl 2019'!F14)</f>
        <v>-1055.9235555555551</v>
      </c>
      <c r="G51" s="51">
        <f>'Verbrauch je Träger 2019'!H128-'Energiebedarf Sek.Stahl 2050'!G50-('Verbrauch je Träger 2019'!H128-'Energiebedarf Sek.stahl 2019'!G14)</f>
        <v>-872.43519999999899</v>
      </c>
      <c r="H51" s="53">
        <f>'Verbrauch je Träger 2019'!I128-'Energiebedarf Sek.Stahl 2050'!H50-('Verbrauch je Träger 2019'!I128-'Energiebedarf Sek.stahl 2019'!H14)</f>
        <v>-678.86363999999958</v>
      </c>
      <c r="I51" s="52">
        <f>'Verbrauch je Träger 2019'!J128-'Energiebedarf Sek.Stahl 2050'!I50-('Verbrauch je Träger 2019'!J128-'Energiebedarf Sek.stahl 2019'!I14)</f>
        <v>-610.33679777777752</v>
      </c>
    </row>
    <row r="52" spans="3:9" x14ac:dyDescent="0.25">
      <c r="C52" s="8" t="str">
        <f t="shared" si="0"/>
        <v>Germany</v>
      </c>
      <c r="D52" s="8" t="str">
        <f t="shared" si="0"/>
        <v>Eisenhuettenstadt</v>
      </c>
      <c r="E52" s="50">
        <f>'Verbrauch je Träger 2019'!F129-'Energiebedarf Sek.Stahl 2050'!E51-('Verbrauch je Träger 2019'!F129-'Energiebedarf Sek.stahl 2019'!E15)</f>
        <v>-689.13949999999932</v>
      </c>
      <c r="F52" s="54">
        <f>'Verbrauch je Träger 2019'!G129-'Energiebedarf Sek.Stahl 2050'!F51-('Verbrauch je Träger 2019'!G129-'Energiebedarf Sek.stahl 2019'!F15)</f>
        <v>-816.04444444444471</v>
      </c>
      <c r="G52" s="51">
        <f>'Verbrauch je Träger 2019'!H129-'Energiebedarf Sek.Stahl 2050'!G51-('Verbrauch je Träger 2019'!H129-'Energiebedarf Sek.stahl 2019'!G15)</f>
        <v>-674.23999999999978</v>
      </c>
      <c r="H52" s="53">
        <f>'Verbrauch je Träger 2019'!I129-'Energiebedarf Sek.Stahl 2050'!H51-('Verbrauch je Träger 2019'!I129-'Energiebedarf Sek.stahl 2019'!H15)</f>
        <v>-524.64300000000003</v>
      </c>
      <c r="I52" s="52">
        <f>'Verbrauch je Träger 2019'!J129-'Energiebedarf Sek.Stahl 2050'!I51-('Verbrauch je Träger 2019'!J129-'Energiebedarf Sek.stahl 2019'!I15)</f>
        <v>-471.68372222222206</v>
      </c>
    </row>
    <row r="53" spans="3:9" x14ac:dyDescent="0.25">
      <c r="C53" s="8" t="str">
        <f t="shared" si="0"/>
        <v>Germany</v>
      </c>
      <c r="D53" s="8" t="str">
        <f t="shared" si="0"/>
        <v>Duisburg-Huckingen</v>
      </c>
      <c r="E53" s="50">
        <f>'Verbrauch je Träger 2019'!F130-'Energiebedarf Sek.Stahl 2050'!E52-('Verbrauch je Träger 2019'!F130-'Energiebedarf Sek.stahl 2019'!E16)</f>
        <v>-1602.6499999999996</v>
      </c>
      <c r="F53" s="54">
        <f>'Verbrauch je Träger 2019'!G130-'Energiebedarf Sek.Stahl 2050'!F52-('Verbrauch je Träger 2019'!G130-'Energiebedarf Sek.stahl 2019'!F16)</f>
        <v>-1897.7777777777774</v>
      </c>
      <c r="G53" s="51">
        <f>'Verbrauch je Träger 2019'!H130-'Energiebedarf Sek.Stahl 2050'!G52-('Verbrauch je Träger 2019'!H130-'Energiebedarf Sek.stahl 2019'!G16)</f>
        <v>-1568</v>
      </c>
      <c r="H53" s="53">
        <f>'Verbrauch je Träger 2019'!I130-'Energiebedarf Sek.Stahl 2050'!H52-('Verbrauch je Träger 2019'!I130-'Energiebedarf Sek.stahl 2019'!H16)</f>
        <v>-1220.1000000000004</v>
      </c>
      <c r="I53" s="52">
        <f>'Verbrauch je Träger 2019'!J130-'Energiebedarf Sek.Stahl 2050'!I52-('Verbrauch je Träger 2019'!J130-'Energiebedarf Sek.stahl 2019'!I16)</f>
        <v>-1096.938888888888</v>
      </c>
    </row>
    <row r="54" spans="3:9" x14ac:dyDescent="0.25">
      <c r="C54" s="8" t="str">
        <f t="shared" si="0"/>
        <v>Germany</v>
      </c>
      <c r="D54" s="8" t="str">
        <f t="shared" si="0"/>
        <v>Duisburg-Beeckerwerth</v>
      </c>
      <c r="E54" s="50">
        <f>'Verbrauch je Träger 2019'!F131-'Energiebedarf Sek.Stahl 2050'!E53-('Verbrauch je Träger 2019'!F131-'Energiebedarf Sek.stahl 2019'!E17)</f>
        <v>-1923.1799999999985</v>
      </c>
      <c r="F54" s="54">
        <f>'Verbrauch je Träger 2019'!G131-'Energiebedarf Sek.Stahl 2050'!F53-('Verbrauch je Träger 2019'!G131-'Energiebedarf Sek.stahl 2019'!F17)</f>
        <v>-2277.3333333333321</v>
      </c>
      <c r="G54" s="51">
        <f>'Verbrauch je Träger 2019'!H131-'Energiebedarf Sek.Stahl 2050'!G53-('Verbrauch je Träger 2019'!H131-'Energiebedarf Sek.stahl 2019'!G17)</f>
        <v>-1881.5999999999967</v>
      </c>
      <c r="H54" s="53">
        <f>'Verbrauch je Träger 2019'!I131-'Energiebedarf Sek.Stahl 2050'!H53-('Verbrauch je Träger 2019'!I131-'Energiebedarf Sek.stahl 2019'!H17)</f>
        <v>-1464.119999999999</v>
      </c>
      <c r="I54" s="52">
        <f>'Verbrauch je Träger 2019'!J131-'Energiebedarf Sek.Stahl 2050'!I53-('Verbrauch je Träger 2019'!J131-'Energiebedarf Sek.stahl 2019'!I17)</f>
        <v>-1316.3266666666659</v>
      </c>
    </row>
    <row r="55" spans="3:9" x14ac:dyDescent="0.25">
      <c r="C55" s="8" t="str">
        <f t="shared" si="0"/>
        <v>Germany</v>
      </c>
      <c r="D55" s="8" t="str">
        <f t="shared" si="0"/>
        <v>Salzgitter</v>
      </c>
      <c r="E55" s="50">
        <f>'Verbrauch je Träger 2019'!F132-'Energiebedarf Sek.Stahl 2050'!E54-('Verbrauch je Träger 2019'!F132-'Energiebedarf Sek.stahl 2019'!E18)</f>
        <v>-1474.4380000000001</v>
      </c>
      <c r="F55" s="54">
        <f>'Verbrauch je Träger 2019'!G132-'Energiebedarf Sek.Stahl 2050'!F54-('Verbrauch je Träger 2019'!G132-'Energiebedarf Sek.stahl 2019'!F18)</f>
        <v>-1745.9555555555544</v>
      </c>
      <c r="G55" s="51">
        <f>'Verbrauch je Träger 2019'!H132-'Energiebedarf Sek.Stahl 2050'!G54-('Verbrauch je Träger 2019'!H132-'Energiebedarf Sek.stahl 2019'!G18)</f>
        <v>-1442.5599999999995</v>
      </c>
      <c r="H55" s="53">
        <f>'Verbrauch je Träger 2019'!I132-'Energiebedarf Sek.Stahl 2050'!H54-('Verbrauch je Träger 2019'!I132-'Energiebedarf Sek.stahl 2019'!H18)</f>
        <v>-1122.4920000000002</v>
      </c>
      <c r="I55" s="52">
        <f>'Verbrauch je Träger 2019'!J132-'Energiebedarf Sek.Stahl 2050'!I54-('Verbrauch je Träger 2019'!J132-'Energiebedarf Sek.stahl 2019'!I18)</f>
        <v>-1009.1837777777764</v>
      </c>
    </row>
    <row r="56" spans="3:9" x14ac:dyDescent="0.25">
      <c r="C56" s="8" t="str">
        <f t="shared" si="0"/>
        <v>Germany</v>
      </c>
      <c r="D56" s="8" t="str">
        <f t="shared" si="0"/>
        <v>Dillingen</v>
      </c>
      <c r="E56" s="50">
        <f>'Verbrauch je Träger 2019'!F133-'Energiebedarf Sek.Stahl 2050'!E55-('Verbrauch je Träger 2019'!F133-'Energiebedarf Sek.stahl 2019'!E19)</f>
        <v>-748.11701999999968</v>
      </c>
      <c r="F56" s="54">
        <f>'Verbrauch je Träger 2019'!G133-'Energiebedarf Sek.Stahl 2050'!F55-('Verbrauch je Träger 2019'!G133-'Energiebedarf Sek.stahl 2019'!F19)</f>
        <v>-885.8826666666655</v>
      </c>
      <c r="G56" s="51">
        <f>'Verbrauch je Träger 2019'!H133-'Energiebedarf Sek.Stahl 2050'!G55-('Verbrauch je Träger 2019'!H133-'Energiebedarf Sek.stahl 2019'!G19)</f>
        <v>-731.942399999999</v>
      </c>
      <c r="H56" s="53">
        <f>'Verbrauch je Träger 2019'!I133-'Energiebedarf Sek.Stahl 2050'!H55-('Verbrauch je Träger 2019'!I133-'Energiebedarf Sek.stahl 2019'!H19)</f>
        <v>-569.54268000000047</v>
      </c>
      <c r="I56" s="52">
        <f>'Verbrauch je Träger 2019'!J133-'Energiebedarf Sek.Stahl 2050'!I55-('Verbrauch je Träger 2019'!J133-'Energiebedarf Sek.stahl 2019'!I19)</f>
        <v>-512.05107333333308</v>
      </c>
    </row>
    <row r="57" spans="3:9" x14ac:dyDescent="0.25">
      <c r="C57" s="8" t="str">
        <f t="shared" si="0"/>
        <v>Germany</v>
      </c>
      <c r="D57" s="8" t="str">
        <f t="shared" si="0"/>
        <v>Duisburg</v>
      </c>
      <c r="E57" s="50">
        <f>'Verbrauch je Träger 2019'!F134-'Energiebedarf Sek.Stahl 2050'!E56-('Verbrauch je Träger 2019'!F134-'Energiebedarf Sek.stahl 2019'!E20)</f>
        <v>-358.99359999999979</v>
      </c>
      <c r="F57" s="54">
        <f>'Verbrauch je Träger 2019'!G134-'Energiebedarf Sek.Stahl 2050'!F56-('Verbrauch je Träger 2019'!G134-'Energiebedarf Sek.stahl 2019'!F20)</f>
        <v>-425.10222222222183</v>
      </c>
      <c r="G57" s="51">
        <f>'Verbrauch je Träger 2019'!H134-'Energiebedarf Sek.Stahl 2050'!G56-('Verbrauch je Träger 2019'!H134-'Energiebedarf Sek.stahl 2019'!G20)</f>
        <v>-351.23199999999952</v>
      </c>
      <c r="H57" s="53">
        <f>'Verbrauch je Träger 2019'!I134-'Energiebedarf Sek.Stahl 2050'!H56-('Verbrauch je Träger 2019'!I134-'Energiebedarf Sek.stahl 2019'!H20)</f>
        <v>-273.30240000000003</v>
      </c>
      <c r="I57" s="52">
        <f>'Verbrauch je Träger 2019'!J134-'Energiebedarf Sek.Stahl 2050'!I56-('Verbrauch je Träger 2019'!J134-'Energiebedarf Sek.stahl 2019'!I20)</f>
        <v>-245.71431111111087</v>
      </c>
    </row>
    <row r="58" spans="3:9" x14ac:dyDescent="0.25">
      <c r="C58" s="8" t="str">
        <f t="shared" si="0"/>
        <v>Germany</v>
      </c>
      <c r="D58" s="8" t="str">
        <f t="shared" si="0"/>
        <v>Duisburg-Bruckhausen</v>
      </c>
      <c r="E58" s="50">
        <f>'Verbrauch je Träger 2019'!F135-'Energiebedarf Sek.Stahl 2050'!E57-('Verbrauch je Träger 2019'!F135-'Energiebedarf Sek.stahl 2019'!E21)</f>
        <v>-1923.1799999999985</v>
      </c>
      <c r="F58" s="54">
        <f>'Verbrauch je Träger 2019'!G135-'Energiebedarf Sek.Stahl 2050'!F57-('Verbrauch je Träger 2019'!G135-'Energiebedarf Sek.stahl 2019'!F21)</f>
        <v>-2277.3333333333321</v>
      </c>
      <c r="G58" s="51">
        <f>'Verbrauch je Träger 2019'!H135-'Energiebedarf Sek.Stahl 2050'!G57-('Verbrauch je Träger 2019'!H135-'Energiebedarf Sek.stahl 2019'!G21)</f>
        <v>-1881.5999999999967</v>
      </c>
      <c r="H58" s="53">
        <f>'Verbrauch je Träger 2019'!I135-'Energiebedarf Sek.Stahl 2050'!H57-('Verbrauch je Träger 2019'!I135-'Energiebedarf Sek.stahl 2019'!H21)</f>
        <v>-1464.119999999999</v>
      </c>
      <c r="I58" s="52">
        <f>'Verbrauch je Träger 2019'!J135-'Energiebedarf Sek.Stahl 2050'!I57-('Verbrauch je Träger 2019'!J135-'Energiebedarf Sek.stahl 2019'!I21)</f>
        <v>-1316.3266666666659</v>
      </c>
    </row>
    <row r="59" spans="3:9" x14ac:dyDescent="0.25">
      <c r="C59" s="8" t="str">
        <f t="shared" ref="C59:D71" si="1">C94</f>
        <v>Hungaria</v>
      </c>
      <c r="D59" s="8" t="str">
        <f t="shared" si="1"/>
        <v>Dunauijvaros</v>
      </c>
      <c r="E59" s="50">
        <f>'Verbrauch je Träger 2019'!F136-'Energiebedarf Sek.Stahl 2050'!E58-('Verbrauch je Träger 2019'!F136-'Energiebedarf Sek.stahl 2019'!E22)</f>
        <v>-512.8479999999995</v>
      </c>
      <c r="F59" s="54">
        <f>'Verbrauch je Träger 2019'!G136-'Energiebedarf Sek.Stahl 2050'!F58-('Verbrauch je Träger 2019'!G136-'Energiebedarf Sek.stahl 2019'!F22)</f>
        <v>-607.28888888888878</v>
      </c>
      <c r="G59" s="51">
        <f>'Verbrauch je Träger 2019'!H136-'Energiebedarf Sek.Stahl 2050'!G58-('Verbrauch je Träger 2019'!H136-'Energiebedarf Sek.stahl 2019'!G22)</f>
        <v>-501.75999999999976</v>
      </c>
      <c r="H59" s="53">
        <f>'Verbrauch je Träger 2019'!I136-'Energiebedarf Sek.Stahl 2050'!H58-('Verbrauch je Träger 2019'!I136-'Energiebedarf Sek.stahl 2019'!H22)</f>
        <v>-390.43199999999979</v>
      </c>
      <c r="I59" s="52">
        <f>'Verbrauch je Träger 2019'!J136-'Energiebedarf Sek.Stahl 2050'!I58-('Verbrauch je Träger 2019'!J136-'Energiebedarf Sek.stahl 2019'!I22)</f>
        <v>-351.02044444444437</v>
      </c>
    </row>
    <row r="60" spans="3:9" x14ac:dyDescent="0.25">
      <c r="C60" s="8" t="str">
        <f t="shared" si="1"/>
        <v>Italy</v>
      </c>
      <c r="D60" s="8" t="str">
        <f t="shared" si="1"/>
        <v>Taranto</v>
      </c>
      <c r="E60" s="50">
        <f>'Verbrauch je Träger 2019'!F137-'Energiebedarf Sek.Stahl 2050'!E59-('Verbrauch je Träger 2019'!F137-'Energiebedarf Sek.stahl 2019'!E23)</f>
        <v>-2724.5049999999992</v>
      </c>
      <c r="F60" s="54">
        <f>'Verbrauch je Träger 2019'!G137-'Energiebedarf Sek.Stahl 2050'!F59-('Verbrauch je Träger 2019'!G137-'Energiebedarf Sek.stahl 2019'!F23)</f>
        <v>-3226.2222222222226</v>
      </c>
      <c r="G60" s="51">
        <f>'Verbrauch je Träger 2019'!H137-'Energiebedarf Sek.Stahl 2050'!G59-('Verbrauch je Träger 2019'!H137-'Energiebedarf Sek.stahl 2019'!G23)</f>
        <v>-2665.5999999999967</v>
      </c>
      <c r="H60" s="53">
        <f>'Verbrauch je Träger 2019'!I137-'Energiebedarf Sek.Stahl 2050'!H59-('Verbrauch je Träger 2019'!I137-'Energiebedarf Sek.stahl 2019'!H23)</f>
        <v>-2074.1699999999983</v>
      </c>
      <c r="I60" s="52">
        <f>'Verbrauch je Träger 2019'!J137-'Energiebedarf Sek.Stahl 2050'!I59-('Verbrauch je Träger 2019'!J137-'Energiebedarf Sek.stahl 2019'!I23)</f>
        <v>-1864.796111111109</v>
      </c>
    </row>
    <row r="61" spans="3:9" x14ac:dyDescent="0.25">
      <c r="C61" s="8" t="str">
        <f t="shared" si="1"/>
        <v>Netherlands</v>
      </c>
      <c r="D61" s="8" t="str">
        <f t="shared" si="1"/>
        <v>Ijmuiden</v>
      </c>
      <c r="E61" s="50">
        <f>'Verbrauch je Träger 2019'!F138-'Energiebedarf Sek.Stahl 2050'!E60-('Verbrauch je Träger 2019'!F138-'Energiebedarf Sek.stahl 2019'!E24)</f>
        <v>-2184.4119499999997</v>
      </c>
      <c r="F61" s="54">
        <f>'Verbrauch je Träger 2019'!G138-'Energiebedarf Sek.Stahl 2050'!F60-('Verbrauch je Träger 2019'!G138-'Energiebedarf Sek.stahl 2019'!F24)</f>
        <v>-2586.6711111111108</v>
      </c>
      <c r="G61" s="51">
        <f>'Verbrauch je Träger 2019'!H138-'Energiebedarf Sek.Stahl 2050'!G60-('Verbrauch je Träger 2019'!H138-'Energiebedarf Sek.stahl 2019'!G24)</f>
        <v>-2137.1839999999975</v>
      </c>
      <c r="H61" s="53">
        <f>'Verbrauch je Träger 2019'!I138-'Energiebedarf Sek.Stahl 2050'!H60-('Verbrauch je Träger 2019'!I138-'Energiebedarf Sek.stahl 2019'!H24)</f>
        <v>-1662.9962999999989</v>
      </c>
      <c r="I61" s="52">
        <f>'Verbrauch je Träger 2019'!J138-'Energiebedarf Sek.Stahl 2050'!I60-('Verbrauch je Träger 2019'!J138-'Energiebedarf Sek.stahl 2019'!I24)</f>
        <v>-1495.1277055555547</v>
      </c>
    </row>
    <row r="62" spans="3:9" x14ac:dyDescent="0.25">
      <c r="C62" s="8" t="str">
        <f t="shared" si="1"/>
        <v>Poland</v>
      </c>
      <c r="D62" s="8" t="str">
        <f t="shared" si="1"/>
        <v>Krakow</v>
      </c>
      <c r="E62" s="50">
        <f>'Verbrauch je Träger 2019'!F139-'Energiebedarf Sek.Stahl 2050'!E61-('Verbrauch je Träger 2019'!F139-'Energiebedarf Sek.stahl 2019'!E25)</f>
        <v>-873.44424999999865</v>
      </c>
      <c r="F62" s="54">
        <f>'Verbrauch je Träger 2019'!G139-'Energiebedarf Sek.Stahl 2050'!F61-('Verbrauch je Träger 2019'!G139-'Energiebedarf Sek.stahl 2019'!F25)</f>
        <v>-1034.2888888888883</v>
      </c>
      <c r="G62" s="51">
        <f>'Verbrauch je Träger 2019'!H139-'Energiebedarf Sek.Stahl 2050'!G61-('Verbrauch je Träger 2019'!H139-'Energiebedarf Sek.stahl 2019'!G25)</f>
        <v>-854.55999999999858</v>
      </c>
      <c r="H62" s="53">
        <f>'Verbrauch je Träger 2019'!I139-'Energiebedarf Sek.Stahl 2050'!H61-('Verbrauch je Träger 2019'!I139-'Energiebedarf Sek.stahl 2019'!H25)</f>
        <v>-664.95449999999983</v>
      </c>
      <c r="I62" s="52">
        <f>'Verbrauch je Träger 2019'!J139-'Energiebedarf Sek.Stahl 2050'!I61-('Verbrauch je Träger 2019'!J139-'Energiebedarf Sek.stahl 2019'!I25)</f>
        <v>-597.83169444444366</v>
      </c>
    </row>
    <row r="63" spans="3:9" x14ac:dyDescent="0.25">
      <c r="C63" s="8" t="str">
        <f t="shared" si="1"/>
        <v>Poland</v>
      </c>
      <c r="D63" s="8" t="str">
        <f t="shared" si="1"/>
        <v>Dabrowa Gornicza</v>
      </c>
      <c r="E63" s="50">
        <f>'Verbrauch je Träger 2019'!F140-'Energiebedarf Sek.Stahl 2050'!E62-('Verbrauch je Träger 2019'!F140-'Energiebedarf Sek.stahl 2019'!E26)</f>
        <v>-873.44424999999865</v>
      </c>
      <c r="F63" s="54">
        <f>'Verbrauch je Träger 2019'!G140-'Energiebedarf Sek.Stahl 2050'!F62-('Verbrauch je Träger 2019'!G140-'Energiebedarf Sek.stahl 2019'!F26)</f>
        <v>-1034.2888888888883</v>
      </c>
      <c r="G63" s="51">
        <f>'Verbrauch je Träger 2019'!H140-'Energiebedarf Sek.Stahl 2050'!G62-('Verbrauch je Träger 2019'!H140-'Energiebedarf Sek.stahl 2019'!G26)</f>
        <v>-854.55999999999858</v>
      </c>
      <c r="H63" s="53">
        <f>'Verbrauch je Träger 2019'!I140-'Energiebedarf Sek.Stahl 2050'!H62-('Verbrauch je Träger 2019'!I140-'Energiebedarf Sek.stahl 2019'!H26)</f>
        <v>-664.95449999999983</v>
      </c>
      <c r="I63" s="52">
        <f>'Verbrauch je Träger 2019'!J140-'Energiebedarf Sek.Stahl 2050'!I62-('Verbrauch je Träger 2019'!J140-'Energiebedarf Sek.stahl 2019'!I26)</f>
        <v>-597.83169444444366</v>
      </c>
    </row>
    <row r="64" spans="3:9" x14ac:dyDescent="0.25">
      <c r="C64" s="8" t="str">
        <f t="shared" si="1"/>
        <v>Romania</v>
      </c>
      <c r="D64" s="8" t="str">
        <f t="shared" si="1"/>
        <v>Galati</v>
      </c>
      <c r="E64" s="50">
        <f>'Verbrauch je Träger 2019'!F141-'Energiebedarf Sek.Stahl 2050'!E63-('Verbrauch je Träger 2019'!F141-'Energiebedarf Sek.stahl 2019'!E27)</f>
        <v>-657.08649999999943</v>
      </c>
      <c r="F64" s="54">
        <f>'Verbrauch je Träger 2019'!G141-'Energiebedarf Sek.Stahl 2050'!F63-('Verbrauch je Träger 2019'!G141-'Energiebedarf Sek.stahl 2019'!F27)</f>
        <v>-778.0888888888885</v>
      </c>
      <c r="G64" s="51">
        <f>'Verbrauch je Träger 2019'!H141-'Energiebedarf Sek.Stahl 2050'!G63-('Verbrauch je Träger 2019'!H141-'Energiebedarf Sek.stahl 2019'!G27)</f>
        <v>-642.8799999999992</v>
      </c>
      <c r="H64" s="53">
        <f>'Verbrauch je Träger 2019'!I141-'Energiebedarf Sek.Stahl 2050'!H63-('Verbrauch je Träger 2019'!I141-'Energiebedarf Sek.stahl 2019'!H27)</f>
        <v>-500.24099999999953</v>
      </c>
      <c r="I64" s="52">
        <f>'Verbrauch je Träger 2019'!J141-'Energiebedarf Sek.Stahl 2050'!I63-('Verbrauch je Träger 2019'!J141-'Energiebedarf Sek.stahl 2019'!I27)</f>
        <v>-449.74494444444417</v>
      </c>
    </row>
    <row r="65" spans="3:9" x14ac:dyDescent="0.25">
      <c r="C65" s="8" t="str">
        <f t="shared" si="1"/>
        <v>Slovakia</v>
      </c>
      <c r="D65" s="8" t="str">
        <f t="shared" si="1"/>
        <v>Kosice</v>
      </c>
      <c r="E65" s="50">
        <f>'Verbrauch je Träger 2019'!F142-'Energiebedarf Sek.Stahl 2050'!E64-('Verbrauch je Träger 2019'!F142-'Energiebedarf Sek.stahl 2019'!E28)</f>
        <v>-1442.3849999999984</v>
      </c>
      <c r="F65" s="54">
        <f>'Verbrauch je Träger 2019'!G142-'Energiebedarf Sek.Stahl 2050'!F64-('Verbrauch je Träger 2019'!G142-'Energiebedarf Sek.stahl 2019'!F28)</f>
        <v>-1708</v>
      </c>
      <c r="G65" s="51">
        <f>'Verbrauch je Träger 2019'!H142-'Energiebedarf Sek.Stahl 2050'!G64-('Verbrauch je Träger 2019'!H142-'Energiebedarf Sek.stahl 2019'!G28)</f>
        <v>-1411.199999999998</v>
      </c>
      <c r="H65" s="53">
        <f>'Verbrauch je Träger 2019'!I142-'Energiebedarf Sek.Stahl 2050'!H64-('Verbrauch je Träger 2019'!I142-'Energiebedarf Sek.stahl 2019'!H28)</f>
        <v>-1098.0900000000001</v>
      </c>
      <c r="I65" s="52">
        <f>'Verbrauch je Träger 2019'!J142-'Energiebedarf Sek.Stahl 2050'!I64-('Verbrauch je Träger 2019'!J142-'Energiebedarf Sek.stahl 2019'!I28)</f>
        <v>-987.24499999999898</v>
      </c>
    </row>
    <row r="66" spans="3:9" x14ac:dyDescent="0.25">
      <c r="C66" s="8" t="str">
        <f t="shared" si="1"/>
        <v>Spain</v>
      </c>
      <c r="D66" s="8" t="str">
        <f t="shared" si="1"/>
        <v>Gijon</v>
      </c>
      <c r="E66" s="50">
        <f>'Verbrauch je Träger 2019'!F143-'Energiebedarf Sek.Stahl 2050'!E65-('Verbrauch je Träger 2019'!F143-'Energiebedarf Sek.stahl 2019'!E29)</f>
        <v>-761.25874999999996</v>
      </c>
      <c r="F66" s="54">
        <f>'Verbrauch je Träger 2019'!G143-'Energiebedarf Sek.Stahl 2050'!F65-('Verbrauch je Träger 2019'!G143-'Energiebedarf Sek.stahl 2019'!F29)</f>
        <v>-901.44444444444343</v>
      </c>
      <c r="G66" s="51">
        <f>'Verbrauch je Träger 2019'!H143-'Energiebedarf Sek.Stahl 2050'!G65-('Verbrauch je Träger 2019'!H143-'Energiebedarf Sek.stahl 2019'!G29)</f>
        <v>-744.80000000000018</v>
      </c>
      <c r="H66" s="53">
        <f>'Verbrauch je Träger 2019'!I143-'Energiebedarf Sek.Stahl 2050'!H65-('Verbrauch je Träger 2019'!I143-'Energiebedarf Sek.stahl 2019'!H29)</f>
        <v>-579.54749999999876</v>
      </c>
      <c r="I66" s="52">
        <f>'Verbrauch je Träger 2019'!J143-'Energiebedarf Sek.Stahl 2050'!I65-('Verbrauch je Träger 2019'!J143-'Energiebedarf Sek.stahl 2019'!I29)</f>
        <v>-521.04597222222174</v>
      </c>
    </row>
    <row r="67" spans="3:9" x14ac:dyDescent="0.25">
      <c r="C67" s="8" t="str">
        <f t="shared" si="1"/>
        <v>Spain</v>
      </c>
      <c r="D67" s="8" t="str">
        <f t="shared" si="1"/>
        <v>Aviles</v>
      </c>
      <c r="E67" s="50">
        <f>'Verbrauch je Träger 2019'!F144-'Energiebedarf Sek.Stahl 2050'!E66-('Verbrauch je Träger 2019'!F144-'Energiebedarf Sek.stahl 2019'!E30)</f>
        <v>-761.25874999999996</v>
      </c>
      <c r="F67" s="54">
        <f>'Verbrauch je Träger 2019'!G144-'Energiebedarf Sek.Stahl 2050'!F66-('Verbrauch je Träger 2019'!G144-'Energiebedarf Sek.stahl 2019'!F30)</f>
        <v>-901.44444444444343</v>
      </c>
      <c r="G67" s="51">
        <f>'Verbrauch je Träger 2019'!H144-'Energiebedarf Sek.Stahl 2050'!G66-('Verbrauch je Träger 2019'!H144-'Energiebedarf Sek.stahl 2019'!G30)</f>
        <v>-744.80000000000018</v>
      </c>
      <c r="H67" s="53">
        <f>'Verbrauch je Träger 2019'!I144-'Energiebedarf Sek.Stahl 2050'!H66-('Verbrauch je Träger 2019'!I144-'Energiebedarf Sek.stahl 2019'!H30)</f>
        <v>-579.54749999999876</v>
      </c>
      <c r="I67" s="52">
        <f>'Verbrauch je Träger 2019'!J144-'Energiebedarf Sek.Stahl 2050'!I66-('Verbrauch je Träger 2019'!J144-'Energiebedarf Sek.stahl 2019'!I30)</f>
        <v>-521.04597222222174</v>
      </c>
    </row>
    <row r="68" spans="3:9" x14ac:dyDescent="0.25">
      <c r="C68" s="8" t="str">
        <f t="shared" si="1"/>
        <v>Sweden</v>
      </c>
      <c r="D68" s="8" t="str">
        <f t="shared" si="1"/>
        <v>Lulea</v>
      </c>
      <c r="E68" s="50">
        <f>'Verbrauch je Träger 2019'!F145-'Energiebedarf Sek.Stahl 2050'!E67-('Verbrauch je Träger 2019'!F145-'Energiebedarf Sek.stahl 2019'!E31)</f>
        <v>-737.21900000000005</v>
      </c>
      <c r="F68" s="54">
        <f>'Verbrauch je Träger 2019'!G145-'Energiebedarf Sek.Stahl 2050'!F67-('Verbrauch je Träger 2019'!G145-'Energiebedarf Sek.stahl 2019'!F31)</f>
        <v>-872.97777777777719</v>
      </c>
      <c r="G68" s="51">
        <f>'Verbrauch je Träger 2019'!H145-'Energiebedarf Sek.Stahl 2050'!G67-('Verbrauch je Träger 2019'!H145-'Energiebedarf Sek.stahl 2019'!G31)</f>
        <v>-721.27999999999975</v>
      </c>
      <c r="H68" s="53">
        <f>'Verbrauch je Träger 2019'!I145-'Energiebedarf Sek.Stahl 2050'!H67-('Verbrauch je Träger 2019'!I145-'Energiebedarf Sek.stahl 2019'!H31)</f>
        <v>-561.24600000000009</v>
      </c>
      <c r="I68" s="52">
        <f>'Verbrauch je Träger 2019'!J145-'Energiebedarf Sek.Stahl 2050'!I67-('Verbrauch je Träger 2019'!J145-'Energiebedarf Sek.stahl 2019'!I31)</f>
        <v>-504.59188888888821</v>
      </c>
    </row>
    <row r="69" spans="3:9" x14ac:dyDescent="0.25">
      <c r="C69" s="8" t="str">
        <f t="shared" si="1"/>
        <v>Sweden</v>
      </c>
      <c r="D69" s="8" t="str">
        <f t="shared" si="1"/>
        <v>Oxeloesund</v>
      </c>
      <c r="E69" s="50">
        <f>'Verbrauch je Träger 2019'!F146-'Energiebedarf Sek.Stahl 2050'!E68-('Verbrauch je Träger 2019'!F146-'Energiebedarf Sek.stahl 2019'!E32)</f>
        <v>-480.79499999999962</v>
      </c>
      <c r="F69" s="54">
        <f>'Verbrauch je Träger 2019'!G146-'Energiebedarf Sek.Stahl 2050'!F68-('Verbrauch je Träger 2019'!G146-'Energiebedarf Sek.stahl 2019'!F32)</f>
        <v>-569.33333333333303</v>
      </c>
      <c r="G69" s="51">
        <f>'Verbrauch je Träger 2019'!H146-'Energiebedarf Sek.Stahl 2050'!G68-('Verbrauch je Träger 2019'!H146-'Energiebedarf Sek.stahl 2019'!G32)</f>
        <v>-470.39999999999918</v>
      </c>
      <c r="H69" s="53">
        <f>'Verbrauch je Träger 2019'!I146-'Energiebedarf Sek.Stahl 2050'!H68-('Verbrauch je Träger 2019'!I146-'Energiebedarf Sek.stahl 2019'!H32)</f>
        <v>-366.02999999999975</v>
      </c>
      <c r="I69" s="52">
        <f>'Verbrauch je Träger 2019'!J146-'Energiebedarf Sek.Stahl 2050'!I68-('Verbrauch je Träger 2019'!J146-'Energiebedarf Sek.stahl 2019'!I32)</f>
        <v>-329.08166666666648</v>
      </c>
    </row>
    <row r="70" spans="3:9" x14ac:dyDescent="0.25">
      <c r="C70" s="8" t="str">
        <f t="shared" si="1"/>
        <v>United Kingdom</v>
      </c>
      <c r="D70" s="8" t="str">
        <f t="shared" si="1"/>
        <v>Port Talbot</v>
      </c>
      <c r="E70" s="50">
        <f>'Verbrauch je Träger 2019'!F147-'Energiebedarf Sek.Stahl 2050'!E69-('Verbrauch je Träger 2019'!F147-'Energiebedarf Sek.stahl 2019'!E33)</f>
        <v>-1213.2060499999998</v>
      </c>
      <c r="F70" s="54">
        <f>'Verbrauch je Träger 2019'!G147-'Energiebedarf Sek.Stahl 2050'!F69-('Verbrauch je Träger 2019'!G147-'Energiebedarf Sek.stahl 2019'!F33)</f>
        <v>-1436.6177777777775</v>
      </c>
      <c r="G70" s="51">
        <f>'Verbrauch je Träger 2019'!H147-'Energiebedarf Sek.Stahl 2050'!G69-('Verbrauch je Träger 2019'!H147-'Energiebedarf Sek.stahl 2019'!G33)</f>
        <v>-1186.9759999999987</v>
      </c>
      <c r="H70" s="53">
        <f>'Verbrauch je Träger 2019'!I147-'Energiebedarf Sek.Stahl 2050'!H69-('Verbrauch je Träger 2019'!I147-'Energiebedarf Sek.stahl 2019'!H33)</f>
        <v>-923.61569999999938</v>
      </c>
      <c r="I70" s="52">
        <f>'Verbrauch je Träger 2019'!J147-'Energiebedarf Sek.Stahl 2050'!I69-('Verbrauch je Träger 2019'!J147-'Energiebedarf Sek.stahl 2019'!I33)</f>
        <v>-830.38273888888853</v>
      </c>
    </row>
    <row r="71" spans="3:9" x14ac:dyDescent="0.25">
      <c r="C71" s="8" t="str">
        <f t="shared" si="1"/>
        <v>United Kingdom</v>
      </c>
      <c r="D71" s="8" t="str">
        <f t="shared" si="1"/>
        <v>Scunthorpe</v>
      </c>
      <c r="E71" s="50">
        <f>'Verbrauch je Träger 2019'!F148-'Energiebedarf Sek.Stahl 2050'!E70-('Verbrauch je Träger 2019'!F148-'Energiebedarf Sek.stahl 2019'!E34)</f>
        <v>-897.48399999999947</v>
      </c>
      <c r="F71" s="54">
        <f>'Verbrauch je Träger 2019'!G148-'Energiebedarf Sek.Stahl 2050'!F70-('Verbrauch je Träger 2019'!G148-'Energiebedarf Sek.stahl 2019'!F34)</f>
        <v>-1062.7555555555555</v>
      </c>
      <c r="G71" s="51">
        <f>'Verbrauch je Träger 2019'!H148-'Energiebedarf Sek.Stahl 2050'!G70-('Verbrauch je Träger 2019'!H148-'Energiebedarf Sek.stahl 2019'!G34)</f>
        <v>-878.07999999999902</v>
      </c>
      <c r="H71" s="53">
        <f>'Verbrauch je Träger 2019'!I148-'Energiebedarf Sek.Stahl 2050'!H70-('Verbrauch je Träger 2019'!I148-'Energiebedarf Sek.stahl 2019'!H34)</f>
        <v>-683.2559999999994</v>
      </c>
      <c r="I71" s="52">
        <f>'Verbrauch je Träger 2019'!J148-'Energiebedarf Sek.Stahl 2050'!I70-('Verbrauch je Träger 2019'!J148-'Energiebedarf Sek.stahl 2019'!I34)</f>
        <v>-614.28577777777718</v>
      </c>
    </row>
    <row r="74" spans="3:9" ht="42.75" customHeight="1" x14ac:dyDescent="0.35">
      <c r="C74" s="91" t="s">
        <v>110</v>
      </c>
      <c r="D74" s="91"/>
      <c r="E74" s="91"/>
      <c r="F74" s="91"/>
      <c r="G74" s="91"/>
      <c r="H74" s="91"/>
      <c r="I74" s="91"/>
    </row>
    <row r="76" spans="3:9" ht="15.75" x14ac:dyDescent="0.25">
      <c r="E76" s="99" t="s">
        <v>45</v>
      </c>
      <c r="F76" s="99"/>
      <c r="G76" s="99" t="s">
        <v>42</v>
      </c>
      <c r="H76" s="99"/>
      <c r="I76" s="99"/>
    </row>
    <row r="77" spans="3:9" x14ac:dyDescent="0.25">
      <c r="C77" s="15" t="s">
        <v>51</v>
      </c>
      <c r="D77" s="15" t="s">
        <v>52</v>
      </c>
      <c r="E77" s="62" t="str">
        <f>Studienliste!$F$17</f>
        <v>ISI-05 13</v>
      </c>
      <c r="F77" s="63" t="s">
        <v>128</v>
      </c>
      <c r="G77" s="64" t="str">
        <f>Studienliste!$F$10</f>
        <v>OTTO-01 17</v>
      </c>
      <c r="H77" s="65" t="str">
        <f>Studienliste!$F$8</f>
        <v>TUD-02 20</v>
      </c>
      <c r="I77" s="66" t="str">
        <f>F77</f>
        <v>ENWI</v>
      </c>
    </row>
    <row r="78" spans="3:9" x14ac:dyDescent="0.25">
      <c r="C78" s="8" t="str">
        <f t="shared" ref="C78:D93" si="2">C7</f>
        <v>Austria</v>
      </c>
      <c r="D78" s="8" t="str">
        <f t="shared" si="2"/>
        <v>Donawitz</v>
      </c>
      <c r="E78" s="50">
        <f>'Verbrauch je Träger 2019'!F120-'Energiebedarf Sek.Stahl 2050'!E77-('Verbrauch je Träger 2019'!F120-'Energiebedarf Sek.stahl 2019'!E6)</f>
        <v>-1727.6566999999995</v>
      </c>
      <c r="F78" s="54">
        <f>'Verbrauch je Träger 2019'!G120-'Energiebedarf Sek.Stahl 2050'!F77-('Verbrauch je Träger 2019'!G120-'Energiebedarf Sek.stahl 2019'!F6)</f>
        <v>-2045.804444444444</v>
      </c>
      <c r="G78" s="51">
        <f>'Verbrauch je Träger 2019'!H120-'Energiebedarf Sek.Stahl 2050'!G77-('Verbrauch je Träger 2019'!H120-'Energiebedarf Sek.stahl 2019'!G6)</f>
        <v>-1690.3039999999992</v>
      </c>
      <c r="H78" s="53">
        <f>'Verbrauch je Träger 2019'!I120-'Energiebedarf Sek.Stahl 2050'!H77-('Verbrauch je Träger 2019'!I120-'Energiebedarf Sek.stahl 2019'!H6)</f>
        <v>-1315.2677999999996</v>
      </c>
      <c r="I78" s="52">
        <f>'Verbrauch je Träger 2019'!J120-'Energiebedarf Sek.Stahl 2050'!I77-('Verbrauch je Träger 2019'!J120-'Energiebedarf Sek.stahl 2019'!I6)</f>
        <v>-1182.5001222222218</v>
      </c>
    </row>
    <row r="79" spans="3:9" x14ac:dyDescent="0.25">
      <c r="C79" s="8" t="str">
        <f t="shared" si="2"/>
        <v>Austria</v>
      </c>
      <c r="D79" s="8" t="str">
        <f t="shared" si="2"/>
        <v>Linz</v>
      </c>
      <c r="E79" s="50">
        <f>'Verbrauch je Träger 2019'!F121-'Energiebedarf Sek.Stahl 2050'!E78-('Verbrauch je Träger 2019'!F121-'Energiebedarf Sek.stahl 2019'!E7)</f>
        <v>-1727.6566999999995</v>
      </c>
      <c r="F79" s="54">
        <f>'Verbrauch je Träger 2019'!G121-'Energiebedarf Sek.Stahl 2050'!F78-('Verbrauch je Träger 2019'!G121-'Energiebedarf Sek.stahl 2019'!F7)</f>
        <v>-2045.804444444444</v>
      </c>
      <c r="G79" s="51">
        <f>'Verbrauch je Träger 2019'!H121-'Energiebedarf Sek.Stahl 2050'!G78-('Verbrauch je Träger 2019'!H121-'Energiebedarf Sek.stahl 2019'!G7)</f>
        <v>-1690.3039999999992</v>
      </c>
      <c r="H79" s="53">
        <f>'Verbrauch je Träger 2019'!I121-'Energiebedarf Sek.Stahl 2050'!H78-('Verbrauch je Träger 2019'!I121-'Energiebedarf Sek.stahl 2019'!H7)</f>
        <v>-1315.2677999999996</v>
      </c>
      <c r="I79" s="52">
        <f>'Verbrauch je Träger 2019'!J121-'Energiebedarf Sek.Stahl 2050'!I78-('Verbrauch je Träger 2019'!J121-'Energiebedarf Sek.stahl 2019'!I7)</f>
        <v>-1182.5001222222218</v>
      </c>
    </row>
    <row r="80" spans="3:9" x14ac:dyDescent="0.25">
      <c r="C80" s="8" t="str">
        <f t="shared" si="2"/>
        <v>Belgium</v>
      </c>
      <c r="D80" s="8" t="str">
        <f t="shared" si="2"/>
        <v>Ghent</v>
      </c>
      <c r="E80" s="50">
        <f>'Verbrauch je Träger 2019'!F122-'Energiebedarf Sek.Stahl 2050'!E79-('Verbrauch je Träger 2019'!F122-'Energiebedarf Sek.stahl 2019'!E8)</f>
        <v>-2495.5549999999985</v>
      </c>
      <c r="F80" s="54">
        <f>'Verbrauch je Träger 2019'!G122-'Energiebedarf Sek.Stahl 2050'!F79-('Verbrauch je Träger 2019'!G122-'Energiebedarf Sek.stahl 2019'!F8)</f>
        <v>-2955.1111111111113</v>
      </c>
      <c r="G80" s="51">
        <f>'Verbrauch je Träger 2019'!H122-'Energiebedarf Sek.Stahl 2050'!G79-('Verbrauch je Träger 2019'!H122-'Energiebedarf Sek.stahl 2019'!G8)</f>
        <v>-2441.5999999999985</v>
      </c>
      <c r="H80" s="53">
        <f>'Verbrauch je Träger 2019'!I122-'Energiebedarf Sek.Stahl 2050'!H79-('Verbrauch je Träger 2019'!I122-'Energiebedarf Sek.stahl 2019'!H8)</f>
        <v>-1899.8700000000008</v>
      </c>
      <c r="I80" s="52">
        <f>'Verbrauch je Träger 2019'!J122-'Energiebedarf Sek.Stahl 2050'!I79-('Verbrauch je Träger 2019'!J122-'Energiebedarf Sek.stahl 2019'!I8)</f>
        <v>-1708.0905555555546</v>
      </c>
    </row>
    <row r="81" spans="3:9" x14ac:dyDescent="0.25">
      <c r="C81" s="8" t="str">
        <f t="shared" si="2"/>
        <v>Czech Republic</v>
      </c>
      <c r="D81" s="8" t="str">
        <f t="shared" si="2"/>
        <v>Trinec</v>
      </c>
      <c r="E81" s="50">
        <f>'Verbrauch je Träger 2019'!F123-'Energiebedarf Sek.Stahl 2050'!E80-('Verbrauch je Träger 2019'!F123-'Energiebedarf Sek.stahl 2019'!E9)</f>
        <v>-1182.7556999999997</v>
      </c>
      <c r="F81" s="54">
        <f>'Verbrauch je Träger 2019'!G123-'Energiebedarf Sek.Stahl 2050'!F80-('Verbrauch je Träger 2019'!G123-'Energiebedarf Sek.stahl 2019'!F9)</f>
        <v>-1400.5599999999995</v>
      </c>
      <c r="G81" s="51">
        <f>'Verbrauch je Träger 2019'!H123-'Energiebedarf Sek.Stahl 2050'!G80-('Verbrauch je Träger 2019'!H123-'Energiebedarf Sek.stahl 2019'!G9)</f>
        <v>-1157.1839999999993</v>
      </c>
      <c r="H81" s="53">
        <f>'Verbrauch je Träger 2019'!I123-'Energiebedarf Sek.Stahl 2050'!H80-('Verbrauch je Träger 2019'!I123-'Energiebedarf Sek.stahl 2019'!H9)</f>
        <v>-900.43379999999979</v>
      </c>
      <c r="I81" s="52">
        <f>'Verbrauch je Träger 2019'!J123-'Energiebedarf Sek.Stahl 2050'!I80-('Verbrauch je Träger 2019'!J123-'Energiebedarf Sek.stahl 2019'!I9)</f>
        <v>-809.54089999999997</v>
      </c>
    </row>
    <row r="82" spans="3:9" x14ac:dyDescent="0.25">
      <c r="C82" s="8" t="str">
        <f t="shared" si="2"/>
        <v>Finland</v>
      </c>
      <c r="D82" s="8" t="str">
        <f t="shared" si="2"/>
        <v>Raahe</v>
      </c>
      <c r="E82" s="50">
        <f>'Verbrauch je Träger 2019'!F124-'Energiebedarf Sek.Stahl 2050'!E81-('Verbrauch je Träger 2019'!F124-'Energiebedarf Sek.stahl 2019'!E10)</f>
        <v>-1190.54</v>
      </c>
      <c r="F82" s="54">
        <f>'Verbrauch je Träger 2019'!G124-'Energiebedarf Sek.Stahl 2050'!F81-('Verbrauch je Träger 2019'!G124-'Energiebedarf Sek.stahl 2019'!F10)</f>
        <v>-1409.7777777777774</v>
      </c>
      <c r="G82" s="51">
        <f>'Verbrauch je Träger 2019'!H124-'Energiebedarf Sek.Stahl 2050'!G81-('Verbrauch je Träger 2019'!H124-'Energiebedarf Sek.stahl 2019'!G10)</f>
        <v>-1164.7999999999993</v>
      </c>
      <c r="H82" s="53">
        <f>'Verbrauch je Träger 2019'!I124-'Energiebedarf Sek.Stahl 2050'!H81-('Verbrauch je Träger 2019'!I124-'Energiebedarf Sek.stahl 2019'!H10)</f>
        <v>-906.35999999999967</v>
      </c>
      <c r="I82" s="52">
        <f>'Verbrauch je Träger 2019'!J124-'Energiebedarf Sek.Stahl 2050'!I81-('Verbrauch je Träger 2019'!J124-'Energiebedarf Sek.stahl 2019'!I10)</f>
        <v>-814.8688888888887</v>
      </c>
    </row>
    <row r="83" spans="3:9" x14ac:dyDescent="0.25">
      <c r="C83" s="8" t="str">
        <f t="shared" si="2"/>
        <v>France</v>
      </c>
      <c r="D83" s="8" t="str">
        <f t="shared" si="2"/>
        <v>Fos-Sur-Mer</v>
      </c>
      <c r="E83" s="50">
        <f>'Verbrauch je Träger 2019'!F125-'Energiebedarf Sek.Stahl 2050'!E82-('Verbrauch je Träger 2019'!F125-'Energiebedarf Sek.stahl 2019'!E11)</f>
        <v>-1717.125</v>
      </c>
      <c r="F83" s="54">
        <f>'Verbrauch je Träger 2019'!G125-'Energiebedarf Sek.Stahl 2050'!F82-('Verbrauch je Träger 2019'!G125-'Energiebedarf Sek.stahl 2019'!F11)</f>
        <v>-2033.3333333333339</v>
      </c>
      <c r="G83" s="51">
        <f>'Verbrauch je Träger 2019'!H125-'Energiebedarf Sek.Stahl 2050'!G82-('Verbrauch je Träger 2019'!H125-'Energiebedarf Sek.stahl 2019'!G11)</f>
        <v>-1680</v>
      </c>
      <c r="H83" s="53">
        <f>'Verbrauch je Träger 2019'!I125-'Energiebedarf Sek.Stahl 2050'!H82-('Verbrauch je Träger 2019'!I125-'Energiebedarf Sek.stahl 2019'!H11)</f>
        <v>-1307.25</v>
      </c>
      <c r="I83" s="52">
        <f>'Verbrauch je Träger 2019'!J125-'Energiebedarf Sek.Stahl 2050'!I82-('Verbrauch je Träger 2019'!J125-'Energiebedarf Sek.stahl 2019'!I11)</f>
        <v>-1175.2916666666661</v>
      </c>
    </row>
    <row r="84" spans="3:9" x14ac:dyDescent="0.25">
      <c r="C84" s="8" t="str">
        <f t="shared" si="2"/>
        <v>France</v>
      </c>
      <c r="D84" s="8" t="str">
        <f t="shared" si="2"/>
        <v>Dunkerque</v>
      </c>
      <c r="E84" s="50">
        <f>'Verbrauch je Träger 2019'!F126-'Energiebedarf Sek.Stahl 2050'!E83-('Verbrauch je Träger 2019'!F126-'Energiebedarf Sek.stahl 2019'!E12)</f>
        <v>-3136.6149999999998</v>
      </c>
      <c r="F84" s="54">
        <f>'Verbrauch je Träger 2019'!G126-'Energiebedarf Sek.Stahl 2050'!F83-('Verbrauch je Träger 2019'!G126-'Energiebedarf Sek.stahl 2019'!F12)</f>
        <v>-3714.2222222222226</v>
      </c>
      <c r="G84" s="51">
        <f>'Verbrauch je Träger 2019'!H126-'Energiebedarf Sek.Stahl 2050'!G83-('Verbrauch je Träger 2019'!H126-'Energiebedarf Sek.stahl 2019'!G12)</f>
        <v>-3068.7999999999993</v>
      </c>
      <c r="H84" s="53">
        <f>'Verbrauch je Träger 2019'!I126-'Energiebedarf Sek.Stahl 2050'!H83-('Verbrauch je Träger 2019'!I126-'Energiebedarf Sek.stahl 2019'!H12)</f>
        <v>-2387.91</v>
      </c>
      <c r="I84" s="52">
        <f>'Verbrauch je Träger 2019'!J126-'Energiebedarf Sek.Stahl 2050'!I83-('Verbrauch je Träger 2019'!J126-'Energiebedarf Sek.stahl 2019'!I12)</f>
        <v>-2146.8661111111105</v>
      </c>
    </row>
    <row r="85" spans="3:9" x14ac:dyDescent="0.25">
      <c r="C85" s="8" t="str">
        <f t="shared" si="2"/>
        <v>Germany</v>
      </c>
      <c r="D85" s="8" t="str">
        <f t="shared" si="2"/>
        <v>Bremen</v>
      </c>
      <c r="E85" s="50">
        <f>'Verbrauch je Träger 2019'!F127-'Energiebedarf Sek.Stahl 2050'!E84-('Verbrauch je Träger 2019'!F127-'Energiebedarf Sek.stahl 2019'!E13)</f>
        <v>-1511.0699999999997</v>
      </c>
      <c r="F85" s="54">
        <f>'Verbrauch je Träger 2019'!G127-'Energiebedarf Sek.Stahl 2050'!F84-('Verbrauch je Träger 2019'!G127-'Energiebedarf Sek.stahl 2019'!F13)</f>
        <v>-1789.333333333333</v>
      </c>
      <c r="G85" s="51">
        <f>'Verbrauch je Träger 2019'!H127-'Energiebedarf Sek.Stahl 2050'!G84-('Verbrauch je Träger 2019'!H127-'Energiebedarf Sek.stahl 2019'!G13)</f>
        <v>-1478.3999999999996</v>
      </c>
      <c r="H85" s="53">
        <f>'Verbrauch je Träger 2019'!I127-'Energiebedarf Sek.Stahl 2050'!H84-('Verbrauch je Träger 2019'!I127-'Energiebedarf Sek.stahl 2019'!H13)</f>
        <v>-1150.3800000000001</v>
      </c>
      <c r="I85" s="52">
        <f>'Verbrauch je Träger 2019'!J127-'Energiebedarf Sek.Stahl 2050'!I84-('Verbrauch je Träger 2019'!J127-'Energiebedarf Sek.stahl 2019'!I13)</f>
        <v>-1034.2566666666662</v>
      </c>
    </row>
    <row r="86" spans="3:9" x14ac:dyDescent="0.25">
      <c r="C86" s="8" t="str">
        <f t="shared" si="2"/>
        <v>Germany</v>
      </c>
      <c r="D86" s="8" t="str">
        <f t="shared" si="2"/>
        <v>Voelklingen</v>
      </c>
      <c r="E86" s="50">
        <f>'Verbrauch je Träger 2019'!F128-'Energiebedarf Sek.Stahl 2050'!E85-('Verbrauch je Träger 2019'!F128-'Energiebedarf Sek.stahl 2019'!E14)</f>
        <v>-1273.8777999999993</v>
      </c>
      <c r="F86" s="54">
        <f>'Verbrauch je Träger 2019'!G128-'Energiebedarf Sek.Stahl 2050'!F85-('Verbrauch je Träger 2019'!G128-'Energiebedarf Sek.stahl 2019'!F14)</f>
        <v>-1508.4622222222224</v>
      </c>
      <c r="G86" s="51">
        <f>'Verbrauch je Träger 2019'!H128-'Energiebedarf Sek.Stahl 2050'!G85-('Verbrauch je Träger 2019'!H128-'Energiebedarf Sek.stahl 2019'!G14)</f>
        <v>-1246.3359999999993</v>
      </c>
      <c r="H86" s="53">
        <f>'Verbrauch je Träger 2019'!I128-'Energiebedarf Sek.Stahl 2050'!H85-('Verbrauch je Träger 2019'!I128-'Energiebedarf Sek.stahl 2019'!H14)</f>
        <v>-969.80519999999979</v>
      </c>
      <c r="I86" s="52">
        <f>'Verbrauch je Träger 2019'!J128-'Energiebedarf Sek.Stahl 2050'!I85-('Verbrauch je Träger 2019'!J128-'Energiebedarf Sek.stahl 2019'!I14)</f>
        <v>-871.90971111111094</v>
      </c>
    </row>
    <row r="87" spans="3:9" x14ac:dyDescent="0.25">
      <c r="C87" s="8" t="str">
        <f t="shared" si="2"/>
        <v>Germany</v>
      </c>
      <c r="D87" s="8" t="str">
        <f t="shared" si="2"/>
        <v>Eisenhuettenstadt</v>
      </c>
      <c r="E87" s="50">
        <f>'Verbrauch je Träger 2019'!F129-'Energiebedarf Sek.Stahl 2050'!E86-('Verbrauch je Träger 2019'!F129-'Energiebedarf Sek.stahl 2019'!E15)</f>
        <v>-984.48499999999967</v>
      </c>
      <c r="F87" s="54">
        <f>'Verbrauch je Träger 2019'!G129-'Energiebedarf Sek.Stahl 2050'!F86-('Verbrauch je Träger 2019'!G129-'Energiebedarf Sek.stahl 2019'!F15)</f>
        <v>-1165.7777777777783</v>
      </c>
      <c r="G87" s="51">
        <f>'Verbrauch je Träger 2019'!H129-'Energiebedarf Sek.Stahl 2050'!G86-('Verbrauch je Träger 2019'!H129-'Energiebedarf Sek.stahl 2019'!G15)</f>
        <v>-963.19999999999982</v>
      </c>
      <c r="H87" s="53">
        <f>'Verbrauch je Träger 2019'!I129-'Energiebedarf Sek.Stahl 2050'!H86-('Verbrauch je Träger 2019'!I129-'Energiebedarf Sek.stahl 2019'!H15)</f>
        <v>-749.49000000000024</v>
      </c>
      <c r="I87" s="52">
        <f>'Verbrauch je Träger 2019'!J129-'Energiebedarf Sek.Stahl 2050'!I86-('Verbrauch je Träger 2019'!J129-'Energiebedarf Sek.stahl 2019'!I15)</f>
        <v>-673.83388888888885</v>
      </c>
    </row>
    <row r="88" spans="3:9" x14ac:dyDescent="0.25">
      <c r="C88" s="8" t="str">
        <f t="shared" si="2"/>
        <v>Germany</v>
      </c>
      <c r="D88" s="8" t="str">
        <f t="shared" si="2"/>
        <v>Duisburg-Huckingen</v>
      </c>
      <c r="E88" s="50">
        <f>'Verbrauch je Träger 2019'!F130-'Energiebedarf Sek.Stahl 2050'!E87-('Verbrauch je Träger 2019'!F130-'Energiebedarf Sek.stahl 2019'!E16)</f>
        <v>-2289.5</v>
      </c>
      <c r="F88" s="54">
        <f>'Verbrauch je Träger 2019'!G130-'Energiebedarf Sek.Stahl 2050'!F87-('Verbrauch je Träger 2019'!G130-'Energiebedarf Sek.stahl 2019'!F16)</f>
        <v>-2711.1111111111113</v>
      </c>
      <c r="G88" s="51">
        <f>'Verbrauch je Träger 2019'!H130-'Energiebedarf Sek.Stahl 2050'!G87-('Verbrauch je Träger 2019'!H130-'Energiebedarf Sek.stahl 2019'!G16)</f>
        <v>-2240</v>
      </c>
      <c r="H88" s="53">
        <f>'Verbrauch je Träger 2019'!I130-'Energiebedarf Sek.Stahl 2050'!H87-('Verbrauch je Träger 2019'!I130-'Energiebedarf Sek.stahl 2019'!H16)</f>
        <v>-1743</v>
      </c>
      <c r="I88" s="52">
        <f>'Verbrauch je Träger 2019'!J130-'Energiebedarf Sek.Stahl 2050'!I87-('Verbrauch je Träger 2019'!J130-'Energiebedarf Sek.stahl 2019'!I16)</f>
        <v>-1567.0555555555547</v>
      </c>
    </row>
    <row r="89" spans="3:9" x14ac:dyDescent="0.25">
      <c r="C89" s="8" t="str">
        <f t="shared" si="2"/>
        <v>Germany</v>
      </c>
      <c r="D89" s="8" t="str">
        <f t="shared" si="2"/>
        <v>Duisburg-Beeckerwerth</v>
      </c>
      <c r="E89" s="50">
        <f>'Verbrauch je Träger 2019'!F131-'Energiebedarf Sek.Stahl 2050'!E88-('Verbrauch je Träger 2019'!F131-'Energiebedarf Sek.stahl 2019'!E17)</f>
        <v>-2747.3999999999996</v>
      </c>
      <c r="F89" s="54">
        <f>'Verbrauch je Träger 2019'!G131-'Energiebedarf Sek.Stahl 2050'!F88-('Verbrauch je Träger 2019'!G131-'Energiebedarf Sek.stahl 2019'!F17)</f>
        <v>-3253.3333333333339</v>
      </c>
      <c r="G89" s="51">
        <f>'Verbrauch je Träger 2019'!H131-'Energiebedarf Sek.Stahl 2050'!G88-('Verbrauch je Träger 2019'!H131-'Energiebedarf Sek.stahl 2019'!G17)</f>
        <v>-2687.9999999999982</v>
      </c>
      <c r="H89" s="53">
        <f>'Verbrauch je Träger 2019'!I131-'Energiebedarf Sek.Stahl 2050'!H88-('Verbrauch je Träger 2019'!I131-'Energiebedarf Sek.stahl 2019'!H17)</f>
        <v>-2091.6000000000004</v>
      </c>
      <c r="I89" s="52">
        <f>'Verbrauch je Träger 2019'!J131-'Energiebedarf Sek.Stahl 2050'!I88-('Verbrauch je Träger 2019'!J131-'Energiebedarf Sek.stahl 2019'!I17)</f>
        <v>-1880.4666666666672</v>
      </c>
    </row>
    <row r="90" spans="3:9" x14ac:dyDescent="0.25">
      <c r="C90" s="8" t="str">
        <f t="shared" si="2"/>
        <v>Germany</v>
      </c>
      <c r="D90" s="8" t="str">
        <f t="shared" si="2"/>
        <v>Salzgitter</v>
      </c>
      <c r="E90" s="50">
        <f>'Verbrauch je Träger 2019'!F132-'Energiebedarf Sek.Stahl 2050'!E89-('Verbrauch je Träger 2019'!F132-'Energiebedarf Sek.stahl 2019'!E18)</f>
        <v>-2106.34</v>
      </c>
      <c r="F90" s="54">
        <f>'Verbrauch je Träger 2019'!G132-'Energiebedarf Sek.Stahl 2050'!F89-('Verbrauch je Träger 2019'!G132-'Energiebedarf Sek.stahl 2019'!F18)</f>
        <v>-2494.2222222222226</v>
      </c>
      <c r="G90" s="51">
        <f>'Verbrauch je Träger 2019'!H132-'Energiebedarf Sek.Stahl 2050'!G89-('Verbrauch je Träger 2019'!H132-'Energiebedarf Sek.stahl 2019'!G18)</f>
        <v>-2060.7999999999993</v>
      </c>
      <c r="H90" s="53">
        <f>'Verbrauch je Träger 2019'!I132-'Energiebedarf Sek.Stahl 2050'!H89-('Verbrauch je Träger 2019'!I132-'Energiebedarf Sek.stahl 2019'!H18)</f>
        <v>-1603.5600000000004</v>
      </c>
      <c r="I90" s="52">
        <f>'Verbrauch je Träger 2019'!J132-'Energiebedarf Sek.Stahl 2050'!I89-('Verbrauch je Träger 2019'!J132-'Energiebedarf Sek.stahl 2019'!I18)</f>
        <v>-1441.6911111111103</v>
      </c>
    </row>
    <row r="91" spans="3:9" x14ac:dyDescent="0.25">
      <c r="C91" s="8" t="str">
        <f t="shared" si="2"/>
        <v>Germany</v>
      </c>
      <c r="D91" s="8" t="str">
        <f t="shared" si="2"/>
        <v>Dillingen</v>
      </c>
      <c r="E91" s="50">
        <f>'Verbrauch je Träger 2019'!F133-'Energiebedarf Sek.Stahl 2050'!E90-('Verbrauch je Träger 2019'!F133-'Energiebedarf Sek.stahl 2019'!E19)</f>
        <v>-1068.7385999999997</v>
      </c>
      <c r="F91" s="54">
        <f>'Verbrauch je Träger 2019'!G133-'Energiebedarf Sek.Stahl 2050'!F90-('Verbrauch je Träger 2019'!G133-'Energiebedarf Sek.stahl 2019'!F19)</f>
        <v>-1265.5466666666662</v>
      </c>
      <c r="G91" s="51">
        <f>'Verbrauch je Träger 2019'!H133-'Energiebedarf Sek.Stahl 2050'!G90-('Verbrauch je Träger 2019'!H133-'Energiebedarf Sek.stahl 2019'!G19)</f>
        <v>-1045.6319999999996</v>
      </c>
      <c r="H91" s="53">
        <f>'Verbrauch je Träger 2019'!I133-'Energiebedarf Sek.Stahl 2050'!H90-('Verbrauch je Träger 2019'!I133-'Energiebedarf Sek.stahl 2019'!H19)</f>
        <v>-813.63240000000042</v>
      </c>
      <c r="I91" s="52">
        <f>'Verbrauch je Träger 2019'!J133-'Energiebedarf Sek.Stahl 2050'!I90-('Verbrauch je Träger 2019'!J133-'Energiebedarf Sek.stahl 2019'!I19)</f>
        <v>-731.5015333333331</v>
      </c>
    </row>
    <row r="92" spans="3:9" x14ac:dyDescent="0.25">
      <c r="C92" s="8" t="str">
        <f t="shared" si="2"/>
        <v>Germany</v>
      </c>
      <c r="D92" s="8" t="str">
        <f t="shared" si="2"/>
        <v>Duisburg</v>
      </c>
      <c r="E92" s="50">
        <f>'Verbrauch je Träger 2019'!F134-'Energiebedarf Sek.Stahl 2050'!E91-('Verbrauch je Träger 2019'!F134-'Energiebedarf Sek.stahl 2019'!E20)</f>
        <v>-512.84799999999996</v>
      </c>
      <c r="F92" s="54">
        <f>'Verbrauch je Träger 2019'!G134-'Energiebedarf Sek.Stahl 2050'!F91-('Verbrauch je Träger 2019'!G134-'Energiebedarf Sek.stahl 2019'!F20)</f>
        <v>-607.28888888888878</v>
      </c>
      <c r="G92" s="51">
        <f>'Verbrauch je Träger 2019'!H134-'Energiebedarf Sek.Stahl 2050'!G91-('Verbrauch je Träger 2019'!H134-'Energiebedarf Sek.stahl 2019'!G20)</f>
        <v>-501.75999999999976</v>
      </c>
      <c r="H92" s="53">
        <f>'Verbrauch je Träger 2019'!I134-'Energiebedarf Sek.Stahl 2050'!H91-('Verbrauch je Träger 2019'!I134-'Energiebedarf Sek.stahl 2019'!H20)</f>
        <v>-390.43200000000002</v>
      </c>
      <c r="I92" s="52">
        <f>'Verbrauch je Träger 2019'!J134-'Energiebedarf Sek.Stahl 2050'!I91-('Verbrauch je Träger 2019'!J134-'Energiebedarf Sek.stahl 2019'!I20)</f>
        <v>-351.02044444444437</v>
      </c>
    </row>
    <row r="93" spans="3:9" x14ac:dyDescent="0.25">
      <c r="C93" s="8" t="str">
        <f t="shared" si="2"/>
        <v>Germany</v>
      </c>
      <c r="D93" s="8" t="str">
        <f t="shared" si="2"/>
        <v>Duisburg-Bruckhausen</v>
      </c>
      <c r="E93" s="50">
        <f>'Verbrauch je Träger 2019'!F135-'Energiebedarf Sek.Stahl 2050'!E92-('Verbrauch je Träger 2019'!F135-'Energiebedarf Sek.stahl 2019'!E21)</f>
        <v>-2747.3999999999996</v>
      </c>
      <c r="F93" s="54">
        <f>'Verbrauch je Träger 2019'!G135-'Energiebedarf Sek.Stahl 2050'!F92-('Verbrauch je Träger 2019'!G135-'Energiebedarf Sek.stahl 2019'!F21)</f>
        <v>-3253.3333333333339</v>
      </c>
      <c r="G93" s="51">
        <f>'Verbrauch je Träger 2019'!H135-'Energiebedarf Sek.Stahl 2050'!G92-('Verbrauch je Träger 2019'!H135-'Energiebedarf Sek.stahl 2019'!G21)</f>
        <v>-2687.9999999999982</v>
      </c>
      <c r="H93" s="53">
        <f>'Verbrauch je Träger 2019'!I135-'Energiebedarf Sek.Stahl 2050'!H92-('Verbrauch je Träger 2019'!I135-'Energiebedarf Sek.stahl 2019'!H21)</f>
        <v>-2091.6000000000004</v>
      </c>
      <c r="I93" s="52">
        <f>'Verbrauch je Träger 2019'!J135-'Energiebedarf Sek.Stahl 2050'!I92-('Verbrauch je Träger 2019'!J135-'Energiebedarf Sek.stahl 2019'!I21)</f>
        <v>-1880.4666666666672</v>
      </c>
    </row>
    <row r="94" spans="3:9" x14ac:dyDescent="0.25">
      <c r="C94" s="8" t="str">
        <f t="shared" ref="C94:D106" si="3">C23</f>
        <v>Hungaria</v>
      </c>
      <c r="D94" s="8" t="str">
        <f t="shared" si="3"/>
        <v>Dunauijvaros</v>
      </c>
      <c r="E94" s="50">
        <f>'Verbrauch je Träger 2019'!F136-'Energiebedarf Sek.Stahl 2050'!E93-('Verbrauch je Träger 2019'!F136-'Energiebedarf Sek.stahl 2019'!E22)</f>
        <v>-732.63999999999987</v>
      </c>
      <c r="F94" s="54">
        <f>'Verbrauch je Träger 2019'!G136-'Energiebedarf Sek.Stahl 2050'!F93-('Verbrauch je Träger 2019'!G136-'Energiebedarf Sek.stahl 2019'!F22)</f>
        <v>-867.55555555555566</v>
      </c>
      <c r="G94" s="51">
        <f>'Verbrauch je Träger 2019'!H136-'Energiebedarf Sek.Stahl 2050'!G93-('Verbrauch je Träger 2019'!H136-'Energiebedarf Sek.stahl 2019'!G22)</f>
        <v>-716.79999999999973</v>
      </c>
      <c r="H94" s="53">
        <f>'Verbrauch je Träger 2019'!I136-'Energiebedarf Sek.Stahl 2050'!H93-('Verbrauch je Träger 2019'!I136-'Energiebedarf Sek.stahl 2019'!H22)</f>
        <v>-557.75999999999976</v>
      </c>
      <c r="I94" s="52">
        <f>'Verbrauch je Träger 2019'!J136-'Energiebedarf Sek.Stahl 2050'!I93-('Verbrauch je Träger 2019'!J136-'Energiebedarf Sek.stahl 2019'!I22)</f>
        <v>-501.45777777777766</v>
      </c>
    </row>
    <row r="95" spans="3:9" x14ac:dyDescent="0.25">
      <c r="C95" s="8" t="str">
        <f t="shared" si="3"/>
        <v>Italy</v>
      </c>
      <c r="D95" s="8" t="str">
        <f t="shared" si="3"/>
        <v>Taranto</v>
      </c>
      <c r="E95" s="50">
        <f>'Verbrauch je Träger 2019'!F137-'Energiebedarf Sek.Stahl 2050'!E94-('Verbrauch je Träger 2019'!F137-'Energiebedarf Sek.stahl 2019'!E23)</f>
        <v>-3892.1499999999996</v>
      </c>
      <c r="F95" s="54">
        <f>'Verbrauch je Träger 2019'!G137-'Energiebedarf Sek.Stahl 2050'!F94-('Verbrauch je Träger 2019'!G137-'Energiebedarf Sek.stahl 2019'!F23)</f>
        <v>-4608.8888888888905</v>
      </c>
      <c r="G95" s="51">
        <f>'Verbrauch je Träger 2019'!H137-'Energiebedarf Sek.Stahl 2050'!G94-('Verbrauch je Träger 2019'!H137-'Energiebedarf Sek.stahl 2019'!G23)</f>
        <v>-3807.9999999999982</v>
      </c>
      <c r="H95" s="53">
        <f>'Verbrauch je Träger 2019'!I137-'Energiebedarf Sek.Stahl 2050'!H94-('Verbrauch je Träger 2019'!I137-'Energiebedarf Sek.stahl 2019'!H23)</f>
        <v>-2963.0999999999985</v>
      </c>
      <c r="I95" s="52">
        <f>'Verbrauch je Träger 2019'!J137-'Energiebedarf Sek.Stahl 2050'!I94-('Verbrauch je Träger 2019'!J137-'Energiebedarf Sek.stahl 2019'!I23)</f>
        <v>-2663.9944444444427</v>
      </c>
    </row>
    <row r="96" spans="3:9" x14ac:dyDescent="0.25">
      <c r="C96" s="8" t="str">
        <f t="shared" si="3"/>
        <v>Netherlands</v>
      </c>
      <c r="D96" s="8" t="str">
        <f t="shared" si="3"/>
        <v>Ijmuiden</v>
      </c>
      <c r="E96" s="50">
        <f>'Verbrauch je Träger 2019'!F138-'Energiebedarf Sek.Stahl 2050'!E95-('Verbrauch je Träger 2019'!F138-'Energiebedarf Sek.stahl 2019'!E24)</f>
        <v>-3120.5884999999998</v>
      </c>
      <c r="F96" s="54">
        <f>'Verbrauch je Träger 2019'!G138-'Energiebedarf Sek.Stahl 2050'!F95-('Verbrauch je Träger 2019'!G138-'Energiebedarf Sek.stahl 2019'!F24)</f>
        <v>-3695.2444444444445</v>
      </c>
      <c r="G96" s="51">
        <f>'Verbrauch je Träger 2019'!H138-'Energiebedarf Sek.Stahl 2050'!G95-('Verbrauch je Träger 2019'!H138-'Energiebedarf Sek.stahl 2019'!G24)</f>
        <v>-3053.119999999999</v>
      </c>
      <c r="H96" s="53">
        <f>'Verbrauch je Träger 2019'!I138-'Energiebedarf Sek.Stahl 2050'!H95-('Verbrauch je Träger 2019'!I138-'Energiebedarf Sek.stahl 2019'!H24)</f>
        <v>-2375.7089999999989</v>
      </c>
      <c r="I96" s="52">
        <f>'Verbrauch je Träger 2019'!J138-'Energiebedarf Sek.Stahl 2050'!I95-('Verbrauch je Träger 2019'!J138-'Energiebedarf Sek.stahl 2019'!I24)</f>
        <v>-2135.8967222222218</v>
      </c>
    </row>
    <row r="97" spans="3:9" x14ac:dyDescent="0.25">
      <c r="C97" s="8" t="str">
        <f t="shared" si="3"/>
        <v>Poland</v>
      </c>
      <c r="D97" s="8" t="str">
        <f t="shared" si="3"/>
        <v>Krakow</v>
      </c>
      <c r="E97" s="50">
        <f>'Verbrauch je Träger 2019'!F139-'Energiebedarf Sek.Stahl 2050'!E96-('Verbrauch je Träger 2019'!F139-'Energiebedarf Sek.stahl 2019'!E25)</f>
        <v>-1247.7774999999992</v>
      </c>
      <c r="F97" s="54">
        <f>'Verbrauch je Träger 2019'!G139-'Energiebedarf Sek.Stahl 2050'!F96-('Verbrauch je Träger 2019'!G139-'Energiebedarf Sek.stahl 2019'!F25)</f>
        <v>-1477.5555555555557</v>
      </c>
      <c r="G97" s="51">
        <f>'Verbrauch je Träger 2019'!H139-'Energiebedarf Sek.Stahl 2050'!G96-('Verbrauch je Träger 2019'!H139-'Energiebedarf Sek.stahl 2019'!G25)</f>
        <v>-1220.7999999999993</v>
      </c>
      <c r="H97" s="53">
        <f>'Verbrauch je Träger 2019'!I139-'Energiebedarf Sek.Stahl 2050'!H96-('Verbrauch je Träger 2019'!I139-'Energiebedarf Sek.stahl 2019'!H25)</f>
        <v>-949.9350000000004</v>
      </c>
      <c r="I97" s="52">
        <f>'Verbrauch je Träger 2019'!J139-'Energiebedarf Sek.Stahl 2050'!I96-('Verbrauch je Träger 2019'!J139-'Energiebedarf Sek.stahl 2019'!I25)</f>
        <v>-854.0452777777773</v>
      </c>
    </row>
    <row r="98" spans="3:9" x14ac:dyDescent="0.25">
      <c r="C98" s="8" t="str">
        <f t="shared" si="3"/>
        <v>Poland</v>
      </c>
      <c r="D98" s="8" t="str">
        <f t="shared" si="3"/>
        <v>Dabrowa Gornicza</v>
      </c>
      <c r="E98" s="50">
        <f>'Verbrauch je Träger 2019'!F140-'Energiebedarf Sek.Stahl 2050'!E97-('Verbrauch je Träger 2019'!F140-'Energiebedarf Sek.stahl 2019'!E26)</f>
        <v>-1247.7774999999992</v>
      </c>
      <c r="F98" s="54">
        <f>'Verbrauch je Träger 2019'!G140-'Energiebedarf Sek.Stahl 2050'!F97-('Verbrauch je Träger 2019'!G140-'Energiebedarf Sek.stahl 2019'!F26)</f>
        <v>-1477.5555555555557</v>
      </c>
      <c r="G98" s="51">
        <f>'Verbrauch je Träger 2019'!H140-'Energiebedarf Sek.Stahl 2050'!G97-('Verbrauch je Träger 2019'!H140-'Energiebedarf Sek.stahl 2019'!G26)</f>
        <v>-1220.7999999999993</v>
      </c>
      <c r="H98" s="53">
        <f>'Verbrauch je Träger 2019'!I140-'Energiebedarf Sek.Stahl 2050'!H97-('Verbrauch je Träger 2019'!I140-'Energiebedarf Sek.stahl 2019'!H26)</f>
        <v>-949.9350000000004</v>
      </c>
      <c r="I98" s="52">
        <f>'Verbrauch je Träger 2019'!J140-'Energiebedarf Sek.Stahl 2050'!I97-('Verbrauch je Träger 2019'!J140-'Energiebedarf Sek.stahl 2019'!I26)</f>
        <v>-854.0452777777773</v>
      </c>
    </row>
    <row r="99" spans="3:9" x14ac:dyDescent="0.25">
      <c r="C99" s="8" t="str">
        <f t="shared" si="3"/>
        <v>Romania</v>
      </c>
      <c r="D99" s="8" t="str">
        <f t="shared" si="3"/>
        <v>Galati</v>
      </c>
      <c r="E99" s="50">
        <f>'Verbrauch je Träger 2019'!F141-'Energiebedarf Sek.Stahl 2050'!E98-('Verbrauch je Träger 2019'!F141-'Energiebedarf Sek.stahl 2019'!E27)</f>
        <v>-938.69499999999971</v>
      </c>
      <c r="F99" s="54">
        <f>'Verbrauch je Träger 2019'!G141-'Energiebedarf Sek.Stahl 2050'!F98-('Verbrauch je Träger 2019'!G141-'Energiebedarf Sek.stahl 2019'!F27)</f>
        <v>-1111.5555555555557</v>
      </c>
      <c r="G99" s="51">
        <f>'Verbrauch je Träger 2019'!H141-'Energiebedarf Sek.Stahl 2050'!G98-('Verbrauch je Träger 2019'!H141-'Energiebedarf Sek.stahl 2019'!G27)</f>
        <v>-918.39999999999964</v>
      </c>
      <c r="H99" s="53">
        <f>'Verbrauch je Träger 2019'!I141-'Energiebedarf Sek.Stahl 2050'!H98-('Verbrauch je Träger 2019'!I141-'Energiebedarf Sek.stahl 2019'!H27)</f>
        <v>-714.62999999999965</v>
      </c>
      <c r="I99" s="52">
        <f>'Verbrauch je Träger 2019'!J141-'Energiebedarf Sek.Stahl 2050'!I98-('Verbrauch je Träger 2019'!J141-'Energiebedarf Sek.stahl 2019'!I27)</f>
        <v>-642.49277777777752</v>
      </c>
    </row>
    <row r="100" spans="3:9" x14ac:dyDescent="0.25">
      <c r="C100" s="8" t="str">
        <f t="shared" si="3"/>
        <v>Slovakia</v>
      </c>
      <c r="D100" s="8" t="str">
        <f t="shared" si="3"/>
        <v>Kosice</v>
      </c>
      <c r="E100" s="50">
        <f>'Verbrauch je Träger 2019'!F142-'Energiebedarf Sek.Stahl 2050'!E99-('Verbrauch je Träger 2019'!F142-'Energiebedarf Sek.stahl 2019'!E28)</f>
        <v>-2060.5499999999993</v>
      </c>
      <c r="F100" s="54">
        <f>'Verbrauch je Träger 2019'!G142-'Energiebedarf Sek.Stahl 2050'!F99-('Verbrauch je Träger 2019'!G142-'Energiebedarf Sek.stahl 2019'!F28)</f>
        <v>-2440</v>
      </c>
      <c r="G100" s="51">
        <f>'Verbrauch je Träger 2019'!H142-'Energiebedarf Sek.Stahl 2050'!G99-('Verbrauch je Träger 2019'!H142-'Energiebedarf Sek.stahl 2019'!G28)</f>
        <v>-2015.9999999999991</v>
      </c>
      <c r="H100" s="53">
        <f>'Verbrauch je Träger 2019'!I142-'Energiebedarf Sek.Stahl 2050'!H99-('Verbrauch je Träger 2019'!I142-'Energiebedarf Sek.stahl 2019'!H28)</f>
        <v>-1568.6999999999998</v>
      </c>
      <c r="I100" s="52">
        <f>'Verbrauch je Träger 2019'!J142-'Energiebedarf Sek.Stahl 2050'!I99-('Verbrauch je Träger 2019'!J142-'Energiebedarf Sek.stahl 2019'!I28)</f>
        <v>-1410.3499999999995</v>
      </c>
    </row>
    <row r="101" spans="3:9" x14ac:dyDescent="0.25">
      <c r="C101" s="8" t="str">
        <f t="shared" si="3"/>
        <v>Spain</v>
      </c>
      <c r="D101" s="8" t="str">
        <f t="shared" si="3"/>
        <v>Gijon</v>
      </c>
      <c r="E101" s="50">
        <f>'Verbrauch je Träger 2019'!F143-'Energiebedarf Sek.Stahl 2050'!E100-('Verbrauch je Träger 2019'!F143-'Energiebedarf Sek.stahl 2019'!E29)</f>
        <v>-1087.5124999999998</v>
      </c>
      <c r="F101" s="54">
        <f>'Verbrauch je Träger 2019'!G143-'Energiebedarf Sek.Stahl 2050'!F100-('Verbrauch je Träger 2019'!G143-'Energiebedarf Sek.stahl 2019'!F29)</f>
        <v>-1287.7777777777774</v>
      </c>
      <c r="G101" s="51">
        <f>'Verbrauch je Träger 2019'!H143-'Energiebedarf Sek.Stahl 2050'!G100-('Verbrauch je Träger 2019'!H143-'Energiebedarf Sek.stahl 2019'!G29)</f>
        <v>-1064</v>
      </c>
      <c r="H101" s="53">
        <f>'Verbrauch je Träger 2019'!I143-'Energiebedarf Sek.Stahl 2050'!H100-('Verbrauch je Träger 2019'!I143-'Energiebedarf Sek.stahl 2019'!H29)</f>
        <v>-827.92499999999927</v>
      </c>
      <c r="I101" s="52">
        <f>'Verbrauch je Träger 2019'!J143-'Energiebedarf Sek.Stahl 2050'!I100-('Verbrauch je Träger 2019'!J143-'Energiebedarf Sek.stahl 2019'!I29)</f>
        <v>-744.35138888888878</v>
      </c>
    </row>
    <row r="102" spans="3:9" x14ac:dyDescent="0.25">
      <c r="C102" s="8" t="str">
        <f t="shared" si="3"/>
        <v>Spain</v>
      </c>
      <c r="D102" s="8" t="str">
        <f t="shared" si="3"/>
        <v>Aviles</v>
      </c>
      <c r="E102" s="50">
        <f>'Verbrauch je Träger 2019'!F144-'Energiebedarf Sek.Stahl 2050'!E101-('Verbrauch je Träger 2019'!F144-'Energiebedarf Sek.stahl 2019'!E30)</f>
        <v>-1087.5124999999998</v>
      </c>
      <c r="F102" s="54">
        <f>'Verbrauch je Träger 2019'!G144-'Energiebedarf Sek.Stahl 2050'!F101-('Verbrauch je Träger 2019'!G144-'Energiebedarf Sek.stahl 2019'!F30)</f>
        <v>-1287.7777777777774</v>
      </c>
      <c r="G102" s="51">
        <f>'Verbrauch je Träger 2019'!H144-'Energiebedarf Sek.Stahl 2050'!G101-('Verbrauch je Träger 2019'!H144-'Energiebedarf Sek.stahl 2019'!G30)</f>
        <v>-1064</v>
      </c>
      <c r="H102" s="53">
        <f>'Verbrauch je Träger 2019'!I144-'Energiebedarf Sek.Stahl 2050'!H101-('Verbrauch je Träger 2019'!I144-'Energiebedarf Sek.stahl 2019'!H30)</f>
        <v>-827.92499999999927</v>
      </c>
      <c r="I102" s="52">
        <f>'Verbrauch je Träger 2019'!J144-'Energiebedarf Sek.Stahl 2050'!I101-('Verbrauch je Träger 2019'!J144-'Energiebedarf Sek.stahl 2019'!I30)</f>
        <v>-744.35138888888878</v>
      </c>
    </row>
    <row r="103" spans="3:9" x14ac:dyDescent="0.25">
      <c r="C103" s="8" t="str">
        <f t="shared" si="3"/>
        <v>Sweden</v>
      </c>
      <c r="D103" s="8" t="str">
        <f t="shared" si="3"/>
        <v>Lulea</v>
      </c>
      <c r="E103" s="50">
        <f>'Verbrauch je Träger 2019'!F145-'Energiebedarf Sek.Stahl 2050'!E102-('Verbrauch je Träger 2019'!F145-'Energiebedarf Sek.stahl 2019'!E31)</f>
        <v>-1053.17</v>
      </c>
      <c r="F103" s="54">
        <f>'Verbrauch je Träger 2019'!G145-'Energiebedarf Sek.Stahl 2050'!F102-('Verbrauch je Träger 2019'!G145-'Energiebedarf Sek.stahl 2019'!F31)</f>
        <v>-1247.1111111111113</v>
      </c>
      <c r="G103" s="51">
        <f>'Verbrauch je Träger 2019'!H145-'Energiebedarf Sek.Stahl 2050'!G102-('Verbrauch je Träger 2019'!H145-'Energiebedarf Sek.stahl 2019'!G31)</f>
        <v>-1030.3999999999996</v>
      </c>
      <c r="H103" s="53">
        <f>'Verbrauch je Träger 2019'!I145-'Energiebedarf Sek.Stahl 2050'!H102-('Verbrauch je Träger 2019'!I145-'Energiebedarf Sek.stahl 2019'!H31)</f>
        <v>-801.7800000000002</v>
      </c>
      <c r="I103" s="52">
        <f>'Verbrauch je Träger 2019'!J145-'Energiebedarf Sek.Stahl 2050'!I102-('Verbrauch je Träger 2019'!J145-'Energiebedarf Sek.stahl 2019'!I31)</f>
        <v>-720.84555555555517</v>
      </c>
    </row>
    <row r="104" spans="3:9" x14ac:dyDescent="0.25">
      <c r="C104" s="8" t="str">
        <f t="shared" si="3"/>
        <v>Sweden</v>
      </c>
      <c r="D104" s="8" t="str">
        <f t="shared" si="3"/>
        <v>Oxeloesund</v>
      </c>
      <c r="E104" s="50">
        <f>'Verbrauch je Träger 2019'!F146-'Energiebedarf Sek.Stahl 2050'!E103-('Verbrauch je Träger 2019'!F146-'Energiebedarf Sek.stahl 2019'!E32)</f>
        <v>-686.84999999999991</v>
      </c>
      <c r="F104" s="54">
        <f>'Verbrauch je Träger 2019'!G146-'Energiebedarf Sek.Stahl 2050'!F103-('Verbrauch je Träger 2019'!G146-'Energiebedarf Sek.stahl 2019'!F32)</f>
        <v>-813.33333333333348</v>
      </c>
      <c r="G104" s="51">
        <f>'Verbrauch je Träger 2019'!H146-'Energiebedarf Sek.Stahl 2050'!G103-('Verbrauch je Träger 2019'!H146-'Energiebedarf Sek.stahl 2019'!G32)</f>
        <v>-671.99999999999955</v>
      </c>
      <c r="H104" s="53">
        <f>'Verbrauch je Träger 2019'!I146-'Energiebedarf Sek.Stahl 2050'!H103-('Verbrauch je Träger 2019'!I146-'Energiebedarf Sek.stahl 2019'!H32)</f>
        <v>-522.90000000000009</v>
      </c>
      <c r="I104" s="52">
        <f>'Verbrauch je Träger 2019'!J146-'Energiebedarf Sek.Stahl 2050'!I103-('Verbrauch je Träger 2019'!J146-'Energiebedarf Sek.stahl 2019'!I32)</f>
        <v>-470.11666666666679</v>
      </c>
    </row>
    <row r="105" spans="3:9" x14ac:dyDescent="0.25">
      <c r="C105" s="8" t="str">
        <f t="shared" si="3"/>
        <v>United Kingdom</v>
      </c>
      <c r="D105" s="8" t="str">
        <f t="shared" si="3"/>
        <v>Port Talbot</v>
      </c>
      <c r="E105" s="50">
        <f>'Verbrauch je Träger 2019'!F147-'Energiebedarf Sek.Stahl 2050'!E104-('Verbrauch je Träger 2019'!F147-'Energiebedarf Sek.stahl 2019'!E33)</f>
        <v>-1733.1514999999999</v>
      </c>
      <c r="F105" s="54">
        <f>'Verbrauch je Träger 2019'!G147-'Energiebedarf Sek.Stahl 2050'!F104-('Verbrauch je Träger 2019'!G147-'Energiebedarf Sek.stahl 2019'!F33)</f>
        <v>-2052.311111111112</v>
      </c>
      <c r="G105" s="51">
        <f>'Verbrauch je Träger 2019'!H147-'Energiebedarf Sek.Stahl 2050'!G104-('Verbrauch je Träger 2019'!H147-'Energiebedarf Sek.stahl 2019'!G33)</f>
        <v>-1695.6799999999994</v>
      </c>
      <c r="H105" s="53">
        <f>'Verbrauch je Träger 2019'!I147-'Energiebedarf Sek.Stahl 2050'!H104-('Verbrauch je Träger 2019'!I147-'Energiebedarf Sek.stahl 2019'!H33)</f>
        <v>-1319.451</v>
      </c>
      <c r="I105" s="52">
        <f>'Verbrauch je Träger 2019'!J147-'Energiebedarf Sek.Stahl 2050'!I104-('Verbrauch je Träger 2019'!J147-'Energiebedarf Sek.stahl 2019'!I33)</f>
        <v>-1186.2610555555557</v>
      </c>
    </row>
    <row r="106" spans="3:9" x14ac:dyDescent="0.25">
      <c r="C106" s="8" t="str">
        <f t="shared" si="3"/>
        <v>United Kingdom</v>
      </c>
      <c r="D106" s="8" t="str">
        <f t="shared" si="3"/>
        <v>Scunthorpe</v>
      </c>
      <c r="E106" s="50">
        <f>'Verbrauch je Träger 2019'!F148-'Energiebedarf Sek.Stahl 2050'!E105-('Verbrauch je Träger 2019'!F148-'Energiebedarf Sek.stahl 2019'!E34)</f>
        <v>-1282.1199999999999</v>
      </c>
      <c r="F106" s="54">
        <f>'Verbrauch je Träger 2019'!G148-'Energiebedarf Sek.Stahl 2050'!F105-('Verbrauch je Träger 2019'!G148-'Energiebedarf Sek.stahl 2019'!F34)</f>
        <v>-1518.2222222222226</v>
      </c>
      <c r="G106" s="51">
        <f>'Verbrauch je Träger 2019'!H148-'Energiebedarf Sek.Stahl 2050'!G105-('Verbrauch je Träger 2019'!H148-'Energiebedarf Sek.stahl 2019'!G34)</f>
        <v>-1254.3999999999996</v>
      </c>
      <c r="H106" s="53">
        <f>'Verbrauch je Träger 2019'!I148-'Energiebedarf Sek.Stahl 2050'!H105-('Verbrauch je Träger 2019'!I148-'Energiebedarf Sek.stahl 2019'!H34)</f>
        <v>-976.07999999999993</v>
      </c>
      <c r="I106" s="52">
        <f>'Verbrauch je Träger 2019'!J148-'Energiebedarf Sek.Stahl 2050'!I105-('Verbrauch je Träger 2019'!J148-'Energiebedarf Sek.stahl 2019'!I34)</f>
        <v>-877.55111111111091</v>
      </c>
    </row>
  </sheetData>
  <mergeCells count="9">
    <mergeCell ref="E76:F76"/>
    <mergeCell ref="G76:I76"/>
    <mergeCell ref="C3:I3"/>
    <mergeCell ref="C39:I39"/>
    <mergeCell ref="C74:I74"/>
    <mergeCell ref="E5:F5"/>
    <mergeCell ref="G5:I5"/>
    <mergeCell ref="E41:F41"/>
    <mergeCell ref="G41:I4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3:H36"/>
  <sheetViews>
    <sheetView zoomScale="80" zoomScaleNormal="80" workbookViewId="0">
      <selection activeCell="H34" sqref="H34"/>
    </sheetView>
  </sheetViews>
  <sheetFormatPr baseColWidth="10" defaultRowHeight="15" x14ac:dyDescent="0.25"/>
  <cols>
    <col min="2" max="2" width="20.28515625" customWidth="1"/>
    <col min="3" max="3" width="26.7109375" customWidth="1"/>
    <col min="4" max="5" width="25.7109375" customWidth="1"/>
    <col min="6" max="6" width="23.85546875" customWidth="1"/>
    <col min="7" max="7" width="31.5703125" style="30" customWidth="1"/>
    <col min="8" max="8" width="27.140625" customWidth="1"/>
  </cols>
  <sheetData>
    <row r="3" spans="2:8" s="1" customFormat="1" ht="21" x14ac:dyDescent="0.35">
      <c r="B3" s="36"/>
      <c r="C3" s="86" t="s">
        <v>106</v>
      </c>
      <c r="D3" s="86"/>
      <c r="E3" s="86"/>
      <c r="F3" s="86"/>
      <c r="G3" s="78"/>
    </row>
    <row r="4" spans="2:8" x14ac:dyDescent="0.25">
      <c r="B4" s="26"/>
    </row>
    <row r="5" spans="2:8" s="1" customFormat="1" x14ac:dyDescent="0.25">
      <c r="B5" s="36"/>
      <c r="C5" s="15" t="s">
        <v>51</v>
      </c>
      <c r="D5" s="15" t="s">
        <v>59</v>
      </c>
      <c r="E5" s="29" t="s">
        <v>180</v>
      </c>
      <c r="F5" s="29" t="s">
        <v>181</v>
      </c>
      <c r="G5" s="21" t="s">
        <v>137</v>
      </c>
      <c r="H5" s="29" t="s">
        <v>183</v>
      </c>
    </row>
    <row r="6" spans="2:8" x14ac:dyDescent="0.25">
      <c r="B6" s="26"/>
      <c r="C6" s="8" t="s">
        <v>60</v>
      </c>
      <c r="D6" s="8" t="s">
        <v>75</v>
      </c>
      <c r="E6" s="24">
        <v>3773</v>
      </c>
      <c r="F6" s="24">
        <v>0</v>
      </c>
      <c r="G6" s="80">
        <f>IF(E6=0,F6/E$36,E6/E$36)</f>
        <v>3.5555764971964381E-2</v>
      </c>
      <c r="H6" s="8"/>
    </row>
    <row r="7" spans="2:8" x14ac:dyDescent="0.25">
      <c r="B7" s="26"/>
      <c r="C7" s="8" t="s">
        <v>60</v>
      </c>
      <c r="D7" s="8" t="s">
        <v>76</v>
      </c>
      <c r="E7" s="24">
        <v>3773</v>
      </c>
      <c r="F7" s="24">
        <v>0</v>
      </c>
      <c r="G7" s="80">
        <f t="shared" ref="G7:G34" si="0">IF(E7=0,F7/E$36,E7/E$36)</f>
        <v>3.5555764971964381E-2</v>
      </c>
      <c r="H7" s="8"/>
    </row>
    <row r="8" spans="2:8" x14ac:dyDescent="0.25">
      <c r="B8" s="26"/>
      <c r="C8" s="8" t="s">
        <v>61</v>
      </c>
      <c r="D8" s="8" t="s">
        <v>77</v>
      </c>
      <c r="E8" s="24">
        <v>5450</v>
      </c>
      <c r="F8" s="24">
        <v>0</v>
      </c>
      <c r="G8" s="80">
        <f t="shared" si="0"/>
        <v>5.1359374263770435E-2</v>
      </c>
      <c r="H8" s="8"/>
    </row>
    <row r="9" spans="2:8" x14ac:dyDescent="0.25">
      <c r="B9" s="26"/>
      <c r="C9" s="8" t="s">
        <v>62</v>
      </c>
      <c r="D9" s="8" t="s">
        <v>78</v>
      </c>
      <c r="E9" s="24">
        <v>2583</v>
      </c>
      <c r="F9" s="24">
        <v>0</v>
      </c>
      <c r="G9" s="80">
        <f t="shared" si="0"/>
        <v>2.434151627950808E-2</v>
      </c>
      <c r="H9" s="8"/>
    </row>
    <row r="10" spans="2:8" x14ac:dyDescent="0.25">
      <c r="B10" s="26"/>
      <c r="C10" s="8" t="s">
        <v>63</v>
      </c>
      <c r="D10" s="8" t="s">
        <v>79</v>
      </c>
      <c r="E10" s="24">
        <v>0</v>
      </c>
      <c r="F10" s="24">
        <v>2600</v>
      </c>
      <c r="G10" s="80">
        <f t="shared" si="0"/>
        <v>2.4501719832257456E-2</v>
      </c>
      <c r="H10" s="8"/>
    </row>
    <row r="11" spans="2:8" x14ac:dyDescent="0.25">
      <c r="B11" s="26"/>
      <c r="C11" s="8" t="s">
        <v>64</v>
      </c>
      <c r="D11" s="8" t="s">
        <v>80</v>
      </c>
      <c r="E11" s="24">
        <v>3750</v>
      </c>
      <c r="F11" s="24">
        <v>0</v>
      </c>
      <c r="G11" s="80">
        <f t="shared" si="0"/>
        <v>3.533901898883287E-2</v>
      </c>
      <c r="H11" s="8"/>
    </row>
    <row r="12" spans="2:8" x14ac:dyDescent="0.25">
      <c r="B12" s="26"/>
      <c r="C12" s="8" t="s">
        <v>64</v>
      </c>
      <c r="D12" s="8" t="s">
        <v>81</v>
      </c>
      <c r="E12" s="24">
        <v>6850</v>
      </c>
      <c r="F12" s="24">
        <v>0</v>
      </c>
      <c r="G12" s="80">
        <f t="shared" si="0"/>
        <v>6.4552608019601374E-2</v>
      </c>
      <c r="H12" s="8"/>
    </row>
    <row r="13" spans="2:8" x14ac:dyDescent="0.25">
      <c r="B13" s="26"/>
      <c r="C13" s="8" t="s">
        <v>65</v>
      </c>
      <c r="D13" s="8" t="s">
        <v>82</v>
      </c>
      <c r="E13" s="24">
        <v>3300</v>
      </c>
      <c r="F13" s="24">
        <v>3600</v>
      </c>
      <c r="G13" s="80">
        <f t="shared" si="0"/>
        <v>3.1098336710172925E-2</v>
      </c>
      <c r="H13" s="8"/>
    </row>
    <row r="14" spans="2:8" x14ac:dyDescent="0.25">
      <c r="B14" s="26"/>
      <c r="C14" s="8" t="s">
        <v>65</v>
      </c>
      <c r="D14" s="8" t="s">
        <v>83</v>
      </c>
      <c r="E14" s="24">
        <v>2782</v>
      </c>
      <c r="F14" s="24">
        <v>0</v>
      </c>
      <c r="G14" s="80">
        <f t="shared" si="0"/>
        <v>2.6216840220515479E-2</v>
      </c>
      <c r="H14" s="8"/>
    </row>
    <row r="15" spans="2:8" x14ac:dyDescent="0.25">
      <c r="B15" s="26"/>
      <c r="C15" s="8" t="s">
        <v>65</v>
      </c>
      <c r="D15" s="8" t="s">
        <v>84</v>
      </c>
      <c r="E15" s="24">
        <v>2150</v>
      </c>
      <c r="F15" s="24">
        <v>0</v>
      </c>
      <c r="G15" s="80">
        <f t="shared" si="0"/>
        <v>2.0261037553597511E-2</v>
      </c>
      <c r="H15" s="8"/>
    </row>
    <row r="16" spans="2:8" x14ac:dyDescent="0.25">
      <c r="B16" s="26"/>
      <c r="C16" s="8" t="s">
        <v>65</v>
      </c>
      <c r="D16" s="8" t="s">
        <v>85</v>
      </c>
      <c r="E16" s="24">
        <v>0</v>
      </c>
      <c r="F16" s="24">
        <v>5000</v>
      </c>
      <c r="G16" s="80">
        <f t="shared" si="0"/>
        <v>4.711869198511049E-2</v>
      </c>
      <c r="H16" s="8"/>
    </row>
    <row r="17" spans="2:8" x14ac:dyDescent="0.25">
      <c r="B17" s="26"/>
      <c r="C17" s="8" t="s">
        <v>65</v>
      </c>
      <c r="D17" s="8" t="s">
        <v>86</v>
      </c>
      <c r="E17" s="24">
        <v>6000</v>
      </c>
      <c r="F17" s="24">
        <v>0</v>
      </c>
      <c r="G17" s="80">
        <f t="shared" si="0"/>
        <v>5.6542430382132594E-2</v>
      </c>
      <c r="H17" s="8"/>
    </row>
    <row r="18" spans="2:8" x14ac:dyDescent="0.25">
      <c r="B18" s="26"/>
      <c r="C18" s="8" t="s">
        <v>65</v>
      </c>
      <c r="D18" s="8" t="s">
        <v>87</v>
      </c>
      <c r="E18" s="24">
        <v>4600</v>
      </c>
      <c r="F18" s="24">
        <v>4700</v>
      </c>
      <c r="G18" s="80">
        <f t="shared" si="0"/>
        <v>4.3349196626301656E-2</v>
      </c>
      <c r="H18" s="8"/>
    </row>
    <row r="19" spans="2:8" x14ac:dyDescent="0.25">
      <c r="B19" s="26"/>
      <c r="C19" s="8" t="s">
        <v>65</v>
      </c>
      <c r="D19" s="8" t="s">
        <v>88</v>
      </c>
      <c r="E19" s="24">
        <v>2334</v>
      </c>
      <c r="F19" s="24">
        <v>0</v>
      </c>
      <c r="G19" s="80">
        <f t="shared" si="0"/>
        <v>2.1995005418649578E-2</v>
      </c>
      <c r="H19" s="8"/>
    </row>
    <row r="20" spans="2:8" x14ac:dyDescent="0.25">
      <c r="B20" s="26"/>
      <c r="C20" s="8" t="s">
        <v>65</v>
      </c>
      <c r="D20" s="8" t="s">
        <v>89</v>
      </c>
      <c r="E20" s="24">
        <v>1120</v>
      </c>
      <c r="F20" s="24">
        <v>0</v>
      </c>
      <c r="G20" s="80">
        <f t="shared" si="0"/>
        <v>1.055458700466475E-2</v>
      </c>
      <c r="H20" s="8"/>
    </row>
    <row r="21" spans="2:8" x14ac:dyDescent="0.25">
      <c r="B21" s="26"/>
      <c r="C21" s="8" t="s">
        <v>65</v>
      </c>
      <c r="D21" s="8" t="s">
        <v>90</v>
      </c>
      <c r="E21" s="24">
        <v>6000</v>
      </c>
      <c r="F21" s="24">
        <v>0</v>
      </c>
      <c r="G21" s="80">
        <f t="shared" si="0"/>
        <v>5.6542430382132594E-2</v>
      </c>
      <c r="H21" s="8"/>
    </row>
    <row r="22" spans="2:8" x14ac:dyDescent="0.25">
      <c r="B22" s="26"/>
      <c r="C22" s="8" t="s">
        <v>66</v>
      </c>
      <c r="D22" s="8" t="s">
        <v>103</v>
      </c>
      <c r="E22" s="24">
        <v>0</v>
      </c>
      <c r="F22" s="24">
        <v>1600</v>
      </c>
      <c r="G22" s="80">
        <f t="shared" si="0"/>
        <v>1.5077981435235357E-2</v>
      </c>
      <c r="H22" s="8"/>
    </row>
    <row r="23" spans="2:8" x14ac:dyDescent="0.25">
      <c r="B23" s="26"/>
      <c r="C23" s="8" t="s">
        <v>67</v>
      </c>
      <c r="D23" s="8" t="s">
        <v>91</v>
      </c>
      <c r="E23" s="24">
        <v>8500</v>
      </c>
      <c r="F23" s="24">
        <v>10000</v>
      </c>
      <c r="G23" s="80">
        <f t="shared" si="0"/>
        <v>8.0101776374687836E-2</v>
      </c>
      <c r="H23" s="8"/>
    </row>
    <row r="24" spans="2:8" x14ac:dyDescent="0.25">
      <c r="B24" s="26"/>
      <c r="C24" s="8" t="s">
        <v>68</v>
      </c>
      <c r="D24" s="8" t="s">
        <v>92</v>
      </c>
      <c r="E24" s="24">
        <v>6815</v>
      </c>
      <c r="F24" s="24">
        <v>0</v>
      </c>
      <c r="G24" s="80">
        <f t="shared" si="0"/>
        <v>6.4222777175705598E-2</v>
      </c>
      <c r="H24" s="8"/>
    </row>
    <row r="25" spans="2:8" x14ac:dyDescent="0.25">
      <c r="B25" s="26"/>
      <c r="C25" s="8" t="s">
        <v>69</v>
      </c>
      <c r="D25" s="8" t="s">
        <v>93</v>
      </c>
      <c r="E25" s="24">
        <v>2725</v>
      </c>
      <c r="F25" s="24">
        <v>0</v>
      </c>
      <c r="G25" s="80">
        <f t="shared" si="0"/>
        <v>2.5679687131885218E-2</v>
      </c>
      <c r="H25" s="8"/>
    </row>
    <row r="26" spans="2:8" x14ac:dyDescent="0.25">
      <c r="B26" s="26"/>
      <c r="C26" s="8" t="s">
        <v>69</v>
      </c>
      <c r="D26" s="8" t="s">
        <v>94</v>
      </c>
      <c r="E26" s="24">
        <v>2725</v>
      </c>
      <c r="F26" s="24">
        <v>0</v>
      </c>
      <c r="G26" s="80">
        <f t="shared" si="0"/>
        <v>2.5679687131885218E-2</v>
      </c>
      <c r="H26" s="8"/>
    </row>
    <row r="27" spans="2:8" x14ac:dyDescent="0.25">
      <c r="B27" s="26"/>
      <c r="C27" s="8" t="s">
        <v>70</v>
      </c>
      <c r="D27" s="8" t="s">
        <v>95</v>
      </c>
      <c r="E27" s="24">
        <v>2050</v>
      </c>
      <c r="F27" s="24">
        <v>0</v>
      </c>
      <c r="G27" s="80">
        <f t="shared" si="0"/>
        <v>1.9318663713895304E-2</v>
      </c>
      <c r="H27" s="8"/>
    </row>
    <row r="28" spans="2:8" x14ac:dyDescent="0.25">
      <c r="B28" s="26"/>
      <c r="C28" s="8" t="s">
        <v>71</v>
      </c>
      <c r="D28" s="8" t="s">
        <v>96</v>
      </c>
      <c r="E28" s="24">
        <v>0</v>
      </c>
      <c r="F28" s="24">
        <v>4500</v>
      </c>
      <c r="G28" s="80">
        <f t="shared" si="0"/>
        <v>4.2406822786599442E-2</v>
      </c>
      <c r="H28" s="8"/>
    </row>
    <row r="29" spans="2:8" x14ac:dyDescent="0.25">
      <c r="B29" s="26"/>
      <c r="C29" s="8" t="s">
        <v>72</v>
      </c>
      <c r="D29" s="8" t="s">
        <v>97</v>
      </c>
      <c r="E29" s="24">
        <v>2375</v>
      </c>
      <c r="F29" s="24">
        <v>0</v>
      </c>
      <c r="G29" s="80">
        <f t="shared" si="0"/>
        <v>2.2381378692927483E-2</v>
      </c>
      <c r="H29" s="8"/>
    </row>
    <row r="30" spans="2:8" x14ac:dyDescent="0.25">
      <c r="B30" s="26"/>
      <c r="C30" s="8" t="s">
        <v>72</v>
      </c>
      <c r="D30" s="8" t="s">
        <v>98</v>
      </c>
      <c r="E30" s="24">
        <v>2375</v>
      </c>
      <c r="F30" s="24">
        <v>0</v>
      </c>
      <c r="G30" s="80">
        <f t="shared" si="0"/>
        <v>2.2381378692927483E-2</v>
      </c>
      <c r="H30" s="8"/>
    </row>
    <row r="31" spans="2:8" x14ac:dyDescent="0.25">
      <c r="B31" s="26"/>
      <c r="C31" s="8" t="s">
        <v>73</v>
      </c>
      <c r="D31" s="8" t="s">
        <v>99</v>
      </c>
      <c r="E31" s="24">
        <v>0</v>
      </c>
      <c r="F31" s="24">
        <v>2300</v>
      </c>
      <c r="G31" s="80">
        <f t="shared" si="0"/>
        <v>2.1674598313150828E-2</v>
      </c>
      <c r="H31" s="8"/>
    </row>
    <row r="32" spans="2:8" x14ac:dyDescent="0.25">
      <c r="C32" s="8" t="s">
        <v>73</v>
      </c>
      <c r="D32" s="8" t="s">
        <v>100</v>
      </c>
      <c r="E32" s="24">
        <v>0</v>
      </c>
      <c r="F32" s="24">
        <v>1500</v>
      </c>
      <c r="G32" s="80">
        <f t="shared" si="0"/>
        <v>1.4135607595533149E-2</v>
      </c>
      <c r="H32" s="8"/>
    </row>
    <row r="33" spans="3:8" x14ac:dyDescent="0.25">
      <c r="C33" s="8" t="s">
        <v>74</v>
      </c>
      <c r="D33" s="8" t="s">
        <v>101</v>
      </c>
      <c r="E33" s="24">
        <v>3785</v>
      </c>
      <c r="F33" s="24">
        <v>0</v>
      </c>
      <c r="G33" s="80">
        <f t="shared" si="0"/>
        <v>3.5668849832728645E-2</v>
      </c>
      <c r="H33" s="8"/>
    </row>
    <row r="34" spans="3:8" x14ac:dyDescent="0.25">
      <c r="C34" s="8" t="s">
        <v>74</v>
      </c>
      <c r="D34" s="8" t="s">
        <v>102</v>
      </c>
      <c r="E34" s="24">
        <v>2800</v>
      </c>
      <c r="F34" s="24">
        <v>0</v>
      </c>
      <c r="G34" s="80">
        <f t="shared" si="0"/>
        <v>2.6386467511661876E-2</v>
      </c>
      <c r="H34" s="8"/>
    </row>
    <row r="35" spans="3:8" ht="15.75" thickBot="1" x14ac:dyDescent="0.3"/>
    <row r="36" spans="3:8" ht="15.75" thickBot="1" x14ac:dyDescent="0.3">
      <c r="C36" s="87" t="s">
        <v>26</v>
      </c>
      <c r="D36" s="88"/>
      <c r="E36" s="89">
        <f>SUM(E6:E34,F10,F16,F22,F28,F31,F32)</f>
        <v>106115</v>
      </c>
      <c r="F36" s="90"/>
      <c r="G36" s="79">
        <f>SUM(G6:G34)</f>
        <v>0.99999999999999967</v>
      </c>
    </row>
  </sheetData>
  <mergeCells count="3">
    <mergeCell ref="C3:F3"/>
    <mergeCell ref="C36:D36"/>
    <mergeCell ref="E36:F36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D6:L14"/>
  <sheetViews>
    <sheetView zoomScale="90" zoomScaleNormal="90" workbookViewId="0">
      <selection activeCell="G12" sqref="G12"/>
    </sheetView>
  </sheetViews>
  <sheetFormatPr baseColWidth="10" defaultRowHeight="15" x14ac:dyDescent="0.25"/>
  <cols>
    <col min="4" max="4" width="18.140625" customWidth="1"/>
    <col min="5" max="5" width="21" customWidth="1"/>
    <col min="6" max="6" width="16" customWidth="1"/>
    <col min="7" max="7" width="20.85546875" customWidth="1"/>
    <col min="8" max="8" width="15.7109375" customWidth="1"/>
    <col min="12" max="12" width="15.140625" customWidth="1"/>
    <col min="14" max="14" width="16" customWidth="1"/>
  </cols>
  <sheetData>
    <row r="6" spans="4:12" ht="39.75" customHeight="1" x14ac:dyDescent="0.35">
      <c r="D6" s="91" t="s">
        <v>126</v>
      </c>
      <c r="E6" s="91"/>
      <c r="F6" s="91"/>
      <c r="G6" s="91"/>
      <c r="H6" s="91"/>
    </row>
    <row r="8" spans="4:12" ht="15.75" x14ac:dyDescent="0.25">
      <c r="E8" s="92" t="s">
        <v>138</v>
      </c>
      <c r="F8" s="92"/>
      <c r="G8" s="92" t="s">
        <v>42</v>
      </c>
      <c r="H8" s="92"/>
    </row>
    <row r="9" spans="4:12" x14ac:dyDescent="0.25">
      <c r="E9" s="15" t="s">
        <v>27</v>
      </c>
      <c r="F9" s="15" t="s">
        <v>28</v>
      </c>
      <c r="G9" s="15" t="s">
        <v>27</v>
      </c>
      <c r="H9" s="15" t="s">
        <v>28</v>
      </c>
      <c r="I9" s="26"/>
      <c r="J9" s="26"/>
      <c r="K9" s="28"/>
      <c r="L9" s="26"/>
    </row>
    <row r="10" spans="4:12" x14ac:dyDescent="0.25">
      <c r="D10" s="19" t="str">
        <f>Studienliste!F8</f>
        <v>TUD-02 20</v>
      </c>
      <c r="E10" s="24" t="s">
        <v>25</v>
      </c>
      <c r="F10" s="24" t="s">
        <v>25</v>
      </c>
      <c r="G10" s="53">
        <v>2.3210000000000002</v>
      </c>
      <c r="H10" s="53">
        <v>1.165</v>
      </c>
      <c r="I10" s="26"/>
      <c r="J10" s="26"/>
      <c r="K10" s="26"/>
      <c r="L10" s="26"/>
    </row>
    <row r="11" spans="4:12" x14ac:dyDescent="0.25">
      <c r="D11" s="19" t="str">
        <f>Studienliste!F10</f>
        <v>OTTO-01 17</v>
      </c>
      <c r="E11" s="24" t="s">
        <v>25</v>
      </c>
      <c r="F11" s="24" t="s">
        <v>25</v>
      </c>
      <c r="G11" s="51">
        <v>3.78</v>
      </c>
      <c r="H11" s="51">
        <v>0.7</v>
      </c>
      <c r="I11" s="26"/>
      <c r="J11" s="26"/>
      <c r="K11" s="26"/>
      <c r="L11" s="26"/>
    </row>
    <row r="12" spans="4:12" x14ac:dyDescent="0.25">
      <c r="D12" s="19" t="str">
        <f>Studienliste!F17</f>
        <v>ISI-05 13</v>
      </c>
      <c r="E12" s="50">
        <v>4.5</v>
      </c>
      <c r="F12" s="50">
        <v>7.9000000000000001E-2</v>
      </c>
      <c r="G12" s="24">
        <f>'Energie pro Energieträger'!E22+'Energie pro Energieträger'!E10+'Energie pro Energieträger'!E26</f>
        <v>4.1669999999999998</v>
      </c>
      <c r="H12" s="24">
        <f>'Energie pro Energieträger'!E18</f>
        <v>0.63900000000000001</v>
      </c>
      <c r="I12" s="26"/>
      <c r="J12" s="26"/>
      <c r="K12" s="26"/>
      <c r="L12" s="26"/>
    </row>
    <row r="13" spans="4:12" x14ac:dyDescent="0.25">
      <c r="D13" s="43" t="s">
        <v>128</v>
      </c>
      <c r="E13" s="54">
        <f>'Energie pro Energieträger'!D8+'Energie pro Energieträger'!D12</f>
        <v>4.9942222222222235</v>
      </c>
      <c r="F13" s="54">
        <f>'Energie pro Energieträger'!D16</f>
        <v>0.42799999999999999</v>
      </c>
      <c r="G13" s="52">
        <f>'Energie pro Energieträger'!E8+'Energie pro Energieträger'!E12+'Energie pro Energieträger'!E20</f>
        <v>2.528111111111111</v>
      </c>
      <c r="H13" s="52">
        <f>'Energie pro Energieträger'!E16</f>
        <v>0.60599999999999998</v>
      </c>
      <c r="I13" s="26"/>
      <c r="J13" s="26"/>
      <c r="K13" s="26"/>
      <c r="L13" s="26"/>
    </row>
    <row r="14" spans="4:12" x14ac:dyDescent="0.25">
      <c r="I14" s="26"/>
      <c r="J14" s="26"/>
      <c r="K14" s="26"/>
      <c r="L14" s="26"/>
    </row>
  </sheetData>
  <mergeCells count="3">
    <mergeCell ref="D6:H6"/>
    <mergeCell ref="E8:F8"/>
    <mergeCell ref="G8:H8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B4:H65"/>
  <sheetViews>
    <sheetView zoomScale="70" zoomScaleNormal="70" workbookViewId="0">
      <selection activeCell="G38" sqref="G38"/>
    </sheetView>
  </sheetViews>
  <sheetFormatPr baseColWidth="10" defaultRowHeight="15" x14ac:dyDescent="0.25"/>
  <cols>
    <col min="2" max="2" width="24.140625" style="1" customWidth="1"/>
    <col min="3" max="3" width="24.140625" customWidth="1"/>
    <col min="4" max="4" width="24.28515625" customWidth="1"/>
    <col min="5" max="5" width="21" customWidth="1"/>
    <col min="6" max="6" width="20.7109375" customWidth="1"/>
    <col min="7" max="7" width="18.85546875" customWidth="1"/>
  </cols>
  <sheetData>
    <row r="4" spans="2:7" ht="21" x14ac:dyDescent="0.35">
      <c r="B4" s="86" t="s">
        <v>48</v>
      </c>
      <c r="C4" s="86"/>
      <c r="D4" s="86"/>
      <c r="E4" s="86"/>
      <c r="F4" s="86"/>
      <c r="G4" s="55"/>
    </row>
    <row r="7" spans="2:7" s="1" customFormat="1" x14ac:dyDescent="0.25">
      <c r="D7" s="29" t="s">
        <v>45</v>
      </c>
      <c r="E7" s="29" t="s">
        <v>46</v>
      </c>
      <c r="F7" s="29" t="s">
        <v>47</v>
      </c>
    </row>
    <row r="8" spans="2:7" x14ac:dyDescent="0.25">
      <c r="B8" s="96" t="s">
        <v>53</v>
      </c>
      <c r="C8" s="56" t="str">
        <f>'spezifische Verbräuche'!$D$13</f>
        <v>ENWI</v>
      </c>
      <c r="D8" s="57">
        <f>(13.2+4.83-0.58)/3.6</f>
        <v>4.8472222222222232</v>
      </c>
      <c r="E8" s="57">
        <v>6.7000000000000004E-2</v>
      </c>
      <c r="F8" s="57">
        <f>0.24/3.6</f>
        <v>6.6666666666666666E-2</v>
      </c>
    </row>
    <row r="9" spans="2:7" x14ac:dyDescent="0.25">
      <c r="B9" s="97"/>
      <c r="C9" s="32" t="str">
        <f>Studienliste!$F$10</f>
        <v>OTTO-01 17</v>
      </c>
      <c r="D9" s="47" t="s">
        <v>25</v>
      </c>
      <c r="E9" s="45">
        <v>0</v>
      </c>
      <c r="F9" s="47" t="s">
        <v>25</v>
      </c>
    </row>
    <row r="10" spans="2:7" x14ac:dyDescent="0.25">
      <c r="B10" s="97"/>
      <c r="C10" s="31" t="str">
        <f>Studienliste!F$17</f>
        <v>ISI-05 13</v>
      </c>
      <c r="D10" s="44">
        <v>4.5</v>
      </c>
      <c r="E10" s="44">
        <v>0</v>
      </c>
      <c r="F10" s="44">
        <v>0</v>
      </c>
    </row>
    <row r="11" spans="2:7" x14ac:dyDescent="0.25">
      <c r="B11" s="98"/>
      <c r="C11" s="34" t="str">
        <f>Studienliste!F$8</f>
        <v>TUD-02 20</v>
      </c>
      <c r="D11" s="46" t="s">
        <v>25</v>
      </c>
      <c r="E11" s="46">
        <v>0</v>
      </c>
      <c r="F11" s="46">
        <v>0</v>
      </c>
    </row>
    <row r="12" spans="2:7" x14ac:dyDescent="0.25">
      <c r="B12" s="93" t="s">
        <v>24</v>
      </c>
      <c r="C12" s="56" t="str">
        <f>'spezifische Verbräuche'!$D$13</f>
        <v>ENWI</v>
      </c>
      <c r="D12" s="57">
        <v>0.14699999999999999</v>
      </c>
      <c r="E12" s="57">
        <f>1.15/3.6</f>
        <v>0.31944444444444442</v>
      </c>
      <c r="F12" s="57">
        <f>10.42/3.6</f>
        <v>2.8944444444444444</v>
      </c>
    </row>
    <row r="13" spans="2:7" x14ac:dyDescent="0.25">
      <c r="B13" s="94"/>
      <c r="C13" s="32" t="str">
        <f>Studienliste!$F$10</f>
        <v>OTTO-01 17</v>
      </c>
      <c r="D13" s="47" t="s">
        <v>25</v>
      </c>
      <c r="E13" s="45">
        <f>3.78*0.413</f>
        <v>1.5611399999999998</v>
      </c>
      <c r="F13" s="47" t="s">
        <v>25</v>
      </c>
    </row>
    <row r="14" spans="2:7" x14ac:dyDescent="0.25">
      <c r="B14" s="94"/>
      <c r="C14" s="31" t="str">
        <f>Studienliste!F$17</f>
        <v>ISI-05 13</v>
      </c>
      <c r="D14" s="44">
        <v>0</v>
      </c>
      <c r="E14" s="44">
        <v>0</v>
      </c>
      <c r="F14" s="44"/>
    </row>
    <row r="15" spans="2:7" x14ac:dyDescent="0.25">
      <c r="B15" s="95"/>
      <c r="C15" s="34" t="str">
        <f>Studienliste!F$8</f>
        <v>TUD-02 20</v>
      </c>
      <c r="D15" s="46" t="s">
        <v>25</v>
      </c>
      <c r="E15" s="46">
        <v>0</v>
      </c>
      <c r="F15" s="46">
        <v>3.306</v>
      </c>
    </row>
    <row r="16" spans="2:7" x14ac:dyDescent="0.25">
      <c r="B16" s="93" t="s">
        <v>23</v>
      </c>
      <c r="C16" s="56" t="str">
        <f>'spezifische Verbräuche'!$D$13</f>
        <v>ENWI</v>
      </c>
      <c r="D16" s="57">
        <v>0.42799999999999999</v>
      </c>
      <c r="E16" s="57">
        <v>0.60599999999999998</v>
      </c>
      <c r="F16" s="57">
        <v>0.85</v>
      </c>
    </row>
    <row r="17" spans="2:8" x14ac:dyDescent="0.25">
      <c r="B17" s="94"/>
      <c r="C17" s="32" t="str">
        <f>Studienliste!$F$10</f>
        <v>OTTO-01 17</v>
      </c>
      <c r="D17" s="47" t="s">
        <v>25</v>
      </c>
      <c r="E17" s="45">
        <v>0.7</v>
      </c>
      <c r="F17" s="47" t="s">
        <v>25</v>
      </c>
    </row>
    <row r="18" spans="2:8" x14ac:dyDescent="0.25">
      <c r="B18" s="94"/>
      <c r="C18" s="31" t="str">
        <f>Studienliste!F$17</f>
        <v>ISI-05 13</v>
      </c>
      <c r="D18" s="44">
        <v>7.9000000000000001E-2</v>
      </c>
      <c r="E18" s="44">
        <v>0.63900000000000001</v>
      </c>
      <c r="F18" s="44"/>
    </row>
    <row r="19" spans="2:8" x14ac:dyDescent="0.25">
      <c r="B19" s="95"/>
      <c r="C19" s="34" t="str">
        <f>Studienliste!F$8</f>
        <v>TUD-02 20</v>
      </c>
      <c r="D19" s="46" t="s">
        <v>25</v>
      </c>
      <c r="E19" s="46">
        <v>1.165</v>
      </c>
      <c r="F19" s="46">
        <v>0.83299999999999996</v>
      </c>
    </row>
    <row r="20" spans="2:8" x14ac:dyDescent="0.25">
      <c r="B20" s="93" t="s">
        <v>22</v>
      </c>
      <c r="C20" s="56" t="str">
        <f>'spezifische Verbräuche'!$D$13</f>
        <v>ENWI</v>
      </c>
      <c r="D20" s="57">
        <v>0</v>
      </c>
      <c r="E20" s="57">
        <f>7.71/3.6</f>
        <v>2.1416666666666666</v>
      </c>
      <c r="F20" s="57">
        <v>0</v>
      </c>
    </row>
    <row r="21" spans="2:8" x14ac:dyDescent="0.25">
      <c r="B21" s="94"/>
      <c r="C21" s="32" t="str">
        <f>Studienliste!$F$10</f>
        <v>OTTO-01 17</v>
      </c>
      <c r="D21" s="47" t="s">
        <v>25</v>
      </c>
      <c r="E21" s="45">
        <f>3.78*0.513</f>
        <v>1.9391399999999999</v>
      </c>
      <c r="F21" s="47" t="s">
        <v>25</v>
      </c>
      <c r="H21" s="35"/>
    </row>
    <row r="22" spans="2:8" x14ac:dyDescent="0.25">
      <c r="B22" s="94"/>
      <c r="C22" s="31" t="str">
        <f>Studienliste!F$17</f>
        <v>ISI-05 13</v>
      </c>
      <c r="D22" s="44">
        <v>0</v>
      </c>
      <c r="E22" s="44">
        <v>4.1669999999999998</v>
      </c>
      <c r="F22" s="44"/>
      <c r="H22" s="35"/>
    </row>
    <row r="23" spans="2:8" x14ac:dyDescent="0.25">
      <c r="B23" s="95"/>
      <c r="C23" s="34" t="str">
        <f>Studienliste!F$8</f>
        <v>TUD-02 20</v>
      </c>
      <c r="D23" s="49" t="s">
        <v>25</v>
      </c>
      <c r="E23" s="46">
        <v>2.3210000000000002</v>
      </c>
      <c r="F23" s="46">
        <v>0</v>
      </c>
    </row>
    <row r="24" spans="2:8" x14ac:dyDescent="0.25">
      <c r="B24" s="93" t="s">
        <v>129</v>
      </c>
      <c r="C24" s="56" t="str">
        <f>'spezifische Verbräuche'!$D$13</f>
        <v>ENWI</v>
      </c>
      <c r="D24" s="57">
        <f>0.35/3.6</f>
        <v>9.722222222222221E-2</v>
      </c>
      <c r="E24" s="57">
        <v>0</v>
      </c>
      <c r="F24" s="57">
        <v>0</v>
      </c>
    </row>
    <row r="25" spans="2:8" x14ac:dyDescent="0.25">
      <c r="B25" s="94"/>
      <c r="C25" s="32" t="str">
        <f>Studienliste!$F$10</f>
        <v>OTTO-01 17</v>
      </c>
      <c r="D25" s="47" t="s">
        <v>25</v>
      </c>
      <c r="E25" s="45">
        <f>3.78*0.075</f>
        <v>0.28349999999999997</v>
      </c>
      <c r="F25" s="47" t="s">
        <v>25</v>
      </c>
    </row>
    <row r="26" spans="2:8" x14ac:dyDescent="0.25">
      <c r="B26" s="94"/>
      <c r="C26" s="31" t="str">
        <f>Studienliste!F$17</f>
        <v>ISI-05 13</v>
      </c>
      <c r="D26" s="44">
        <v>0</v>
      </c>
      <c r="E26" s="44">
        <v>0</v>
      </c>
      <c r="F26" s="44">
        <v>0</v>
      </c>
    </row>
    <row r="27" spans="2:8" x14ac:dyDescent="0.25">
      <c r="B27" s="95"/>
      <c r="C27" s="34" t="str">
        <f>Studienliste!F$8</f>
        <v>TUD-02 20</v>
      </c>
      <c r="D27" s="49" t="s">
        <v>25</v>
      </c>
      <c r="E27" s="46">
        <v>0</v>
      </c>
      <c r="F27" s="46">
        <v>0</v>
      </c>
    </row>
    <row r="28" spans="2:8" x14ac:dyDescent="0.25">
      <c r="D28" s="30"/>
      <c r="E28" s="30"/>
      <c r="F28" s="30"/>
    </row>
    <row r="29" spans="2:8" x14ac:dyDescent="0.25">
      <c r="B29" s="93" t="s">
        <v>26</v>
      </c>
      <c r="C29" s="56" t="str">
        <f>'spezifische Verbräuche'!$D$13</f>
        <v>ENWI</v>
      </c>
      <c r="D29" s="57">
        <f>D8+D12+D16+D20+D24</f>
        <v>5.5194444444444457</v>
      </c>
      <c r="E29" s="57">
        <f>E8+E12+E16+E20+E24</f>
        <v>3.1341111111111113</v>
      </c>
      <c r="F29" s="57">
        <f>F8+F12+F16+F20+F24</f>
        <v>3.8111111111111113</v>
      </c>
    </row>
    <row r="30" spans="2:8" x14ac:dyDescent="0.25">
      <c r="B30" s="94"/>
      <c r="C30" s="33" t="str">
        <f>Studienliste!$F$10</f>
        <v>OTTO-01 17</v>
      </c>
      <c r="D30" s="47" t="s">
        <v>25</v>
      </c>
      <c r="E30" s="45">
        <f>E9+E13+E17+E21+E25</f>
        <v>4.4837799999999994</v>
      </c>
      <c r="F30" s="45" t="s">
        <v>25</v>
      </c>
    </row>
    <row r="31" spans="2:8" x14ac:dyDescent="0.25">
      <c r="B31" s="94"/>
      <c r="C31" s="31" t="str">
        <f>Studienliste!F$17</f>
        <v>ISI-05 13</v>
      </c>
      <c r="D31" s="44">
        <f>D10+D18+D14+D22+D26</f>
        <v>4.5789999999999997</v>
      </c>
      <c r="E31" s="44">
        <f>E14+E18+E10+E26+E22</f>
        <v>4.806</v>
      </c>
      <c r="F31" s="44"/>
    </row>
    <row r="32" spans="2:8" x14ac:dyDescent="0.25">
      <c r="B32" s="95"/>
      <c r="C32" s="34" t="str">
        <f>Studienliste!F$8</f>
        <v>TUD-02 20</v>
      </c>
      <c r="D32" s="46" t="s">
        <v>25</v>
      </c>
      <c r="E32" s="46">
        <f>E11+E15+E19+E23+E27</f>
        <v>3.4860000000000002</v>
      </c>
      <c r="F32" s="46">
        <f>F11+F15+F19+F23+F27</f>
        <v>4.1390000000000002</v>
      </c>
    </row>
    <row r="37" spans="2:7" ht="21" x14ac:dyDescent="0.35">
      <c r="B37" s="86" t="s">
        <v>127</v>
      </c>
      <c r="C37" s="86"/>
      <c r="D37" s="86"/>
      <c r="E37" s="86"/>
      <c r="F37" s="86"/>
      <c r="G37" s="55"/>
    </row>
    <row r="40" spans="2:7" x14ac:dyDescent="0.25">
      <c r="C40" s="1"/>
      <c r="D40" s="29" t="s">
        <v>45</v>
      </c>
      <c r="E40" s="29" t="s">
        <v>46</v>
      </c>
      <c r="F40" s="29" t="s">
        <v>47</v>
      </c>
    </row>
    <row r="41" spans="2:7" x14ac:dyDescent="0.25">
      <c r="B41" s="93" t="s">
        <v>44</v>
      </c>
      <c r="C41" s="56" t="str">
        <f>'spezifische Verbräuche'!$D$13</f>
        <v>ENWI</v>
      </c>
      <c r="D41" s="57">
        <f>D8/(D$8+D$12+D$20+D$24)</f>
        <v>0.95203282194531125</v>
      </c>
      <c r="E41" s="57">
        <f>E8/(E$8+E$12+E$20+E$24)</f>
        <v>2.6501999736298514E-2</v>
      </c>
      <c r="F41" s="57">
        <f>F8/(F$8+F$12+F$20+F$24)</f>
        <v>2.2514071294559099E-2</v>
      </c>
    </row>
    <row r="42" spans="2:7" x14ac:dyDescent="0.25">
      <c r="B42" s="94"/>
      <c r="C42" s="32" t="str">
        <f>Studienliste!$F$10</f>
        <v>OTTO-01 17</v>
      </c>
      <c r="D42" s="45" t="str">
        <f>IF(ISTEXT(D9),"k.A.",D9/(D$9+D$13+D$21+D$25))</f>
        <v>k.A.</v>
      </c>
      <c r="E42" s="45">
        <f>E9/(E$9+E$13+E$21+E$25)</f>
        <v>0</v>
      </c>
      <c r="F42" s="45" t="str">
        <f>IF(ISTEXT(F9),"k.A.",F9/(F$9+F$13+F$21+F$25))</f>
        <v>k.A.</v>
      </c>
    </row>
    <row r="43" spans="2:7" x14ac:dyDescent="0.25">
      <c r="B43" s="94"/>
      <c r="C43" s="31" t="str">
        <f>C$31</f>
        <v>ISI-05 13</v>
      </c>
      <c r="D43" s="44">
        <f>D10/(D$10+D$14+D$22+D$26)</f>
        <v>1</v>
      </c>
      <c r="E43" s="44">
        <f>E10/(E$10+E$14+E$22+E$26)</f>
        <v>0</v>
      </c>
      <c r="F43" s="44" t="e">
        <f>F10/(F$10+F$14+F$22+F$26)</f>
        <v>#DIV/0!</v>
      </c>
    </row>
    <row r="44" spans="2:7" x14ac:dyDescent="0.25">
      <c r="B44" s="95"/>
      <c r="C44" s="34" t="str">
        <f>Studienliste!F$8</f>
        <v>TUD-02 20</v>
      </c>
      <c r="D44" s="46" t="str">
        <f>IF(ISTEXT(D11),"k.A.",D11/(D$11+D$15+D$23+D$27))</f>
        <v>k.A.</v>
      </c>
      <c r="E44" s="46">
        <f>E11/(E$11+E$15+E$23+E$27)</f>
        <v>0</v>
      </c>
      <c r="F44" s="46">
        <f>F11/(F$11+F$15+F$23+F$27)</f>
        <v>0</v>
      </c>
    </row>
    <row r="45" spans="2:7" x14ac:dyDescent="0.25">
      <c r="B45" s="93" t="s">
        <v>24</v>
      </c>
      <c r="C45" s="56" t="str">
        <f>'spezifische Verbräuche'!$D$13</f>
        <v>ENWI</v>
      </c>
      <c r="D45" s="57">
        <f>D12/(D$8+D$12+D$20+D$24)</f>
        <v>2.8871963860943185E-2</v>
      </c>
      <c r="E45" s="57">
        <f>E12/(E$8+E$12+E$20+E$24)</f>
        <v>0.12635696391684612</v>
      </c>
      <c r="F45" s="57">
        <f>F12/(F$8+F$12+F$20+F$24)</f>
        <v>0.97748592870544082</v>
      </c>
    </row>
    <row r="46" spans="2:7" x14ac:dyDescent="0.25">
      <c r="B46" s="94"/>
      <c r="C46" s="32" t="str">
        <f>Studienliste!$F$10</f>
        <v>OTTO-01 17</v>
      </c>
      <c r="D46" s="45" t="str">
        <f>IF(ISTEXT(D13),"k.A.",D13/(D$9+D$13+D$21+D$25))</f>
        <v>k.A.</v>
      </c>
      <c r="E46" s="45">
        <f>E13/(E$9+E$13+E$21+E$25)</f>
        <v>0.41258741258741255</v>
      </c>
      <c r="F46" s="45" t="str">
        <f>IF(ISTEXT(F13),"k.A.",F13/(F$9+F$13+F$21+F$25))</f>
        <v>k.A.</v>
      </c>
    </row>
    <row r="47" spans="2:7" x14ac:dyDescent="0.25">
      <c r="B47" s="94"/>
      <c r="C47" s="31" t="str">
        <f>C$31</f>
        <v>ISI-05 13</v>
      </c>
      <c r="D47" s="44">
        <f>D14/(D$10+D$14+D$22+D$26)</f>
        <v>0</v>
      </c>
      <c r="E47" s="44">
        <f>E14/(E$10+E$14+E$22+E$26)</f>
        <v>0</v>
      </c>
      <c r="F47" s="44" t="e">
        <f>F14/(F$10+F$14+F$22+F$26)</f>
        <v>#DIV/0!</v>
      </c>
    </row>
    <row r="48" spans="2:7" x14ac:dyDescent="0.25">
      <c r="B48" s="95"/>
      <c r="C48" s="34" t="str">
        <f>Studienliste!F$8</f>
        <v>TUD-02 20</v>
      </c>
      <c r="D48" s="46" t="str">
        <f>IF(ISTEXT(D15),"k.A.",D15/(D$11+D$15+D$23+D$27))</f>
        <v>k.A.</v>
      </c>
      <c r="E48" s="46">
        <f>E15/(E$11+E$15+E$23+E$27)</f>
        <v>0</v>
      </c>
      <c r="F48" s="46">
        <f>F15/(F$11+F$15+F$23+F$27)</f>
        <v>1</v>
      </c>
    </row>
    <row r="49" spans="2:6" x14ac:dyDescent="0.25">
      <c r="B49" s="93" t="s">
        <v>23</v>
      </c>
      <c r="C49" s="56" t="str">
        <f>'spezifische Verbräuche'!$D$13</f>
        <v>ENWI</v>
      </c>
      <c r="D49" s="57">
        <v>1</v>
      </c>
      <c r="E49" s="57">
        <v>1</v>
      </c>
      <c r="F49" s="57">
        <v>1</v>
      </c>
    </row>
    <row r="50" spans="2:6" x14ac:dyDescent="0.25">
      <c r="B50" s="94"/>
      <c r="C50" s="32" t="str">
        <f>Studienliste!$F$10</f>
        <v>OTTO-01 17</v>
      </c>
      <c r="D50" s="45">
        <v>1</v>
      </c>
      <c r="E50" s="45">
        <v>1</v>
      </c>
      <c r="F50" s="45">
        <v>1</v>
      </c>
    </row>
    <row r="51" spans="2:6" x14ac:dyDescent="0.25">
      <c r="B51" s="94"/>
      <c r="C51" s="31" t="str">
        <f>C$31</f>
        <v>ISI-05 13</v>
      </c>
      <c r="D51" s="44">
        <v>1</v>
      </c>
      <c r="E51" s="44">
        <v>1</v>
      </c>
      <c r="F51" s="44">
        <v>1</v>
      </c>
    </row>
    <row r="52" spans="2:6" x14ac:dyDescent="0.25">
      <c r="B52" s="95"/>
      <c r="C52" s="34" t="str">
        <f>Studienliste!F$8</f>
        <v>TUD-02 20</v>
      </c>
      <c r="D52" s="46">
        <v>1</v>
      </c>
      <c r="E52" s="46">
        <v>1</v>
      </c>
      <c r="F52" s="46">
        <v>1</v>
      </c>
    </row>
    <row r="53" spans="2:6" x14ac:dyDescent="0.25">
      <c r="B53" s="93" t="s">
        <v>22</v>
      </c>
      <c r="C53" s="56" t="str">
        <f>'spezifische Verbräuche'!$D$13</f>
        <v>ENWI</v>
      </c>
      <c r="D53" s="57">
        <f>D20/(D$8+D$12+D$20+D$24)</f>
        <v>0</v>
      </c>
      <c r="E53" s="57">
        <f>E20/(E$8+E$12+E$20+E$24)</f>
        <v>0.84714103634685534</v>
      </c>
      <c r="F53" s="57">
        <f>F20/(F$8+F$12+F$20+F$24)</f>
        <v>0</v>
      </c>
    </row>
    <row r="54" spans="2:6" x14ac:dyDescent="0.25">
      <c r="B54" s="94"/>
      <c r="C54" s="32" t="str">
        <f>Studienliste!$F$10</f>
        <v>OTTO-01 17</v>
      </c>
      <c r="D54" s="45" t="str">
        <f>IF(ISTEXT(D21),"k.A.",D21/(D$9+D$13+D$21+D$25))</f>
        <v>k.A.</v>
      </c>
      <c r="E54" s="45">
        <f>E21/(E$9+E$13+E$21+E$25)</f>
        <v>0.51248751248751245</v>
      </c>
      <c r="F54" s="45" t="str">
        <f>IF(ISTEXT(F21),"k.A.",F21/(F$9+F$13+F$21+F$25))</f>
        <v>k.A.</v>
      </c>
    </row>
    <row r="55" spans="2:6" x14ac:dyDescent="0.25">
      <c r="B55" s="94"/>
      <c r="C55" s="31" t="str">
        <f>C$31</f>
        <v>ISI-05 13</v>
      </c>
      <c r="D55" s="44">
        <f>D22/(D$10+D$14+D$22+D$26)</f>
        <v>0</v>
      </c>
      <c r="E55" s="44">
        <f>E22/(E$10+E$14+E$22+E$26)</f>
        <v>1</v>
      </c>
      <c r="F55" s="44" t="e">
        <f>F22/(F$10+F$14+F$22+F$26)</f>
        <v>#DIV/0!</v>
      </c>
    </row>
    <row r="56" spans="2:6" x14ac:dyDescent="0.25">
      <c r="B56" s="95"/>
      <c r="C56" s="34" t="str">
        <f>Studienliste!F$8</f>
        <v>TUD-02 20</v>
      </c>
      <c r="D56" s="46" t="str">
        <f>IF(ISTEXT(D23),"k.A.",D23/(D$11+D$15+D$23+D$27))</f>
        <v>k.A.</v>
      </c>
      <c r="E56" s="46">
        <f>E23/(E$11+E$15+E$23+E$27)</f>
        <v>1</v>
      </c>
      <c r="F56" s="46">
        <f>F23/(F$11+F$15+F$23+F$27)</f>
        <v>0</v>
      </c>
    </row>
    <row r="57" spans="2:6" x14ac:dyDescent="0.25">
      <c r="B57" s="93" t="s">
        <v>129</v>
      </c>
      <c r="C57" s="56" t="str">
        <f>'spezifische Verbräuche'!$D$13</f>
        <v>ENWI</v>
      </c>
      <c r="D57" s="57">
        <f>D24/(D$8+D$12+D$20+D$24)</f>
        <v>1.9095214193745491E-2</v>
      </c>
      <c r="E57" s="57">
        <f>E24/(E$8+E$12+E$20+E$24)</f>
        <v>0</v>
      </c>
      <c r="F57" s="57">
        <f>F24/(F$8+F$12+F$20+F$24)</f>
        <v>0</v>
      </c>
    </row>
    <row r="58" spans="2:6" x14ac:dyDescent="0.25">
      <c r="B58" s="94"/>
      <c r="C58" s="32" t="str">
        <f>Studienliste!$F$10</f>
        <v>OTTO-01 17</v>
      </c>
      <c r="D58" s="45" t="str">
        <f>IF(ISTEXT(D25),"k.A.",D25/(D$9+D$13+D$21+D$25))</f>
        <v>k.A.</v>
      </c>
      <c r="E58" s="45">
        <f>E25/(E$9+E$13+E$21+E$25)</f>
        <v>7.4925074925074928E-2</v>
      </c>
      <c r="F58" s="45" t="str">
        <f>IF(ISTEXT(F25),"k.A.",F25/(F$9+F$13+F$21+F$25))</f>
        <v>k.A.</v>
      </c>
    </row>
    <row r="59" spans="2:6" x14ac:dyDescent="0.25">
      <c r="B59" s="94"/>
      <c r="C59" s="31" t="str">
        <f>C$31</f>
        <v>ISI-05 13</v>
      </c>
      <c r="D59" s="44">
        <f>D26/(D$10+D$14+D$22+D$26)</f>
        <v>0</v>
      </c>
      <c r="E59" s="44">
        <f>E26/(E$10+E$14+E$22+E$26)</f>
        <v>0</v>
      </c>
      <c r="F59" s="44" t="e">
        <f>F26/(F$10+F$14+F$22+F$26)</f>
        <v>#DIV/0!</v>
      </c>
    </row>
    <row r="60" spans="2:6" x14ac:dyDescent="0.25">
      <c r="B60" s="95"/>
      <c r="C60" s="34" t="str">
        <f>Studienliste!F$8</f>
        <v>TUD-02 20</v>
      </c>
      <c r="D60" s="46" t="str">
        <f>IF(ISTEXT(D27),"k.A.",D27/(D$11+D$15+D$23+D$27))</f>
        <v>k.A.</v>
      </c>
      <c r="E60" s="46">
        <f>E27/(E$11+E$15+E$23+E$27)</f>
        <v>0</v>
      </c>
      <c r="F60" s="46">
        <f>F27/(F$11+F$15+F$23+F$27)</f>
        <v>0</v>
      </c>
    </row>
    <row r="62" spans="2:6" x14ac:dyDescent="0.25">
      <c r="B62" s="93" t="s">
        <v>26</v>
      </c>
      <c r="C62" s="56" t="str">
        <f>'spezifische Verbräuche'!$D$13</f>
        <v>ENWI</v>
      </c>
      <c r="D62" s="57">
        <f>D41+D45+D49+D53+D57</f>
        <v>2</v>
      </c>
      <c r="E62" s="57">
        <f>E41+E45+E49+E53+E57</f>
        <v>2</v>
      </c>
      <c r="F62" s="57">
        <f>F41+F45+F49+F53+F57</f>
        <v>2</v>
      </c>
    </row>
    <row r="63" spans="2:6" x14ac:dyDescent="0.25">
      <c r="B63" s="94"/>
      <c r="C63" s="33" t="str">
        <f>Studienliste!$F$10</f>
        <v>OTTO-01 17</v>
      </c>
      <c r="D63" s="45" t="str">
        <f>IF(ISTEXT(D30),"k.A.",D42+D46+D50+D54+D58)</f>
        <v>k.A.</v>
      </c>
      <c r="E63" s="45">
        <f>E42+E46+E50+E54+E58</f>
        <v>2</v>
      </c>
      <c r="F63" s="45" t="s">
        <v>25</v>
      </c>
    </row>
    <row r="64" spans="2:6" x14ac:dyDescent="0.25">
      <c r="B64" s="94"/>
      <c r="C64" s="31" t="str">
        <f>C$31</f>
        <v>ISI-05 13</v>
      </c>
      <c r="D64" s="44">
        <f>D43+D47+D51+D55+D59</f>
        <v>2</v>
      </c>
      <c r="E64" s="44">
        <f t="shared" ref="E64:F64" si="0">E43+E47+E51+E55+E59</f>
        <v>2</v>
      </c>
      <c r="F64" s="44" t="e">
        <f t="shared" si="0"/>
        <v>#DIV/0!</v>
      </c>
    </row>
    <row r="65" spans="2:6" x14ac:dyDescent="0.25">
      <c r="B65" s="95"/>
      <c r="C65" s="34" t="str">
        <f>Studienliste!F$8</f>
        <v>TUD-02 20</v>
      </c>
      <c r="D65" s="46" t="s">
        <v>25</v>
      </c>
      <c r="E65" s="46">
        <f>E44+E48+E52+E56+E60</f>
        <v>2</v>
      </c>
      <c r="F65" s="46">
        <f>F44+F48+F52+F56+F60</f>
        <v>2</v>
      </c>
    </row>
  </sheetData>
  <mergeCells count="14">
    <mergeCell ref="B49:B52"/>
    <mergeCell ref="B53:B56"/>
    <mergeCell ref="B57:B60"/>
    <mergeCell ref="B62:B65"/>
    <mergeCell ref="B4:F4"/>
    <mergeCell ref="B37:F37"/>
    <mergeCell ref="B29:B32"/>
    <mergeCell ref="B41:B44"/>
    <mergeCell ref="B45:B48"/>
    <mergeCell ref="B20:B23"/>
    <mergeCell ref="B24:B27"/>
    <mergeCell ref="B8:B11"/>
    <mergeCell ref="B12:B15"/>
    <mergeCell ref="B16:B19"/>
  </mergeCells>
  <pageMargins left="0.7" right="0.7" top="0.78740157499999996" bottom="0.78740157499999996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3:J28"/>
  <sheetViews>
    <sheetView tabSelected="1" zoomScale="80" zoomScaleNormal="80" workbookViewId="0">
      <selection activeCell="G16" sqref="G16"/>
    </sheetView>
  </sheetViews>
  <sheetFormatPr baseColWidth="10" defaultRowHeight="15" x14ac:dyDescent="0.25"/>
  <cols>
    <col min="2" max="2" width="34" style="7" customWidth="1"/>
    <col min="3" max="3" width="20.28515625" style="25" customWidth="1"/>
    <col min="4" max="4" width="19.7109375" style="4" customWidth="1"/>
    <col min="5" max="5" width="17.5703125" style="2" customWidth="1"/>
    <col min="6" max="6" width="21.7109375" customWidth="1"/>
    <col min="7" max="7" width="28.5703125" customWidth="1"/>
    <col min="8" max="8" width="19.140625" customWidth="1"/>
    <col min="9" max="9" width="18" style="74" customWidth="1"/>
    <col min="10" max="10" width="23.85546875" style="74" customWidth="1"/>
  </cols>
  <sheetData>
    <row r="3" spans="1:10" ht="41.25" customHeight="1" x14ac:dyDescent="0.35">
      <c r="A3" s="55"/>
      <c r="B3" s="86" t="s">
        <v>125</v>
      </c>
      <c r="C3" s="86"/>
      <c r="D3" s="86"/>
      <c r="E3" s="86"/>
      <c r="F3" s="55"/>
      <c r="G3" s="91" t="s">
        <v>142</v>
      </c>
      <c r="H3" s="91"/>
      <c r="I3" s="91"/>
      <c r="J3" s="55"/>
    </row>
    <row r="4" spans="1:10" x14ac:dyDescent="0.25">
      <c r="F4" s="7"/>
      <c r="G4" s="25"/>
    </row>
    <row r="6" spans="1:10" s="1" customFormat="1" x14ac:dyDescent="0.25">
      <c r="B6" s="5" t="s">
        <v>39</v>
      </c>
      <c r="C6" s="29">
        <v>2019</v>
      </c>
      <c r="D6" s="27">
        <v>2050</v>
      </c>
      <c r="E6" s="29" t="s">
        <v>50</v>
      </c>
      <c r="G6" s="29" t="s">
        <v>39</v>
      </c>
      <c r="H6" s="29" t="s">
        <v>130</v>
      </c>
      <c r="I6" s="27" t="s">
        <v>131</v>
      </c>
    </row>
    <row r="7" spans="1:10" x14ac:dyDescent="0.25">
      <c r="B7" s="3" t="str">
        <f>Studienliste!F11</f>
        <v>BCG-01 13</v>
      </c>
      <c r="C7" s="23" t="s">
        <v>25</v>
      </c>
      <c r="D7" s="23">
        <v>0.44</v>
      </c>
      <c r="E7" s="23">
        <f>D7-C$13</f>
        <v>3.999999999999998E-2</v>
      </c>
      <c r="G7" s="3" t="s">
        <v>184</v>
      </c>
      <c r="H7" s="75">
        <f>(D$19*(1-D7))/C$26-1</f>
        <v>-0.41921979067554693</v>
      </c>
      <c r="I7" s="75">
        <f>1-H7</f>
        <v>1.4192197906755468</v>
      </c>
      <c r="J7"/>
    </row>
    <row r="8" spans="1:10" x14ac:dyDescent="0.25">
      <c r="B8" s="3" t="str">
        <f>Studienliste!F12</f>
        <v>SSAB-01 20</v>
      </c>
      <c r="C8" s="23" t="s">
        <v>25</v>
      </c>
      <c r="D8" s="23">
        <v>0.5</v>
      </c>
      <c r="E8" s="23">
        <f t="shared" ref="E8:E14" si="0">D8-C$13</f>
        <v>9.9999999999999978E-2</v>
      </c>
      <c r="G8" s="3" t="str">
        <f t="shared" ref="G8:G12" si="1">B8</f>
        <v>SSAB-01 20</v>
      </c>
      <c r="H8" s="75">
        <f>(D$19*(1-D8))/C$26-1</f>
        <v>-0.48144624167459549</v>
      </c>
      <c r="I8" s="75">
        <f t="shared" ref="I8:I12" si="2">1-H8</f>
        <v>1.4814462416745955</v>
      </c>
      <c r="J8"/>
    </row>
    <row r="9" spans="1:10" x14ac:dyDescent="0.25">
      <c r="B9" s="3" t="str">
        <f>Studienliste!F13</f>
        <v>SEA-01 17</v>
      </c>
      <c r="C9" s="23" t="s">
        <v>25</v>
      </c>
      <c r="D9" s="23">
        <v>0.5</v>
      </c>
      <c r="E9" s="23">
        <f t="shared" si="0"/>
        <v>9.9999999999999978E-2</v>
      </c>
      <c r="G9" s="3" t="str">
        <f t="shared" si="1"/>
        <v>SEA-01 17</v>
      </c>
      <c r="H9" s="75">
        <f>(D$19*(1-D9))/C$26-1</f>
        <v>-0.48144624167459549</v>
      </c>
      <c r="I9" s="75">
        <f t="shared" si="2"/>
        <v>1.4814462416745955</v>
      </c>
      <c r="J9"/>
    </row>
    <row r="10" spans="1:10" x14ac:dyDescent="0.25">
      <c r="B10" s="3" t="str">
        <f>Studienliste!F14</f>
        <v>IEA-07 19</v>
      </c>
      <c r="C10" s="23" t="s">
        <v>25</v>
      </c>
      <c r="D10" s="23">
        <v>0.47</v>
      </c>
      <c r="E10" s="23">
        <f t="shared" si="0"/>
        <v>6.9999999999999951E-2</v>
      </c>
      <c r="G10" s="3" t="str">
        <f t="shared" si="1"/>
        <v>IEA-07 19</v>
      </c>
      <c r="H10" s="75">
        <f>(D$19*(1-D10))/C$26-1</f>
        <v>-0.45033301617507127</v>
      </c>
      <c r="I10" s="75">
        <f t="shared" si="2"/>
        <v>1.4503330161750712</v>
      </c>
      <c r="J10"/>
    </row>
    <row r="11" spans="1:10" x14ac:dyDescent="0.25">
      <c r="B11" s="3" t="str">
        <f>Studienliste!F15</f>
        <v>JCP-01 14</v>
      </c>
      <c r="C11" s="23" t="s">
        <v>25</v>
      </c>
      <c r="D11" s="23">
        <v>0.5</v>
      </c>
      <c r="E11" s="23">
        <f t="shared" si="0"/>
        <v>9.9999999999999978E-2</v>
      </c>
      <c r="G11" s="3" t="str">
        <f t="shared" si="1"/>
        <v>JCP-01 14</v>
      </c>
      <c r="H11" s="75">
        <f>(D$19*(1-D11))/C$26-1</f>
        <v>-0.48144624167459549</v>
      </c>
      <c r="I11" s="75">
        <f>1-H11</f>
        <v>1.4814462416745955</v>
      </c>
      <c r="J11"/>
    </row>
    <row r="12" spans="1:10" x14ac:dyDescent="0.25">
      <c r="B12" s="3" t="str">
        <f>Studienliste!F16</f>
        <v>NTNU-01 12</v>
      </c>
      <c r="C12" s="23" t="s">
        <v>25</v>
      </c>
      <c r="D12" s="23">
        <v>0.5</v>
      </c>
      <c r="E12" s="23">
        <f t="shared" si="0"/>
        <v>9.9999999999999978E-2</v>
      </c>
      <c r="G12" s="3" t="str">
        <f t="shared" si="1"/>
        <v>NTNU-01 12</v>
      </c>
      <c r="H12" s="75">
        <f>(D$19*(1-D12))/C$26-1</f>
        <v>-0.48144624167459549</v>
      </c>
      <c r="I12" s="75">
        <f t="shared" si="2"/>
        <v>1.4814462416745955</v>
      </c>
      <c r="J12"/>
    </row>
    <row r="13" spans="1:10" x14ac:dyDescent="0.25">
      <c r="B13" s="71" t="s">
        <v>49</v>
      </c>
      <c r="C13" s="69">
        <f>D26/C19</f>
        <v>0.4</v>
      </c>
      <c r="D13" s="70" t="s">
        <v>25</v>
      </c>
      <c r="E13" s="23"/>
      <c r="I13"/>
      <c r="J13"/>
    </row>
    <row r="14" spans="1:10" x14ac:dyDescent="0.25">
      <c r="B14" s="105" t="s">
        <v>184</v>
      </c>
      <c r="C14" s="25">
        <v>0.4</v>
      </c>
      <c r="D14" s="106">
        <v>0.44</v>
      </c>
      <c r="E14" s="23">
        <f t="shared" si="0"/>
        <v>3.999999999999998E-2</v>
      </c>
    </row>
    <row r="15" spans="1:10" x14ac:dyDescent="0.25">
      <c r="D15" s="9"/>
    </row>
    <row r="16" spans="1:10" ht="21" customHeight="1" x14ac:dyDescent="0.35">
      <c r="B16" s="91" t="s">
        <v>124</v>
      </c>
      <c r="C16" s="91"/>
      <c r="D16" s="91"/>
      <c r="E16" s="91"/>
    </row>
    <row r="17" spans="2:6" x14ac:dyDescent="0.25">
      <c r="F17" s="7"/>
    </row>
    <row r="18" spans="2:6" x14ac:dyDescent="0.25">
      <c r="B18" s="72" t="s">
        <v>39</v>
      </c>
      <c r="C18" s="27">
        <v>2019</v>
      </c>
      <c r="D18" s="27">
        <v>2050</v>
      </c>
      <c r="E18" s="68" t="s">
        <v>50</v>
      </c>
    </row>
    <row r="19" spans="2:6" x14ac:dyDescent="0.25">
      <c r="B19" s="67" t="s">
        <v>184</v>
      </c>
      <c r="C19" s="24">
        <v>178.67</v>
      </c>
      <c r="D19" s="23">
        <v>111.18</v>
      </c>
      <c r="E19" s="24">
        <f>D19/C19 -1</f>
        <v>-0.37773549000951467</v>
      </c>
    </row>
    <row r="20" spans="2:6" x14ac:dyDescent="0.25">
      <c r="B20" s="104"/>
      <c r="D20" s="103"/>
      <c r="E20" s="83"/>
    </row>
    <row r="23" spans="2:6" ht="25.5" customHeight="1" x14ac:dyDescent="0.35">
      <c r="B23" s="91" t="s">
        <v>182</v>
      </c>
      <c r="C23" s="91"/>
      <c r="D23" s="91"/>
    </row>
    <row r="24" spans="2:6" x14ac:dyDescent="0.25">
      <c r="E24"/>
    </row>
    <row r="25" spans="2:6" x14ac:dyDescent="0.25">
      <c r="B25" s="73" t="s">
        <v>39</v>
      </c>
      <c r="C25" s="67" t="s">
        <v>130</v>
      </c>
      <c r="D25" s="27" t="s">
        <v>131</v>
      </c>
    </row>
    <row r="26" spans="2:6" x14ac:dyDescent="0.25">
      <c r="B26" s="3" t="s">
        <v>184</v>
      </c>
      <c r="C26" s="23">
        <f>C19-D26</f>
        <v>107.20199999999998</v>
      </c>
      <c r="D26" s="24">
        <f>C19*0.4</f>
        <v>71.468000000000004</v>
      </c>
    </row>
    <row r="27" spans="2:6" x14ac:dyDescent="0.25">
      <c r="D27" s="61"/>
    </row>
    <row r="28" spans="2:6" ht="30" customHeight="1" x14ac:dyDescent="0.25">
      <c r="D28" s="61"/>
    </row>
  </sheetData>
  <mergeCells count="4">
    <mergeCell ref="B3:E3"/>
    <mergeCell ref="B16:E16"/>
    <mergeCell ref="G3:I3"/>
    <mergeCell ref="B23:D23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C3:I37"/>
  <sheetViews>
    <sheetView zoomScale="70" zoomScaleNormal="70" workbookViewId="0">
      <selection activeCell="E7" sqref="E7"/>
    </sheetView>
  </sheetViews>
  <sheetFormatPr baseColWidth="10" defaultRowHeight="15" x14ac:dyDescent="0.25"/>
  <cols>
    <col min="3" max="3" width="23.85546875" customWidth="1"/>
    <col min="4" max="4" width="26.28515625" customWidth="1"/>
    <col min="5" max="5" width="20.140625" customWidth="1"/>
    <col min="6" max="6" width="23.42578125" customWidth="1"/>
    <col min="7" max="7" width="25" customWidth="1"/>
    <col min="8" max="8" width="20.5703125" customWidth="1"/>
    <col min="9" max="9" width="26.5703125" customWidth="1"/>
  </cols>
  <sheetData>
    <row r="3" spans="3:9" s="1" customFormat="1" ht="21" x14ac:dyDescent="0.35">
      <c r="C3" s="86" t="s">
        <v>105</v>
      </c>
      <c r="D3" s="86"/>
      <c r="E3" s="86"/>
      <c r="F3" s="86"/>
      <c r="G3" s="86"/>
      <c r="H3" s="86"/>
      <c r="I3" s="86"/>
    </row>
    <row r="5" spans="3:9" ht="15.75" x14ac:dyDescent="0.25">
      <c r="E5" s="99" t="s">
        <v>45</v>
      </c>
      <c r="F5" s="99"/>
      <c r="G5" s="99" t="s">
        <v>42</v>
      </c>
      <c r="H5" s="99"/>
      <c r="I5" s="99"/>
    </row>
    <row r="6" spans="3:9" x14ac:dyDescent="0.25">
      <c r="C6" s="15" t="s">
        <v>51</v>
      </c>
      <c r="D6" s="15" t="s">
        <v>52</v>
      </c>
      <c r="E6" s="62" t="str">
        <f>Studienliste!$F$17</f>
        <v>ISI-05 13</v>
      </c>
      <c r="F6" s="63" t="s">
        <v>128</v>
      </c>
      <c r="G6" s="64" t="str">
        <f>Studienliste!$F$10</f>
        <v>OTTO-01 17</v>
      </c>
      <c r="H6" s="65" t="str">
        <f>Studienliste!$F$8</f>
        <v>TUD-02 20</v>
      </c>
      <c r="I6" s="66" t="str">
        <f>F6</f>
        <v>ENWI</v>
      </c>
    </row>
    <row r="7" spans="3:9" x14ac:dyDescent="0.25">
      <c r="C7" s="8" t="str">
        <f>'Produktion je Standort'!C6</f>
        <v>Austria</v>
      </c>
      <c r="D7" s="8" t="str">
        <f>'Produktion je Standort'!D6</f>
        <v>Donawitz</v>
      </c>
      <c r="E7" s="50">
        <f>IF('Produktion je Standort'!E6=0,'Produktion je Standort'!F6*('spezifische Verbräuche'!E$12+'spezifische Verbräuche'!F$12),'Produktion je Standort'!E6*('spezifische Verbräuche'!E$12+'spezifische Verbräuche'!F$12))</f>
        <v>17276.566999999999</v>
      </c>
      <c r="F7" s="54">
        <f>IF('Produktion je Standort'!E6=0,'Produktion je Standort'!F6*('spezifische Verbräuche'!F$13+'spezifische Verbräuche'!E$13),'Produktion je Standort'!E6*('spezifische Verbräuche'!F$13+'spezifische Verbräuche'!E$13))</f>
        <v>20458.044444444447</v>
      </c>
      <c r="G7" s="51">
        <f>IF('Produktion je Standort'!E6=0,'Produktion je Standort'!F6*('spezifische Verbräuche'!G$11+'spezifische Verbräuche'!H$11),'Produktion je Standort'!E6*('spezifische Verbräuche'!G$11+'spezifische Verbräuche'!H$11))</f>
        <v>16903.039999999997</v>
      </c>
      <c r="H7" s="53">
        <f>IF('Produktion je Standort'!E6=0,'Produktion je Standort'!F6*('spezifische Verbräuche'!G$10+'spezifische Verbräuche'!H$10),'Produktion je Standort'!E6*('spezifische Verbräuche'!H$10+'spezifische Verbräuche'!G$10))</f>
        <v>13152.678</v>
      </c>
      <c r="I7" s="52">
        <f>IF('Produktion je Standort'!E6=0,'Produktion je Standort'!F6*('spezifische Verbräuche'!H$13+'spezifische Verbräuche'!G$13),'Produktion je Standort'!E6*('spezifische Verbräuche'!G$13+'spezifische Verbräuche'!H$13))</f>
        <v>11825.001222222221</v>
      </c>
    </row>
    <row r="8" spans="3:9" x14ac:dyDescent="0.25">
      <c r="C8" s="8" t="str">
        <f>'Produktion je Standort'!C7</f>
        <v>Austria</v>
      </c>
      <c r="D8" s="8" t="str">
        <f>'Produktion je Standort'!D7</f>
        <v>Linz</v>
      </c>
      <c r="E8" s="50">
        <f>IF('Produktion je Standort'!E7=0,'Produktion je Standort'!F7*('spezifische Verbräuche'!E$12+'spezifische Verbräuche'!F$12),'Produktion je Standort'!E7*('spezifische Verbräuche'!E$12+'spezifische Verbräuche'!F$12))</f>
        <v>17276.566999999999</v>
      </c>
      <c r="F8" s="54">
        <f>IF('Produktion je Standort'!E7=0,'Produktion je Standort'!F7*('spezifische Verbräuche'!F$13+'spezifische Verbräuche'!E$13),'Produktion je Standort'!E7*('spezifische Verbräuche'!F$13+'spezifische Verbräuche'!E$13))</f>
        <v>20458.044444444447</v>
      </c>
      <c r="G8" s="51">
        <f>IF('Produktion je Standort'!E7=0,'Produktion je Standort'!F7*('spezifische Verbräuche'!G$11+'spezifische Verbräuche'!H$11),'Produktion je Standort'!E7*('spezifische Verbräuche'!G$11+'spezifische Verbräuche'!H$11))</f>
        <v>16903.039999999997</v>
      </c>
      <c r="H8" s="53">
        <f>IF('Produktion je Standort'!E7=0,'Produktion je Standort'!F7*('spezifische Verbräuche'!G$10+'spezifische Verbräuche'!H$10),'Produktion je Standort'!E7*('spezifische Verbräuche'!H$10+'spezifische Verbräuche'!G$10))</f>
        <v>13152.678</v>
      </c>
      <c r="I8" s="52">
        <f>IF('Produktion je Standort'!E7=0,'Produktion je Standort'!F7*('spezifische Verbräuche'!H$13+'spezifische Verbräuche'!G$13),'Produktion je Standort'!E7*('spezifische Verbräuche'!G$13+'spezifische Verbräuche'!H$13))</f>
        <v>11825.001222222221</v>
      </c>
    </row>
    <row r="9" spans="3:9" x14ac:dyDescent="0.25">
      <c r="C9" s="8" t="str">
        <f>'Produktion je Standort'!C8</f>
        <v>Belgium</v>
      </c>
      <c r="D9" s="8" t="str">
        <f>'Produktion je Standort'!D8</f>
        <v>Ghent</v>
      </c>
      <c r="E9" s="50">
        <f>IF('Produktion je Standort'!E8=0,'Produktion je Standort'!F8*('spezifische Verbräuche'!E$12+'spezifische Verbräuche'!F$12),'Produktion je Standort'!E8*('spezifische Verbräuche'!E$12+'spezifische Verbräuche'!F$12))</f>
        <v>24955.55</v>
      </c>
      <c r="F9" s="54">
        <f>IF('Produktion je Standort'!E8=0,'Produktion je Standort'!F8*('spezifische Verbräuche'!F$13+'spezifische Verbräuche'!E$13),'Produktion je Standort'!E8*('spezifische Verbräuche'!F$13+'spezifische Verbräuche'!E$13))</f>
        <v>29551.111111111117</v>
      </c>
      <c r="G9" s="51">
        <f>IF('Produktion je Standort'!E8=0,'Produktion je Standort'!F8*('spezifische Verbräuche'!G$11+'spezifische Verbräuche'!H$11),'Produktion je Standort'!E8*('spezifische Verbräuche'!G$11+'spezifische Verbräuche'!H$11))</f>
        <v>24415.999999999996</v>
      </c>
      <c r="H9" s="53">
        <f>IF('Produktion je Standort'!E8=0,'Produktion je Standort'!F8*('spezifische Verbräuche'!G$10+'spezifische Verbräuche'!H$10),'Produktion je Standort'!E8*('spezifische Verbräuche'!H$10+'spezifische Verbräuche'!G$10))</f>
        <v>18998.7</v>
      </c>
      <c r="I9" s="52">
        <f>IF('Produktion je Standort'!E8=0,'Produktion je Standort'!F8*('spezifische Verbräuche'!H$13+'spezifische Verbräuche'!G$13),'Produktion je Standort'!E8*('spezifische Verbräuche'!G$13+'spezifische Verbräuche'!H$13))</f>
        <v>17080.905555555553</v>
      </c>
    </row>
    <row r="10" spans="3:9" x14ac:dyDescent="0.25">
      <c r="C10" s="8" t="str">
        <f>'Produktion je Standort'!C9</f>
        <v>Czech Republic</v>
      </c>
      <c r="D10" s="8" t="str">
        <f>'Produktion je Standort'!D9</f>
        <v>Trinec</v>
      </c>
      <c r="E10" s="50">
        <f>IF('Produktion je Standort'!E9=0,'Produktion je Standort'!F9*('spezifische Verbräuche'!E$12+'spezifische Verbräuche'!F$12),'Produktion je Standort'!E9*('spezifische Verbräuche'!E$12+'spezifische Verbräuche'!F$12))</f>
        <v>11827.556999999999</v>
      </c>
      <c r="F10" s="54">
        <f>IF('Produktion je Standort'!E9=0,'Produktion je Standort'!F9*('spezifische Verbräuche'!F$13+'spezifische Verbräuche'!E$13),'Produktion je Standort'!E9*('spezifische Verbräuche'!F$13+'spezifische Verbräuche'!E$13))</f>
        <v>14005.600000000002</v>
      </c>
      <c r="G10" s="51">
        <f>IF('Produktion je Standort'!E9=0,'Produktion je Standort'!F9*('spezifische Verbräuche'!G$11+'spezifische Verbräuche'!H$11),'Produktion je Standort'!E9*('spezifische Verbräuche'!G$11+'spezifische Verbräuche'!H$11))</f>
        <v>11571.839999999998</v>
      </c>
      <c r="H10" s="53">
        <f>IF('Produktion je Standort'!E9=0,'Produktion je Standort'!F9*('spezifische Verbräuche'!G$10+'spezifische Verbräuche'!H$10),'Produktion je Standort'!E9*('spezifische Verbräuche'!H$10+'spezifische Verbräuche'!G$10))</f>
        <v>9004.3379999999997</v>
      </c>
      <c r="I10" s="52">
        <f>IF('Produktion je Standort'!E9=0,'Produktion je Standort'!F9*('spezifische Verbräuche'!H$13+'spezifische Verbräuche'!G$13),'Produktion je Standort'!E9*('spezifische Verbräuche'!G$13+'spezifische Verbräuche'!H$13))</f>
        <v>8095.4089999999997</v>
      </c>
    </row>
    <row r="11" spans="3:9" x14ac:dyDescent="0.25">
      <c r="C11" s="8" t="str">
        <f>'Produktion je Standort'!C10</f>
        <v>Finland</v>
      </c>
      <c r="D11" s="8" t="str">
        <f>'Produktion je Standort'!D10</f>
        <v>Raahe</v>
      </c>
      <c r="E11" s="50">
        <f>IF('Produktion je Standort'!E10=0,'Produktion je Standort'!F10*('spezifische Verbräuche'!E$12+'spezifische Verbräuche'!F$12),'Produktion je Standort'!E10*('spezifische Verbräuche'!E$12+'spezifische Verbräuche'!F$12))</f>
        <v>11905.4</v>
      </c>
      <c r="F11" s="54">
        <f>IF('Produktion je Standort'!E10=0,'Produktion je Standort'!F10*('spezifische Verbräuche'!F$13+'spezifische Verbräuche'!E$13),'Produktion je Standort'!E10*('spezifische Verbräuche'!F$13+'spezifische Verbräuche'!E$13))</f>
        <v>14097.777777777781</v>
      </c>
      <c r="G11" s="51">
        <f>IF('Produktion je Standort'!E10=0,'Produktion je Standort'!F10*('spezifische Verbräuche'!G$11+'spezifische Verbräuche'!H$11),'Produktion je Standort'!E10*('spezifische Verbräuche'!G$11+'spezifische Verbräuche'!H$11))</f>
        <v>11647.999999999998</v>
      </c>
      <c r="H11" s="53">
        <f>IF('Produktion je Standort'!E10=0,'Produktion je Standort'!F10*('spezifische Verbräuche'!G$10+'spezifische Verbräuche'!H$10),'Produktion je Standort'!E10*('spezifische Verbräuche'!H$10+'spezifische Verbräuche'!G$10))</f>
        <v>9063.6</v>
      </c>
      <c r="I11" s="52">
        <f>IF('Produktion je Standort'!E10=0,'Produktion je Standort'!F10*('spezifische Verbräuche'!H$13+'spezifische Verbräuche'!G$13),'Produktion je Standort'!E10*('spezifische Verbräuche'!G$13+'spezifische Verbräuche'!H$13))</f>
        <v>8148.688888888888</v>
      </c>
    </row>
    <row r="12" spans="3:9" x14ac:dyDescent="0.25">
      <c r="C12" s="8" t="str">
        <f>'Produktion je Standort'!C11</f>
        <v>France</v>
      </c>
      <c r="D12" s="8" t="str">
        <f>'Produktion je Standort'!D11</f>
        <v>Fos-Sur-Mer</v>
      </c>
      <c r="E12" s="50">
        <f>IF('Produktion je Standort'!E11=0,'Produktion je Standort'!F11*('spezifische Verbräuche'!E$12+'spezifische Verbräuche'!F$12),'Produktion je Standort'!E11*('spezifische Verbräuche'!E$12+'spezifische Verbräuche'!F$12))</f>
        <v>17171.25</v>
      </c>
      <c r="F12" s="54">
        <f>IF('Produktion je Standort'!E11=0,'Produktion je Standort'!F11*('spezifische Verbräuche'!F$13+'spezifische Verbräuche'!E$13),'Produktion je Standort'!E11*('spezifische Verbräuche'!F$13+'spezifische Verbräuche'!E$13))</f>
        <v>20333.333333333339</v>
      </c>
      <c r="G12" s="51">
        <f>IF('Produktion je Standort'!E11=0,'Produktion je Standort'!F11*('spezifische Verbräuche'!G$11+'spezifische Verbräuche'!H$11),'Produktion je Standort'!E11*('spezifische Verbräuche'!G$11+'spezifische Verbräuche'!H$11))</f>
        <v>16800</v>
      </c>
      <c r="H12" s="53">
        <f>IF('Produktion je Standort'!E11=0,'Produktion je Standort'!F11*('spezifische Verbräuche'!G$10+'spezifische Verbräuche'!H$10),'Produktion je Standort'!E11*('spezifische Verbräuche'!H$10+'spezifische Verbräuche'!G$10))</f>
        <v>13072.5</v>
      </c>
      <c r="I12" s="52">
        <f>IF('Produktion je Standort'!E11=0,'Produktion je Standort'!F11*('spezifische Verbräuche'!H$13+'spezifische Verbräuche'!G$13),'Produktion je Standort'!E11*('spezifische Verbräuche'!G$13+'spezifische Verbräuche'!H$13))</f>
        <v>11752.916666666666</v>
      </c>
    </row>
    <row r="13" spans="3:9" x14ac:dyDescent="0.25">
      <c r="C13" s="8" t="str">
        <f>'Produktion je Standort'!C12</f>
        <v>France</v>
      </c>
      <c r="D13" s="8" t="str">
        <f>'Produktion je Standort'!D12</f>
        <v>Dunkerque</v>
      </c>
      <c r="E13" s="50">
        <f>IF('Produktion je Standort'!E12=0,'Produktion je Standort'!F12*('spezifische Verbräuche'!E$12+'spezifische Verbräuche'!F$12),'Produktion je Standort'!E12*('spezifische Verbräuche'!E$12+'spezifische Verbräuche'!F$12))</f>
        <v>31366.149999999998</v>
      </c>
      <c r="F13" s="54">
        <f>IF('Produktion je Standort'!E12=0,'Produktion je Standort'!F12*('spezifische Verbräuche'!F$13+'spezifische Verbräuche'!E$13),'Produktion je Standort'!E12*('spezifische Verbräuche'!F$13+'spezifische Verbräuche'!E$13))</f>
        <v>37142.222222222234</v>
      </c>
      <c r="G13" s="51">
        <f>IF('Produktion je Standort'!E12=0,'Produktion je Standort'!F12*('spezifische Verbräuche'!G$11+'spezifische Verbräuche'!H$11),'Produktion je Standort'!E12*('spezifische Verbräuche'!G$11+'spezifische Verbräuche'!H$11))</f>
        <v>30687.999999999996</v>
      </c>
      <c r="H13" s="53">
        <f>IF('Produktion je Standort'!E12=0,'Produktion je Standort'!F12*('spezifische Verbräuche'!G$10+'spezifische Verbräuche'!H$10),'Produktion je Standort'!E12*('spezifische Verbräuche'!H$10+'spezifische Verbräuche'!G$10))</f>
        <v>23879.100000000002</v>
      </c>
      <c r="I13" s="52">
        <f>IF('Produktion je Standort'!E12=0,'Produktion je Standort'!F12*('spezifische Verbräuche'!H$13+'spezifische Verbräuche'!G$13),'Produktion je Standort'!E12*('spezifische Verbräuche'!G$13+'spezifische Verbräuche'!H$13))</f>
        <v>21468.661111111109</v>
      </c>
    </row>
    <row r="14" spans="3:9" x14ac:dyDescent="0.25">
      <c r="C14" s="8" t="str">
        <f>'Produktion je Standort'!C13</f>
        <v>Germany</v>
      </c>
      <c r="D14" s="8" t="str">
        <f>'Produktion je Standort'!D13</f>
        <v>Bremen</v>
      </c>
      <c r="E14" s="50">
        <f>IF('Produktion je Standort'!E13=0,'Produktion je Standort'!F13*('spezifische Verbräuche'!E$12+'spezifische Verbräuche'!F$12),'Produktion je Standort'!E13*('spezifische Verbräuche'!E$12+'spezifische Verbräuche'!F$12))</f>
        <v>15110.699999999999</v>
      </c>
      <c r="F14" s="54">
        <f>IF('Produktion je Standort'!E13=0,'Produktion je Standort'!F13*('spezifische Verbräuche'!F$13+'spezifische Verbräuche'!E$13),'Produktion je Standort'!E13*('spezifische Verbräuche'!F$13+'spezifische Verbräuche'!E$13))</f>
        <v>17893.333333333336</v>
      </c>
      <c r="G14" s="51">
        <f>IF('Produktion je Standort'!E13=0,'Produktion je Standort'!F13*('spezifische Verbräuche'!G$11+'spezifische Verbräuche'!H$11),'Produktion je Standort'!E13*('spezifische Verbräuche'!G$11+'spezifische Verbräuche'!H$11))</f>
        <v>14783.999999999998</v>
      </c>
      <c r="H14" s="53">
        <f>IF('Produktion je Standort'!E13=0,'Produktion je Standort'!F13*('spezifische Verbräuche'!G$10+'spezifische Verbräuche'!H$10),'Produktion je Standort'!E13*('spezifische Verbräuche'!H$10+'spezifische Verbräuche'!G$10))</f>
        <v>11503.800000000001</v>
      </c>
      <c r="I14" s="52">
        <f>IF('Produktion je Standort'!E13=0,'Produktion je Standort'!F13*('spezifische Verbräuche'!H$13+'spezifische Verbräuche'!G$13),'Produktion je Standort'!E13*('spezifische Verbräuche'!G$13+'spezifische Verbräuche'!H$13))</f>
        <v>10342.566666666666</v>
      </c>
    </row>
    <row r="15" spans="3:9" x14ac:dyDescent="0.25">
      <c r="C15" s="8" t="str">
        <f>'Produktion je Standort'!C14</f>
        <v>Germany</v>
      </c>
      <c r="D15" s="8" t="str">
        <f>'Produktion je Standort'!D14</f>
        <v>Voelklingen</v>
      </c>
      <c r="E15" s="50">
        <f>IF('Produktion je Standort'!E14=0,'Produktion je Standort'!F14*('spezifische Verbräuche'!E$12+'spezifische Verbräuche'!F$12),'Produktion je Standort'!E14*('spezifische Verbräuche'!E$12+'spezifische Verbräuche'!F$12))</f>
        <v>12738.777999999998</v>
      </c>
      <c r="F15" s="54">
        <f>IF('Produktion je Standort'!E14=0,'Produktion je Standort'!F14*('spezifische Verbräuche'!F$13+'spezifische Verbräuche'!E$13),'Produktion je Standort'!E14*('spezifische Verbräuche'!F$13+'spezifische Verbräuche'!E$13))</f>
        <v>15084.622222222226</v>
      </c>
      <c r="G15" s="51">
        <f>IF('Produktion je Standort'!E14=0,'Produktion je Standort'!F14*('spezifische Verbräuche'!G$11+'spezifische Verbräuche'!H$11),'Produktion je Standort'!E14*('spezifische Verbräuche'!G$11+'spezifische Verbräuche'!H$11))</f>
        <v>12463.359999999999</v>
      </c>
      <c r="H15" s="53">
        <f>IF('Produktion je Standort'!E14=0,'Produktion je Standort'!F14*('spezifische Verbräuche'!G$10+'spezifische Verbräuche'!H$10),'Produktion je Standort'!E14*('spezifische Verbräuche'!H$10+'spezifische Verbräuche'!G$10))</f>
        <v>9698.0519999999997</v>
      </c>
      <c r="I15" s="52">
        <f>IF('Produktion je Standort'!E14=0,'Produktion je Standort'!F14*('spezifische Verbräuche'!H$13+'spezifische Verbräuche'!G$13),'Produktion je Standort'!E14*('spezifische Verbräuche'!G$13+'spezifische Verbräuche'!H$13))</f>
        <v>8719.0971111111103</v>
      </c>
    </row>
    <row r="16" spans="3:9" x14ac:dyDescent="0.25">
      <c r="C16" s="8" t="str">
        <f>'Produktion je Standort'!C15</f>
        <v>Germany</v>
      </c>
      <c r="D16" s="8" t="str">
        <f>'Produktion je Standort'!D15</f>
        <v>Eisenhuettenstadt</v>
      </c>
      <c r="E16" s="50">
        <f>IF('Produktion je Standort'!E15=0,'Produktion je Standort'!F15*('spezifische Verbräuche'!E$12+'spezifische Verbräuche'!F$12),'Produktion je Standort'!E15*('spezifische Verbräuche'!E$12+'spezifische Verbräuche'!F$12))</f>
        <v>9844.8499999999985</v>
      </c>
      <c r="F16" s="54">
        <f>IF('Produktion je Standort'!E15=0,'Produktion je Standort'!F15*('spezifische Verbräuche'!F$13+'spezifische Verbräuche'!E$13),'Produktion je Standort'!E15*('spezifische Verbräuche'!F$13+'spezifische Verbräuche'!E$13))</f>
        <v>11657.777777777781</v>
      </c>
      <c r="G16" s="51">
        <f>IF('Produktion je Standort'!E15=0,'Produktion je Standort'!F15*('spezifische Verbräuche'!G$11+'spezifische Verbräuche'!H$11),'Produktion je Standort'!E15*('spezifische Verbräuche'!G$11+'spezifische Verbräuche'!H$11))</f>
        <v>9631.9999999999982</v>
      </c>
      <c r="H16" s="53">
        <f>IF('Produktion je Standort'!E15=0,'Produktion je Standort'!F15*('spezifische Verbräuche'!G$10+'spezifische Verbräuche'!H$10),'Produktion je Standort'!E15*('spezifische Verbräuche'!H$10+'spezifische Verbräuche'!G$10))</f>
        <v>7494.9000000000005</v>
      </c>
      <c r="I16" s="52">
        <f>IF('Produktion je Standort'!E15=0,'Produktion je Standort'!F15*('spezifische Verbräuche'!H$13+'spezifische Verbräuche'!G$13),'Produktion je Standort'!E15*('spezifische Verbräuche'!G$13+'spezifische Verbräuche'!H$13))</f>
        <v>6738.3388888888885</v>
      </c>
    </row>
    <row r="17" spans="3:9" x14ac:dyDescent="0.25">
      <c r="C17" s="8" t="str">
        <f>'Produktion je Standort'!C16</f>
        <v>Germany</v>
      </c>
      <c r="D17" s="8" t="str">
        <f>'Produktion je Standort'!D16</f>
        <v>Duisburg-Huckingen</v>
      </c>
      <c r="E17" s="50">
        <f>IF('Produktion je Standort'!E16=0,'Produktion je Standort'!F16*('spezifische Verbräuche'!E$12+'spezifische Verbräuche'!F$12),'Produktion je Standort'!E16*('spezifische Verbräuche'!E$12+'spezifische Verbräuche'!F$12))</f>
        <v>22895</v>
      </c>
      <c r="F17" s="54">
        <f>IF('Produktion je Standort'!E16=0,'Produktion je Standort'!F16*('spezifische Verbräuche'!F$13+'spezifische Verbräuche'!E$13),'Produktion je Standort'!E16*('spezifische Verbräuche'!F$13+'spezifische Verbräuche'!E$13))</f>
        <v>27111.111111111117</v>
      </c>
      <c r="G17" s="51">
        <f>IF('Produktion je Standort'!E16=0,'Produktion je Standort'!F16*('spezifische Verbräuche'!G$11+'spezifische Verbräuche'!H$11),'Produktion je Standort'!E16*('spezifische Verbräuche'!G$11+'spezifische Verbräuche'!H$11))</f>
        <v>22399.999999999996</v>
      </c>
      <c r="H17" s="53">
        <f>IF('Produktion je Standort'!E16=0,'Produktion je Standort'!F16*('spezifische Verbräuche'!G$10+'spezifische Verbräuche'!H$10),'Produktion je Standort'!E16*('spezifische Verbräuche'!H$10+'spezifische Verbräuche'!G$10))</f>
        <v>17430</v>
      </c>
      <c r="I17" s="52">
        <f>IF('Produktion je Standort'!E16=0,'Produktion je Standort'!F16*('spezifische Verbräuche'!H$13+'spezifische Verbräuche'!G$13),'Produktion je Standort'!E16*('spezifische Verbräuche'!G$13+'spezifische Verbräuche'!H$13))</f>
        <v>15670.555555555555</v>
      </c>
    </row>
    <row r="18" spans="3:9" x14ac:dyDescent="0.25">
      <c r="C18" s="8" t="str">
        <f>'Produktion je Standort'!C17</f>
        <v>Germany</v>
      </c>
      <c r="D18" s="8" t="str">
        <f>'Produktion je Standort'!D17</f>
        <v>Duisburg-Beeckerwerth</v>
      </c>
      <c r="E18" s="50">
        <f>IF('Produktion je Standort'!E17=0,'Produktion je Standort'!F17*('spezifische Verbräuche'!E$12+'spezifische Verbräuche'!F$12),'Produktion je Standort'!E17*('spezifische Verbräuche'!E$12+'spezifische Verbräuche'!F$12))</f>
        <v>27474</v>
      </c>
      <c r="F18" s="54">
        <f>IF('Produktion je Standort'!E17=0,'Produktion je Standort'!F17*('spezifische Verbräuche'!F$13+'spezifische Verbräuche'!E$13),'Produktion je Standort'!E17*('spezifische Verbräuche'!F$13+'spezifische Verbräuche'!E$13))</f>
        <v>32533.333333333339</v>
      </c>
      <c r="G18" s="51">
        <f>IF('Produktion je Standort'!E17=0,'Produktion je Standort'!F17*('spezifische Verbräuche'!G$11+'spezifische Verbräuche'!H$11),'Produktion je Standort'!E17*('spezifische Verbräuche'!G$11+'spezifische Verbräuche'!H$11))</f>
        <v>26879.999999999996</v>
      </c>
      <c r="H18" s="53">
        <f>IF('Produktion je Standort'!E17=0,'Produktion je Standort'!F17*('spezifische Verbräuche'!G$10+'spezifische Verbräuche'!H$10),'Produktion je Standort'!E17*('spezifische Verbräuche'!H$10+'spezifische Verbräuche'!G$10))</f>
        <v>20916</v>
      </c>
      <c r="I18" s="52">
        <f>IF('Produktion je Standort'!E17=0,'Produktion je Standort'!F17*('spezifische Verbräuche'!H$13+'spezifische Verbräuche'!G$13),'Produktion je Standort'!E17*('spezifische Verbräuche'!G$13+'spezifische Verbräuche'!H$13))</f>
        <v>18804.666666666664</v>
      </c>
    </row>
    <row r="19" spans="3:9" x14ac:dyDescent="0.25">
      <c r="C19" s="8" t="str">
        <f>'Produktion je Standort'!C18</f>
        <v>Germany</v>
      </c>
      <c r="D19" s="8" t="str">
        <f>'Produktion je Standort'!D18</f>
        <v>Salzgitter</v>
      </c>
      <c r="E19" s="50">
        <f>IF('Produktion je Standort'!E18=0,'Produktion je Standort'!F18*('spezifische Verbräuche'!E$12+'spezifische Verbräuche'!F$12),'Produktion je Standort'!E18*('spezifische Verbräuche'!E$12+'spezifische Verbräuche'!F$12))</f>
        <v>21063.399999999998</v>
      </c>
      <c r="F19" s="54">
        <f>IF('Produktion je Standort'!E18=0,'Produktion je Standort'!F18*('spezifische Verbräuche'!F$13+'spezifische Verbräuche'!E$13),'Produktion je Standort'!E18*('spezifische Verbräuche'!F$13+'spezifische Verbräuche'!E$13))</f>
        <v>24942.222222222226</v>
      </c>
      <c r="G19" s="51">
        <f>IF('Produktion je Standort'!E18=0,'Produktion je Standort'!F18*('spezifische Verbräuche'!G$11+'spezifische Verbräuche'!H$11),'Produktion je Standort'!E18*('spezifische Verbräuche'!G$11+'spezifische Verbräuche'!H$11))</f>
        <v>20607.999999999996</v>
      </c>
      <c r="H19" s="53">
        <f>IF('Produktion je Standort'!E18=0,'Produktion je Standort'!F18*('spezifische Verbräuche'!G$10+'spezifische Verbräuche'!H$10),'Produktion je Standort'!E18*('spezifische Verbräuche'!H$10+'spezifische Verbräuche'!G$10))</f>
        <v>16035.6</v>
      </c>
      <c r="I19" s="52">
        <f>IF('Produktion je Standort'!E18=0,'Produktion je Standort'!F18*('spezifische Verbräuche'!H$13+'spezifische Verbräuche'!G$13),'Produktion je Standort'!E18*('spezifische Verbräuche'!G$13+'spezifische Verbräuche'!H$13))</f>
        <v>14416.911111111111</v>
      </c>
    </row>
    <row r="20" spans="3:9" x14ac:dyDescent="0.25">
      <c r="C20" s="8" t="str">
        <f>'Produktion je Standort'!C19</f>
        <v>Germany</v>
      </c>
      <c r="D20" s="8" t="str">
        <f>'Produktion je Standort'!D19</f>
        <v>Dillingen</v>
      </c>
      <c r="E20" s="50">
        <f>IF('Produktion je Standort'!E19=0,'Produktion je Standort'!F19*('spezifische Verbräuche'!E$12+'spezifische Verbräuche'!F$12),'Produktion je Standort'!E19*('spezifische Verbräuche'!E$12+'spezifische Verbräuche'!F$12))</f>
        <v>10687.385999999999</v>
      </c>
      <c r="F20" s="54">
        <f>IF('Produktion je Standort'!E19=0,'Produktion je Standort'!F19*('spezifische Verbräuche'!F$13+'spezifische Verbräuche'!E$13),'Produktion je Standort'!E19*('spezifische Verbräuche'!F$13+'spezifische Verbräuche'!E$13))</f>
        <v>12655.466666666669</v>
      </c>
      <c r="G20" s="51">
        <f>IF('Produktion je Standort'!E19=0,'Produktion je Standort'!F19*('spezifische Verbräuche'!G$11+'spezifische Verbräuche'!H$11),'Produktion je Standort'!E19*('spezifische Verbräuche'!G$11+'spezifische Verbräuche'!H$11))</f>
        <v>10456.32</v>
      </c>
      <c r="H20" s="53">
        <f>IF('Produktion je Standort'!E19=0,'Produktion je Standort'!F19*('spezifische Verbräuche'!G$10+'spezifische Verbräuche'!H$10),'Produktion je Standort'!E19*('spezifische Verbräuche'!H$10+'spezifische Verbräuche'!G$10))</f>
        <v>8136.3240000000005</v>
      </c>
      <c r="I20" s="52">
        <f>IF('Produktion je Standort'!E19=0,'Produktion je Standort'!F19*('spezifische Verbräuche'!H$13+'spezifische Verbräuche'!G$13),'Produktion je Standort'!E19*('spezifische Verbräuche'!G$13+'spezifische Verbräuche'!H$13))</f>
        <v>7315.0153333333328</v>
      </c>
    </row>
    <row r="21" spans="3:9" x14ac:dyDescent="0.25">
      <c r="C21" s="8" t="str">
        <f>'Produktion je Standort'!C20</f>
        <v>Germany</v>
      </c>
      <c r="D21" s="8" t="str">
        <f>'Produktion je Standort'!D20</f>
        <v>Duisburg</v>
      </c>
      <c r="E21" s="50">
        <f>IF('Produktion je Standort'!E20=0,'Produktion je Standort'!F20*('spezifische Verbräuche'!E$12+'spezifische Verbräuche'!F$12),'Produktion je Standort'!E20*('spezifische Verbräuche'!E$12+'spezifische Verbräuche'!F$12))</f>
        <v>5128.4799999999996</v>
      </c>
      <c r="F21" s="54">
        <f>IF('Produktion je Standort'!E20=0,'Produktion je Standort'!F20*('spezifische Verbräuche'!F$13+'spezifische Verbräuche'!E$13),'Produktion je Standort'!E20*('spezifische Verbräuche'!F$13+'spezifische Verbräuche'!E$13))</f>
        <v>6072.8888888888905</v>
      </c>
      <c r="G21" s="51">
        <f>IF('Produktion je Standort'!E20=0,'Produktion je Standort'!F20*('spezifische Verbräuche'!G$11+'spezifische Verbräuche'!H$11),'Produktion je Standort'!E20*('spezifische Verbräuche'!G$11+'spezifische Verbräuche'!H$11))</f>
        <v>5017.5999999999995</v>
      </c>
      <c r="H21" s="53">
        <f>IF('Produktion je Standort'!E20=0,'Produktion je Standort'!F20*('spezifische Verbräuche'!G$10+'spezifische Verbräuche'!H$10),'Produktion je Standort'!E20*('spezifische Verbräuche'!H$10+'spezifische Verbräuche'!G$10))</f>
        <v>3904.32</v>
      </c>
      <c r="I21" s="52">
        <f>IF('Produktion je Standort'!E20=0,'Produktion je Standort'!F20*('spezifische Verbräuche'!H$13+'spezifische Verbräuche'!G$13),'Produktion je Standort'!E20*('spezifische Verbräuche'!G$13+'spezifische Verbräuche'!H$13))</f>
        <v>3510.2044444444441</v>
      </c>
    </row>
    <row r="22" spans="3:9" x14ac:dyDescent="0.25">
      <c r="C22" s="8" t="str">
        <f>'Produktion je Standort'!C21</f>
        <v>Germany</v>
      </c>
      <c r="D22" s="8" t="str">
        <f>'Produktion je Standort'!D21</f>
        <v>Duisburg-Bruckhausen</v>
      </c>
      <c r="E22" s="50">
        <f>IF('Produktion je Standort'!E21=0,'Produktion je Standort'!F21*('spezifische Verbräuche'!E$12+'spezifische Verbräuche'!F$12),'Produktion je Standort'!E21*('spezifische Verbräuche'!E$12+'spezifische Verbräuche'!F$12))</f>
        <v>27474</v>
      </c>
      <c r="F22" s="54">
        <f>IF('Produktion je Standort'!E21=0,'Produktion je Standort'!F21*('spezifische Verbräuche'!F$13+'spezifische Verbräuche'!E$13),'Produktion je Standort'!E21*('spezifische Verbräuche'!F$13+'spezifische Verbräuche'!E$13))</f>
        <v>32533.333333333339</v>
      </c>
      <c r="G22" s="51">
        <f>IF('Produktion je Standort'!E21=0,'Produktion je Standort'!F21*('spezifische Verbräuche'!G$11+'spezifische Verbräuche'!H$11),'Produktion je Standort'!E21*('spezifische Verbräuche'!G$11+'spezifische Verbräuche'!H$11))</f>
        <v>26879.999999999996</v>
      </c>
      <c r="H22" s="53">
        <f>IF('Produktion je Standort'!E21=0,'Produktion je Standort'!F21*('spezifische Verbräuche'!G$10+'spezifische Verbräuche'!H$10),'Produktion je Standort'!E21*('spezifische Verbräuche'!H$10+'spezifische Verbräuche'!G$10))</f>
        <v>20916</v>
      </c>
      <c r="I22" s="52">
        <f>IF('Produktion je Standort'!E21=0,'Produktion je Standort'!F21*('spezifische Verbräuche'!H$13+'spezifische Verbräuche'!G$13),'Produktion je Standort'!E21*('spezifische Verbräuche'!G$13+'spezifische Verbräuche'!H$13))</f>
        <v>18804.666666666664</v>
      </c>
    </row>
    <row r="23" spans="3:9" x14ac:dyDescent="0.25">
      <c r="C23" s="8" t="str">
        <f>'Produktion je Standort'!C22</f>
        <v>Hungaria</v>
      </c>
      <c r="D23" s="8" t="str">
        <f>'Produktion je Standort'!D22</f>
        <v>Dunauijvaros</v>
      </c>
      <c r="E23" s="50">
        <f>IF('Produktion je Standort'!E22=0,'Produktion je Standort'!F22*('spezifische Verbräuche'!E$12+'spezifische Verbräuche'!F$12),'Produktion je Standort'!E22*('spezifische Verbräuche'!E$12+'spezifische Verbräuche'!F$12))</f>
        <v>7326.4</v>
      </c>
      <c r="F23" s="54">
        <f>IF('Produktion je Standort'!E22=0,'Produktion je Standort'!F22*('spezifische Verbräuche'!F$13+'spezifische Verbräuche'!E$13),'Produktion je Standort'!E22*('spezifische Verbräuche'!F$13+'spezifische Verbräuche'!E$13))</f>
        <v>8675.5555555555566</v>
      </c>
      <c r="G23" s="51">
        <f>IF('Produktion je Standort'!E22=0,'Produktion je Standort'!F22*('spezifische Verbräuche'!G$11+'spezifische Verbräuche'!H$11),'Produktion je Standort'!E22*('spezifische Verbräuche'!G$11+'spezifische Verbräuche'!H$11))</f>
        <v>7167.9999999999991</v>
      </c>
      <c r="H23" s="53">
        <f>IF('Produktion je Standort'!E22=0,'Produktion je Standort'!F22*('spezifische Verbräuche'!G$10+'spezifische Verbräuche'!H$10),'Produktion je Standort'!E22*('spezifische Verbräuche'!H$10+'spezifische Verbräuche'!G$10))</f>
        <v>5577.6</v>
      </c>
      <c r="I23" s="52">
        <f>IF('Produktion je Standort'!E22=0,'Produktion je Standort'!F22*('spezifische Verbräuche'!H$13+'spezifische Verbräuche'!G$13),'Produktion je Standort'!E22*('spezifische Verbräuche'!G$13+'spezifische Verbräuche'!H$13))</f>
        <v>5014.5777777777776</v>
      </c>
    </row>
    <row r="24" spans="3:9" x14ac:dyDescent="0.25">
      <c r="C24" s="8" t="str">
        <f>'Produktion je Standort'!C23</f>
        <v>Italy</v>
      </c>
      <c r="D24" s="8" t="str">
        <f>'Produktion je Standort'!D23</f>
        <v>Taranto</v>
      </c>
      <c r="E24" s="50">
        <f>IF('Produktion je Standort'!E23=0,'Produktion je Standort'!F23*('spezifische Verbräuche'!E$12+'spezifische Verbräuche'!F$12),'Produktion je Standort'!E23*('spezifische Verbräuche'!E$12+'spezifische Verbräuche'!F$12))</f>
        <v>38921.5</v>
      </c>
      <c r="F24" s="54">
        <f>IF('Produktion je Standort'!E23=0,'Produktion je Standort'!F23*('spezifische Verbräuche'!F$13+'spezifische Verbräuche'!E$13),'Produktion je Standort'!E23*('spezifische Verbräuche'!F$13+'spezifische Verbräuche'!E$13))</f>
        <v>46088.888888888898</v>
      </c>
      <c r="G24" s="51">
        <f>IF('Produktion je Standort'!E23=0,'Produktion je Standort'!F23*('spezifische Verbräuche'!G$11+'spezifische Verbräuche'!H$11),'Produktion je Standort'!E23*('spezifische Verbräuche'!G$11+'spezifische Verbräuche'!H$11))</f>
        <v>38079.999999999993</v>
      </c>
      <c r="H24" s="53">
        <f>IF('Produktion je Standort'!E23=0,'Produktion je Standort'!F23*('spezifische Verbräuche'!G$10+'spezifische Verbräuche'!H$10),'Produktion je Standort'!E23*('spezifische Verbräuche'!H$10+'spezifische Verbräuche'!G$10))</f>
        <v>29631</v>
      </c>
      <c r="I24" s="52">
        <f>IF('Produktion je Standort'!E23=0,'Produktion je Standort'!F23*('spezifische Verbräuche'!H$13+'spezifische Verbräuche'!G$13),'Produktion je Standort'!E23*('spezifische Verbräuche'!G$13+'spezifische Verbräuche'!H$13))</f>
        <v>26639.944444444442</v>
      </c>
    </row>
    <row r="25" spans="3:9" x14ac:dyDescent="0.25">
      <c r="C25" s="8" t="str">
        <f>'Produktion je Standort'!C24</f>
        <v>Netherlands</v>
      </c>
      <c r="D25" s="8" t="str">
        <f>'Produktion je Standort'!D24</f>
        <v>Ijmuiden</v>
      </c>
      <c r="E25" s="50">
        <f>IF('Produktion je Standort'!E24=0,'Produktion je Standort'!F24*('spezifische Verbräuche'!E$12+'spezifische Verbräuche'!F$12),'Produktion je Standort'!E24*('spezifische Verbräuche'!E$12+'spezifische Verbräuche'!F$12))</f>
        <v>31205.884999999998</v>
      </c>
      <c r="F25" s="54">
        <f>IF('Produktion je Standort'!E24=0,'Produktion je Standort'!F24*('spezifische Verbräuche'!F$13+'spezifische Verbräuche'!E$13),'Produktion je Standort'!E24*('spezifische Verbräuche'!F$13+'spezifische Verbräuche'!E$13))</f>
        <v>36952.444444444453</v>
      </c>
      <c r="G25" s="51">
        <f>IF('Produktion je Standort'!E24=0,'Produktion je Standort'!F24*('spezifische Verbräuche'!G$11+'spezifische Verbräuche'!H$11),'Produktion je Standort'!E24*('spezifische Verbräuche'!G$11+'spezifische Verbräuche'!H$11))</f>
        <v>30531.199999999997</v>
      </c>
      <c r="H25" s="53">
        <f>IF('Produktion je Standort'!E24=0,'Produktion je Standort'!F24*('spezifische Verbräuche'!G$10+'spezifische Verbräuche'!H$10),'Produktion je Standort'!E24*('spezifische Verbräuche'!H$10+'spezifische Verbräuche'!G$10))</f>
        <v>23757.09</v>
      </c>
      <c r="I25" s="52">
        <f>IF('Produktion je Standort'!E24=0,'Produktion je Standort'!F24*('spezifische Verbräuche'!H$13+'spezifische Verbräuche'!G$13),'Produktion je Standort'!E24*('spezifische Verbräuche'!G$13+'spezifische Verbräuche'!H$13))</f>
        <v>21358.967222222222</v>
      </c>
    </row>
    <row r="26" spans="3:9" x14ac:dyDescent="0.25">
      <c r="C26" s="8" t="str">
        <f>'Produktion je Standort'!C25</f>
        <v>Poland</v>
      </c>
      <c r="D26" s="8" t="str">
        <f>'Produktion je Standort'!D25</f>
        <v>Krakow</v>
      </c>
      <c r="E26" s="50">
        <f>IF('Produktion je Standort'!E25=0,'Produktion je Standort'!F25*('spezifische Verbräuche'!E$12+'spezifische Verbräuche'!F$12),'Produktion je Standort'!E25*('spezifische Verbräuche'!E$12+'spezifische Verbräuche'!F$12))</f>
        <v>12477.775</v>
      </c>
      <c r="F26" s="54">
        <f>IF('Produktion je Standort'!E25=0,'Produktion je Standort'!F25*('spezifische Verbräuche'!F$13+'spezifische Verbräuche'!E$13),'Produktion je Standort'!E25*('spezifische Verbräuche'!F$13+'spezifische Verbräuche'!E$13))</f>
        <v>14775.555555555558</v>
      </c>
      <c r="G26" s="51">
        <f>IF('Produktion je Standort'!E25=0,'Produktion je Standort'!F25*('spezifische Verbräuche'!G$11+'spezifische Verbräuche'!H$11),'Produktion je Standort'!E25*('spezifische Verbräuche'!G$11+'spezifische Verbräuche'!H$11))</f>
        <v>12207.999999999998</v>
      </c>
      <c r="H26" s="53">
        <f>IF('Produktion je Standort'!E25=0,'Produktion je Standort'!F25*('spezifische Verbräuche'!G$10+'spezifische Verbräuche'!H$10),'Produktion je Standort'!E25*('spezifische Verbräuche'!H$10+'spezifische Verbräuche'!G$10))</f>
        <v>9499.35</v>
      </c>
      <c r="I26" s="52">
        <f>IF('Produktion je Standort'!E25=0,'Produktion je Standort'!F25*('spezifische Verbräuche'!H$13+'spezifische Verbräuche'!G$13),'Produktion je Standort'!E25*('spezifische Verbräuche'!G$13+'spezifische Verbräuche'!H$13))</f>
        <v>8540.4527777777766</v>
      </c>
    </row>
    <row r="27" spans="3:9" x14ac:dyDescent="0.25">
      <c r="C27" s="8" t="str">
        <f>'Produktion je Standort'!C26</f>
        <v>Poland</v>
      </c>
      <c r="D27" s="8" t="str">
        <f>'Produktion je Standort'!D26</f>
        <v>Dabrowa Gornicza</v>
      </c>
      <c r="E27" s="50">
        <f>IF('Produktion je Standort'!E26=0,'Produktion je Standort'!F26*('spezifische Verbräuche'!E$12+'spezifische Verbräuche'!F$12),'Produktion je Standort'!E26*('spezifische Verbräuche'!E$12+'spezifische Verbräuche'!F$12))</f>
        <v>12477.775</v>
      </c>
      <c r="F27" s="54">
        <f>IF('Produktion je Standort'!E26=0,'Produktion je Standort'!F26*('spezifische Verbräuche'!F$13+'spezifische Verbräuche'!E$13),'Produktion je Standort'!E26*('spezifische Verbräuche'!F$13+'spezifische Verbräuche'!E$13))</f>
        <v>14775.555555555558</v>
      </c>
      <c r="G27" s="51">
        <f>IF('Produktion je Standort'!E26=0,'Produktion je Standort'!F26*('spezifische Verbräuche'!G$11+'spezifische Verbräuche'!H$11),'Produktion je Standort'!E26*('spezifische Verbräuche'!G$11+'spezifische Verbräuche'!H$11))</f>
        <v>12207.999999999998</v>
      </c>
      <c r="H27" s="53">
        <f>IF('Produktion je Standort'!E26=0,'Produktion je Standort'!F26*('spezifische Verbräuche'!G$10+'spezifische Verbräuche'!H$10),'Produktion je Standort'!E26*('spezifische Verbräuche'!H$10+'spezifische Verbräuche'!G$10))</f>
        <v>9499.35</v>
      </c>
      <c r="I27" s="52">
        <f>IF('Produktion je Standort'!E26=0,'Produktion je Standort'!F26*('spezifische Verbräuche'!H$13+'spezifische Verbräuche'!G$13),'Produktion je Standort'!E26*('spezifische Verbräuche'!G$13+'spezifische Verbräuche'!H$13))</f>
        <v>8540.4527777777766</v>
      </c>
    </row>
    <row r="28" spans="3:9" x14ac:dyDescent="0.25">
      <c r="C28" s="8" t="str">
        <f>'Produktion je Standort'!C27</f>
        <v>Romania</v>
      </c>
      <c r="D28" s="8" t="str">
        <f>'Produktion je Standort'!D27</f>
        <v>Galati</v>
      </c>
      <c r="E28" s="50">
        <f>IF('Produktion je Standort'!E27=0,'Produktion je Standort'!F27*('spezifische Verbräuche'!E$12+'spezifische Verbräuche'!F$12),'Produktion je Standort'!E27*('spezifische Verbräuche'!E$12+'spezifische Verbräuche'!F$12))</f>
        <v>9386.9499999999989</v>
      </c>
      <c r="F28" s="54">
        <f>IF('Produktion je Standort'!E27=0,'Produktion je Standort'!F27*('spezifische Verbräuche'!F$13+'spezifische Verbräuche'!E$13),'Produktion je Standort'!E27*('spezifische Verbräuche'!F$13+'spezifische Verbräuche'!E$13))</f>
        <v>11115.555555555558</v>
      </c>
      <c r="G28" s="51">
        <f>IF('Produktion je Standort'!E27=0,'Produktion je Standort'!F27*('spezifische Verbräuche'!G$11+'spezifische Verbräuche'!H$11),'Produktion je Standort'!E27*('spezifische Verbräuche'!G$11+'spezifische Verbräuche'!H$11))</f>
        <v>9183.9999999999982</v>
      </c>
      <c r="H28" s="53">
        <f>IF('Produktion je Standort'!E27=0,'Produktion je Standort'!F27*('spezifische Verbräuche'!G$10+'spezifische Verbräuche'!H$10),'Produktion je Standort'!E27*('spezifische Verbräuche'!H$10+'spezifische Verbräuche'!G$10))</f>
        <v>7146.3</v>
      </c>
      <c r="I28" s="52">
        <f>IF('Produktion je Standort'!E27=0,'Produktion je Standort'!F27*('spezifische Verbräuche'!H$13+'spezifische Verbräuche'!G$13),'Produktion je Standort'!E27*('spezifische Verbräuche'!G$13+'spezifische Verbräuche'!H$13))</f>
        <v>6424.927777777777</v>
      </c>
    </row>
    <row r="29" spans="3:9" x14ac:dyDescent="0.25">
      <c r="C29" s="8" t="str">
        <f>'Produktion je Standort'!C28</f>
        <v>Slovakia</v>
      </c>
      <c r="D29" s="8" t="str">
        <f>'Produktion je Standort'!D28</f>
        <v>Kosice</v>
      </c>
      <c r="E29" s="50">
        <f>IF('Produktion je Standort'!E28=0,'Produktion je Standort'!F28*('spezifische Verbräuche'!E$12+'spezifische Verbräuche'!F$12),'Produktion je Standort'!E28*('spezifische Verbräuche'!E$12+'spezifische Verbräuche'!F$12))</f>
        <v>20605.5</v>
      </c>
      <c r="F29" s="54">
        <f>IF('Produktion je Standort'!E28=0,'Produktion je Standort'!F28*('spezifische Verbräuche'!F$13+'spezifische Verbräuche'!E$13),'Produktion je Standort'!E28*('spezifische Verbräuche'!F$13+'spezifische Verbräuche'!E$13))</f>
        <v>24400.000000000004</v>
      </c>
      <c r="G29" s="51">
        <f>IF('Produktion je Standort'!E28=0,'Produktion je Standort'!F28*('spezifische Verbräuche'!G$11+'spezifische Verbräuche'!H$11),'Produktion je Standort'!E28*('spezifische Verbräuche'!G$11+'spezifische Verbräuche'!H$11))</f>
        <v>20159.999999999996</v>
      </c>
      <c r="H29" s="53">
        <f>IF('Produktion je Standort'!E28=0,'Produktion je Standort'!F28*('spezifische Verbräuche'!G$10+'spezifische Verbräuche'!H$10),'Produktion je Standort'!E28*('spezifische Verbräuche'!H$10+'spezifische Verbräuche'!G$10))</f>
        <v>15687.000000000002</v>
      </c>
      <c r="I29" s="52">
        <f>IF('Produktion je Standort'!E28=0,'Produktion je Standort'!F28*('spezifische Verbräuche'!H$13+'spezifische Verbräuche'!G$13),'Produktion je Standort'!E28*('spezifische Verbräuche'!G$13+'spezifische Verbräuche'!H$13))</f>
        <v>14103.499999999998</v>
      </c>
    </row>
    <row r="30" spans="3:9" x14ac:dyDescent="0.25">
      <c r="C30" s="8" t="str">
        <f>'Produktion je Standort'!C29</f>
        <v>Spain</v>
      </c>
      <c r="D30" s="8" t="str">
        <f>'Produktion je Standort'!D29</f>
        <v>Gijon</v>
      </c>
      <c r="E30" s="50">
        <f>IF('Produktion je Standort'!E29=0,'Produktion je Standort'!F29*('spezifische Verbräuche'!E$12+'spezifische Verbräuche'!F$12),'Produktion je Standort'!E29*('spezifische Verbräuche'!E$12+'spezifische Verbräuche'!F$12))</f>
        <v>10875.125</v>
      </c>
      <c r="F30" s="54">
        <f>IF('Produktion je Standort'!E29=0,'Produktion je Standort'!F29*('spezifische Verbräuche'!F$13+'spezifische Verbräuche'!E$13),'Produktion je Standort'!E29*('spezifische Verbräuche'!F$13+'spezifische Verbräuche'!E$13))</f>
        <v>12877.777777777781</v>
      </c>
      <c r="G30" s="51">
        <f>IF('Produktion je Standort'!E29=0,'Produktion je Standort'!F29*('spezifische Verbräuche'!G$11+'spezifische Verbräuche'!H$11),'Produktion je Standort'!E29*('spezifische Verbräuche'!G$11+'spezifische Verbräuche'!H$11))</f>
        <v>10639.999999999998</v>
      </c>
      <c r="H30" s="53">
        <f>IF('Produktion je Standort'!E29=0,'Produktion je Standort'!F29*('spezifische Verbräuche'!G$10+'spezifische Verbräuche'!H$10),'Produktion je Standort'!E29*('spezifische Verbräuche'!H$10+'spezifische Verbräuche'!G$10))</f>
        <v>8279.25</v>
      </c>
      <c r="I30" s="52">
        <f>IF('Produktion je Standort'!E29=0,'Produktion je Standort'!F29*('spezifische Verbräuche'!H$13+'spezifische Verbräuche'!G$13),'Produktion je Standort'!E29*('spezifische Verbräuche'!G$13+'spezifische Verbräuche'!H$13))</f>
        <v>7443.5138888888887</v>
      </c>
    </row>
    <row r="31" spans="3:9" x14ac:dyDescent="0.25">
      <c r="C31" s="8" t="str">
        <f>'Produktion je Standort'!C30</f>
        <v>Spain</v>
      </c>
      <c r="D31" s="8" t="str">
        <f>'Produktion je Standort'!D30</f>
        <v>Aviles</v>
      </c>
      <c r="E31" s="50">
        <f>IF('Produktion je Standort'!E30=0,'Produktion je Standort'!F30*('spezifische Verbräuche'!E$12+'spezifische Verbräuche'!F$12),'Produktion je Standort'!E30*('spezifische Verbräuche'!E$12+'spezifische Verbräuche'!F$12))</f>
        <v>10875.125</v>
      </c>
      <c r="F31" s="54">
        <f>IF('Produktion je Standort'!E30=0,'Produktion je Standort'!F30*('spezifische Verbräuche'!F$13+'spezifische Verbräuche'!E$13),'Produktion je Standort'!E30*('spezifische Verbräuche'!F$13+'spezifische Verbräuche'!E$13))</f>
        <v>12877.777777777781</v>
      </c>
      <c r="G31" s="51">
        <f>IF('Produktion je Standort'!E30=0,'Produktion je Standort'!F30*('spezifische Verbräuche'!G$11+'spezifische Verbräuche'!H$11),'Produktion je Standort'!E30*('spezifische Verbräuche'!G$11+'spezifische Verbräuche'!H$11))</f>
        <v>10639.999999999998</v>
      </c>
      <c r="H31" s="53">
        <f>IF('Produktion je Standort'!E30=0,'Produktion je Standort'!F30*('spezifische Verbräuche'!G$10+'spezifische Verbräuche'!H$10),'Produktion je Standort'!E30*('spezifische Verbräuche'!H$10+'spezifische Verbräuche'!G$10))</f>
        <v>8279.25</v>
      </c>
      <c r="I31" s="52">
        <f>IF('Produktion je Standort'!E30=0,'Produktion je Standort'!F30*('spezifische Verbräuche'!H$13+'spezifische Verbräuche'!G$13),'Produktion je Standort'!E30*('spezifische Verbräuche'!G$13+'spezifische Verbräuche'!H$13))</f>
        <v>7443.5138888888887</v>
      </c>
    </row>
    <row r="32" spans="3:9" x14ac:dyDescent="0.25">
      <c r="C32" s="8" t="str">
        <f>'Produktion je Standort'!C31</f>
        <v>Sweden</v>
      </c>
      <c r="D32" s="8" t="str">
        <f>'Produktion je Standort'!D31</f>
        <v>Lulea</v>
      </c>
      <c r="E32" s="50">
        <f>IF('Produktion je Standort'!E31=0,'Produktion je Standort'!F31*('spezifische Verbräuche'!E$12+'spezifische Verbräuche'!F$12),'Produktion je Standort'!E31*('spezifische Verbräuche'!E$12+'spezifische Verbräuche'!F$12))</f>
        <v>10531.699999999999</v>
      </c>
      <c r="F32" s="54">
        <f>IF('Produktion je Standort'!E31=0,'Produktion je Standort'!F31*('spezifische Verbräuche'!F$13+'spezifische Verbräuche'!E$13),'Produktion je Standort'!E31*('spezifische Verbräuche'!F$13+'spezifische Verbräuche'!E$13))</f>
        <v>12471.111111111113</v>
      </c>
      <c r="G32" s="51">
        <f>IF('Produktion je Standort'!E31=0,'Produktion je Standort'!F31*('spezifische Verbräuche'!G$11+'spezifische Verbräuche'!H$11),'Produktion je Standort'!E31*('spezifische Verbräuche'!G$11+'spezifische Verbräuche'!H$11))</f>
        <v>10303.999999999998</v>
      </c>
      <c r="H32" s="53">
        <f>IF('Produktion je Standort'!E31=0,'Produktion je Standort'!F31*('spezifische Verbräuche'!G$10+'spezifische Verbräuche'!H$10),'Produktion je Standort'!E31*('spezifische Verbräuche'!H$10+'spezifische Verbräuche'!G$10))</f>
        <v>8017.8</v>
      </c>
      <c r="I32" s="52">
        <f>IF('Produktion je Standort'!E31=0,'Produktion je Standort'!F31*('spezifische Verbräuche'!H$13+'spezifische Verbräuche'!G$13),'Produktion je Standort'!E31*('spezifische Verbräuche'!G$13+'spezifische Verbräuche'!H$13))</f>
        <v>7208.4555555555553</v>
      </c>
    </row>
    <row r="33" spans="3:9" x14ac:dyDescent="0.25">
      <c r="C33" s="8" t="str">
        <f>'Produktion je Standort'!C32</f>
        <v>Sweden</v>
      </c>
      <c r="D33" s="8" t="str">
        <f>'Produktion je Standort'!D32</f>
        <v>Oxeloesund</v>
      </c>
      <c r="E33" s="50">
        <f>IF('Produktion je Standort'!E32=0,'Produktion je Standort'!F32*('spezifische Verbräuche'!E$12+'spezifische Verbräuche'!F$12),'Produktion je Standort'!E32*('spezifische Verbräuche'!E$12+'spezifische Verbräuche'!F$12))</f>
        <v>6868.5</v>
      </c>
      <c r="F33" s="54">
        <f>IF('Produktion je Standort'!E32=0,'Produktion je Standort'!F32*('spezifische Verbräuche'!F$13+'spezifische Verbräuche'!E$13),'Produktion je Standort'!E32*('spezifische Verbräuche'!F$13+'spezifische Verbräuche'!E$13))</f>
        <v>8133.3333333333348</v>
      </c>
      <c r="G33" s="51">
        <f>IF('Produktion je Standort'!E32=0,'Produktion je Standort'!F32*('spezifische Verbräuche'!G$11+'spezifische Verbräuche'!H$11),'Produktion je Standort'!E32*('spezifische Verbräuche'!G$11+'spezifische Verbräuche'!H$11))</f>
        <v>6719.9999999999991</v>
      </c>
      <c r="H33" s="53">
        <f>IF('Produktion je Standort'!E32=0,'Produktion je Standort'!F32*('spezifische Verbräuche'!G$10+'spezifische Verbräuche'!H$10),'Produktion je Standort'!E32*('spezifische Verbräuche'!H$10+'spezifische Verbräuche'!G$10))</f>
        <v>5229</v>
      </c>
      <c r="I33" s="52">
        <f>IF('Produktion je Standort'!E32=0,'Produktion je Standort'!F32*('spezifische Verbräuche'!H$13+'spezifische Verbräuche'!G$13),'Produktion je Standort'!E32*('spezifische Verbräuche'!G$13+'spezifische Verbräuche'!H$13))</f>
        <v>4701.1666666666661</v>
      </c>
    </row>
    <row r="34" spans="3:9" x14ac:dyDescent="0.25">
      <c r="C34" s="8" t="str">
        <f>'Produktion je Standort'!C33</f>
        <v>United Kingdom</v>
      </c>
      <c r="D34" s="8" t="str">
        <f>'Produktion je Standort'!D33</f>
        <v>Port Talbot</v>
      </c>
      <c r="E34" s="50">
        <f>IF('Produktion je Standort'!E33=0,'Produktion je Standort'!F33*('spezifische Verbräuche'!E$12+'spezifische Verbräuche'!F$12),'Produktion je Standort'!E33*('spezifische Verbräuche'!E$12+'spezifische Verbräuche'!F$12))</f>
        <v>17331.514999999999</v>
      </c>
      <c r="F34" s="54">
        <f>IF('Produktion je Standort'!E33=0,'Produktion je Standort'!F33*('spezifische Verbräuche'!F$13+'spezifische Verbräuche'!E$13),'Produktion je Standort'!E33*('spezifische Verbräuche'!F$13+'spezifische Verbräuche'!E$13))</f>
        <v>20523.111111111117</v>
      </c>
      <c r="G34" s="51">
        <f>IF('Produktion je Standort'!E33=0,'Produktion je Standort'!F33*('spezifische Verbräuche'!G$11+'spezifische Verbräuche'!H$11),'Produktion je Standort'!E33*('spezifische Verbräuche'!G$11+'spezifische Verbräuche'!H$11))</f>
        <v>16956.8</v>
      </c>
      <c r="H34" s="53">
        <f>IF('Produktion je Standort'!E33=0,'Produktion je Standort'!F33*('spezifische Verbräuche'!G$10+'spezifische Verbräuche'!H$10),'Produktion je Standort'!E33*('spezifische Verbräuche'!H$10+'spezifische Verbräuche'!G$10))</f>
        <v>13194.51</v>
      </c>
      <c r="I34" s="52">
        <f>IF('Produktion je Standort'!E33=0,'Produktion je Standort'!F33*('spezifische Verbräuche'!H$13+'spezifische Verbräuche'!G$13),'Produktion je Standort'!E33*('spezifische Verbräuche'!G$13+'spezifische Verbräuche'!H$13))</f>
        <v>11862.610555555555</v>
      </c>
    </row>
    <row r="35" spans="3:9" x14ac:dyDescent="0.25">
      <c r="C35" s="8" t="str">
        <f>'Produktion je Standort'!C34</f>
        <v>United Kingdom</v>
      </c>
      <c r="D35" s="8" t="str">
        <f>'Produktion je Standort'!D34</f>
        <v>Scunthorpe</v>
      </c>
      <c r="E35" s="50">
        <f>IF('Produktion je Standort'!E34=0,'Produktion je Standort'!F34*('spezifische Verbräuche'!E$12+'spezifische Verbräuche'!F$12),'Produktion je Standort'!E34*('spezifische Verbräuche'!E$12+'spezifische Verbräuche'!F$12))</f>
        <v>12821.199999999999</v>
      </c>
      <c r="F35" s="54">
        <f>IF('Produktion je Standort'!E34=0,'Produktion je Standort'!F34*('spezifische Verbräuche'!F$13+'spezifische Verbräuche'!E$13),'Produktion je Standort'!E34*('spezifische Verbräuche'!F$13+'spezifische Verbräuche'!E$13))</f>
        <v>15182.222222222226</v>
      </c>
      <c r="G35" s="51">
        <f>IF('Produktion je Standort'!E34=0,'Produktion je Standort'!F34*('spezifische Verbräuche'!G$11+'spezifische Verbräuche'!H$11),'Produktion je Standort'!E34*('spezifische Verbräuche'!G$11+'spezifische Verbräuche'!H$11))</f>
        <v>12543.999999999998</v>
      </c>
      <c r="H35" s="53">
        <f>IF('Produktion je Standort'!E34=0,'Produktion je Standort'!F34*('spezifische Verbräuche'!G$10+'spezifische Verbräuche'!H$10),'Produktion je Standort'!E34*('spezifische Verbräuche'!H$10+'spezifische Verbräuche'!G$10))</f>
        <v>9760.8000000000011</v>
      </c>
      <c r="I35" s="52">
        <f>IF('Produktion je Standort'!E34=0,'Produktion je Standort'!F34*('spezifische Verbräuche'!H$13+'spezifische Verbräuche'!G$13),'Produktion je Standort'!E34*('spezifische Verbräuche'!G$13+'spezifische Verbräuche'!H$13))</f>
        <v>8775.5111111111109</v>
      </c>
    </row>
    <row r="36" spans="3:9" ht="15.75" thickBot="1" x14ac:dyDescent="0.3"/>
    <row r="37" spans="3:9" s="30" customFormat="1" ht="15.75" thickBot="1" x14ac:dyDescent="0.3">
      <c r="C37" s="100" t="s">
        <v>26</v>
      </c>
      <c r="D37" s="90"/>
      <c r="E37" s="79">
        <f>SUM(E7:E35)</f>
        <v>485900.58500000014</v>
      </c>
      <c r="F37" s="79">
        <f t="shared" ref="F37:I37" si="0">SUM(F7:F35)</f>
        <v>575379.11111111124</v>
      </c>
      <c r="G37" s="85">
        <f t="shared" si="0"/>
        <v>475395.19999999995</v>
      </c>
      <c r="H37" s="79">
        <f t="shared" si="0"/>
        <v>369916.88999999996</v>
      </c>
      <c r="I37" s="82">
        <f t="shared" si="0"/>
        <v>332576.20055555546</v>
      </c>
    </row>
  </sheetData>
  <mergeCells count="4">
    <mergeCell ref="C3:I3"/>
    <mergeCell ref="G5:I5"/>
    <mergeCell ref="E5:F5"/>
    <mergeCell ref="C37:D37"/>
  </mergeCells>
  <pageMargins left="0.7" right="0.7" top="0.78740157499999996" bottom="0.78740157499999996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D5:L187"/>
  <sheetViews>
    <sheetView zoomScale="70" zoomScaleNormal="70" workbookViewId="0">
      <selection activeCell="F157" sqref="F157"/>
    </sheetView>
  </sheetViews>
  <sheetFormatPr baseColWidth="10" defaultRowHeight="15" x14ac:dyDescent="0.25"/>
  <cols>
    <col min="4" max="4" width="21" customWidth="1"/>
    <col min="5" max="5" width="30.28515625" customWidth="1"/>
    <col min="6" max="6" width="19.42578125" customWidth="1"/>
    <col min="7" max="7" width="22.42578125" customWidth="1"/>
    <col min="8" max="8" width="22.28515625" customWidth="1"/>
    <col min="9" max="9" width="25.5703125" customWidth="1"/>
    <col min="10" max="10" width="28" customWidth="1"/>
    <col min="13" max="13" width="16.28515625" bestFit="1" customWidth="1"/>
    <col min="14" max="14" width="24" bestFit="1" customWidth="1"/>
    <col min="15" max="15" width="23.42578125" customWidth="1"/>
    <col min="16" max="16" width="24.28515625" customWidth="1"/>
    <col min="17" max="17" width="24.42578125" customWidth="1"/>
    <col min="18" max="19" width="24.7109375" customWidth="1"/>
  </cols>
  <sheetData>
    <row r="5" spans="4:12" ht="21" x14ac:dyDescent="0.35">
      <c r="D5" s="86" t="s">
        <v>152</v>
      </c>
      <c r="E5" s="86"/>
      <c r="F5" s="86"/>
      <c r="G5" s="86"/>
      <c r="H5" s="86"/>
      <c r="I5" s="86"/>
      <c r="J5" s="86"/>
      <c r="K5" s="55"/>
      <c r="L5" s="55"/>
    </row>
    <row r="7" spans="4:12" ht="15.75" x14ac:dyDescent="0.25">
      <c r="F7" s="99" t="s">
        <v>45</v>
      </c>
      <c r="G7" s="99"/>
      <c r="H7" s="99" t="s">
        <v>42</v>
      </c>
      <c r="I7" s="99"/>
      <c r="J7" s="99"/>
    </row>
    <row r="8" spans="4:12" x14ac:dyDescent="0.25">
      <c r="D8" s="15" t="s">
        <v>51</v>
      </c>
      <c r="E8" s="15" t="s">
        <v>52</v>
      </c>
      <c r="F8" s="62" t="str">
        <f>Studienliste!$F$17</f>
        <v>ISI-05 13</v>
      </c>
      <c r="G8" s="63" t="s">
        <v>128</v>
      </c>
      <c r="H8" s="64" t="str">
        <f>Studienliste!$F$10</f>
        <v>OTTO-01 17</v>
      </c>
      <c r="I8" s="65" t="str">
        <f>Studienliste!$F$8</f>
        <v>TUD-02 20</v>
      </c>
      <c r="J8" s="66" t="str">
        <f>G8</f>
        <v>ENWI</v>
      </c>
    </row>
    <row r="9" spans="4:12" x14ac:dyDescent="0.25">
      <c r="D9" s="8" t="str">
        <f>'Produktion je Standort'!C6</f>
        <v>Austria</v>
      </c>
      <c r="E9" s="8" t="str">
        <f>'Produktion je Standort'!D6</f>
        <v>Donawitz</v>
      </c>
      <c r="F9" s="50">
        <f>'Gesamtenergie 2019'!E7*'Energie pro Energieträger'!D$43</f>
        <v>17276.566999999999</v>
      </c>
      <c r="G9" s="54">
        <f>'Gesamtenergie 2019'!F7*'Energie pro Energieträger'!D$41</f>
        <v>19476.729783927043</v>
      </c>
      <c r="H9" s="51">
        <f>'Gesamtenergie 2019'!G7*'Energie pro Energieträger'!E$42</f>
        <v>0</v>
      </c>
      <c r="I9" s="53">
        <f>'Gesamtenergie 2019'!H7*'Energie pro Energieträger'!E$44</f>
        <v>0</v>
      </c>
      <c r="J9" s="52">
        <f>'Gesamtenergie 2019'!I7*'Energie pro Energieträger'!E$41</f>
        <v>313.38617927306291</v>
      </c>
    </row>
    <row r="10" spans="4:12" x14ac:dyDescent="0.25">
      <c r="D10" s="8" t="str">
        <f>'Produktion je Standort'!C7</f>
        <v>Austria</v>
      </c>
      <c r="E10" s="8" t="str">
        <f>'Produktion je Standort'!D7</f>
        <v>Linz</v>
      </c>
      <c r="F10" s="50">
        <f>'Gesamtenergie 2019'!E8*'Energie pro Energieträger'!D$43</f>
        <v>17276.566999999999</v>
      </c>
      <c r="G10" s="54">
        <f>'Gesamtenergie 2019'!F8*'Energie pro Energieträger'!D$41</f>
        <v>19476.729783927043</v>
      </c>
      <c r="H10" s="51">
        <f>'Gesamtenergie 2019'!G8*'Energie pro Energieträger'!E$42</f>
        <v>0</v>
      </c>
      <c r="I10" s="53">
        <f>'Gesamtenergie 2019'!H8*'Energie pro Energieträger'!E$44</f>
        <v>0</v>
      </c>
      <c r="J10" s="52">
        <f>'Gesamtenergie 2019'!I8*'Energie pro Energieträger'!E$41</f>
        <v>313.38617927306291</v>
      </c>
    </row>
    <row r="11" spans="4:12" x14ac:dyDescent="0.25">
      <c r="D11" s="8" t="str">
        <f>'Produktion je Standort'!C8</f>
        <v>Belgium</v>
      </c>
      <c r="E11" s="8" t="str">
        <f>'Produktion je Standort'!D8</f>
        <v>Ghent</v>
      </c>
      <c r="F11" s="50">
        <f>'Gesamtenergie 2019'!E9*'Energie pro Energieträger'!D$43</f>
        <v>24955.55</v>
      </c>
      <c r="G11" s="54">
        <f>'Gesamtenergie 2019'!F9*'Energie pro Energieträger'!D$41</f>
        <v>28133.627702730559</v>
      </c>
      <c r="H11" s="51">
        <f>'Gesamtenergie 2019'!G9*'Energie pro Energieträger'!E$42</f>
        <v>0</v>
      </c>
      <c r="I11" s="53">
        <f>'Gesamtenergie 2019'!H9*'Energie pro Energieträger'!E$44</f>
        <v>0</v>
      </c>
      <c r="J11" s="52">
        <f>'Gesamtenergie 2019'!I9*'Energie pro Energieträger'!E$41</f>
        <v>452.67815452907308</v>
      </c>
    </row>
    <row r="12" spans="4:12" x14ac:dyDescent="0.25">
      <c r="D12" s="8" t="str">
        <f>'Produktion je Standort'!C9</f>
        <v>Czech Republic</v>
      </c>
      <c r="E12" s="8" t="str">
        <f>'Produktion je Standort'!D9</f>
        <v>Trinec</v>
      </c>
      <c r="F12" s="50">
        <f>'Gesamtenergie 2019'!E10*'Energie pro Energieträger'!D$43</f>
        <v>11827.556999999999</v>
      </c>
      <c r="G12" s="54">
        <f>'Gesamtenergie 2019'!F10*'Energie pro Energieträger'!D$41</f>
        <v>13333.790891037253</v>
      </c>
      <c r="H12" s="51">
        <f>'Gesamtenergie 2019'!G10*'Energie pro Energieträger'!E$42</f>
        <v>0</v>
      </c>
      <c r="I12" s="53">
        <f>'Gesamtenergie 2019'!H10*'Energie pro Energieträger'!E$44</f>
        <v>0</v>
      </c>
      <c r="J12" s="52">
        <f>'Gesamtenergie 2019'!I10*'Energie pro Energieträger'!E$41</f>
        <v>214.54452718322861</v>
      </c>
    </row>
    <row r="13" spans="4:12" x14ac:dyDescent="0.25">
      <c r="D13" s="8" t="str">
        <f>'Produktion je Standort'!C10</f>
        <v>Finland</v>
      </c>
      <c r="E13" s="8" t="str">
        <f>'Produktion je Standort'!D10</f>
        <v>Raahe</v>
      </c>
      <c r="F13" s="50">
        <f>'Gesamtenergie 2019'!E11*'Energie pro Energieträger'!D$43</f>
        <v>11905.4</v>
      </c>
      <c r="G13" s="54">
        <f>'Gesamtenergie 2019'!F11*'Energie pro Energieträger'!D$41</f>
        <v>13421.547160935679</v>
      </c>
      <c r="H13" s="51">
        <f>'Gesamtenergie 2019'!G11*'Energie pro Energieträger'!E$42</f>
        <v>0</v>
      </c>
      <c r="I13" s="53">
        <f>'Gesamtenergie 2019'!H11*'Energie pro Energieträger'!E$44</f>
        <v>0</v>
      </c>
      <c r="J13" s="52">
        <f>'Gesamtenergie 2019'!I11*'Energie pro Energieträger'!E$41</f>
        <v>215.95655078451193</v>
      </c>
    </row>
    <row r="14" spans="4:12" x14ac:dyDescent="0.25">
      <c r="D14" s="8" t="str">
        <f>'Produktion je Standort'!C11</f>
        <v>France</v>
      </c>
      <c r="E14" s="8" t="str">
        <f>'Produktion je Standort'!D11</f>
        <v>Fos-Sur-Mer</v>
      </c>
      <c r="F14" s="50">
        <f>'Gesamtenergie 2019'!E12*'Energie pro Energieträger'!D$43</f>
        <v>17171.25</v>
      </c>
      <c r="G14" s="54">
        <f>'Gesamtenergie 2019'!F12*'Energie pro Energieträger'!D$41</f>
        <v>19358.000712888002</v>
      </c>
      <c r="H14" s="51">
        <f>'Gesamtenergie 2019'!G12*'Energie pro Energieträger'!E$42</f>
        <v>0</v>
      </c>
      <c r="I14" s="53">
        <f>'Gesamtenergie 2019'!H12*'Energie pro Energieträger'!E$44</f>
        <v>0</v>
      </c>
      <c r="J14" s="52">
        <f>'Gesamtenergie 2019'!I12*'Energie pro Energieträger'!E$41</f>
        <v>311.47579440073838</v>
      </c>
    </row>
    <row r="15" spans="4:12" x14ac:dyDescent="0.25">
      <c r="D15" s="8" t="str">
        <f>'Produktion je Standort'!C12</f>
        <v>France</v>
      </c>
      <c r="E15" s="8" t="str">
        <f>'Produktion je Standort'!D12</f>
        <v>Dunkerque</v>
      </c>
      <c r="F15" s="50">
        <f>'Gesamtenergie 2019'!E13*'Energie pro Energieträger'!D$43</f>
        <v>31366.149999999998</v>
      </c>
      <c r="G15" s="54">
        <f>'Gesamtenergie 2019'!F13*'Energie pro Energieträger'!D$41</f>
        <v>35360.614635542079</v>
      </c>
      <c r="H15" s="51">
        <f>'Gesamtenergie 2019'!G13*'Energie pro Energieträger'!E$42</f>
        <v>0</v>
      </c>
      <c r="I15" s="53">
        <f>'Gesamtenergie 2019'!H13*'Energie pro Energieträger'!E$44</f>
        <v>0</v>
      </c>
      <c r="J15" s="52">
        <f>'Gesamtenergie 2019'!I13*'Energie pro Energieträger'!E$41</f>
        <v>568.9624511053488</v>
      </c>
    </row>
    <row r="16" spans="4:12" x14ac:dyDescent="0.25">
      <c r="D16" s="8" t="str">
        <f>'Produktion je Standort'!C13</f>
        <v>Germany</v>
      </c>
      <c r="E16" s="8" t="str">
        <f>'Produktion je Standort'!D13</f>
        <v>Bremen</v>
      </c>
      <c r="F16" s="50">
        <f>'Gesamtenergie 2019'!E14*'Energie pro Energieträger'!D$43</f>
        <v>15110.699999999999</v>
      </c>
      <c r="G16" s="54">
        <f>'Gesamtenergie 2019'!F14*'Energie pro Energieträger'!D$41</f>
        <v>17035.040627341437</v>
      </c>
      <c r="H16" s="51">
        <f>'Gesamtenergie 2019'!G14*'Energie pro Energieträger'!E$42</f>
        <v>0</v>
      </c>
      <c r="I16" s="53">
        <f>'Gesamtenergie 2019'!H14*'Energie pro Energieträger'!E$44</f>
        <v>0</v>
      </c>
      <c r="J16" s="52">
        <f>'Gesamtenergie 2019'!I14*'Energie pro Energieträger'!E$41</f>
        <v>274.09869907264977</v>
      </c>
    </row>
    <row r="17" spans="4:10" x14ac:dyDescent="0.25">
      <c r="D17" s="8" t="str">
        <f>'Produktion je Standort'!C14</f>
        <v>Germany</v>
      </c>
      <c r="E17" s="8" t="str">
        <f>'Produktion je Standort'!D14</f>
        <v>Voelklingen</v>
      </c>
      <c r="F17" s="50">
        <f>'Gesamtenergie 2019'!E15*'Energie pro Energieträger'!D$43</f>
        <v>12738.777999999998</v>
      </c>
      <c r="G17" s="54">
        <f>'Gesamtenergie 2019'!F15*'Energie pro Energieträger'!D$41</f>
        <v>14361.055462201177</v>
      </c>
      <c r="H17" s="51">
        <f>'Gesamtenergie 2019'!G15*'Energie pro Energieträger'!E$42</f>
        <v>0</v>
      </c>
      <c r="I17" s="53">
        <f>'Gesamtenergie 2019'!H15*'Energie pro Energieträger'!E$44</f>
        <v>0</v>
      </c>
      <c r="J17" s="52">
        <f>'Gesamtenergie 2019'!I15*'Energie pro Energieträger'!E$41</f>
        <v>231.07350933942777</v>
      </c>
    </row>
    <row r="18" spans="4:10" x14ac:dyDescent="0.25">
      <c r="D18" s="8" t="str">
        <f>'Produktion je Standort'!C15</f>
        <v>Germany</v>
      </c>
      <c r="E18" s="8" t="str">
        <f>'Produktion je Standort'!D15</f>
        <v>Eisenhuettenstadt</v>
      </c>
      <c r="F18" s="50">
        <f>'Gesamtenergie 2019'!E16*'Energie pro Energieträger'!D$43</f>
        <v>9844.8499999999985</v>
      </c>
      <c r="G18" s="54">
        <f>'Gesamtenergie 2019'!F16*'Energie pro Energieträger'!D$41</f>
        <v>11098.587075389121</v>
      </c>
      <c r="H18" s="51">
        <f>'Gesamtenergie 2019'!G16*'Energie pro Energieträger'!E$42</f>
        <v>0</v>
      </c>
      <c r="I18" s="53">
        <f>'Gesamtenergie 2019'!H16*'Energie pro Energieträger'!E$44</f>
        <v>0</v>
      </c>
      <c r="J18" s="52">
        <f>'Gesamtenergie 2019'!I16*'Energie pro Energieträger'!E$41</f>
        <v>178.57945545642335</v>
      </c>
    </row>
    <row r="19" spans="4:10" x14ac:dyDescent="0.25">
      <c r="D19" s="8" t="str">
        <f>'Produktion je Standort'!C16</f>
        <v>Germany</v>
      </c>
      <c r="E19" s="8" t="str">
        <f>'Produktion je Standort'!D16</f>
        <v>Duisburg-Huckingen</v>
      </c>
      <c r="F19" s="50">
        <f>'Gesamtenergie 2019'!E17*'Energie pro Energieträger'!D$43</f>
        <v>22895</v>
      </c>
      <c r="G19" s="54">
        <f>'Gesamtenergie 2019'!F17*'Energie pro Energieträger'!D$41</f>
        <v>25810.667617184001</v>
      </c>
      <c r="H19" s="51">
        <f>'Gesamtenergie 2019'!G17*'Energie pro Energieträger'!E$42</f>
        <v>0</v>
      </c>
      <c r="I19" s="53">
        <f>'Gesamtenergie 2019'!H17*'Energie pro Energieträger'!E$44</f>
        <v>0</v>
      </c>
      <c r="J19" s="52">
        <f>'Gesamtenergie 2019'!I17*'Energie pro Energieträger'!E$41</f>
        <v>415.30105920098453</v>
      </c>
    </row>
    <row r="20" spans="4:10" x14ac:dyDescent="0.25">
      <c r="D20" s="8" t="str">
        <f>'Produktion je Standort'!C17</f>
        <v>Germany</v>
      </c>
      <c r="E20" s="8" t="str">
        <f>'Produktion je Standort'!D17</f>
        <v>Duisburg-Beeckerwerth</v>
      </c>
      <c r="F20" s="50">
        <f>'Gesamtenergie 2019'!E18*'Energie pro Energieträger'!D$43</f>
        <v>27474</v>
      </c>
      <c r="G20" s="54">
        <f>'Gesamtenergie 2019'!F18*'Energie pro Energieträger'!D$41</f>
        <v>30972.801140620799</v>
      </c>
      <c r="H20" s="51">
        <f>'Gesamtenergie 2019'!G18*'Energie pro Energieträger'!E$42</f>
        <v>0</v>
      </c>
      <c r="I20" s="53">
        <f>'Gesamtenergie 2019'!H18*'Energie pro Energieträger'!E$44</f>
        <v>0</v>
      </c>
      <c r="J20" s="52">
        <f>'Gesamtenergie 2019'!I18*'Energie pro Energieträger'!E$41</f>
        <v>498.3612710411814</v>
      </c>
    </row>
    <row r="21" spans="4:10" x14ac:dyDescent="0.25">
      <c r="D21" s="8" t="str">
        <f>'Produktion je Standort'!C18</f>
        <v>Germany</v>
      </c>
      <c r="E21" s="8" t="str">
        <f>'Produktion je Standort'!D18</f>
        <v>Salzgitter</v>
      </c>
      <c r="F21" s="50">
        <f>'Gesamtenergie 2019'!E19*'Energie pro Energieträger'!D$43</f>
        <v>21063.399999999998</v>
      </c>
      <c r="G21" s="54">
        <f>'Gesamtenergie 2019'!F19*'Energie pro Energieträger'!D$41</f>
        <v>23745.814207809279</v>
      </c>
      <c r="H21" s="51">
        <f>'Gesamtenergie 2019'!G19*'Energie pro Energieträger'!E$42</f>
        <v>0</v>
      </c>
      <c r="I21" s="53">
        <f>'Gesamtenergie 2019'!H19*'Energie pro Energieträger'!E$44</f>
        <v>0</v>
      </c>
      <c r="J21" s="52">
        <f>'Gesamtenergie 2019'!I19*'Energie pro Energieträger'!E$41</f>
        <v>382.07697446490579</v>
      </c>
    </row>
    <row r="22" spans="4:10" x14ac:dyDescent="0.25">
      <c r="D22" s="8" t="str">
        <f>'Produktion je Standort'!C19</f>
        <v>Germany</v>
      </c>
      <c r="E22" s="8" t="str">
        <f>'Produktion je Standort'!D19</f>
        <v>Dillingen</v>
      </c>
      <c r="F22" s="50">
        <f>'Gesamtenergie 2019'!E20*'Energie pro Energieträger'!D$43</f>
        <v>10687.385999999999</v>
      </c>
      <c r="G22" s="54">
        <f>'Gesamtenergie 2019'!F20*'Energie pro Energieträger'!D$41</f>
        <v>12048.419643701491</v>
      </c>
      <c r="H22" s="51">
        <f>'Gesamtenergie 2019'!G20*'Energie pro Energieträger'!E$42</f>
        <v>0</v>
      </c>
      <c r="I22" s="53">
        <f>'Gesamtenergie 2019'!H20*'Energie pro Energieträger'!E$44</f>
        <v>0</v>
      </c>
      <c r="J22" s="52">
        <f>'Gesamtenergie 2019'!I20*'Energie pro Energieträger'!E$41</f>
        <v>193.86253443501957</v>
      </c>
    </row>
    <row r="23" spans="4:10" x14ac:dyDescent="0.25">
      <c r="D23" s="8" t="str">
        <f>'Produktion je Standort'!C20</f>
        <v>Germany</v>
      </c>
      <c r="E23" s="8" t="str">
        <f>'Produktion je Standort'!D20</f>
        <v>Duisburg</v>
      </c>
      <c r="F23" s="50">
        <f>'Gesamtenergie 2019'!E21*'Energie pro Energieträger'!D$43</f>
        <v>5128.4799999999996</v>
      </c>
      <c r="G23" s="54">
        <f>'Gesamtenergie 2019'!F21*'Energie pro Energieträger'!D$41</f>
        <v>5781.5895462492163</v>
      </c>
      <c r="H23" s="51">
        <f>'Gesamtenergie 2019'!G21*'Energie pro Energieträger'!E$42</f>
        <v>0</v>
      </c>
      <c r="I23" s="53">
        <f>'Gesamtenergie 2019'!H21*'Energie pro Energieträger'!E$44</f>
        <v>0</v>
      </c>
      <c r="J23" s="52">
        <f>'Gesamtenergie 2019'!I21*'Energie pro Energieträger'!E$41</f>
        <v>93.027437261020523</v>
      </c>
    </row>
    <row r="24" spans="4:10" x14ac:dyDescent="0.25">
      <c r="D24" s="8" t="str">
        <f>'Produktion je Standort'!C21</f>
        <v>Germany</v>
      </c>
      <c r="E24" s="8" t="str">
        <f>'Produktion je Standort'!D21</f>
        <v>Duisburg-Bruckhausen</v>
      </c>
      <c r="F24" s="50">
        <f>'Gesamtenergie 2019'!E22*'Energie pro Energieträger'!D$43</f>
        <v>27474</v>
      </c>
      <c r="G24" s="54">
        <f>'Gesamtenergie 2019'!F22*'Energie pro Energieträger'!D$41</f>
        <v>30972.801140620799</v>
      </c>
      <c r="H24" s="51">
        <f>'Gesamtenergie 2019'!G22*'Energie pro Energieträger'!E$42</f>
        <v>0</v>
      </c>
      <c r="I24" s="53">
        <f>'Gesamtenergie 2019'!H22*'Energie pro Energieträger'!E$44</f>
        <v>0</v>
      </c>
      <c r="J24" s="52">
        <f>'Gesamtenergie 2019'!I22*'Energie pro Energieträger'!E$41</f>
        <v>498.3612710411814</v>
      </c>
    </row>
    <row r="25" spans="4:10" x14ac:dyDescent="0.25">
      <c r="D25" s="8" t="str">
        <f>'Produktion je Standort'!C22</f>
        <v>Hungaria</v>
      </c>
      <c r="E25" s="8" t="str">
        <f>'Produktion je Standort'!D22</f>
        <v>Dunauijvaros</v>
      </c>
      <c r="F25" s="50">
        <f>'Gesamtenergie 2019'!E23*'Energie pro Energieträger'!D$43</f>
        <v>7326.4</v>
      </c>
      <c r="G25" s="54">
        <f>'Gesamtenergie 2019'!F23*'Energie pro Energieträger'!D$41</f>
        <v>8259.4136374988793</v>
      </c>
      <c r="H25" s="51">
        <f>'Gesamtenergie 2019'!G23*'Energie pro Energieträger'!E$42</f>
        <v>0</v>
      </c>
      <c r="I25" s="53">
        <f>'Gesamtenergie 2019'!H23*'Energie pro Energieträger'!E$44</f>
        <v>0</v>
      </c>
      <c r="J25" s="52">
        <f>'Gesamtenergie 2019'!I23*'Energie pro Energieträger'!E$41</f>
        <v>132.89633894431503</v>
      </c>
    </row>
    <row r="26" spans="4:10" x14ac:dyDescent="0.25">
      <c r="D26" s="8" t="str">
        <f>'Produktion je Standort'!C23</f>
        <v>Italy</v>
      </c>
      <c r="E26" s="8" t="str">
        <f>'Produktion je Standort'!D23</f>
        <v>Taranto</v>
      </c>
      <c r="F26" s="50">
        <f>'Gesamtenergie 2019'!E24*'Energie pro Energieträger'!D$43</f>
        <v>38921.5</v>
      </c>
      <c r="G26" s="54">
        <f>'Gesamtenergie 2019'!F24*'Energie pro Energieträger'!D$41</f>
        <v>43878.134949212799</v>
      </c>
      <c r="H26" s="51">
        <f>'Gesamtenergie 2019'!G24*'Energie pro Energieträger'!E$42</f>
        <v>0</v>
      </c>
      <c r="I26" s="53">
        <f>'Gesamtenergie 2019'!H24*'Energie pro Energieträger'!E$44</f>
        <v>0</v>
      </c>
      <c r="J26" s="52">
        <f>'Gesamtenergie 2019'!I24*'Energie pro Energieträger'!E$41</f>
        <v>706.01180064167363</v>
      </c>
    </row>
    <row r="27" spans="4:10" x14ac:dyDescent="0.25">
      <c r="D27" s="8" t="str">
        <f>'Produktion je Standort'!C24</f>
        <v>Netherlands</v>
      </c>
      <c r="E27" s="8" t="str">
        <f>'Produktion je Standort'!D24</f>
        <v>Ijmuiden</v>
      </c>
      <c r="F27" s="50">
        <f>'Gesamtenergie 2019'!E25*'Energie pro Energieträger'!D$43</f>
        <v>31205.884999999998</v>
      </c>
      <c r="G27" s="54">
        <f>'Gesamtenergie 2019'!F25*'Energie pro Energieträger'!D$41</f>
        <v>35179.93996222179</v>
      </c>
      <c r="H27" s="51">
        <f>'Gesamtenergie 2019'!G25*'Energie pro Energieträger'!E$42</f>
        <v>0</v>
      </c>
      <c r="I27" s="53">
        <f>'Gesamtenergie 2019'!H25*'Energie pro Energieträger'!E$44</f>
        <v>0</v>
      </c>
      <c r="J27" s="52">
        <f>'Gesamtenergie 2019'!I25*'Energie pro Energieträger'!E$41</f>
        <v>566.05534369094187</v>
      </c>
    </row>
    <row r="28" spans="4:10" x14ac:dyDescent="0.25">
      <c r="D28" s="8" t="str">
        <f>'Produktion je Standort'!C25</f>
        <v>Poland</v>
      </c>
      <c r="E28" s="8" t="str">
        <f>'Produktion je Standort'!D25</f>
        <v>Krakow</v>
      </c>
      <c r="F28" s="50">
        <f>'Gesamtenergie 2019'!E26*'Energie pro Energieträger'!D$43</f>
        <v>12477.775</v>
      </c>
      <c r="G28" s="54">
        <f>'Gesamtenergie 2019'!F26*'Energie pro Energieträger'!D$41</f>
        <v>14066.813851365279</v>
      </c>
      <c r="H28" s="51">
        <f>'Gesamtenergie 2019'!G26*'Energie pro Energieträger'!E$42</f>
        <v>0</v>
      </c>
      <c r="I28" s="53">
        <f>'Gesamtenergie 2019'!H26*'Energie pro Energieträger'!E$44</f>
        <v>0</v>
      </c>
      <c r="J28" s="52">
        <f>'Gesamtenergie 2019'!I26*'Energie pro Energieträger'!E$41</f>
        <v>226.33907726453654</v>
      </c>
    </row>
    <row r="29" spans="4:10" x14ac:dyDescent="0.25">
      <c r="D29" s="8" t="str">
        <f>'Produktion je Standort'!C26</f>
        <v>Poland</v>
      </c>
      <c r="E29" s="8" t="str">
        <f>'Produktion je Standort'!D26</f>
        <v>Dabrowa Gornicza</v>
      </c>
      <c r="F29" s="50">
        <f>'Gesamtenergie 2019'!E27*'Energie pro Energieträger'!D$43</f>
        <v>12477.775</v>
      </c>
      <c r="G29" s="54">
        <f>'Gesamtenergie 2019'!F27*'Energie pro Energieträger'!D$41</f>
        <v>14066.813851365279</v>
      </c>
      <c r="H29" s="51">
        <f>'Gesamtenergie 2019'!G27*'Energie pro Energieträger'!E$42</f>
        <v>0</v>
      </c>
      <c r="I29" s="53">
        <f>'Gesamtenergie 2019'!H27*'Energie pro Energieträger'!E$44</f>
        <v>0</v>
      </c>
      <c r="J29" s="52">
        <f>'Gesamtenergie 2019'!I27*'Energie pro Energieträger'!E$41</f>
        <v>226.33907726453654</v>
      </c>
    </row>
    <row r="30" spans="4:10" x14ac:dyDescent="0.25">
      <c r="D30" s="8" t="str">
        <f>'Produktion je Standort'!C27</f>
        <v>Romania</v>
      </c>
      <c r="E30" s="8" t="str">
        <f>'Produktion je Standort'!D27</f>
        <v>Galati</v>
      </c>
      <c r="F30" s="50">
        <f>'Gesamtenergie 2019'!E28*'Energie pro Energieträger'!D$43</f>
        <v>9386.9499999999989</v>
      </c>
      <c r="G30" s="54">
        <f>'Gesamtenergie 2019'!F28*'Energie pro Energieträger'!D$41</f>
        <v>10582.373723045441</v>
      </c>
      <c r="H30" s="51">
        <f>'Gesamtenergie 2019'!G28*'Energie pro Energieträger'!E$42</f>
        <v>0</v>
      </c>
      <c r="I30" s="53">
        <f>'Gesamtenergie 2019'!H28*'Energie pro Energieträger'!E$44</f>
        <v>0</v>
      </c>
      <c r="J30" s="52">
        <f>'Gesamtenergie 2019'!I28*'Energie pro Energieträger'!E$41</f>
        <v>170.27343427240365</v>
      </c>
    </row>
    <row r="31" spans="4:10" x14ac:dyDescent="0.25">
      <c r="D31" s="8" t="str">
        <f>'Produktion je Standort'!C28</f>
        <v>Slovakia</v>
      </c>
      <c r="E31" s="8" t="str">
        <f>'Produktion je Standort'!D28</f>
        <v>Kosice</v>
      </c>
      <c r="F31" s="50">
        <f>'Gesamtenergie 2019'!E29*'Energie pro Energieträger'!D$43</f>
        <v>20605.5</v>
      </c>
      <c r="G31" s="54">
        <f>'Gesamtenergie 2019'!F29*'Energie pro Energieträger'!D$41</f>
        <v>23229.600855465596</v>
      </c>
      <c r="H31" s="51">
        <f>'Gesamtenergie 2019'!G29*'Energie pro Energieträger'!E$42</f>
        <v>0</v>
      </c>
      <c r="I31" s="53">
        <f>'Gesamtenergie 2019'!H29*'Energie pro Energieträger'!E$44</f>
        <v>0</v>
      </c>
      <c r="J31" s="52">
        <f>'Gesamtenergie 2019'!I29*'Energie pro Energieträger'!E$41</f>
        <v>373.77095328088603</v>
      </c>
    </row>
    <row r="32" spans="4:10" x14ac:dyDescent="0.25">
      <c r="D32" s="8" t="str">
        <f>'Produktion je Standort'!C29</f>
        <v>Spain</v>
      </c>
      <c r="E32" s="8" t="str">
        <f>'Produktion je Standort'!D29</f>
        <v>Gijon</v>
      </c>
      <c r="F32" s="50">
        <f>'Gesamtenergie 2019'!E30*'Energie pro Energieträger'!D$43</f>
        <v>10875.125</v>
      </c>
      <c r="G32" s="54">
        <f>'Gesamtenergie 2019'!F30*'Energie pro Energieträger'!D$41</f>
        <v>12260.0671181624</v>
      </c>
      <c r="H32" s="51">
        <f>'Gesamtenergie 2019'!G30*'Energie pro Energieträger'!E$42</f>
        <v>0</v>
      </c>
      <c r="I32" s="53">
        <f>'Gesamtenergie 2019'!H30*'Energie pro Energieträger'!E$44</f>
        <v>0</v>
      </c>
      <c r="J32" s="52">
        <f>'Gesamtenergie 2019'!I30*'Energie pro Energieträger'!E$41</f>
        <v>197.26800312046765</v>
      </c>
    </row>
    <row r="33" spans="4:12" x14ac:dyDescent="0.25">
      <c r="D33" s="8" t="str">
        <f>'Produktion je Standort'!C30</f>
        <v>Spain</v>
      </c>
      <c r="E33" s="8" t="str">
        <f>'Produktion je Standort'!D30</f>
        <v>Aviles</v>
      </c>
      <c r="F33" s="50">
        <f>'Gesamtenergie 2019'!E31*'Energie pro Energieträger'!D$43</f>
        <v>10875.125</v>
      </c>
      <c r="G33" s="54">
        <f>'Gesamtenergie 2019'!F31*'Energie pro Energieträger'!D$41</f>
        <v>12260.0671181624</v>
      </c>
      <c r="H33" s="51">
        <f>'Gesamtenergie 2019'!G31*'Energie pro Energieträger'!E$42</f>
        <v>0</v>
      </c>
      <c r="I33" s="53">
        <f>'Gesamtenergie 2019'!H31*'Energie pro Energieträger'!E$44</f>
        <v>0</v>
      </c>
      <c r="J33" s="52">
        <f>'Gesamtenergie 2019'!I31*'Energie pro Energieträger'!E$41</f>
        <v>197.26800312046765</v>
      </c>
    </row>
    <row r="34" spans="4:12" x14ac:dyDescent="0.25">
      <c r="D34" s="8" t="str">
        <f>'Produktion je Standort'!C31</f>
        <v>Sweden</v>
      </c>
      <c r="E34" s="8" t="str">
        <f>'Produktion je Standort'!D31</f>
        <v>Lulea</v>
      </c>
      <c r="F34" s="50">
        <f>'Gesamtenergie 2019'!E32*'Energie pro Energieträger'!D$43</f>
        <v>10531.699999999999</v>
      </c>
      <c r="G34" s="54">
        <f>'Gesamtenergie 2019'!F32*'Energie pro Energieträger'!D$41</f>
        <v>11872.907103904639</v>
      </c>
      <c r="H34" s="51">
        <f>'Gesamtenergie 2019'!G32*'Energie pro Energieträger'!E$42</f>
        <v>0</v>
      </c>
      <c r="I34" s="53">
        <f>'Gesamtenergie 2019'!H32*'Energie pro Energieträger'!E$44</f>
        <v>0</v>
      </c>
      <c r="J34" s="52">
        <f>'Gesamtenergie 2019'!I32*'Energie pro Energieträger'!E$41</f>
        <v>191.03848723245289</v>
      </c>
    </row>
    <row r="35" spans="4:12" x14ac:dyDescent="0.25">
      <c r="D35" s="8" t="str">
        <f>'Produktion je Standort'!C32</f>
        <v>Sweden</v>
      </c>
      <c r="E35" s="8" t="str">
        <f>'Produktion je Standort'!D32</f>
        <v>Oxeloesund</v>
      </c>
      <c r="F35" s="50">
        <f>'Gesamtenergie 2019'!E33*'Energie pro Energieträger'!D$43</f>
        <v>6868.5</v>
      </c>
      <c r="G35" s="54">
        <f>'Gesamtenergie 2019'!F33*'Energie pro Energieträger'!D$41</f>
        <v>7743.2002851551997</v>
      </c>
      <c r="H35" s="51">
        <f>'Gesamtenergie 2019'!G33*'Energie pro Energieträger'!E$42</f>
        <v>0</v>
      </c>
      <c r="I35" s="53">
        <f>'Gesamtenergie 2019'!H33*'Energie pro Energieträger'!E$44</f>
        <v>0</v>
      </c>
      <c r="J35" s="52">
        <f>'Gesamtenergie 2019'!I33*'Energie pro Energieträger'!E$41</f>
        <v>124.59031776029535</v>
      </c>
    </row>
    <row r="36" spans="4:12" x14ac:dyDescent="0.25">
      <c r="D36" s="8" t="str">
        <f>'Produktion je Standort'!C33</f>
        <v>United Kingdom</v>
      </c>
      <c r="E36" s="8" t="str">
        <f>'Produktion je Standort'!D33</f>
        <v>Port Talbot</v>
      </c>
      <c r="F36" s="50">
        <f>'Gesamtenergie 2019'!E34*'Energie pro Energieträger'!D$43</f>
        <v>17331.514999999999</v>
      </c>
      <c r="G36" s="54">
        <f>'Gesamtenergie 2019'!F34*'Energie pro Energieträger'!D$41</f>
        <v>19538.675386208288</v>
      </c>
      <c r="H36" s="51">
        <f>'Gesamtenergie 2019'!G34*'Energie pro Energieträger'!E$42</f>
        <v>0</v>
      </c>
      <c r="I36" s="53">
        <f>'Gesamtenergie 2019'!H34*'Energie pro Energieträger'!E$44</f>
        <v>0</v>
      </c>
      <c r="J36" s="52">
        <f>'Gesamtenergie 2019'!I34*'Energie pro Energieträger'!E$41</f>
        <v>314.38290181514526</v>
      </c>
    </row>
    <row r="37" spans="4:12" x14ac:dyDescent="0.25">
      <c r="D37" s="8" t="str">
        <f>'Produktion je Standort'!C34</f>
        <v>United Kingdom</v>
      </c>
      <c r="E37" s="8" t="str">
        <f>'Produktion je Standort'!D34</f>
        <v>Scunthorpe</v>
      </c>
      <c r="F37" s="50">
        <f>'Gesamtenergie 2019'!E35*'Energie pro Energieträger'!D$43</f>
        <v>12821.199999999999</v>
      </c>
      <c r="G37" s="54">
        <f>'Gesamtenergie 2019'!F35*'Energie pro Energieträger'!D$41</f>
        <v>14453.97386562304</v>
      </c>
      <c r="H37" s="51">
        <f>'Gesamtenergie 2019'!G35*'Energie pro Energieträger'!E$42</f>
        <v>0</v>
      </c>
      <c r="I37" s="53">
        <f>'Gesamtenergie 2019'!H35*'Energie pro Energieträger'!E$44</f>
        <v>0</v>
      </c>
      <c r="J37" s="52">
        <f>'Gesamtenergie 2019'!I35*'Energie pro Energieträger'!E$41</f>
        <v>232.56859315255133</v>
      </c>
    </row>
    <row r="38" spans="4:12" ht="15.75" thickBot="1" x14ac:dyDescent="0.3"/>
    <row r="39" spans="4:12" ht="15.75" thickBot="1" x14ac:dyDescent="0.3">
      <c r="D39" s="100" t="s">
        <v>26</v>
      </c>
      <c r="E39" s="101"/>
      <c r="F39" s="79">
        <f>SUM(F9:F37)</f>
        <v>485900.58500000014</v>
      </c>
      <c r="G39" s="81">
        <f t="shared" ref="G39:J39" si="0">SUM(G9:G37)</f>
        <v>547779.79883949587</v>
      </c>
      <c r="H39" s="79">
        <f t="shared" si="0"/>
        <v>0</v>
      </c>
      <c r="I39" s="79">
        <f t="shared" si="0"/>
        <v>0</v>
      </c>
      <c r="J39" s="82">
        <f t="shared" si="0"/>
        <v>8813.9343794224915</v>
      </c>
    </row>
    <row r="42" spans="4:12" ht="21" x14ac:dyDescent="0.35">
      <c r="D42" s="86" t="s">
        <v>153</v>
      </c>
      <c r="E42" s="86"/>
      <c r="F42" s="86"/>
      <c r="G42" s="86"/>
      <c r="H42" s="86"/>
      <c r="I42" s="86"/>
      <c r="J42" s="86"/>
      <c r="K42" s="55"/>
      <c r="L42" s="55"/>
    </row>
    <row r="44" spans="4:12" ht="15.75" x14ac:dyDescent="0.25">
      <c r="F44" s="99" t="s">
        <v>45</v>
      </c>
      <c r="G44" s="99"/>
      <c r="H44" s="99" t="s">
        <v>42</v>
      </c>
      <c r="I44" s="99"/>
      <c r="J44" s="99"/>
    </row>
    <row r="45" spans="4:12" x14ac:dyDescent="0.25">
      <c r="D45" s="15" t="s">
        <v>51</v>
      </c>
      <c r="E45" s="15" t="s">
        <v>52</v>
      </c>
      <c r="F45" s="62" t="str">
        <f>Studienliste!$F$17</f>
        <v>ISI-05 13</v>
      </c>
      <c r="G45" s="63" t="s">
        <v>128</v>
      </c>
      <c r="H45" s="64" t="str">
        <f>Studienliste!$F$10</f>
        <v>OTTO-01 17</v>
      </c>
      <c r="I45" s="65" t="str">
        <f>Studienliste!$F$8</f>
        <v>TUD-02 20</v>
      </c>
      <c r="J45" s="66" t="str">
        <f>G45</f>
        <v>ENWI</v>
      </c>
    </row>
    <row r="46" spans="4:12" x14ac:dyDescent="0.25">
      <c r="D46" s="8" t="str">
        <f>'Produktion je Standort'!C6</f>
        <v>Austria</v>
      </c>
      <c r="E46" s="8" t="str">
        <f>'Produktion je Standort'!D6</f>
        <v>Donawitz</v>
      </c>
      <c r="F46" s="50">
        <f>'Gesamtenergie 2019'!E7*'Energie pro Energieträger'!D$47</f>
        <v>0</v>
      </c>
      <c r="G46" s="54">
        <f>'Gesamtenergie 2019'!F7*'Energie pro Energieträger'!D$45</f>
        <v>590.6639198655696</v>
      </c>
      <c r="H46" s="51">
        <f>'Gesamtenergie 2019'!G7*'Energie pro Energieträger'!E$46</f>
        <v>6973.9815384615367</v>
      </c>
      <c r="I46" s="53">
        <f>'Gesamtenergie 2019'!H7*'Energie pro Energieträger'!E$48</f>
        <v>0</v>
      </c>
      <c r="J46" s="52">
        <f>'Gesamtenergie 2019'!I7*'Energie pro Energieträger'!E$45</f>
        <v>1494.1712527529944</v>
      </c>
    </row>
    <row r="47" spans="4:12" x14ac:dyDescent="0.25">
      <c r="D47" s="8" t="str">
        <f>'Produktion je Standort'!C7</f>
        <v>Austria</v>
      </c>
      <c r="E47" s="8" t="str">
        <f>'Produktion je Standort'!D7</f>
        <v>Linz</v>
      </c>
      <c r="F47" s="50">
        <f>'Gesamtenergie 2019'!E8*'Energie pro Energieträger'!D$47</f>
        <v>0</v>
      </c>
      <c r="G47" s="54">
        <f>'Gesamtenergie 2019'!F8*'Energie pro Energieträger'!D$45</f>
        <v>590.6639198655696</v>
      </c>
      <c r="H47" s="51">
        <f>'Gesamtenergie 2019'!G8*'Energie pro Energieträger'!E$46</f>
        <v>6973.9815384615367</v>
      </c>
      <c r="I47" s="53">
        <f>'Gesamtenergie 2019'!H8*'Energie pro Energieträger'!E$48</f>
        <v>0</v>
      </c>
      <c r="J47" s="52">
        <f>'Gesamtenergie 2019'!I8*'Energie pro Energieträger'!E$45</f>
        <v>1494.1712527529944</v>
      </c>
    </row>
    <row r="48" spans="4:12" x14ac:dyDescent="0.25">
      <c r="D48" s="8" t="str">
        <f>'Produktion je Standort'!C8</f>
        <v>Belgium</v>
      </c>
      <c r="E48" s="8" t="str">
        <f>'Produktion je Standort'!D8</f>
        <v>Ghent</v>
      </c>
      <c r="F48" s="50">
        <f>'Gesamtenergie 2019'!E9*'Energie pro Energieträger'!D$47</f>
        <v>0</v>
      </c>
      <c r="G48" s="54">
        <f>'Gesamtenergie 2019'!F9*'Energie pro Energieträger'!D$45</f>
        <v>853.19861205071675</v>
      </c>
      <c r="H48" s="51">
        <f>'Gesamtenergie 2019'!G9*'Energie pro Energieträger'!E$46</f>
        <v>10073.734265734263</v>
      </c>
      <c r="I48" s="53">
        <f>'Gesamtenergie 2019'!H9*'Energie pro Energieträger'!E$48</f>
        <v>0</v>
      </c>
      <c r="J48" s="52">
        <f>'Gesamtenergie 2019'!I9*'Energie pro Energieträger'!E$45</f>
        <v>2158.2913669503896</v>
      </c>
    </row>
    <row r="49" spans="4:10" x14ac:dyDescent="0.25">
      <c r="D49" s="8" t="str">
        <f>'Produktion je Standort'!C9</f>
        <v>Czech Republic</v>
      </c>
      <c r="E49" s="8" t="str">
        <f>'Produktion je Standort'!D9</f>
        <v>Trinec</v>
      </c>
      <c r="F49" s="50">
        <f>'Gesamtenergie 2019'!E10*'Energie pro Energieträger'!D$47</f>
        <v>0</v>
      </c>
      <c r="G49" s="54">
        <f>'Gesamtenergie 2019'!F10*'Energie pro Energieträger'!D$45</f>
        <v>404.36917705082595</v>
      </c>
      <c r="H49" s="51">
        <f>'Gesamtenergie 2019'!G10*'Energie pro Energieträger'!E$46</f>
        <v>4774.3955244755234</v>
      </c>
      <c r="I49" s="53">
        <f>'Gesamtenergie 2019'!H10*'Energie pro Energieträger'!E$48</f>
        <v>0</v>
      </c>
      <c r="J49" s="52">
        <f>'Gesamtenergie 2019'!I10*'Energie pro Energieträger'!E$45</f>
        <v>1022.9113029051113</v>
      </c>
    </row>
    <row r="50" spans="4:10" x14ac:dyDescent="0.25">
      <c r="D50" s="8" t="str">
        <f>'Produktion je Standort'!C10</f>
        <v>Finland</v>
      </c>
      <c r="E50" s="8" t="str">
        <f>'Produktion je Standort'!D10</f>
        <v>Raahe</v>
      </c>
      <c r="F50" s="50">
        <f>'Gesamtenergie 2019'!E11*'Energie pro Energieträger'!D$47</f>
        <v>0</v>
      </c>
      <c r="G50" s="54">
        <f>'Gesamtenergie 2019'!F11*'Energie pro Energieträger'!D$45</f>
        <v>407.03053051960802</v>
      </c>
      <c r="H50" s="51">
        <f>'Gesamtenergie 2019'!G11*'Energie pro Energieträger'!E$46</f>
        <v>4805.8181818181811</v>
      </c>
      <c r="I50" s="53">
        <f>'Gesamtenergie 2019'!H11*'Energie pro Energieträger'!E$48</f>
        <v>0</v>
      </c>
      <c r="J50" s="52">
        <f>'Gesamtenergie 2019'!I11*'Energie pro Energieträger'!E$45</f>
        <v>1029.6435879029382</v>
      </c>
    </row>
    <row r="51" spans="4:10" x14ac:dyDescent="0.25">
      <c r="D51" s="8" t="str">
        <f>'Produktion je Standort'!C11</f>
        <v>France</v>
      </c>
      <c r="E51" s="8" t="str">
        <f>'Produktion je Standort'!D11</f>
        <v>Fos-Sur-Mer</v>
      </c>
      <c r="F51" s="50">
        <f>'Gesamtenergie 2019'!E12*'Energie pro Energieträger'!D$47</f>
        <v>0</v>
      </c>
      <c r="G51" s="54">
        <f>'Gesamtenergie 2019'!F12*'Energie pro Energieträger'!D$45</f>
        <v>587.06326517251159</v>
      </c>
      <c r="H51" s="51">
        <f>'Gesamtenergie 2019'!G12*'Energie pro Energieträger'!E$46</f>
        <v>6931.4685314685312</v>
      </c>
      <c r="I51" s="53">
        <f>'Gesamtenergie 2019'!H12*'Energie pro Energieträger'!E$48</f>
        <v>0</v>
      </c>
      <c r="J51" s="52">
        <f>'Gesamtenergie 2019'!I12*'Energie pro Energieträger'!E$45</f>
        <v>1485.0628671676993</v>
      </c>
    </row>
    <row r="52" spans="4:10" x14ac:dyDescent="0.25">
      <c r="D52" s="8" t="str">
        <f>'Produktion je Standort'!C12</f>
        <v>France</v>
      </c>
      <c r="E52" s="8" t="str">
        <f>'Produktion je Standort'!D12</f>
        <v>Dunkerque</v>
      </c>
      <c r="F52" s="50">
        <f>'Gesamtenergie 2019'!E13*'Energie pro Energieträger'!D$47</f>
        <v>0</v>
      </c>
      <c r="G52" s="54">
        <f>'Gesamtenergie 2019'!F13*'Energie pro Energieträger'!D$45</f>
        <v>1072.3688977151212</v>
      </c>
      <c r="H52" s="51">
        <f>'Gesamtenergie 2019'!G13*'Energie pro Energieträger'!E$46</f>
        <v>12661.482517482515</v>
      </c>
      <c r="I52" s="53">
        <f>'Gesamtenergie 2019'!H13*'Energie pro Energieträger'!E$48</f>
        <v>0</v>
      </c>
      <c r="J52" s="52">
        <f>'Gesamtenergie 2019'!I13*'Energie pro Energieträger'!E$45</f>
        <v>2712.7148373596638</v>
      </c>
    </row>
    <row r="53" spans="4:10" x14ac:dyDescent="0.25">
      <c r="D53" s="8" t="str">
        <f>'Produktion je Standort'!C13</f>
        <v>Germany</v>
      </c>
      <c r="E53" s="8" t="str">
        <f>'Produktion je Standort'!D13</f>
        <v>Bremen</v>
      </c>
      <c r="F53" s="50">
        <f>'Gesamtenergie 2019'!E14*'Energie pro Energieträger'!D$47</f>
        <v>0</v>
      </c>
      <c r="G53" s="54">
        <f>'Gesamtenergie 2019'!F14*'Energie pro Energieträger'!D$45</f>
        <v>516.61567335181019</v>
      </c>
      <c r="H53" s="51">
        <f>'Gesamtenergie 2019'!G14*'Energie pro Energieträger'!E$46</f>
        <v>6099.6923076923067</v>
      </c>
      <c r="I53" s="53">
        <f>'Gesamtenergie 2019'!H14*'Energie pro Energieträger'!E$48</f>
        <v>0</v>
      </c>
      <c r="J53" s="52">
        <f>'Gesamtenergie 2019'!I14*'Energie pro Energieträger'!E$45</f>
        <v>1306.8553231075753</v>
      </c>
    </row>
    <row r="54" spans="4:10" x14ac:dyDescent="0.25">
      <c r="D54" s="8" t="str">
        <f>'Produktion je Standort'!C14</f>
        <v>Germany</v>
      </c>
      <c r="E54" s="8" t="str">
        <f>'Produktion je Standort'!D14</f>
        <v>Voelklingen</v>
      </c>
      <c r="F54" s="50">
        <f>'Gesamtenergie 2019'!E15*'Energie pro Energieträger'!D$47</f>
        <v>0</v>
      </c>
      <c r="G54" s="54">
        <f>'Gesamtenergie 2019'!F15*'Energie pro Energieträger'!D$45</f>
        <v>435.52266765598057</v>
      </c>
      <c r="H54" s="51">
        <f>'Gesamtenergie 2019'!G15*'Energie pro Energieträger'!E$46</f>
        <v>5142.2254545454534</v>
      </c>
      <c r="I54" s="53">
        <f>'Gesamtenergie 2019'!H15*'Energie pro Energieträger'!E$48</f>
        <v>0</v>
      </c>
      <c r="J54" s="52">
        <f>'Gesamtenergie 2019'!I15*'Energie pro Energieträger'!E$45</f>
        <v>1101.7186390561437</v>
      </c>
    </row>
    <row r="55" spans="4:10" x14ac:dyDescent="0.25">
      <c r="D55" s="8" t="str">
        <f>'Produktion je Standort'!C15</f>
        <v>Germany</v>
      </c>
      <c r="E55" s="8" t="str">
        <f>'Produktion je Standort'!D15</f>
        <v>Eisenhuettenstadt</v>
      </c>
      <c r="F55" s="50">
        <f>'Gesamtenergie 2019'!E16*'Energie pro Energieträger'!D$47</f>
        <v>0</v>
      </c>
      <c r="G55" s="54">
        <f>'Gesamtenergie 2019'!F16*'Energie pro Energieträger'!D$45</f>
        <v>336.58293869890667</v>
      </c>
      <c r="H55" s="51">
        <f>'Gesamtenergie 2019'!G16*'Energie pro Energieträger'!E$46</f>
        <v>3974.0419580419571</v>
      </c>
      <c r="I55" s="53">
        <f>'Gesamtenergie 2019'!H16*'Energie pro Energieträger'!E$48</f>
        <v>0</v>
      </c>
      <c r="J55" s="52">
        <f>'Gesamtenergie 2019'!I16*'Energie pro Energieträger'!E$45</f>
        <v>851.43604384281423</v>
      </c>
    </row>
    <row r="56" spans="4:10" x14ac:dyDescent="0.25">
      <c r="D56" s="8" t="str">
        <f>'Produktion je Standort'!C16</f>
        <v>Germany</v>
      </c>
      <c r="E56" s="8" t="str">
        <f>'Produktion je Standort'!D16</f>
        <v>Duisburg-Huckingen</v>
      </c>
      <c r="F56" s="50">
        <f>'Gesamtenergie 2019'!E17*'Energie pro Energieträger'!D$47</f>
        <v>0</v>
      </c>
      <c r="G56" s="54">
        <f>'Gesamtenergie 2019'!F17*'Energie pro Energieträger'!D$45</f>
        <v>782.75102023001546</v>
      </c>
      <c r="H56" s="51">
        <f>'Gesamtenergie 2019'!G17*'Energie pro Energieträger'!E$46</f>
        <v>9241.9580419580398</v>
      </c>
      <c r="I56" s="53">
        <f>'Gesamtenergie 2019'!H17*'Energie pro Energieträger'!E$48</f>
        <v>0</v>
      </c>
      <c r="J56" s="52">
        <f>'Gesamtenergie 2019'!I17*'Energie pro Energieträger'!E$45</f>
        <v>1980.0838228902658</v>
      </c>
    </row>
    <row r="57" spans="4:10" x14ac:dyDescent="0.25">
      <c r="D57" s="8" t="str">
        <f>'Produktion je Standort'!C17</f>
        <v>Germany</v>
      </c>
      <c r="E57" s="8" t="str">
        <f>'Produktion je Standort'!D17</f>
        <v>Duisburg-Beeckerwerth</v>
      </c>
      <c r="F57" s="50">
        <f>'Gesamtenergie 2019'!E18*'Energie pro Energieträger'!D$47</f>
        <v>0</v>
      </c>
      <c r="G57" s="54">
        <f>'Gesamtenergie 2019'!F18*'Energie pro Energieträger'!D$45</f>
        <v>939.3012242760185</v>
      </c>
      <c r="H57" s="51">
        <f>'Gesamtenergie 2019'!G18*'Energie pro Energieträger'!E$46</f>
        <v>11090.349650349648</v>
      </c>
      <c r="I57" s="53">
        <f>'Gesamtenergie 2019'!H18*'Energie pro Energieträger'!E$48</f>
        <v>0</v>
      </c>
      <c r="J57" s="52">
        <f>'Gesamtenergie 2019'!I18*'Energie pro Energieträger'!E$45</f>
        <v>2376.1005874683187</v>
      </c>
    </row>
    <row r="58" spans="4:10" x14ac:dyDescent="0.25">
      <c r="D58" s="8" t="str">
        <f>'Produktion je Standort'!C18</f>
        <v>Germany</v>
      </c>
      <c r="E58" s="8" t="str">
        <f>'Produktion je Standort'!D18</f>
        <v>Salzgitter</v>
      </c>
      <c r="F58" s="50">
        <f>'Gesamtenergie 2019'!E19*'Energie pro Energieträger'!D$47</f>
        <v>0</v>
      </c>
      <c r="G58" s="54">
        <f>'Gesamtenergie 2019'!F19*'Energie pro Energieträger'!D$45</f>
        <v>720.13093861161417</v>
      </c>
      <c r="H58" s="51">
        <f>'Gesamtenergie 2019'!G19*'Energie pro Energieträger'!E$46</f>
        <v>8502.6013986013968</v>
      </c>
      <c r="I58" s="53">
        <f>'Gesamtenergie 2019'!H19*'Energie pro Energieträger'!E$48</f>
        <v>0</v>
      </c>
      <c r="J58" s="52">
        <f>'Gesamtenergie 2019'!I19*'Energie pro Energieträger'!E$45</f>
        <v>1821.6771170590443</v>
      </c>
    </row>
    <row r="59" spans="4:10" x14ac:dyDescent="0.25">
      <c r="D59" s="8" t="str">
        <f>'Produktion je Standort'!C19</f>
        <v>Germany</v>
      </c>
      <c r="E59" s="8" t="str">
        <f>'Produktion je Standort'!D19</f>
        <v>Dillingen</v>
      </c>
      <c r="F59" s="50">
        <f>'Gesamtenergie 2019'!E20*'Energie pro Energieträger'!D$47</f>
        <v>0</v>
      </c>
      <c r="G59" s="54">
        <f>'Gesamtenergie 2019'!F20*'Energie pro Energieträger'!D$45</f>
        <v>365.38817624337116</v>
      </c>
      <c r="H59" s="51">
        <f>'Gesamtenergie 2019'!G20*'Energie pro Energieträger'!E$46</f>
        <v>4314.1460139860137</v>
      </c>
      <c r="I59" s="53">
        <f>'Gesamtenergie 2019'!H20*'Energie pro Energieträger'!E$48</f>
        <v>0</v>
      </c>
      <c r="J59" s="52">
        <f>'Gesamtenergie 2019'!I20*'Energie pro Energieträger'!E$45</f>
        <v>924.30312852517602</v>
      </c>
    </row>
    <row r="60" spans="4:10" x14ac:dyDescent="0.25">
      <c r="D60" s="8" t="str">
        <f>'Produktion je Standort'!C20</f>
        <v>Germany</v>
      </c>
      <c r="E60" s="8" t="str">
        <f>'Produktion je Standort'!D20</f>
        <v>Duisburg</v>
      </c>
      <c r="F60" s="50">
        <f>'Gesamtenergie 2019'!E21*'Energie pro Energieträger'!D$47</f>
        <v>0</v>
      </c>
      <c r="G60" s="54">
        <f>'Gesamtenergie 2019'!F21*'Energie pro Energieträger'!D$45</f>
        <v>175.33622853152346</v>
      </c>
      <c r="H60" s="51">
        <f>'Gesamtenergie 2019'!G21*'Energie pro Energieträger'!E$46</f>
        <v>2070.1986013986011</v>
      </c>
      <c r="I60" s="53">
        <f>'Gesamtenergie 2019'!H21*'Energie pro Energieträger'!E$48</f>
        <v>0</v>
      </c>
      <c r="J60" s="52">
        <f>'Gesamtenergie 2019'!I21*'Energie pro Energieträger'!E$45</f>
        <v>443.5387763274195</v>
      </c>
    </row>
    <row r="61" spans="4:10" x14ac:dyDescent="0.25">
      <c r="D61" s="8" t="str">
        <f>'Produktion je Standort'!C21</f>
        <v>Germany</v>
      </c>
      <c r="E61" s="8" t="str">
        <f>'Produktion je Standort'!D21</f>
        <v>Duisburg-Bruckhausen</v>
      </c>
      <c r="F61" s="50">
        <f>'Gesamtenergie 2019'!E22*'Energie pro Energieträger'!D$47</f>
        <v>0</v>
      </c>
      <c r="G61" s="54">
        <f>'Gesamtenergie 2019'!F22*'Energie pro Energieträger'!D$45</f>
        <v>939.3012242760185</v>
      </c>
      <c r="H61" s="51">
        <f>'Gesamtenergie 2019'!G22*'Energie pro Energieträger'!E$46</f>
        <v>11090.349650349648</v>
      </c>
      <c r="I61" s="53">
        <f>'Gesamtenergie 2019'!H22*'Energie pro Energieträger'!E$48</f>
        <v>0</v>
      </c>
      <c r="J61" s="52">
        <f>'Gesamtenergie 2019'!I22*'Energie pro Energieträger'!E$45</f>
        <v>2376.1005874683187</v>
      </c>
    </row>
    <row r="62" spans="4:10" x14ac:dyDescent="0.25">
      <c r="D62" s="8" t="str">
        <f>'Produktion je Standort'!C22</f>
        <v>Hungaria</v>
      </c>
      <c r="E62" s="8" t="str">
        <f>'Produktion je Standort'!D22</f>
        <v>Dunauijvaros</v>
      </c>
      <c r="F62" s="50">
        <f>'Gesamtenergie 2019'!E23*'Energie pro Energieträger'!D$47</f>
        <v>0</v>
      </c>
      <c r="G62" s="54">
        <f>'Gesamtenergie 2019'!F23*'Energie pro Energieträger'!D$45</f>
        <v>250.48032647360492</v>
      </c>
      <c r="H62" s="51">
        <f>'Gesamtenergie 2019'!G23*'Energie pro Energieträger'!E$46</f>
        <v>2957.4265734265728</v>
      </c>
      <c r="I62" s="53">
        <f>'Gesamtenergie 2019'!H23*'Energie pro Energieträger'!E$48</f>
        <v>0</v>
      </c>
      <c r="J62" s="52">
        <f>'Gesamtenergie 2019'!I23*'Energie pro Energieträger'!E$45</f>
        <v>633.62682332488498</v>
      </c>
    </row>
    <row r="63" spans="4:10" x14ac:dyDescent="0.25">
      <c r="D63" s="8" t="str">
        <f>'Produktion je Standort'!C23</f>
        <v>Italy</v>
      </c>
      <c r="E63" s="8" t="str">
        <f>'Produktion je Standort'!D23</f>
        <v>Taranto</v>
      </c>
      <c r="F63" s="50">
        <f>'Gesamtenergie 2019'!E24*'Energie pro Energieträger'!D$47</f>
        <v>0</v>
      </c>
      <c r="G63" s="54">
        <f>'Gesamtenergie 2019'!F24*'Energie pro Energieträger'!D$45</f>
        <v>1330.6767343910262</v>
      </c>
      <c r="H63" s="51">
        <f>'Gesamtenergie 2019'!G24*'Energie pro Energieträger'!E$46</f>
        <v>15711.328671328667</v>
      </c>
      <c r="I63" s="53">
        <f>'Gesamtenergie 2019'!H24*'Energie pro Energieträger'!E$48</f>
        <v>0</v>
      </c>
      <c r="J63" s="52">
        <f>'Gesamtenergie 2019'!I24*'Energie pro Energieträger'!E$45</f>
        <v>3366.1424989134516</v>
      </c>
    </row>
    <row r="64" spans="4:10" x14ac:dyDescent="0.25">
      <c r="D64" s="8" t="str">
        <f>'Produktion je Standort'!C24</f>
        <v>Netherlands</v>
      </c>
      <c r="E64" s="8" t="str">
        <f>'Produktion je Standort'!D24</f>
        <v>Ijmuiden</v>
      </c>
      <c r="F64" s="50">
        <f>'Gesamtenergie 2019'!E25*'Energie pro Energieträger'!D$47</f>
        <v>0</v>
      </c>
      <c r="G64" s="54">
        <f>'Gesamtenergie 2019'!F25*'Energie pro Energieträger'!D$45</f>
        <v>1066.8896405735111</v>
      </c>
      <c r="H64" s="51">
        <f>'Gesamtenergie 2019'!G25*'Energie pro Energieträger'!E$46</f>
        <v>12596.78881118881</v>
      </c>
      <c r="I64" s="53">
        <f>'Gesamtenergie 2019'!H25*'Energie pro Energieträger'!E$48</f>
        <v>0</v>
      </c>
      <c r="J64" s="52">
        <f>'Gesamtenergie 2019'!I25*'Energie pro Energieträger'!E$45</f>
        <v>2698.8542505994324</v>
      </c>
    </row>
    <row r="65" spans="4:12" x14ac:dyDescent="0.25">
      <c r="D65" s="8" t="str">
        <f>'Produktion je Standort'!C25</f>
        <v>Poland</v>
      </c>
      <c r="E65" s="8" t="str">
        <f>'Produktion je Standort'!D25</f>
        <v>Krakow</v>
      </c>
      <c r="F65" s="50">
        <f>'Gesamtenergie 2019'!E26*'Energie pro Energieträger'!D$47</f>
        <v>0</v>
      </c>
      <c r="G65" s="54">
        <f>'Gesamtenergie 2019'!F26*'Energie pro Energieträger'!D$45</f>
        <v>426.59930602535837</v>
      </c>
      <c r="H65" s="51">
        <f>'Gesamtenergie 2019'!G26*'Energie pro Energieträger'!E$46</f>
        <v>5036.8671328671317</v>
      </c>
      <c r="I65" s="53">
        <f>'Gesamtenergie 2019'!H26*'Energie pro Energieträger'!E$48</f>
        <v>0</v>
      </c>
      <c r="J65" s="52">
        <f>'Gesamtenergie 2019'!I26*'Energie pro Energieträger'!E$45</f>
        <v>1079.1456834751948</v>
      </c>
    </row>
    <row r="66" spans="4:12" x14ac:dyDescent="0.25">
      <c r="D66" s="8" t="str">
        <f>'Produktion je Standort'!C26</f>
        <v>Poland</v>
      </c>
      <c r="E66" s="8" t="str">
        <f>'Produktion je Standort'!D26</f>
        <v>Dabrowa Gornicza</v>
      </c>
      <c r="F66" s="50">
        <f>'Gesamtenergie 2019'!E27*'Energie pro Energieträger'!D$47</f>
        <v>0</v>
      </c>
      <c r="G66" s="54">
        <f>'Gesamtenergie 2019'!F27*'Energie pro Energieträger'!D$45</f>
        <v>426.59930602535837</v>
      </c>
      <c r="H66" s="51">
        <f>'Gesamtenergie 2019'!G27*'Energie pro Energieträger'!E$46</f>
        <v>5036.8671328671317</v>
      </c>
      <c r="I66" s="53">
        <f>'Gesamtenergie 2019'!H27*'Energie pro Energieträger'!E$48</f>
        <v>0</v>
      </c>
      <c r="J66" s="52">
        <f>'Gesamtenergie 2019'!I27*'Energie pro Energieträger'!E$45</f>
        <v>1079.1456834751948</v>
      </c>
    </row>
    <row r="67" spans="4:12" x14ac:dyDescent="0.25">
      <c r="D67" s="8" t="str">
        <f>'Produktion je Standort'!C27</f>
        <v>Romania</v>
      </c>
      <c r="E67" s="8" t="str">
        <f>'Produktion je Standort'!D27</f>
        <v>Galati</v>
      </c>
      <c r="F67" s="50">
        <f>'Gesamtenergie 2019'!E28*'Energie pro Energieträger'!D$47</f>
        <v>0</v>
      </c>
      <c r="G67" s="54">
        <f>'Gesamtenergie 2019'!F28*'Energie pro Energieträger'!D$45</f>
        <v>320.92791829430632</v>
      </c>
      <c r="H67" s="51">
        <f>'Gesamtenergie 2019'!G28*'Energie pro Energieträger'!E$46</f>
        <v>3789.2027972027963</v>
      </c>
      <c r="I67" s="53">
        <f>'Gesamtenergie 2019'!H28*'Energie pro Energieträger'!E$48</f>
        <v>0</v>
      </c>
      <c r="J67" s="52">
        <f>'Gesamtenergie 2019'!I28*'Energie pro Energieträger'!E$45</f>
        <v>811.83436738500882</v>
      </c>
    </row>
    <row r="68" spans="4:12" x14ac:dyDescent="0.25">
      <c r="D68" s="8" t="str">
        <f>'Produktion je Standort'!C28</f>
        <v>Slovakia</v>
      </c>
      <c r="E68" s="8" t="str">
        <f>'Produktion je Standort'!D28</f>
        <v>Kosice</v>
      </c>
      <c r="F68" s="50">
        <f>'Gesamtenergie 2019'!E29*'Energie pro Energieträger'!D$47</f>
        <v>0</v>
      </c>
      <c r="G68" s="54">
        <f>'Gesamtenergie 2019'!F29*'Energie pro Energieträger'!D$45</f>
        <v>704.47591820701382</v>
      </c>
      <c r="H68" s="51">
        <f>'Gesamtenergie 2019'!G29*'Energie pro Energieträger'!E$46</f>
        <v>8317.7622377622356</v>
      </c>
      <c r="I68" s="53">
        <f>'Gesamtenergie 2019'!H29*'Energie pro Energieträger'!E$48</f>
        <v>0</v>
      </c>
      <c r="J68" s="52">
        <f>'Gesamtenergie 2019'!I29*'Energie pro Energieträger'!E$45</f>
        <v>1782.0754406012391</v>
      </c>
    </row>
    <row r="69" spans="4:12" x14ac:dyDescent="0.25">
      <c r="D69" s="8" t="str">
        <f>'Produktion je Standort'!C29</f>
        <v>Spain</v>
      </c>
      <c r="E69" s="8" t="str">
        <f>'Produktion je Standort'!D29</f>
        <v>Gijon</v>
      </c>
      <c r="F69" s="50">
        <f>'Gesamtenergie 2019'!E30*'Energie pro Energieträger'!D$47</f>
        <v>0</v>
      </c>
      <c r="G69" s="54">
        <f>'Gesamtenergie 2019'!F30*'Energie pro Energieträger'!D$45</f>
        <v>371.80673460925732</v>
      </c>
      <c r="H69" s="51">
        <f>'Gesamtenergie 2019'!G30*'Energie pro Energieträger'!E$46</f>
        <v>4389.9300699300684</v>
      </c>
      <c r="I69" s="53">
        <f>'Gesamtenergie 2019'!H30*'Energie pro Energieträger'!E$48</f>
        <v>0</v>
      </c>
      <c r="J69" s="52">
        <f>'Gesamtenergie 2019'!I30*'Energie pro Energieträger'!E$45</f>
        <v>940.53981587287626</v>
      </c>
    </row>
    <row r="70" spans="4:12" x14ac:dyDescent="0.25">
      <c r="D70" s="8" t="str">
        <f>'Produktion je Standort'!C30</f>
        <v>Spain</v>
      </c>
      <c r="E70" s="8" t="str">
        <f>'Produktion je Standort'!D30</f>
        <v>Aviles</v>
      </c>
      <c r="F70" s="50">
        <f>'Gesamtenergie 2019'!E31*'Energie pro Energieträger'!D$47</f>
        <v>0</v>
      </c>
      <c r="G70" s="54">
        <f>'Gesamtenergie 2019'!F31*'Energie pro Energieträger'!D$45</f>
        <v>371.80673460925732</v>
      </c>
      <c r="H70" s="51">
        <f>'Gesamtenergie 2019'!G31*'Energie pro Energieträger'!E$46</f>
        <v>4389.9300699300684</v>
      </c>
      <c r="I70" s="53">
        <f>'Gesamtenergie 2019'!H31*'Energie pro Energieträger'!E$48</f>
        <v>0</v>
      </c>
      <c r="J70" s="52">
        <f>'Gesamtenergie 2019'!I31*'Energie pro Energieträger'!E$45</f>
        <v>940.53981587287626</v>
      </c>
    </row>
    <row r="71" spans="4:12" x14ac:dyDescent="0.25">
      <c r="D71" s="8" t="str">
        <f>'Produktion je Standort'!C31</f>
        <v>Sweden</v>
      </c>
      <c r="E71" s="8" t="str">
        <f>'Produktion je Standort'!D31</f>
        <v>Lulea</v>
      </c>
      <c r="F71" s="50">
        <f>'Gesamtenergie 2019'!E32*'Energie pro Energieträger'!D$47</f>
        <v>0</v>
      </c>
      <c r="G71" s="54">
        <f>'Gesamtenergie 2019'!F32*'Energie pro Energieträger'!D$45</f>
        <v>360.06546930580708</v>
      </c>
      <c r="H71" s="51">
        <f>'Gesamtenergie 2019'!G32*'Energie pro Energieträger'!E$46</f>
        <v>4251.3006993006984</v>
      </c>
      <c r="I71" s="53">
        <f>'Gesamtenergie 2019'!H32*'Energie pro Energieträger'!E$48</f>
        <v>0</v>
      </c>
      <c r="J71" s="52">
        <f>'Gesamtenergie 2019'!I32*'Energie pro Energieträger'!E$45</f>
        <v>910.83855852952217</v>
      </c>
    </row>
    <row r="72" spans="4:12" x14ac:dyDescent="0.25">
      <c r="D72" s="8" t="str">
        <f>'Produktion je Standort'!C32</f>
        <v>Sweden</v>
      </c>
      <c r="E72" s="8" t="str">
        <f>'Produktion je Standort'!D32</f>
        <v>Oxeloesund</v>
      </c>
      <c r="F72" s="50">
        <f>'Gesamtenergie 2019'!E33*'Energie pro Energieträger'!D$47</f>
        <v>0</v>
      </c>
      <c r="G72" s="54">
        <f>'Gesamtenergie 2019'!F33*'Energie pro Energieträger'!D$45</f>
        <v>234.82530606900463</v>
      </c>
      <c r="H72" s="51">
        <f>'Gesamtenergie 2019'!G33*'Energie pro Energieträger'!E$46</f>
        <v>2772.587412587412</v>
      </c>
      <c r="I72" s="53">
        <f>'Gesamtenergie 2019'!H33*'Energie pro Energieträger'!E$48</f>
        <v>0</v>
      </c>
      <c r="J72" s="52">
        <f>'Gesamtenergie 2019'!I33*'Energie pro Energieträger'!E$45</f>
        <v>594.02514686707968</v>
      </c>
    </row>
    <row r="73" spans="4:12" x14ac:dyDescent="0.25">
      <c r="D73" s="8" t="str">
        <f>'Produktion je Standort'!C33</f>
        <v>United Kingdom</v>
      </c>
      <c r="E73" s="8" t="str">
        <f>'Produktion je Standort'!D33</f>
        <v>Port Talbot</v>
      </c>
      <c r="F73" s="50">
        <f>'Gesamtenergie 2019'!E34*'Energie pro Energieträger'!D$47</f>
        <v>0</v>
      </c>
      <c r="G73" s="54">
        <f>'Gesamtenergie 2019'!F34*'Energie pro Energieträger'!D$45</f>
        <v>592.5425223141217</v>
      </c>
      <c r="H73" s="51">
        <f>'Gesamtenergie 2019'!G34*'Energie pro Energieträger'!E$46</f>
        <v>6996.1622377622371</v>
      </c>
      <c r="I73" s="53">
        <f>'Gesamtenergie 2019'!H34*'Energie pro Energieträger'!E$48</f>
        <v>0</v>
      </c>
      <c r="J73" s="52">
        <f>'Gesamtenergie 2019'!I34*'Energie pro Energieträger'!E$45</f>
        <v>1498.9234539279312</v>
      </c>
    </row>
    <row r="74" spans="4:12" x14ac:dyDescent="0.25">
      <c r="D74" s="8" t="str">
        <f>'Produktion je Standort'!C34</f>
        <v>United Kingdom</v>
      </c>
      <c r="E74" s="8" t="str">
        <f>'Produktion je Standort'!D34</f>
        <v>Scunthorpe</v>
      </c>
      <c r="F74" s="50">
        <f>'Gesamtenergie 2019'!E35*'Energie pro Energieträger'!D$47</f>
        <v>0</v>
      </c>
      <c r="G74" s="54">
        <f>'Gesamtenergie 2019'!F35*'Energie pro Energieträger'!D$45</f>
        <v>438.34057132880866</v>
      </c>
      <c r="H74" s="51">
        <f>'Gesamtenergie 2019'!G35*'Energie pro Energieträger'!E$46</f>
        <v>5175.4965034965026</v>
      </c>
      <c r="I74" s="53">
        <f>'Gesamtenergie 2019'!H35*'Energie pro Energieträger'!E$48</f>
        <v>0</v>
      </c>
      <c r="J74" s="52">
        <f>'Gesamtenergie 2019'!I35*'Energie pro Energieträger'!E$45</f>
        <v>1108.8469408185488</v>
      </c>
    </row>
    <row r="75" spans="4:12" ht="15.75" thickBot="1" x14ac:dyDescent="0.3"/>
    <row r="76" spans="4:12" ht="15.75" thickBot="1" x14ac:dyDescent="0.3">
      <c r="D76" s="100" t="s">
        <v>26</v>
      </c>
      <c r="E76" s="101"/>
      <c r="F76" s="79">
        <f>SUM(F46:F74)</f>
        <v>0</v>
      </c>
      <c r="G76" s="81">
        <f t="shared" ref="G76:J76" si="1">SUM(G46:G74)</f>
        <v>16612.324902341617</v>
      </c>
      <c r="H76" s="79">
        <f t="shared" si="1"/>
        <v>196142.07552447551</v>
      </c>
      <c r="I76" s="79">
        <f t="shared" si="1"/>
        <v>0</v>
      </c>
      <c r="J76" s="82">
        <f t="shared" si="1"/>
        <v>42023.318973200112</v>
      </c>
    </row>
    <row r="79" spans="4:12" ht="21" x14ac:dyDescent="0.35">
      <c r="D79" s="86" t="s">
        <v>154</v>
      </c>
      <c r="E79" s="86"/>
      <c r="F79" s="86"/>
      <c r="G79" s="86"/>
      <c r="H79" s="86"/>
      <c r="I79" s="86"/>
      <c r="J79" s="86"/>
      <c r="K79" s="55"/>
      <c r="L79" s="55"/>
    </row>
    <row r="81" spans="4:10" ht="15.75" x14ac:dyDescent="0.25">
      <c r="F81" s="99" t="s">
        <v>45</v>
      </c>
      <c r="G81" s="99"/>
      <c r="H81" s="99" t="s">
        <v>42</v>
      </c>
      <c r="I81" s="99"/>
      <c r="J81" s="99"/>
    </row>
    <row r="82" spans="4:10" x14ac:dyDescent="0.25">
      <c r="D82" s="15" t="s">
        <v>51</v>
      </c>
      <c r="E82" s="15" t="s">
        <v>52</v>
      </c>
      <c r="F82" s="62" t="str">
        <f>Studienliste!$F$17</f>
        <v>ISI-05 13</v>
      </c>
      <c r="G82" s="63" t="s">
        <v>128</v>
      </c>
      <c r="H82" s="64" t="str">
        <f>Studienliste!$F$10</f>
        <v>OTTO-01 17</v>
      </c>
      <c r="I82" s="65" t="str">
        <f>Studienliste!$F$8</f>
        <v>TUD-02 20</v>
      </c>
      <c r="J82" s="66" t="str">
        <f>G82</f>
        <v>ENWI</v>
      </c>
    </row>
    <row r="83" spans="4:10" x14ac:dyDescent="0.25">
      <c r="D83" s="8" t="str">
        <f>'Produktion je Standort'!C6</f>
        <v>Austria</v>
      </c>
      <c r="E83" s="8" t="str">
        <f>'Produktion je Standort'!D6</f>
        <v>Donawitz</v>
      </c>
      <c r="F83" s="50">
        <f>'Gesamtenergie 2019'!E7*'Energie pro Energieträger'!D$51</f>
        <v>17276.566999999999</v>
      </c>
      <c r="G83" s="54">
        <f>'Gesamtenergie 2019'!F7*'Energie pro Energieträger'!D$49</f>
        <v>20458.044444444447</v>
      </c>
      <c r="H83" s="51">
        <f>'Gesamtenergie 2019'!G7*'Energie pro Energieträger'!E$50</f>
        <v>16903.039999999997</v>
      </c>
      <c r="I83" s="53">
        <f>'Gesamtenergie 2019'!H7*'Energie pro Energieträger'!E$52</f>
        <v>13152.678</v>
      </c>
      <c r="J83" s="52">
        <f>'Gesamtenergie 2019'!I7*'Energie pro Energieträger'!E$49</f>
        <v>11825.001222222221</v>
      </c>
    </row>
    <row r="84" spans="4:10" x14ac:dyDescent="0.25">
      <c r="D84" s="8" t="str">
        <f>'Produktion je Standort'!C7</f>
        <v>Austria</v>
      </c>
      <c r="E84" s="8" t="str">
        <f>'Produktion je Standort'!D7</f>
        <v>Linz</v>
      </c>
      <c r="F84" s="50">
        <f>'Gesamtenergie 2019'!E8*'Energie pro Energieträger'!D$51</f>
        <v>17276.566999999999</v>
      </c>
      <c r="G84" s="54">
        <f>'Gesamtenergie 2019'!F8*'Energie pro Energieträger'!D$49</f>
        <v>20458.044444444447</v>
      </c>
      <c r="H84" s="51">
        <f>'Gesamtenergie 2019'!G8*'Energie pro Energieträger'!E$50</f>
        <v>16903.039999999997</v>
      </c>
      <c r="I84" s="53">
        <f>'Gesamtenergie 2019'!H8*'Energie pro Energieträger'!E$52</f>
        <v>13152.678</v>
      </c>
      <c r="J84" s="52">
        <f>'Gesamtenergie 2019'!I8*'Energie pro Energieträger'!E$49</f>
        <v>11825.001222222221</v>
      </c>
    </row>
    <row r="85" spans="4:10" x14ac:dyDescent="0.25">
      <c r="D85" s="8" t="str">
        <f>'Produktion je Standort'!C8</f>
        <v>Belgium</v>
      </c>
      <c r="E85" s="8" t="str">
        <f>'Produktion je Standort'!D8</f>
        <v>Ghent</v>
      </c>
      <c r="F85" s="50">
        <f>'Gesamtenergie 2019'!E9*'Energie pro Energieträger'!D$51</f>
        <v>24955.55</v>
      </c>
      <c r="G85" s="54">
        <f>'Gesamtenergie 2019'!F9*'Energie pro Energieträger'!D$49</f>
        <v>29551.111111111117</v>
      </c>
      <c r="H85" s="51">
        <f>'Gesamtenergie 2019'!G9*'Energie pro Energieträger'!E$50</f>
        <v>24415.999999999996</v>
      </c>
      <c r="I85" s="53">
        <f>'Gesamtenergie 2019'!H9*'Energie pro Energieträger'!E$52</f>
        <v>18998.7</v>
      </c>
      <c r="J85" s="52">
        <f>'Gesamtenergie 2019'!I9*'Energie pro Energieträger'!E$49</f>
        <v>17080.905555555553</v>
      </c>
    </row>
    <row r="86" spans="4:10" x14ac:dyDescent="0.25">
      <c r="D86" s="8" t="str">
        <f>'Produktion je Standort'!C9</f>
        <v>Czech Republic</v>
      </c>
      <c r="E86" s="8" t="str">
        <f>'Produktion je Standort'!D9</f>
        <v>Trinec</v>
      </c>
      <c r="F86" s="50">
        <f>'Gesamtenergie 2019'!E10*'Energie pro Energieträger'!D$51</f>
        <v>11827.556999999999</v>
      </c>
      <c r="G86" s="54">
        <f>'Gesamtenergie 2019'!F10*'Energie pro Energieträger'!D$49</f>
        <v>14005.600000000002</v>
      </c>
      <c r="H86" s="51">
        <f>'Gesamtenergie 2019'!G10*'Energie pro Energieträger'!E$50</f>
        <v>11571.839999999998</v>
      </c>
      <c r="I86" s="53">
        <f>'Gesamtenergie 2019'!H10*'Energie pro Energieträger'!E$52</f>
        <v>9004.3379999999997</v>
      </c>
      <c r="J86" s="52">
        <f>'Gesamtenergie 2019'!I10*'Energie pro Energieträger'!E$49</f>
        <v>8095.4089999999997</v>
      </c>
    </row>
    <row r="87" spans="4:10" x14ac:dyDescent="0.25">
      <c r="D87" s="8" t="str">
        <f>'Produktion je Standort'!C10</f>
        <v>Finland</v>
      </c>
      <c r="E87" s="8" t="str">
        <f>'Produktion je Standort'!D10</f>
        <v>Raahe</v>
      </c>
      <c r="F87" s="50">
        <f>'Gesamtenergie 2019'!E11*'Energie pro Energieträger'!D$51</f>
        <v>11905.4</v>
      </c>
      <c r="G87" s="54">
        <f>'Gesamtenergie 2019'!F11*'Energie pro Energieträger'!D$49</f>
        <v>14097.777777777781</v>
      </c>
      <c r="H87" s="51">
        <f>'Gesamtenergie 2019'!G11*'Energie pro Energieträger'!E$50</f>
        <v>11647.999999999998</v>
      </c>
      <c r="I87" s="53">
        <f>'Gesamtenergie 2019'!H11*'Energie pro Energieträger'!E$52</f>
        <v>9063.6</v>
      </c>
      <c r="J87" s="52">
        <f>'Gesamtenergie 2019'!I11*'Energie pro Energieträger'!E$49</f>
        <v>8148.688888888888</v>
      </c>
    </row>
    <row r="88" spans="4:10" x14ac:dyDescent="0.25">
      <c r="D88" s="8" t="str">
        <f>'Produktion je Standort'!C11</f>
        <v>France</v>
      </c>
      <c r="E88" s="8" t="str">
        <f>'Produktion je Standort'!D11</f>
        <v>Fos-Sur-Mer</v>
      </c>
      <c r="F88" s="50">
        <f>'Gesamtenergie 2019'!E12*'Energie pro Energieträger'!D$51</f>
        <v>17171.25</v>
      </c>
      <c r="G88" s="54">
        <f>'Gesamtenergie 2019'!F12*'Energie pro Energieträger'!D$49</f>
        <v>20333.333333333339</v>
      </c>
      <c r="H88" s="51">
        <f>'Gesamtenergie 2019'!G12*'Energie pro Energieträger'!E$50</f>
        <v>16800</v>
      </c>
      <c r="I88" s="53">
        <f>'Gesamtenergie 2019'!H12*'Energie pro Energieträger'!E$52</f>
        <v>13072.5</v>
      </c>
      <c r="J88" s="52">
        <f>'Gesamtenergie 2019'!I12*'Energie pro Energieträger'!E$49</f>
        <v>11752.916666666666</v>
      </c>
    </row>
    <row r="89" spans="4:10" x14ac:dyDescent="0.25">
      <c r="D89" s="8" t="str">
        <f>'Produktion je Standort'!C12</f>
        <v>France</v>
      </c>
      <c r="E89" s="8" t="str">
        <f>'Produktion je Standort'!D12</f>
        <v>Dunkerque</v>
      </c>
      <c r="F89" s="50">
        <f>'Gesamtenergie 2019'!E13*'Energie pro Energieträger'!D$51</f>
        <v>31366.149999999998</v>
      </c>
      <c r="G89" s="54">
        <f>'Gesamtenergie 2019'!F13*'Energie pro Energieträger'!D$49</f>
        <v>37142.222222222234</v>
      </c>
      <c r="H89" s="51">
        <f>'Gesamtenergie 2019'!G13*'Energie pro Energieträger'!E$50</f>
        <v>30687.999999999996</v>
      </c>
      <c r="I89" s="53">
        <f>'Gesamtenergie 2019'!H13*'Energie pro Energieträger'!E$52</f>
        <v>23879.100000000002</v>
      </c>
      <c r="J89" s="52">
        <f>'Gesamtenergie 2019'!I13*'Energie pro Energieträger'!E$49</f>
        <v>21468.661111111109</v>
      </c>
    </row>
    <row r="90" spans="4:10" x14ac:dyDescent="0.25">
      <c r="D90" s="8" t="str">
        <f>'Produktion je Standort'!C13</f>
        <v>Germany</v>
      </c>
      <c r="E90" s="8" t="str">
        <f>'Produktion je Standort'!D13</f>
        <v>Bremen</v>
      </c>
      <c r="F90" s="50">
        <f>'Gesamtenergie 2019'!E14*'Energie pro Energieträger'!D$51</f>
        <v>15110.699999999999</v>
      </c>
      <c r="G90" s="54">
        <f>'Gesamtenergie 2019'!F14*'Energie pro Energieträger'!D$49</f>
        <v>17893.333333333336</v>
      </c>
      <c r="H90" s="51">
        <f>'Gesamtenergie 2019'!G14*'Energie pro Energieträger'!E$50</f>
        <v>14783.999999999998</v>
      </c>
      <c r="I90" s="53">
        <f>'Gesamtenergie 2019'!H14*'Energie pro Energieträger'!E$52</f>
        <v>11503.800000000001</v>
      </c>
      <c r="J90" s="52">
        <f>'Gesamtenergie 2019'!I14*'Energie pro Energieträger'!E$49</f>
        <v>10342.566666666666</v>
      </c>
    </row>
    <row r="91" spans="4:10" x14ac:dyDescent="0.25">
      <c r="D91" s="8" t="str">
        <f>'Produktion je Standort'!C14</f>
        <v>Germany</v>
      </c>
      <c r="E91" s="8" t="str">
        <f>'Produktion je Standort'!D14</f>
        <v>Voelklingen</v>
      </c>
      <c r="F91" s="50">
        <f>'Gesamtenergie 2019'!E15*'Energie pro Energieträger'!D$51</f>
        <v>12738.777999999998</v>
      </c>
      <c r="G91" s="54">
        <f>'Gesamtenergie 2019'!F15*'Energie pro Energieträger'!D$49</f>
        <v>15084.622222222226</v>
      </c>
      <c r="H91" s="51">
        <f>'Gesamtenergie 2019'!G15*'Energie pro Energieträger'!E$50</f>
        <v>12463.359999999999</v>
      </c>
      <c r="I91" s="53">
        <f>'Gesamtenergie 2019'!H15*'Energie pro Energieträger'!E$52</f>
        <v>9698.0519999999997</v>
      </c>
      <c r="J91" s="52">
        <f>'Gesamtenergie 2019'!I15*'Energie pro Energieträger'!E$49</f>
        <v>8719.0971111111103</v>
      </c>
    </row>
    <row r="92" spans="4:10" x14ac:dyDescent="0.25">
      <c r="D92" s="8" t="str">
        <f>'Produktion je Standort'!C15</f>
        <v>Germany</v>
      </c>
      <c r="E92" s="8" t="str">
        <f>'Produktion je Standort'!D15</f>
        <v>Eisenhuettenstadt</v>
      </c>
      <c r="F92" s="50">
        <f>'Gesamtenergie 2019'!E16*'Energie pro Energieträger'!D$51</f>
        <v>9844.8499999999985</v>
      </c>
      <c r="G92" s="54">
        <f>'Gesamtenergie 2019'!F16*'Energie pro Energieträger'!D$49</f>
        <v>11657.777777777781</v>
      </c>
      <c r="H92" s="51">
        <f>'Gesamtenergie 2019'!G16*'Energie pro Energieträger'!E$50</f>
        <v>9631.9999999999982</v>
      </c>
      <c r="I92" s="53">
        <f>'Gesamtenergie 2019'!H16*'Energie pro Energieträger'!E$52</f>
        <v>7494.9000000000005</v>
      </c>
      <c r="J92" s="52">
        <f>'Gesamtenergie 2019'!I16*'Energie pro Energieträger'!E$49</f>
        <v>6738.3388888888885</v>
      </c>
    </row>
    <row r="93" spans="4:10" x14ac:dyDescent="0.25">
      <c r="D93" s="8" t="str">
        <f>'Produktion je Standort'!C16</f>
        <v>Germany</v>
      </c>
      <c r="E93" s="8" t="str">
        <f>'Produktion je Standort'!D16</f>
        <v>Duisburg-Huckingen</v>
      </c>
      <c r="F93" s="50">
        <f>'Gesamtenergie 2019'!E17*'Energie pro Energieträger'!D$51</f>
        <v>22895</v>
      </c>
      <c r="G93" s="54">
        <f>'Gesamtenergie 2019'!F17*'Energie pro Energieträger'!D$49</f>
        <v>27111.111111111117</v>
      </c>
      <c r="H93" s="51">
        <f>'Gesamtenergie 2019'!G17*'Energie pro Energieträger'!E$50</f>
        <v>22399.999999999996</v>
      </c>
      <c r="I93" s="53">
        <f>'Gesamtenergie 2019'!H17*'Energie pro Energieträger'!E$52</f>
        <v>17430</v>
      </c>
      <c r="J93" s="52">
        <f>'Gesamtenergie 2019'!I17*'Energie pro Energieträger'!E$49</f>
        <v>15670.555555555555</v>
      </c>
    </row>
    <row r="94" spans="4:10" x14ac:dyDescent="0.25">
      <c r="D94" s="8" t="str">
        <f>'Produktion je Standort'!C17</f>
        <v>Germany</v>
      </c>
      <c r="E94" s="8" t="str">
        <f>'Produktion je Standort'!D17</f>
        <v>Duisburg-Beeckerwerth</v>
      </c>
      <c r="F94" s="50">
        <f>'Gesamtenergie 2019'!E18*'Energie pro Energieträger'!D$51</f>
        <v>27474</v>
      </c>
      <c r="G94" s="54">
        <f>'Gesamtenergie 2019'!F18*'Energie pro Energieträger'!D$49</f>
        <v>32533.333333333339</v>
      </c>
      <c r="H94" s="51">
        <f>'Gesamtenergie 2019'!G18*'Energie pro Energieträger'!E$50</f>
        <v>26879.999999999996</v>
      </c>
      <c r="I94" s="53">
        <f>'Gesamtenergie 2019'!H18*'Energie pro Energieträger'!E$52</f>
        <v>20916</v>
      </c>
      <c r="J94" s="52">
        <f>'Gesamtenergie 2019'!I18*'Energie pro Energieträger'!E$49</f>
        <v>18804.666666666664</v>
      </c>
    </row>
    <row r="95" spans="4:10" x14ac:dyDescent="0.25">
      <c r="D95" s="8" t="str">
        <f>'Produktion je Standort'!C18</f>
        <v>Germany</v>
      </c>
      <c r="E95" s="8" t="str">
        <f>'Produktion je Standort'!D18</f>
        <v>Salzgitter</v>
      </c>
      <c r="F95" s="50">
        <f>'Gesamtenergie 2019'!E19*'Energie pro Energieträger'!D$51</f>
        <v>21063.399999999998</v>
      </c>
      <c r="G95" s="54">
        <f>'Gesamtenergie 2019'!F19*'Energie pro Energieträger'!D$49</f>
        <v>24942.222222222226</v>
      </c>
      <c r="H95" s="51">
        <f>'Gesamtenergie 2019'!G19*'Energie pro Energieträger'!E$50</f>
        <v>20607.999999999996</v>
      </c>
      <c r="I95" s="53">
        <f>'Gesamtenergie 2019'!H19*'Energie pro Energieträger'!E$52</f>
        <v>16035.6</v>
      </c>
      <c r="J95" s="52">
        <f>'Gesamtenergie 2019'!I19*'Energie pro Energieträger'!E$49</f>
        <v>14416.911111111111</v>
      </c>
    </row>
    <row r="96" spans="4:10" x14ac:dyDescent="0.25">
      <c r="D96" s="8" t="str">
        <f>'Produktion je Standort'!C19</f>
        <v>Germany</v>
      </c>
      <c r="E96" s="8" t="str">
        <f>'Produktion je Standort'!D19</f>
        <v>Dillingen</v>
      </c>
      <c r="F96" s="50">
        <f>'Gesamtenergie 2019'!E20*'Energie pro Energieträger'!D$51</f>
        <v>10687.385999999999</v>
      </c>
      <c r="G96" s="54">
        <f>'Gesamtenergie 2019'!F20*'Energie pro Energieträger'!D$49</f>
        <v>12655.466666666669</v>
      </c>
      <c r="H96" s="51">
        <f>'Gesamtenergie 2019'!G20*'Energie pro Energieträger'!E$50</f>
        <v>10456.32</v>
      </c>
      <c r="I96" s="53">
        <f>'Gesamtenergie 2019'!H20*'Energie pro Energieträger'!E$52</f>
        <v>8136.3240000000005</v>
      </c>
      <c r="J96" s="52">
        <f>'Gesamtenergie 2019'!I20*'Energie pro Energieträger'!E$49</f>
        <v>7315.0153333333328</v>
      </c>
    </row>
    <row r="97" spans="4:10" x14ac:dyDescent="0.25">
      <c r="D97" s="8" t="str">
        <f>'Produktion je Standort'!C20</f>
        <v>Germany</v>
      </c>
      <c r="E97" s="8" t="str">
        <f>'Produktion je Standort'!D20</f>
        <v>Duisburg</v>
      </c>
      <c r="F97" s="50">
        <f>'Gesamtenergie 2019'!E21*'Energie pro Energieträger'!D$51</f>
        <v>5128.4799999999996</v>
      </c>
      <c r="G97" s="54">
        <f>'Gesamtenergie 2019'!F21*'Energie pro Energieträger'!D$49</f>
        <v>6072.8888888888905</v>
      </c>
      <c r="H97" s="51">
        <f>'Gesamtenergie 2019'!G21*'Energie pro Energieträger'!E$50</f>
        <v>5017.5999999999995</v>
      </c>
      <c r="I97" s="53">
        <f>'Gesamtenergie 2019'!H21*'Energie pro Energieträger'!E$52</f>
        <v>3904.32</v>
      </c>
      <c r="J97" s="52">
        <f>'Gesamtenergie 2019'!I21*'Energie pro Energieträger'!E$49</f>
        <v>3510.2044444444441</v>
      </c>
    </row>
    <row r="98" spans="4:10" x14ac:dyDescent="0.25">
      <c r="D98" s="8" t="str">
        <f>'Produktion je Standort'!C21</f>
        <v>Germany</v>
      </c>
      <c r="E98" s="8" t="str">
        <f>'Produktion je Standort'!D21</f>
        <v>Duisburg-Bruckhausen</v>
      </c>
      <c r="F98" s="50">
        <f>'Gesamtenergie 2019'!E22*'Energie pro Energieträger'!D$51</f>
        <v>27474</v>
      </c>
      <c r="G98" s="54">
        <f>'Gesamtenergie 2019'!F22*'Energie pro Energieträger'!D$49</f>
        <v>32533.333333333339</v>
      </c>
      <c r="H98" s="51">
        <f>'Gesamtenergie 2019'!G22*'Energie pro Energieträger'!E$50</f>
        <v>26879.999999999996</v>
      </c>
      <c r="I98" s="53">
        <f>'Gesamtenergie 2019'!H22*'Energie pro Energieträger'!E$52</f>
        <v>20916</v>
      </c>
      <c r="J98" s="52">
        <f>'Gesamtenergie 2019'!I22*'Energie pro Energieträger'!E$49</f>
        <v>18804.666666666664</v>
      </c>
    </row>
    <row r="99" spans="4:10" x14ac:dyDescent="0.25">
      <c r="D99" s="8" t="str">
        <f>'Produktion je Standort'!C22</f>
        <v>Hungaria</v>
      </c>
      <c r="E99" s="8" t="str">
        <f>'Produktion je Standort'!D22</f>
        <v>Dunauijvaros</v>
      </c>
      <c r="F99" s="50">
        <f>'Gesamtenergie 2019'!E23*'Energie pro Energieträger'!D$51</f>
        <v>7326.4</v>
      </c>
      <c r="G99" s="54">
        <f>'Gesamtenergie 2019'!F23*'Energie pro Energieträger'!D$49</f>
        <v>8675.5555555555566</v>
      </c>
      <c r="H99" s="51">
        <f>'Gesamtenergie 2019'!G23*'Energie pro Energieträger'!E$50</f>
        <v>7167.9999999999991</v>
      </c>
      <c r="I99" s="53">
        <f>'Gesamtenergie 2019'!H23*'Energie pro Energieträger'!E$52</f>
        <v>5577.6</v>
      </c>
      <c r="J99" s="52">
        <f>'Gesamtenergie 2019'!I23*'Energie pro Energieträger'!E$49</f>
        <v>5014.5777777777776</v>
      </c>
    </row>
    <row r="100" spans="4:10" x14ac:dyDescent="0.25">
      <c r="D100" s="8" t="str">
        <f>'Produktion je Standort'!C23</f>
        <v>Italy</v>
      </c>
      <c r="E100" s="8" t="str">
        <f>'Produktion je Standort'!D23</f>
        <v>Taranto</v>
      </c>
      <c r="F100" s="50">
        <f>'Gesamtenergie 2019'!E24*'Energie pro Energieträger'!D$51</f>
        <v>38921.5</v>
      </c>
      <c r="G100" s="54">
        <f>'Gesamtenergie 2019'!F24*'Energie pro Energieträger'!D$49</f>
        <v>46088.888888888898</v>
      </c>
      <c r="H100" s="51">
        <f>'Gesamtenergie 2019'!G24*'Energie pro Energieträger'!E$50</f>
        <v>38079.999999999993</v>
      </c>
      <c r="I100" s="53">
        <f>'Gesamtenergie 2019'!H24*'Energie pro Energieträger'!E$52</f>
        <v>29631</v>
      </c>
      <c r="J100" s="52">
        <f>'Gesamtenergie 2019'!I24*'Energie pro Energieträger'!E$49</f>
        <v>26639.944444444442</v>
      </c>
    </row>
    <row r="101" spans="4:10" x14ac:dyDescent="0.25">
      <c r="D101" s="8" t="str">
        <f>'Produktion je Standort'!C24</f>
        <v>Netherlands</v>
      </c>
      <c r="E101" s="8" t="str">
        <f>'Produktion je Standort'!D24</f>
        <v>Ijmuiden</v>
      </c>
      <c r="F101" s="50">
        <f>'Gesamtenergie 2019'!E25*'Energie pro Energieträger'!D$51</f>
        <v>31205.884999999998</v>
      </c>
      <c r="G101" s="54">
        <f>'Gesamtenergie 2019'!F25*'Energie pro Energieträger'!D$49</f>
        <v>36952.444444444453</v>
      </c>
      <c r="H101" s="51">
        <f>'Gesamtenergie 2019'!G25*'Energie pro Energieträger'!E$50</f>
        <v>30531.199999999997</v>
      </c>
      <c r="I101" s="53">
        <f>'Gesamtenergie 2019'!H25*'Energie pro Energieträger'!E$52</f>
        <v>23757.09</v>
      </c>
      <c r="J101" s="52">
        <f>'Gesamtenergie 2019'!I25*'Energie pro Energieträger'!E$49</f>
        <v>21358.967222222222</v>
      </c>
    </row>
    <row r="102" spans="4:10" x14ac:dyDescent="0.25">
      <c r="D102" s="8" t="str">
        <f>'Produktion je Standort'!C25</f>
        <v>Poland</v>
      </c>
      <c r="E102" s="8" t="str">
        <f>'Produktion je Standort'!D25</f>
        <v>Krakow</v>
      </c>
      <c r="F102" s="50">
        <f>'Gesamtenergie 2019'!E26*'Energie pro Energieträger'!D$51</f>
        <v>12477.775</v>
      </c>
      <c r="G102" s="54">
        <f>'Gesamtenergie 2019'!F26*'Energie pro Energieträger'!D$49</f>
        <v>14775.555555555558</v>
      </c>
      <c r="H102" s="51">
        <f>'Gesamtenergie 2019'!G26*'Energie pro Energieträger'!E$50</f>
        <v>12207.999999999998</v>
      </c>
      <c r="I102" s="53">
        <f>'Gesamtenergie 2019'!H26*'Energie pro Energieträger'!E$52</f>
        <v>9499.35</v>
      </c>
      <c r="J102" s="52">
        <f>'Gesamtenergie 2019'!I26*'Energie pro Energieträger'!E$49</f>
        <v>8540.4527777777766</v>
      </c>
    </row>
    <row r="103" spans="4:10" x14ac:dyDescent="0.25">
      <c r="D103" s="8" t="str">
        <f>'Produktion je Standort'!C26</f>
        <v>Poland</v>
      </c>
      <c r="E103" s="8" t="str">
        <f>'Produktion je Standort'!D26</f>
        <v>Dabrowa Gornicza</v>
      </c>
      <c r="F103" s="50">
        <f>'Gesamtenergie 2019'!E27*'Energie pro Energieträger'!D$51</f>
        <v>12477.775</v>
      </c>
      <c r="G103" s="54">
        <f>'Gesamtenergie 2019'!F27*'Energie pro Energieträger'!D$49</f>
        <v>14775.555555555558</v>
      </c>
      <c r="H103" s="51">
        <f>'Gesamtenergie 2019'!G27*'Energie pro Energieträger'!E$50</f>
        <v>12207.999999999998</v>
      </c>
      <c r="I103" s="53">
        <f>'Gesamtenergie 2019'!H27*'Energie pro Energieträger'!E$52</f>
        <v>9499.35</v>
      </c>
      <c r="J103" s="52">
        <f>'Gesamtenergie 2019'!I27*'Energie pro Energieträger'!E$49</f>
        <v>8540.4527777777766</v>
      </c>
    </row>
    <row r="104" spans="4:10" x14ac:dyDescent="0.25">
      <c r="D104" s="8" t="str">
        <f>'Produktion je Standort'!C27</f>
        <v>Romania</v>
      </c>
      <c r="E104" s="8" t="str">
        <f>'Produktion je Standort'!D27</f>
        <v>Galati</v>
      </c>
      <c r="F104" s="50">
        <f>'Gesamtenergie 2019'!E28*'Energie pro Energieträger'!D$51</f>
        <v>9386.9499999999989</v>
      </c>
      <c r="G104" s="54">
        <f>'Gesamtenergie 2019'!F28*'Energie pro Energieträger'!D$49</f>
        <v>11115.555555555558</v>
      </c>
      <c r="H104" s="51">
        <f>'Gesamtenergie 2019'!G28*'Energie pro Energieträger'!E$50</f>
        <v>9183.9999999999982</v>
      </c>
      <c r="I104" s="53">
        <f>'Gesamtenergie 2019'!H28*'Energie pro Energieträger'!E$52</f>
        <v>7146.3</v>
      </c>
      <c r="J104" s="52">
        <f>'Gesamtenergie 2019'!I28*'Energie pro Energieträger'!E$49</f>
        <v>6424.927777777777</v>
      </c>
    </row>
    <row r="105" spans="4:10" x14ac:dyDescent="0.25">
      <c r="D105" s="8" t="str">
        <f>'Produktion je Standort'!C28</f>
        <v>Slovakia</v>
      </c>
      <c r="E105" s="8" t="str">
        <f>'Produktion je Standort'!D28</f>
        <v>Kosice</v>
      </c>
      <c r="F105" s="50">
        <f>'Gesamtenergie 2019'!E29*'Energie pro Energieträger'!D$51</f>
        <v>20605.5</v>
      </c>
      <c r="G105" s="54">
        <f>'Gesamtenergie 2019'!F29*'Energie pro Energieträger'!D$49</f>
        <v>24400.000000000004</v>
      </c>
      <c r="H105" s="51">
        <f>'Gesamtenergie 2019'!G29*'Energie pro Energieträger'!E$50</f>
        <v>20159.999999999996</v>
      </c>
      <c r="I105" s="53">
        <f>'Gesamtenergie 2019'!H29*'Energie pro Energieträger'!E$52</f>
        <v>15687.000000000002</v>
      </c>
      <c r="J105" s="52">
        <f>'Gesamtenergie 2019'!I29*'Energie pro Energieträger'!E$49</f>
        <v>14103.499999999998</v>
      </c>
    </row>
    <row r="106" spans="4:10" x14ac:dyDescent="0.25">
      <c r="D106" s="8" t="str">
        <f>'Produktion je Standort'!C29</f>
        <v>Spain</v>
      </c>
      <c r="E106" s="8" t="str">
        <f>'Produktion je Standort'!D29</f>
        <v>Gijon</v>
      </c>
      <c r="F106" s="50">
        <f>'Gesamtenergie 2019'!E30*'Energie pro Energieträger'!D$51</f>
        <v>10875.125</v>
      </c>
      <c r="G106" s="54">
        <f>'Gesamtenergie 2019'!F30*'Energie pro Energieträger'!D$49</f>
        <v>12877.777777777781</v>
      </c>
      <c r="H106" s="51">
        <f>'Gesamtenergie 2019'!G30*'Energie pro Energieträger'!E$50</f>
        <v>10639.999999999998</v>
      </c>
      <c r="I106" s="53">
        <f>'Gesamtenergie 2019'!H30*'Energie pro Energieträger'!E$52</f>
        <v>8279.25</v>
      </c>
      <c r="J106" s="52">
        <f>'Gesamtenergie 2019'!I30*'Energie pro Energieträger'!E$49</f>
        <v>7443.5138888888887</v>
      </c>
    </row>
    <row r="107" spans="4:10" x14ac:dyDescent="0.25">
      <c r="D107" s="8" t="str">
        <f>'Produktion je Standort'!C30</f>
        <v>Spain</v>
      </c>
      <c r="E107" s="8" t="str">
        <f>'Produktion je Standort'!D30</f>
        <v>Aviles</v>
      </c>
      <c r="F107" s="50">
        <f>'Gesamtenergie 2019'!E31*'Energie pro Energieträger'!D$51</f>
        <v>10875.125</v>
      </c>
      <c r="G107" s="54">
        <f>'Gesamtenergie 2019'!F31*'Energie pro Energieträger'!D$49</f>
        <v>12877.777777777781</v>
      </c>
      <c r="H107" s="51">
        <f>'Gesamtenergie 2019'!G31*'Energie pro Energieträger'!E$50</f>
        <v>10639.999999999998</v>
      </c>
      <c r="I107" s="53">
        <f>'Gesamtenergie 2019'!H31*'Energie pro Energieträger'!E$52</f>
        <v>8279.25</v>
      </c>
      <c r="J107" s="52">
        <f>'Gesamtenergie 2019'!I31*'Energie pro Energieträger'!E$49</f>
        <v>7443.5138888888887</v>
      </c>
    </row>
    <row r="108" spans="4:10" x14ac:dyDescent="0.25">
      <c r="D108" s="8" t="str">
        <f>'Produktion je Standort'!C31</f>
        <v>Sweden</v>
      </c>
      <c r="E108" s="8" t="str">
        <f>'Produktion je Standort'!D31</f>
        <v>Lulea</v>
      </c>
      <c r="F108" s="50">
        <f>'Gesamtenergie 2019'!E32*'Energie pro Energieträger'!D$51</f>
        <v>10531.699999999999</v>
      </c>
      <c r="G108" s="54">
        <f>'Gesamtenergie 2019'!F32*'Energie pro Energieträger'!D$49</f>
        <v>12471.111111111113</v>
      </c>
      <c r="H108" s="51">
        <f>'Gesamtenergie 2019'!G32*'Energie pro Energieträger'!E$50</f>
        <v>10303.999999999998</v>
      </c>
      <c r="I108" s="53">
        <f>'Gesamtenergie 2019'!H32*'Energie pro Energieträger'!E$52</f>
        <v>8017.8</v>
      </c>
      <c r="J108" s="52">
        <f>'Gesamtenergie 2019'!I32*'Energie pro Energieträger'!E$49</f>
        <v>7208.4555555555553</v>
      </c>
    </row>
    <row r="109" spans="4:10" x14ac:dyDescent="0.25">
      <c r="D109" s="8" t="str">
        <f>'Produktion je Standort'!C32</f>
        <v>Sweden</v>
      </c>
      <c r="E109" s="8" t="str">
        <f>'Produktion je Standort'!D32</f>
        <v>Oxeloesund</v>
      </c>
      <c r="F109" s="50">
        <f>'Gesamtenergie 2019'!E33*'Energie pro Energieträger'!D$51</f>
        <v>6868.5</v>
      </c>
      <c r="G109" s="54">
        <f>'Gesamtenergie 2019'!F33*'Energie pro Energieträger'!D$49</f>
        <v>8133.3333333333348</v>
      </c>
      <c r="H109" s="51">
        <f>'Gesamtenergie 2019'!G33*'Energie pro Energieträger'!E$50</f>
        <v>6719.9999999999991</v>
      </c>
      <c r="I109" s="53">
        <f>'Gesamtenergie 2019'!H33*'Energie pro Energieträger'!E$52</f>
        <v>5229</v>
      </c>
      <c r="J109" s="52">
        <f>'Gesamtenergie 2019'!I33*'Energie pro Energieträger'!E$49</f>
        <v>4701.1666666666661</v>
      </c>
    </row>
    <row r="110" spans="4:10" x14ac:dyDescent="0.25">
      <c r="D110" s="8" t="str">
        <f>'Produktion je Standort'!C33</f>
        <v>United Kingdom</v>
      </c>
      <c r="E110" s="8" t="str">
        <f>'Produktion je Standort'!D33</f>
        <v>Port Talbot</v>
      </c>
      <c r="F110" s="50">
        <f>'Gesamtenergie 2019'!E34*'Energie pro Energieträger'!D$51</f>
        <v>17331.514999999999</v>
      </c>
      <c r="G110" s="54">
        <f>'Gesamtenergie 2019'!F34*'Energie pro Energieträger'!D$49</f>
        <v>20523.111111111117</v>
      </c>
      <c r="H110" s="51">
        <f>'Gesamtenergie 2019'!G34*'Energie pro Energieträger'!E$50</f>
        <v>16956.8</v>
      </c>
      <c r="I110" s="53">
        <f>'Gesamtenergie 2019'!H34*'Energie pro Energieträger'!E$52</f>
        <v>13194.51</v>
      </c>
      <c r="J110" s="52">
        <f>'Gesamtenergie 2019'!I34*'Energie pro Energieträger'!E$49</f>
        <v>11862.610555555555</v>
      </c>
    </row>
    <row r="111" spans="4:10" x14ac:dyDescent="0.25">
      <c r="D111" s="8" t="str">
        <f>'Produktion je Standort'!C34</f>
        <v>United Kingdom</v>
      </c>
      <c r="E111" s="8" t="str">
        <f>'Produktion je Standort'!D34</f>
        <v>Scunthorpe</v>
      </c>
      <c r="F111" s="50">
        <f>'Gesamtenergie 2019'!E35*'Energie pro Energieträger'!D$51</f>
        <v>12821.199999999999</v>
      </c>
      <c r="G111" s="54">
        <f>'Gesamtenergie 2019'!F35*'Energie pro Energieträger'!D$49</f>
        <v>15182.222222222226</v>
      </c>
      <c r="H111" s="51">
        <f>'Gesamtenergie 2019'!G35*'Energie pro Energieträger'!E$50</f>
        <v>12543.999999999998</v>
      </c>
      <c r="I111" s="53">
        <f>'Gesamtenergie 2019'!H35*'Energie pro Energieträger'!E$52</f>
        <v>9760.8000000000011</v>
      </c>
      <c r="J111" s="52">
        <f>'Gesamtenergie 2019'!I35*'Energie pro Energieträger'!E$49</f>
        <v>8775.5111111111109</v>
      </c>
    </row>
    <row r="112" spans="4:10" ht="15.75" thickBot="1" x14ac:dyDescent="0.3"/>
    <row r="113" spans="4:12" ht="15.75" thickBot="1" x14ac:dyDescent="0.3">
      <c r="D113" s="100" t="s">
        <v>26</v>
      </c>
      <c r="E113" s="101"/>
      <c r="F113" s="79">
        <f>SUM(F83:F111)</f>
        <v>485900.58500000014</v>
      </c>
      <c r="G113" s="81">
        <f t="shared" ref="G113:J113" si="2">SUM(G83:G111)</f>
        <v>575379.11111111124</v>
      </c>
      <c r="H113" s="79">
        <f t="shared" si="2"/>
        <v>475395.19999999995</v>
      </c>
      <c r="I113" s="79">
        <f t="shared" si="2"/>
        <v>369916.88999999996</v>
      </c>
      <c r="J113" s="82">
        <f t="shared" si="2"/>
        <v>332576.20055555546</v>
      </c>
    </row>
    <row r="116" spans="4:12" ht="21" x14ac:dyDescent="0.35">
      <c r="D116" s="86" t="s">
        <v>155</v>
      </c>
      <c r="E116" s="86"/>
      <c r="F116" s="86"/>
      <c r="G116" s="86"/>
      <c r="H116" s="86"/>
      <c r="I116" s="86"/>
      <c r="J116" s="86"/>
      <c r="K116" s="55"/>
      <c r="L116" s="55"/>
    </row>
    <row r="118" spans="4:12" ht="15.75" x14ac:dyDescent="0.25">
      <c r="F118" s="99" t="s">
        <v>45</v>
      </c>
      <c r="G118" s="99"/>
      <c r="H118" s="99" t="s">
        <v>42</v>
      </c>
      <c r="I118" s="99"/>
      <c r="J118" s="99"/>
    </row>
    <row r="119" spans="4:12" x14ac:dyDescent="0.25">
      <c r="D119" s="15" t="s">
        <v>51</v>
      </c>
      <c r="E119" s="15" t="s">
        <v>52</v>
      </c>
      <c r="F119" s="62" t="str">
        <f>Studienliste!$F$17</f>
        <v>ISI-05 13</v>
      </c>
      <c r="G119" s="63" t="s">
        <v>128</v>
      </c>
      <c r="H119" s="64" t="str">
        <f>Studienliste!$F$10</f>
        <v>OTTO-01 17</v>
      </c>
      <c r="I119" s="65" t="str">
        <f>Studienliste!$F$8</f>
        <v>TUD-02 20</v>
      </c>
      <c r="J119" s="66" t="str">
        <f>G119</f>
        <v>ENWI</v>
      </c>
    </row>
    <row r="120" spans="4:12" x14ac:dyDescent="0.25">
      <c r="D120" s="8" t="str">
        <f>'Produktion je Standort'!C6</f>
        <v>Austria</v>
      </c>
      <c r="E120" s="8" t="str">
        <f>'Produktion je Standort'!D6</f>
        <v>Donawitz</v>
      </c>
      <c r="F120" s="50">
        <f>'Gesamtenergie 2019'!E7*'Energie pro Energieträger'!D$55</f>
        <v>0</v>
      </c>
      <c r="G120" s="54">
        <f>'Gesamtenergie 2019'!F7*'Energie pro Energieträger'!D$53</f>
        <v>0</v>
      </c>
      <c r="H120" s="51">
        <f>'Gesamtenergie 2019'!G7*'Energie pro Energieträger'!E$54</f>
        <v>8662.5969230769206</v>
      </c>
      <c r="I120" s="53">
        <f>'Gesamtenergie 2019'!H7*'Energie pro Energieträger'!E$56</f>
        <v>13152.678</v>
      </c>
      <c r="J120" s="52">
        <f>'Gesamtenergie 2019'!I7*'Energie pro Energieträger'!E$53</f>
        <v>10017.443790196163</v>
      </c>
    </row>
    <row r="121" spans="4:12" x14ac:dyDescent="0.25">
      <c r="D121" s="8" t="str">
        <f>'Produktion je Standort'!C7</f>
        <v>Austria</v>
      </c>
      <c r="E121" s="8" t="str">
        <f>'Produktion je Standort'!D7</f>
        <v>Linz</v>
      </c>
      <c r="F121" s="50">
        <f>'Gesamtenergie 2019'!E8*'Energie pro Energieträger'!D$55</f>
        <v>0</v>
      </c>
      <c r="G121" s="54">
        <f>'Gesamtenergie 2019'!F8*'Energie pro Energieträger'!D$53</f>
        <v>0</v>
      </c>
      <c r="H121" s="51">
        <f>'Gesamtenergie 2019'!G8*'Energie pro Energieträger'!E$54</f>
        <v>8662.5969230769206</v>
      </c>
      <c r="I121" s="53">
        <f>'Gesamtenergie 2019'!H8*'Energie pro Energieträger'!E$56</f>
        <v>13152.678</v>
      </c>
      <c r="J121" s="52">
        <f>'Gesamtenergie 2019'!I8*'Energie pro Energieträger'!E$53</f>
        <v>10017.443790196163</v>
      </c>
    </row>
    <row r="122" spans="4:12" x14ac:dyDescent="0.25">
      <c r="D122" s="8" t="str">
        <f>'Produktion je Standort'!C8</f>
        <v>Belgium</v>
      </c>
      <c r="E122" s="8" t="str">
        <f>'Produktion je Standort'!D8</f>
        <v>Ghent</v>
      </c>
      <c r="F122" s="50">
        <f>'Gesamtenergie 2019'!E9*'Energie pro Energieträger'!D$55</f>
        <v>0</v>
      </c>
      <c r="G122" s="54">
        <f>'Gesamtenergie 2019'!F9*'Energie pro Energieträger'!D$53</f>
        <v>0</v>
      </c>
      <c r="H122" s="51">
        <f>'Gesamtenergie 2019'!G9*'Energie pro Energieträger'!E$54</f>
        <v>12512.895104895102</v>
      </c>
      <c r="I122" s="53">
        <f>'Gesamtenergie 2019'!H9*'Energie pro Energieträger'!E$56</f>
        <v>18998.7</v>
      </c>
      <c r="J122" s="52">
        <f>'Gesamtenergie 2019'!I9*'Energie pro Energieträger'!E$53</f>
        <v>14469.93603407609</v>
      </c>
    </row>
    <row r="123" spans="4:12" x14ac:dyDescent="0.25">
      <c r="D123" s="8" t="str">
        <f>'Produktion je Standort'!C9</f>
        <v>Czech Republic</v>
      </c>
      <c r="E123" s="8" t="str">
        <f>'Produktion je Standort'!D9</f>
        <v>Trinec</v>
      </c>
      <c r="F123" s="50">
        <f>'Gesamtenergie 2019'!E10*'Energie pro Energieträger'!D$55</f>
        <v>0</v>
      </c>
      <c r="G123" s="54">
        <f>'Gesamtenergie 2019'!F10*'Energie pro Energieträger'!D$53</f>
        <v>0</v>
      </c>
      <c r="H123" s="51">
        <f>'Gesamtenergie 2019'!G10*'Energie pro Energieträger'!E$54</f>
        <v>5930.4234965034957</v>
      </c>
      <c r="I123" s="53">
        <f>'Gesamtenergie 2019'!H10*'Energie pro Energieträger'!E$56</f>
        <v>9004.3379999999997</v>
      </c>
      <c r="J123" s="52">
        <f>'Gesamtenergie 2019'!I10*'Energie pro Energieträger'!E$53</f>
        <v>6857.9531699116596</v>
      </c>
    </row>
    <row r="124" spans="4:12" x14ac:dyDescent="0.25">
      <c r="D124" s="8" t="str">
        <f>'Produktion je Standort'!C10</f>
        <v>Finland</v>
      </c>
      <c r="E124" s="8" t="str">
        <f>'Produktion je Standort'!D10</f>
        <v>Raahe</v>
      </c>
      <c r="F124" s="50">
        <f>'Gesamtenergie 2019'!E11*'Energie pro Energieträger'!D$55</f>
        <v>0</v>
      </c>
      <c r="G124" s="54">
        <f>'Gesamtenergie 2019'!F11*'Energie pro Energieträger'!D$53</f>
        <v>0</v>
      </c>
      <c r="H124" s="51">
        <f>'Gesamtenergie 2019'!G11*'Energie pro Energieträger'!E$54</f>
        <v>5969.4545454545441</v>
      </c>
      <c r="I124" s="53">
        <f>'Gesamtenergie 2019'!H11*'Energie pro Energieträger'!E$56</f>
        <v>9063.6</v>
      </c>
      <c r="J124" s="52">
        <f>'Gesamtenergie 2019'!I11*'Energie pro Energieträger'!E$53</f>
        <v>6903.0887502014375</v>
      </c>
    </row>
    <row r="125" spans="4:12" x14ac:dyDescent="0.25">
      <c r="D125" s="8" t="str">
        <f>'Produktion je Standort'!C11</f>
        <v>France</v>
      </c>
      <c r="E125" s="8" t="str">
        <f>'Produktion je Standort'!D11</f>
        <v>Fos-Sur-Mer</v>
      </c>
      <c r="F125" s="50">
        <f>'Gesamtenergie 2019'!E12*'Energie pro Energieträger'!D$55</f>
        <v>0</v>
      </c>
      <c r="G125" s="54">
        <f>'Gesamtenergie 2019'!F12*'Energie pro Energieträger'!D$53</f>
        <v>0</v>
      </c>
      <c r="H125" s="51">
        <f>'Gesamtenergie 2019'!G12*'Energie pro Energieträger'!E$54</f>
        <v>8609.7902097902097</v>
      </c>
      <c r="I125" s="53">
        <f>'Gesamtenergie 2019'!H12*'Energie pro Energieträger'!E$56</f>
        <v>13072.5</v>
      </c>
      <c r="J125" s="52">
        <f>'Gesamtenergie 2019'!I12*'Energie pro Energieträger'!E$53</f>
        <v>9956.3780050982277</v>
      </c>
    </row>
    <row r="126" spans="4:12" x14ac:dyDescent="0.25">
      <c r="D126" s="8" t="str">
        <f>'Produktion je Standort'!C12</f>
        <v>France</v>
      </c>
      <c r="E126" s="8" t="str">
        <f>'Produktion je Standort'!D12</f>
        <v>Dunkerque</v>
      </c>
      <c r="F126" s="50">
        <f>'Gesamtenergie 2019'!E13*'Energie pro Energieträger'!D$55</f>
        <v>0</v>
      </c>
      <c r="G126" s="54">
        <f>'Gesamtenergie 2019'!F13*'Energie pro Energieträger'!D$53</f>
        <v>0</v>
      </c>
      <c r="H126" s="51">
        <f>'Gesamtenergie 2019'!G13*'Energie pro Energieträger'!E$54</f>
        <v>15727.21678321678</v>
      </c>
      <c r="I126" s="53">
        <f>'Gesamtenergie 2019'!H13*'Energie pro Energieträger'!E$56</f>
        <v>23879.100000000002</v>
      </c>
      <c r="J126" s="52">
        <f>'Gesamtenergie 2019'!I13*'Energie pro Energieträger'!E$53</f>
        <v>18186.983822646096</v>
      </c>
    </row>
    <row r="127" spans="4:12" x14ac:dyDescent="0.25">
      <c r="D127" s="8" t="str">
        <f>'Produktion je Standort'!C13</f>
        <v>Germany</v>
      </c>
      <c r="E127" s="8" t="str">
        <f>'Produktion je Standort'!D13</f>
        <v>Bremen</v>
      </c>
      <c r="F127" s="50">
        <f>'Gesamtenergie 2019'!E14*'Energie pro Energieträger'!D$55</f>
        <v>0</v>
      </c>
      <c r="G127" s="54">
        <f>'Gesamtenergie 2019'!F14*'Energie pro Energieträger'!D$53</f>
        <v>0</v>
      </c>
      <c r="H127" s="51">
        <f>'Gesamtenergie 2019'!G14*'Energie pro Energieträger'!E$54</f>
        <v>7576.6153846153829</v>
      </c>
      <c r="I127" s="53">
        <f>'Gesamtenergie 2019'!H14*'Energie pro Energieträger'!E$56</f>
        <v>11503.800000000001</v>
      </c>
      <c r="J127" s="52">
        <f>'Gesamtenergie 2019'!I14*'Energie pro Energieträger'!E$53</f>
        <v>8761.6126444864403</v>
      </c>
    </row>
    <row r="128" spans="4:12" x14ac:dyDescent="0.25">
      <c r="D128" s="8" t="str">
        <f>'Produktion je Standort'!C14</f>
        <v>Germany</v>
      </c>
      <c r="E128" s="8" t="str">
        <f>'Produktion je Standort'!D14</f>
        <v>Voelklingen</v>
      </c>
      <c r="F128" s="50">
        <f>'Gesamtenergie 2019'!E15*'Energie pro Energieträger'!D$55</f>
        <v>0</v>
      </c>
      <c r="G128" s="54">
        <f>'Gesamtenergie 2019'!F15*'Energie pro Energieträger'!D$53</f>
        <v>0</v>
      </c>
      <c r="H128" s="51">
        <f>'Gesamtenergie 2019'!G15*'Energie pro Energieträger'!E$54</f>
        <v>6387.3163636363624</v>
      </c>
      <c r="I128" s="53">
        <f>'Gesamtenergie 2019'!H15*'Energie pro Energieträger'!E$56</f>
        <v>9698.0519999999997</v>
      </c>
      <c r="J128" s="52">
        <f>'Gesamtenergie 2019'!I15*'Energie pro Energieträger'!E$53</f>
        <v>7386.3049627155387</v>
      </c>
    </row>
    <row r="129" spans="4:10" x14ac:dyDescent="0.25">
      <c r="D129" s="8" t="str">
        <f>'Produktion je Standort'!C15</f>
        <v>Germany</v>
      </c>
      <c r="E129" s="8" t="str">
        <f>'Produktion je Standort'!D15</f>
        <v>Eisenhuettenstadt</v>
      </c>
      <c r="F129" s="50">
        <f>'Gesamtenergie 2019'!E16*'Energie pro Energieträger'!D$55</f>
        <v>0</v>
      </c>
      <c r="G129" s="54">
        <f>'Gesamtenergie 2019'!F16*'Energie pro Energieträger'!D$53</f>
        <v>0</v>
      </c>
      <c r="H129" s="51">
        <f>'Gesamtenergie 2019'!G16*'Energie pro Energieträger'!E$54</f>
        <v>4936.2797202797192</v>
      </c>
      <c r="I129" s="53">
        <f>'Gesamtenergie 2019'!H16*'Energie pro Energieträger'!E$56</f>
        <v>7494.9000000000005</v>
      </c>
      <c r="J129" s="52">
        <f>'Gesamtenergie 2019'!I16*'Energie pro Energieträger'!E$53</f>
        <v>5708.323389589651</v>
      </c>
    </row>
    <row r="130" spans="4:10" x14ac:dyDescent="0.25">
      <c r="D130" s="8" t="str">
        <f>'Produktion je Standort'!C16</f>
        <v>Germany</v>
      </c>
      <c r="E130" s="8" t="str">
        <f>'Produktion je Standort'!D16</f>
        <v>Duisburg-Huckingen</v>
      </c>
      <c r="F130" s="50">
        <f>'Gesamtenergie 2019'!E17*'Energie pro Energieträger'!D$55</f>
        <v>0</v>
      </c>
      <c r="G130" s="54">
        <f>'Gesamtenergie 2019'!F17*'Energie pro Energieträger'!D$53</f>
        <v>0</v>
      </c>
      <c r="H130" s="51">
        <f>'Gesamtenergie 2019'!G17*'Energie pro Energieträger'!E$54</f>
        <v>11479.720279720277</v>
      </c>
      <c r="I130" s="53">
        <f>'Gesamtenergie 2019'!H17*'Energie pro Energieträger'!E$56</f>
        <v>17430</v>
      </c>
      <c r="J130" s="52">
        <f>'Gesamtenergie 2019'!I17*'Energie pro Energieträger'!E$53</f>
        <v>13275.170673464305</v>
      </c>
    </row>
    <row r="131" spans="4:10" x14ac:dyDescent="0.25">
      <c r="D131" s="8" t="str">
        <f>'Produktion je Standort'!C17</f>
        <v>Germany</v>
      </c>
      <c r="E131" s="8" t="str">
        <f>'Produktion je Standort'!D17</f>
        <v>Duisburg-Beeckerwerth</v>
      </c>
      <c r="F131" s="50">
        <f>'Gesamtenergie 2019'!E18*'Energie pro Energieträger'!D$55</f>
        <v>0</v>
      </c>
      <c r="G131" s="54">
        <f>'Gesamtenergie 2019'!F18*'Energie pro Energieträger'!D$53</f>
        <v>0</v>
      </c>
      <c r="H131" s="51">
        <f>'Gesamtenergie 2019'!G18*'Energie pro Energieträger'!E$54</f>
        <v>13775.664335664333</v>
      </c>
      <c r="I131" s="53">
        <f>'Gesamtenergie 2019'!H18*'Energie pro Energieträger'!E$56</f>
        <v>20916</v>
      </c>
      <c r="J131" s="52">
        <f>'Gesamtenergie 2019'!I18*'Energie pro Energieträger'!E$53</f>
        <v>15930.204808157163</v>
      </c>
    </row>
    <row r="132" spans="4:10" x14ac:dyDescent="0.25">
      <c r="D132" s="8" t="str">
        <f>'Produktion je Standort'!C18</f>
        <v>Germany</v>
      </c>
      <c r="E132" s="8" t="str">
        <f>'Produktion je Standort'!D18</f>
        <v>Salzgitter</v>
      </c>
      <c r="F132" s="50">
        <f>'Gesamtenergie 2019'!E19*'Energie pro Energieträger'!D$55</f>
        <v>0</v>
      </c>
      <c r="G132" s="54">
        <f>'Gesamtenergie 2019'!F19*'Energie pro Energieträger'!D$53</f>
        <v>0</v>
      </c>
      <c r="H132" s="51">
        <f>'Gesamtenergie 2019'!G19*'Energie pro Energieträger'!E$54</f>
        <v>10561.342657342655</v>
      </c>
      <c r="I132" s="53">
        <f>'Gesamtenergie 2019'!H19*'Energie pro Energieträger'!E$56</f>
        <v>16035.6</v>
      </c>
      <c r="J132" s="52">
        <f>'Gesamtenergie 2019'!I19*'Energie pro Energieträger'!E$53</f>
        <v>12213.157019587159</v>
      </c>
    </row>
    <row r="133" spans="4:10" x14ac:dyDescent="0.25">
      <c r="D133" s="8" t="str">
        <f>'Produktion je Standort'!C19</f>
        <v>Germany</v>
      </c>
      <c r="E133" s="8" t="str">
        <f>'Produktion je Standort'!D19</f>
        <v>Dillingen</v>
      </c>
      <c r="F133" s="50">
        <f>'Gesamtenergie 2019'!E20*'Energie pro Energieträger'!D$55</f>
        <v>0</v>
      </c>
      <c r="G133" s="54">
        <f>'Gesamtenergie 2019'!F20*'Energie pro Energieträger'!D$53</f>
        <v>0</v>
      </c>
      <c r="H133" s="51">
        <f>'Gesamtenergie 2019'!G20*'Energie pro Energieträger'!E$54</f>
        <v>5358.7334265734262</v>
      </c>
      <c r="I133" s="53">
        <f>'Gesamtenergie 2019'!H20*'Energie pro Energieträger'!E$56</f>
        <v>8136.3240000000005</v>
      </c>
      <c r="J133" s="52">
        <f>'Gesamtenergie 2019'!I20*'Energie pro Energieträger'!E$53</f>
        <v>6196.8496703731371</v>
      </c>
    </row>
    <row r="134" spans="4:10" x14ac:dyDescent="0.25">
      <c r="D134" s="8" t="str">
        <f>'Produktion je Standort'!C20</f>
        <v>Germany</v>
      </c>
      <c r="E134" s="8" t="str">
        <f>'Produktion je Standort'!D20</f>
        <v>Duisburg</v>
      </c>
      <c r="F134" s="50">
        <f>'Gesamtenergie 2019'!E21*'Energie pro Energieträger'!D$55</f>
        <v>0</v>
      </c>
      <c r="G134" s="54">
        <f>'Gesamtenergie 2019'!F21*'Energie pro Energieträger'!D$53</f>
        <v>0</v>
      </c>
      <c r="H134" s="51">
        <f>'Gesamtenergie 2019'!G21*'Energie pro Energieträger'!E$54</f>
        <v>2571.457342657342</v>
      </c>
      <c r="I134" s="53">
        <f>'Gesamtenergie 2019'!H21*'Energie pro Energieträger'!E$56</f>
        <v>3904.32</v>
      </c>
      <c r="J134" s="52">
        <f>'Gesamtenergie 2019'!I21*'Energie pro Energieträger'!E$53</f>
        <v>2973.6382308560042</v>
      </c>
    </row>
    <row r="135" spans="4:10" x14ac:dyDescent="0.25">
      <c r="D135" s="8" t="str">
        <f>'Produktion je Standort'!C21</f>
        <v>Germany</v>
      </c>
      <c r="E135" s="8" t="str">
        <f>'Produktion je Standort'!D21</f>
        <v>Duisburg-Bruckhausen</v>
      </c>
      <c r="F135" s="50">
        <f>'Gesamtenergie 2019'!E22*'Energie pro Energieträger'!D$55</f>
        <v>0</v>
      </c>
      <c r="G135" s="54">
        <f>'Gesamtenergie 2019'!F22*'Energie pro Energieträger'!D$53</f>
        <v>0</v>
      </c>
      <c r="H135" s="51">
        <f>'Gesamtenergie 2019'!G22*'Energie pro Energieträger'!E$54</f>
        <v>13775.664335664333</v>
      </c>
      <c r="I135" s="53">
        <f>'Gesamtenergie 2019'!H22*'Energie pro Energieträger'!E$56</f>
        <v>20916</v>
      </c>
      <c r="J135" s="52">
        <f>'Gesamtenergie 2019'!I22*'Energie pro Energieträger'!E$53</f>
        <v>15930.204808157163</v>
      </c>
    </row>
    <row r="136" spans="4:10" x14ac:dyDescent="0.25">
      <c r="D136" s="8" t="str">
        <f>'Produktion je Standort'!C22</f>
        <v>Hungaria</v>
      </c>
      <c r="E136" s="8" t="str">
        <f>'Produktion je Standort'!D22</f>
        <v>Dunauijvaros</v>
      </c>
      <c r="F136" s="50">
        <f>'Gesamtenergie 2019'!E23*'Energie pro Energieträger'!D$55</f>
        <v>0</v>
      </c>
      <c r="G136" s="54">
        <f>'Gesamtenergie 2019'!F23*'Energie pro Energieträger'!D$53</f>
        <v>0</v>
      </c>
      <c r="H136" s="51">
        <f>'Gesamtenergie 2019'!G23*'Energie pro Energieträger'!E$54</f>
        <v>3673.5104895104887</v>
      </c>
      <c r="I136" s="53">
        <f>'Gesamtenergie 2019'!H23*'Energie pro Energieträger'!E$56</f>
        <v>5577.6</v>
      </c>
      <c r="J136" s="52">
        <f>'Gesamtenergie 2019'!I23*'Energie pro Energieträger'!E$53</f>
        <v>4248.0546155085776</v>
      </c>
    </row>
    <row r="137" spans="4:10" x14ac:dyDescent="0.25">
      <c r="D137" s="8" t="str">
        <f>'Produktion je Standort'!C23</f>
        <v>Italy</v>
      </c>
      <c r="E137" s="8" t="str">
        <f>'Produktion je Standort'!D23</f>
        <v>Taranto</v>
      </c>
      <c r="F137" s="50">
        <f>'Gesamtenergie 2019'!E24*'Energie pro Energieträger'!D$55</f>
        <v>0</v>
      </c>
      <c r="G137" s="54">
        <f>'Gesamtenergie 2019'!F24*'Energie pro Energieträger'!D$53</f>
        <v>0</v>
      </c>
      <c r="H137" s="51">
        <f>'Gesamtenergie 2019'!G24*'Energie pro Energieträger'!E$54</f>
        <v>19515.524475524471</v>
      </c>
      <c r="I137" s="53">
        <f>'Gesamtenergie 2019'!H24*'Energie pro Energieträger'!E$56</f>
        <v>29631</v>
      </c>
      <c r="J137" s="52">
        <f>'Gesamtenergie 2019'!I24*'Energie pro Energieträger'!E$53</f>
        <v>22567.790144889317</v>
      </c>
    </row>
    <row r="138" spans="4:10" x14ac:dyDescent="0.25">
      <c r="D138" s="8" t="str">
        <f>'Produktion je Standort'!C24</f>
        <v>Netherlands</v>
      </c>
      <c r="E138" s="8" t="str">
        <f>'Produktion je Standort'!D24</f>
        <v>Ijmuiden</v>
      </c>
      <c r="F138" s="50">
        <f>'Gesamtenergie 2019'!E25*'Energie pro Energieträger'!D$55</f>
        <v>0</v>
      </c>
      <c r="G138" s="54">
        <f>'Gesamtenergie 2019'!F25*'Energie pro Energieträger'!D$53</f>
        <v>0</v>
      </c>
      <c r="H138" s="51">
        <f>'Gesamtenergie 2019'!G25*'Energie pro Energieträger'!E$54</f>
        <v>15646.858741258739</v>
      </c>
      <c r="I138" s="53">
        <f>'Gesamtenergie 2019'!H25*'Energie pro Energieträger'!E$56</f>
        <v>23757.09</v>
      </c>
      <c r="J138" s="52">
        <f>'Gesamtenergie 2019'!I25*'Energie pro Energieträger'!E$53</f>
        <v>18094.057627931848</v>
      </c>
    </row>
    <row r="139" spans="4:10" x14ac:dyDescent="0.25">
      <c r="D139" s="8" t="str">
        <f>'Produktion je Standort'!C25</f>
        <v>Poland</v>
      </c>
      <c r="E139" s="8" t="str">
        <f>'Produktion je Standort'!D25</f>
        <v>Krakow</v>
      </c>
      <c r="F139" s="50">
        <f>'Gesamtenergie 2019'!E26*'Energie pro Energieträger'!D$55</f>
        <v>0</v>
      </c>
      <c r="G139" s="54">
        <f>'Gesamtenergie 2019'!F26*'Energie pro Energieträger'!D$53</f>
        <v>0</v>
      </c>
      <c r="H139" s="51">
        <f>'Gesamtenergie 2019'!G26*'Energie pro Energieträger'!E$54</f>
        <v>6256.4475524475511</v>
      </c>
      <c r="I139" s="53">
        <f>'Gesamtenergie 2019'!H26*'Energie pro Energieträger'!E$56</f>
        <v>9499.35</v>
      </c>
      <c r="J139" s="52">
        <f>'Gesamtenergie 2019'!I26*'Energie pro Energieträger'!E$53</f>
        <v>7234.9680170380452</v>
      </c>
    </row>
    <row r="140" spans="4:10" x14ac:dyDescent="0.25">
      <c r="D140" s="8" t="str">
        <f>'Produktion je Standort'!C26</f>
        <v>Poland</v>
      </c>
      <c r="E140" s="8" t="str">
        <f>'Produktion je Standort'!D26</f>
        <v>Dabrowa Gornicza</v>
      </c>
      <c r="F140" s="50">
        <f>'Gesamtenergie 2019'!E27*'Energie pro Energieträger'!D$55</f>
        <v>0</v>
      </c>
      <c r="G140" s="54">
        <f>'Gesamtenergie 2019'!F27*'Energie pro Energieträger'!D$53</f>
        <v>0</v>
      </c>
      <c r="H140" s="51">
        <f>'Gesamtenergie 2019'!G27*'Energie pro Energieträger'!E$54</f>
        <v>6256.4475524475511</v>
      </c>
      <c r="I140" s="53">
        <f>'Gesamtenergie 2019'!H27*'Energie pro Energieträger'!E$56</f>
        <v>9499.35</v>
      </c>
      <c r="J140" s="52">
        <f>'Gesamtenergie 2019'!I27*'Energie pro Energieträger'!E$53</f>
        <v>7234.9680170380452</v>
      </c>
    </row>
    <row r="141" spans="4:10" x14ac:dyDescent="0.25">
      <c r="D141" s="8" t="str">
        <f>'Produktion je Standort'!C27</f>
        <v>Romania</v>
      </c>
      <c r="E141" s="8" t="str">
        <f>'Produktion je Standort'!D27</f>
        <v>Galati</v>
      </c>
      <c r="F141" s="50">
        <f>'Gesamtenergie 2019'!E28*'Energie pro Energieträger'!D$55</f>
        <v>0</v>
      </c>
      <c r="G141" s="54">
        <f>'Gesamtenergie 2019'!F28*'Energie pro Energieträger'!D$53</f>
        <v>0</v>
      </c>
      <c r="H141" s="51">
        <f>'Gesamtenergie 2019'!G28*'Energie pro Energieträger'!E$54</f>
        <v>4706.6853146853136</v>
      </c>
      <c r="I141" s="53">
        <f>'Gesamtenergie 2019'!H28*'Energie pro Energieträger'!E$56</f>
        <v>7146.3</v>
      </c>
      <c r="J141" s="52">
        <f>'Gesamtenergie 2019'!I28*'Energie pro Energieträger'!E$53</f>
        <v>5442.8199761203641</v>
      </c>
    </row>
    <row r="142" spans="4:10" x14ac:dyDescent="0.25">
      <c r="D142" s="8" t="str">
        <f>'Produktion je Standort'!C28</f>
        <v>Slovakia</v>
      </c>
      <c r="E142" s="8" t="str">
        <f>'Produktion je Standort'!D28</f>
        <v>Kosice</v>
      </c>
      <c r="F142" s="50">
        <f>'Gesamtenergie 2019'!E29*'Energie pro Energieträger'!D$55</f>
        <v>0</v>
      </c>
      <c r="G142" s="54">
        <f>'Gesamtenergie 2019'!F29*'Energie pro Energieträger'!D$53</f>
        <v>0</v>
      </c>
      <c r="H142" s="51">
        <f>'Gesamtenergie 2019'!G29*'Energie pro Energieträger'!E$54</f>
        <v>10331.748251748249</v>
      </c>
      <c r="I142" s="53">
        <f>'Gesamtenergie 2019'!H29*'Energie pro Energieträger'!E$56</f>
        <v>15687.000000000002</v>
      </c>
      <c r="J142" s="52">
        <f>'Gesamtenergie 2019'!I29*'Energie pro Energieträger'!E$53</f>
        <v>11947.653606117872</v>
      </c>
    </row>
    <row r="143" spans="4:10" x14ac:dyDescent="0.25">
      <c r="D143" s="8" t="str">
        <f>'Produktion je Standort'!C29</f>
        <v>Spain</v>
      </c>
      <c r="E143" s="8" t="str">
        <f>'Produktion je Standort'!D29</f>
        <v>Gijon</v>
      </c>
      <c r="F143" s="50">
        <f>'Gesamtenergie 2019'!E30*'Energie pro Energieträger'!D$55</f>
        <v>0</v>
      </c>
      <c r="G143" s="54">
        <f>'Gesamtenergie 2019'!F30*'Energie pro Energieträger'!D$53</f>
        <v>0</v>
      </c>
      <c r="H143" s="51">
        <f>'Gesamtenergie 2019'!G30*'Energie pro Energieträger'!E$54</f>
        <v>5452.8671328671317</v>
      </c>
      <c r="I143" s="53">
        <f>'Gesamtenergie 2019'!H30*'Energie pro Energieträger'!E$56</f>
        <v>8279.25</v>
      </c>
      <c r="J143" s="52">
        <f>'Gesamtenergie 2019'!I30*'Energie pro Energieträger'!E$53</f>
        <v>6305.7060698955447</v>
      </c>
    </row>
    <row r="144" spans="4:10" x14ac:dyDescent="0.25">
      <c r="D144" s="8" t="str">
        <f>'Produktion je Standort'!C30</f>
        <v>Spain</v>
      </c>
      <c r="E144" s="8" t="str">
        <f>'Produktion je Standort'!D30</f>
        <v>Aviles</v>
      </c>
      <c r="F144" s="50">
        <f>'Gesamtenergie 2019'!E31*'Energie pro Energieträger'!D$55</f>
        <v>0</v>
      </c>
      <c r="G144" s="54">
        <f>'Gesamtenergie 2019'!F31*'Energie pro Energieträger'!D$53</f>
        <v>0</v>
      </c>
      <c r="H144" s="51">
        <f>'Gesamtenergie 2019'!G31*'Energie pro Energieträger'!E$54</f>
        <v>5452.8671328671317</v>
      </c>
      <c r="I144" s="53">
        <f>'Gesamtenergie 2019'!H31*'Energie pro Energieträger'!E$56</f>
        <v>8279.25</v>
      </c>
      <c r="J144" s="52">
        <f>'Gesamtenergie 2019'!I31*'Energie pro Energieträger'!E$53</f>
        <v>6305.7060698955447</v>
      </c>
    </row>
    <row r="145" spans="4:10" x14ac:dyDescent="0.25">
      <c r="D145" s="8" t="str">
        <f>'Produktion je Standort'!C31</f>
        <v>Sweden</v>
      </c>
      <c r="E145" s="8" t="str">
        <f>'Produktion je Standort'!D31</f>
        <v>Lulea</v>
      </c>
      <c r="F145" s="50">
        <f>'Gesamtenergie 2019'!E32*'Energie pro Energieträger'!D$55</f>
        <v>0</v>
      </c>
      <c r="G145" s="54">
        <f>'Gesamtenergie 2019'!F32*'Energie pro Energieträger'!D$53</f>
        <v>0</v>
      </c>
      <c r="H145" s="51">
        <f>'Gesamtenergie 2019'!G32*'Energie pro Energieträger'!E$54</f>
        <v>5280.6713286713275</v>
      </c>
      <c r="I145" s="53">
        <f>'Gesamtenergie 2019'!H32*'Energie pro Energieträger'!E$56</f>
        <v>8017.8</v>
      </c>
      <c r="J145" s="52">
        <f>'Gesamtenergie 2019'!I32*'Energie pro Energieträger'!E$53</f>
        <v>6106.5785097935795</v>
      </c>
    </row>
    <row r="146" spans="4:10" x14ac:dyDescent="0.25">
      <c r="D146" s="8" t="str">
        <f>'Produktion je Standort'!C32</f>
        <v>Sweden</v>
      </c>
      <c r="E146" s="8" t="str">
        <f>'Produktion je Standort'!D32</f>
        <v>Oxeloesund</v>
      </c>
      <c r="F146" s="50">
        <f>'Gesamtenergie 2019'!E33*'Energie pro Energieträger'!D$55</f>
        <v>0</v>
      </c>
      <c r="G146" s="54">
        <f>'Gesamtenergie 2019'!F33*'Energie pro Energieträger'!D$53</f>
        <v>0</v>
      </c>
      <c r="H146" s="51">
        <f>'Gesamtenergie 2019'!G33*'Energie pro Energieträger'!E$54</f>
        <v>3443.9160839160832</v>
      </c>
      <c r="I146" s="53">
        <f>'Gesamtenergie 2019'!H33*'Energie pro Energieträger'!E$56</f>
        <v>5229</v>
      </c>
      <c r="J146" s="52">
        <f>'Gesamtenergie 2019'!I33*'Energie pro Energieträger'!E$53</f>
        <v>3982.5512020392907</v>
      </c>
    </row>
    <row r="147" spans="4:10" x14ac:dyDescent="0.25">
      <c r="D147" s="8" t="str">
        <f>'Produktion je Standort'!C33</f>
        <v>United Kingdom</v>
      </c>
      <c r="E147" s="8" t="str">
        <f>'Produktion je Standort'!D33</f>
        <v>Port Talbot</v>
      </c>
      <c r="F147" s="50">
        <f>'Gesamtenergie 2019'!E34*'Energie pro Energieträger'!D$55</f>
        <v>0</v>
      </c>
      <c r="G147" s="54">
        <f>'Gesamtenergie 2019'!F34*'Energie pro Energieträger'!D$53</f>
        <v>0</v>
      </c>
      <c r="H147" s="51">
        <f>'Gesamtenergie 2019'!G34*'Energie pro Energieträger'!E$54</f>
        <v>8690.1482517482509</v>
      </c>
      <c r="I147" s="53">
        <f>'Gesamtenergie 2019'!H34*'Energie pro Energieträger'!E$56</f>
        <v>13194.51</v>
      </c>
      <c r="J147" s="52">
        <f>'Gesamtenergie 2019'!I34*'Energie pro Energieträger'!E$53</f>
        <v>10049.304199812479</v>
      </c>
    </row>
    <row r="148" spans="4:10" x14ac:dyDescent="0.25">
      <c r="D148" s="8" t="str">
        <f>'Produktion je Standort'!C34</f>
        <v>United Kingdom</v>
      </c>
      <c r="E148" s="8" t="str">
        <f>'Produktion je Standort'!D34</f>
        <v>Scunthorpe</v>
      </c>
      <c r="F148" s="50">
        <f>'Gesamtenergie 2019'!E35*'Energie pro Energieträger'!D$55</f>
        <v>0</v>
      </c>
      <c r="G148" s="54">
        <f>'Gesamtenergie 2019'!F35*'Energie pro Energieträger'!D$53</f>
        <v>0</v>
      </c>
      <c r="H148" s="51">
        <f>'Gesamtenergie 2019'!G35*'Energie pro Energieträger'!E$54</f>
        <v>6428.6433566433552</v>
      </c>
      <c r="I148" s="53">
        <f>'Gesamtenergie 2019'!H35*'Energie pro Energieträger'!E$56</f>
        <v>9760.8000000000011</v>
      </c>
      <c r="J148" s="52">
        <f>'Gesamtenergie 2019'!I35*'Energie pro Energieträger'!E$53</f>
        <v>7434.0955771400104</v>
      </c>
    </row>
    <row r="149" spans="4:10" ht="15.75" thickBot="1" x14ac:dyDescent="0.3"/>
    <row r="150" spans="4:10" ht="15.75" thickBot="1" x14ac:dyDescent="0.3">
      <c r="D150" s="100" t="s">
        <v>26</v>
      </c>
      <c r="E150" s="101"/>
      <c r="F150" s="79">
        <f>SUM(F120:F148)</f>
        <v>0</v>
      </c>
      <c r="G150" s="81">
        <f t="shared" ref="G150:J150" si="3">SUM(G120:G148)</f>
        <v>0</v>
      </c>
      <c r="H150" s="79">
        <f t="shared" si="3"/>
        <v>243634.10349650346</v>
      </c>
      <c r="I150" s="79">
        <f t="shared" si="3"/>
        <v>369916.88999999996</v>
      </c>
      <c r="J150" s="82">
        <f t="shared" si="3"/>
        <v>281738.9472029329</v>
      </c>
    </row>
    <row r="153" spans="4:10" ht="21" x14ac:dyDescent="0.35">
      <c r="D153" s="86" t="s">
        <v>156</v>
      </c>
      <c r="E153" s="86"/>
      <c r="F153" s="86"/>
      <c r="G153" s="86"/>
      <c r="H153" s="86"/>
      <c r="I153" s="86"/>
      <c r="J153" s="86"/>
    </row>
    <row r="155" spans="4:10" ht="15.75" x14ac:dyDescent="0.25">
      <c r="F155" s="99" t="s">
        <v>45</v>
      </c>
      <c r="G155" s="99"/>
      <c r="H155" s="99" t="s">
        <v>42</v>
      </c>
      <c r="I155" s="99"/>
      <c r="J155" s="99"/>
    </row>
    <row r="156" spans="4:10" x14ac:dyDescent="0.25">
      <c r="D156" s="15" t="s">
        <v>51</v>
      </c>
      <c r="E156" s="15" t="s">
        <v>52</v>
      </c>
      <c r="F156" s="62" t="str">
        <f>Studienliste!$F$17</f>
        <v>ISI-05 13</v>
      </c>
      <c r="G156" s="63" t="s">
        <v>128</v>
      </c>
      <c r="H156" s="64" t="str">
        <f>Studienliste!$F$10</f>
        <v>OTTO-01 17</v>
      </c>
      <c r="I156" s="65" t="str">
        <f>Studienliste!$F$8</f>
        <v>TUD-02 20</v>
      </c>
      <c r="J156" s="66" t="str">
        <f>G156</f>
        <v>ENWI</v>
      </c>
    </row>
    <row r="157" spans="4:10" x14ac:dyDescent="0.25">
      <c r="D157" s="8" t="str">
        <f>D120</f>
        <v>Austria</v>
      </c>
      <c r="E157" s="8" t="str">
        <f>E120</f>
        <v>Donawitz</v>
      </c>
      <c r="F157" s="50">
        <f>'Gesamtenergie 2019'!E7*'Energie pro Energieträger'!D$59</f>
        <v>0</v>
      </c>
      <c r="G157" s="54">
        <f>'Gesamtenergie 2019'!F7*'Energie pro Energieträger'!D$57</f>
        <v>390.65074065183171</v>
      </c>
      <c r="H157" s="51">
        <f>'Gesamtenergie 2019'!G7*'Energie pro Energieträger'!E$58</f>
        <v>1266.4615384615383</v>
      </c>
      <c r="I157" s="53">
        <f>'Gesamtenergie 2019'!H7*'Energie pro Energieträger'!E$60</f>
        <v>0</v>
      </c>
      <c r="J157" s="52">
        <f>'Gesamtenergie 2019'!I7*'Energie pro Energieträger'!E$57</f>
        <v>0</v>
      </c>
    </row>
    <row r="158" spans="4:10" x14ac:dyDescent="0.25">
      <c r="D158" s="8" t="str">
        <f t="shared" ref="D158:E185" si="4">D121</f>
        <v>Austria</v>
      </c>
      <c r="E158" s="8" t="str">
        <f t="shared" si="4"/>
        <v>Linz</v>
      </c>
      <c r="F158" s="50">
        <f>'Gesamtenergie 2019'!E8*'Energie pro Energieträger'!D$59</f>
        <v>0</v>
      </c>
      <c r="G158" s="54">
        <f>'Gesamtenergie 2019'!F8*'Energie pro Energieträger'!D$57</f>
        <v>390.65074065183171</v>
      </c>
      <c r="H158" s="51">
        <f>'Gesamtenergie 2019'!G8*'Energie pro Energieträger'!E$58</f>
        <v>1266.4615384615383</v>
      </c>
      <c r="I158" s="53">
        <f>'Gesamtenergie 2019'!H8*'Energie pro Energieträger'!E$60</f>
        <v>0</v>
      </c>
      <c r="J158" s="52">
        <f>'Gesamtenergie 2019'!I8*'Energie pro Energieträger'!E$57</f>
        <v>0</v>
      </c>
    </row>
    <row r="159" spans="4:10" x14ac:dyDescent="0.25">
      <c r="D159" s="8" t="str">
        <f t="shared" si="4"/>
        <v>Belgium</v>
      </c>
      <c r="E159" s="8" t="str">
        <f t="shared" si="4"/>
        <v>Ghent</v>
      </c>
      <c r="F159" s="50">
        <f>'Gesamtenergie 2019'!E9*'Energie pro Energieträger'!D$59</f>
        <v>0</v>
      </c>
      <c r="G159" s="54">
        <f>'Gesamtenergie 2019'!F9*'Energie pro Energieträger'!D$57</f>
        <v>564.28479632983908</v>
      </c>
      <c r="H159" s="51">
        <f>'Gesamtenergie 2019'!G9*'Energie pro Energieträger'!E$58</f>
        <v>1829.3706293706291</v>
      </c>
      <c r="I159" s="53">
        <f>'Gesamtenergie 2019'!H9*'Energie pro Energieträger'!E$60</f>
        <v>0</v>
      </c>
      <c r="J159" s="52">
        <f>'Gesamtenergie 2019'!I9*'Energie pro Energieträger'!E$57</f>
        <v>0</v>
      </c>
    </row>
    <row r="160" spans="4:10" x14ac:dyDescent="0.25">
      <c r="D160" s="8" t="str">
        <f t="shared" si="4"/>
        <v>Czech Republic</v>
      </c>
      <c r="E160" s="8" t="str">
        <f t="shared" si="4"/>
        <v>Trinec</v>
      </c>
      <c r="F160" s="50">
        <f>'Gesamtenergie 2019'!E10*'Energie pro Energieträger'!D$59</f>
        <v>0</v>
      </c>
      <c r="G160" s="54">
        <f>'Gesamtenergie 2019'!F10*'Energie pro Energieträger'!D$57</f>
        <v>267.43993191192192</v>
      </c>
      <c r="H160" s="51">
        <f>'Gesamtenergie 2019'!G10*'Energie pro Energieträger'!E$58</f>
        <v>867.02097902097887</v>
      </c>
      <c r="I160" s="53">
        <f>'Gesamtenergie 2019'!H10*'Energie pro Energieträger'!E$60</f>
        <v>0</v>
      </c>
      <c r="J160" s="52">
        <f>'Gesamtenergie 2019'!I10*'Energie pro Energieträger'!E$57</f>
        <v>0</v>
      </c>
    </row>
    <row r="161" spans="4:10" x14ac:dyDescent="0.25">
      <c r="D161" s="8" t="str">
        <f t="shared" si="4"/>
        <v>Finland</v>
      </c>
      <c r="E161" s="8" t="str">
        <f t="shared" si="4"/>
        <v>Raahe</v>
      </c>
      <c r="F161" s="50">
        <f>'Gesamtenergie 2019'!E11*'Energie pro Energieträger'!D$59</f>
        <v>0</v>
      </c>
      <c r="G161" s="54">
        <f>'Gesamtenergie 2019'!F11*'Energie pro Energieträger'!D$57</f>
        <v>269.20008632249204</v>
      </c>
      <c r="H161" s="51">
        <f>'Gesamtenergie 2019'!G11*'Energie pro Energieträger'!E$58</f>
        <v>872.72727272727263</v>
      </c>
      <c r="I161" s="53">
        <f>'Gesamtenergie 2019'!H11*'Energie pro Energieträger'!E$60</f>
        <v>0</v>
      </c>
      <c r="J161" s="52">
        <f>'Gesamtenergie 2019'!I11*'Energie pro Energieträger'!E$57</f>
        <v>0</v>
      </c>
    </row>
    <row r="162" spans="4:10" x14ac:dyDescent="0.25">
      <c r="D162" s="8" t="str">
        <f t="shared" si="4"/>
        <v>France</v>
      </c>
      <c r="E162" s="8" t="str">
        <f t="shared" si="4"/>
        <v>Fos-Sur-Mer</v>
      </c>
      <c r="F162" s="50">
        <f>'Gesamtenergie 2019'!E12*'Energie pro Energieträger'!D$59</f>
        <v>0</v>
      </c>
      <c r="G162" s="54">
        <f>'Gesamtenergie 2019'!F12*'Energie pro Energieträger'!D$57</f>
        <v>388.26935527282512</v>
      </c>
      <c r="H162" s="51">
        <f>'Gesamtenergie 2019'!G12*'Energie pro Energieträger'!E$58</f>
        <v>1258.7412587412589</v>
      </c>
      <c r="I162" s="53">
        <f>'Gesamtenergie 2019'!H12*'Energie pro Energieträger'!E$60</f>
        <v>0</v>
      </c>
      <c r="J162" s="52">
        <f>'Gesamtenergie 2019'!I12*'Energie pro Energieträger'!E$57</f>
        <v>0</v>
      </c>
    </row>
    <row r="163" spans="4:10" x14ac:dyDescent="0.25">
      <c r="D163" s="8" t="str">
        <f t="shared" si="4"/>
        <v>France</v>
      </c>
      <c r="E163" s="8" t="str">
        <f t="shared" si="4"/>
        <v>Dunkerque</v>
      </c>
      <c r="F163" s="50">
        <f>'Gesamtenergie 2019'!E13*'Energie pro Energieträger'!D$59</f>
        <v>0</v>
      </c>
      <c r="G163" s="54">
        <f>'Gesamtenergie 2019'!F13*'Energie pro Energieträger'!D$57</f>
        <v>709.23868896502722</v>
      </c>
      <c r="H163" s="51">
        <f>'Gesamtenergie 2019'!G13*'Energie pro Energieträger'!E$58</f>
        <v>2299.3006993006993</v>
      </c>
      <c r="I163" s="53">
        <f>'Gesamtenergie 2019'!H13*'Energie pro Energieträger'!E$60</f>
        <v>0</v>
      </c>
      <c r="J163" s="52">
        <f>'Gesamtenergie 2019'!I13*'Energie pro Energieträger'!E$57</f>
        <v>0</v>
      </c>
    </row>
    <row r="164" spans="4:10" x14ac:dyDescent="0.25">
      <c r="D164" s="8" t="str">
        <f t="shared" si="4"/>
        <v>Germany</v>
      </c>
      <c r="E164" s="8" t="str">
        <f t="shared" si="4"/>
        <v>Bremen</v>
      </c>
      <c r="F164" s="50">
        <f>'Gesamtenergie 2019'!E14*'Energie pro Energieträger'!D$59</f>
        <v>0</v>
      </c>
      <c r="G164" s="54">
        <f>'Gesamtenergie 2019'!F14*'Energie pro Energieträger'!D$57</f>
        <v>341.67703264008605</v>
      </c>
      <c r="H164" s="51">
        <f>'Gesamtenergie 2019'!G14*'Energie pro Energieträger'!E$58</f>
        <v>1107.6923076923076</v>
      </c>
      <c r="I164" s="53">
        <f>'Gesamtenergie 2019'!H14*'Energie pro Energieträger'!E$60</f>
        <v>0</v>
      </c>
      <c r="J164" s="52">
        <f>'Gesamtenergie 2019'!I14*'Energie pro Energieträger'!E$57</f>
        <v>0</v>
      </c>
    </row>
    <row r="165" spans="4:10" x14ac:dyDescent="0.25">
      <c r="D165" s="8" t="str">
        <f t="shared" si="4"/>
        <v>Germany</v>
      </c>
      <c r="E165" s="8" t="str">
        <f t="shared" si="4"/>
        <v>Voelklingen</v>
      </c>
      <c r="F165" s="50">
        <f>'Gesamtenergie 2019'!E15*'Energie pro Energieträger'!D$59</f>
        <v>0</v>
      </c>
      <c r="G165" s="54">
        <f>'Gesamtenergie 2019'!F15*'Energie pro Energieträger'!D$57</f>
        <v>288.04409236506649</v>
      </c>
      <c r="H165" s="51">
        <f>'Gesamtenergie 2019'!G15*'Energie pro Energieträger'!E$58</f>
        <v>933.81818181818176</v>
      </c>
      <c r="I165" s="53">
        <f>'Gesamtenergie 2019'!H15*'Energie pro Energieträger'!E$60</f>
        <v>0</v>
      </c>
      <c r="J165" s="52">
        <f>'Gesamtenergie 2019'!I15*'Energie pro Energieträger'!E$57</f>
        <v>0</v>
      </c>
    </row>
    <row r="166" spans="4:10" x14ac:dyDescent="0.25">
      <c r="D166" s="8" t="str">
        <f t="shared" si="4"/>
        <v>Germany</v>
      </c>
      <c r="E166" s="8" t="str">
        <f t="shared" si="4"/>
        <v>Eisenhuettenstadt</v>
      </c>
      <c r="F166" s="50">
        <f>'Gesamtenergie 2019'!E16*'Energie pro Energieträger'!D$59</f>
        <v>0</v>
      </c>
      <c r="G166" s="54">
        <f>'Gesamtenergie 2019'!F16*'Energie pro Energieträger'!D$57</f>
        <v>222.60776368975306</v>
      </c>
      <c r="H166" s="51">
        <f>'Gesamtenergie 2019'!G16*'Energie pro Energieträger'!E$58</f>
        <v>721.67832167832159</v>
      </c>
      <c r="I166" s="53">
        <f>'Gesamtenergie 2019'!H16*'Energie pro Energieträger'!E$60</f>
        <v>0</v>
      </c>
      <c r="J166" s="52">
        <f>'Gesamtenergie 2019'!I16*'Energie pro Energieträger'!E$57</f>
        <v>0</v>
      </c>
    </row>
    <row r="167" spans="4:10" x14ac:dyDescent="0.25">
      <c r="D167" s="8" t="str">
        <f t="shared" si="4"/>
        <v>Germany</v>
      </c>
      <c r="E167" s="8" t="str">
        <f t="shared" si="4"/>
        <v>Duisburg-Huckingen</v>
      </c>
      <c r="F167" s="50">
        <f>'Gesamtenergie 2019'!E17*'Energie pro Energieträger'!D$59</f>
        <v>0</v>
      </c>
      <c r="G167" s="54">
        <f>'Gesamtenergie 2019'!F17*'Energie pro Energieträger'!D$57</f>
        <v>517.69247369710013</v>
      </c>
      <c r="H167" s="51">
        <f>'Gesamtenergie 2019'!G17*'Energie pro Energieträger'!E$58</f>
        <v>1678.3216783216781</v>
      </c>
      <c r="I167" s="53">
        <f>'Gesamtenergie 2019'!H17*'Energie pro Energieträger'!E$60</f>
        <v>0</v>
      </c>
      <c r="J167" s="52">
        <f>'Gesamtenergie 2019'!I17*'Energie pro Energieträger'!E$57</f>
        <v>0</v>
      </c>
    </row>
    <row r="168" spans="4:10" x14ac:dyDescent="0.25">
      <c r="D168" s="8" t="str">
        <f t="shared" si="4"/>
        <v>Germany</v>
      </c>
      <c r="E168" s="8" t="str">
        <f t="shared" si="4"/>
        <v>Duisburg-Beeckerwerth</v>
      </c>
      <c r="F168" s="50">
        <f>'Gesamtenergie 2019'!E18*'Energie pro Energieträger'!D$59</f>
        <v>0</v>
      </c>
      <c r="G168" s="54">
        <f>'Gesamtenergie 2019'!F18*'Energie pro Energieträger'!D$57</f>
        <v>621.23096843652013</v>
      </c>
      <c r="H168" s="51">
        <f>'Gesamtenergie 2019'!G18*'Energie pro Energieträger'!E$58</f>
        <v>2013.9860139860139</v>
      </c>
      <c r="I168" s="53">
        <f>'Gesamtenergie 2019'!H18*'Energie pro Energieträger'!E$60</f>
        <v>0</v>
      </c>
      <c r="J168" s="52">
        <f>'Gesamtenergie 2019'!I18*'Energie pro Energieträger'!E$57</f>
        <v>0</v>
      </c>
    </row>
    <row r="169" spans="4:10" x14ac:dyDescent="0.25">
      <c r="D169" s="8" t="str">
        <f t="shared" si="4"/>
        <v>Germany</v>
      </c>
      <c r="E169" s="8" t="str">
        <f t="shared" si="4"/>
        <v>Salzgitter</v>
      </c>
      <c r="F169" s="50">
        <f>'Gesamtenergie 2019'!E19*'Energie pro Energieträger'!D$59</f>
        <v>0</v>
      </c>
      <c r="G169" s="54">
        <f>'Gesamtenergie 2019'!F19*'Energie pro Energieträger'!D$57</f>
        <v>476.27707580133205</v>
      </c>
      <c r="H169" s="51">
        <f>'Gesamtenergie 2019'!G19*'Energie pro Energieträger'!E$58</f>
        <v>1544.0559440559439</v>
      </c>
      <c r="I169" s="53">
        <f>'Gesamtenergie 2019'!H19*'Energie pro Energieträger'!E$60</f>
        <v>0</v>
      </c>
      <c r="J169" s="52">
        <f>'Gesamtenergie 2019'!I19*'Energie pro Energieträger'!E$57</f>
        <v>0</v>
      </c>
    </row>
    <row r="170" spans="4:10" x14ac:dyDescent="0.25">
      <c r="D170" s="8" t="str">
        <f t="shared" si="4"/>
        <v>Germany</v>
      </c>
      <c r="E170" s="8" t="str">
        <f t="shared" si="4"/>
        <v>Dillingen</v>
      </c>
      <c r="F170" s="50">
        <f>'Gesamtenergie 2019'!E20*'Energie pro Energieträger'!D$59</f>
        <v>0</v>
      </c>
      <c r="G170" s="54">
        <f>'Gesamtenergie 2019'!F20*'Energie pro Energieträger'!D$57</f>
        <v>241.65884672180633</v>
      </c>
      <c r="H170" s="51">
        <f>'Gesamtenergie 2019'!G20*'Energie pro Energieträger'!E$58</f>
        <v>783.44055944055947</v>
      </c>
      <c r="I170" s="53">
        <f>'Gesamtenergie 2019'!H20*'Energie pro Energieträger'!E$60</f>
        <v>0</v>
      </c>
      <c r="J170" s="52">
        <f>'Gesamtenergie 2019'!I20*'Energie pro Energieträger'!E$57</f>
        <v>0</v>
      </c>
    </row>
    <row r="171" spans="4:10" x14ac:dyDescent="0.25">
      <c r="D171" s="8" t="str">
        <f t="shared" si="4"/>
        <v>Germany</v>
      </c>
      <c r="E171" s="8" t="str">
        <f t="shared" si="4"/>
        <v>Duisburg</v>
      </c>
      <c r="F171" s="50">
        <f>'Gesamtenergie 2019'!E21*'Energie pro Energieträger'!D$59</f>
        <v>0</v>
      </c>
      <c r="G171" s="54">
        <f>'Gesamtenergie 2019'!F21*'Energie pro Energieträger'!D$57</f>
        <v>115.96311410815042</v>
      </c>
      <c r="H171" s="51">
        <f>'Gesamtenergie 2019'!G21*'Energie pro Energieträger'!E$58</f>
        <v>375.94405594405589</v>
      </c>
      <c r="I171" s="53">
        <f>'Gesamtenergie 2019'!H21*'Energie pro Energieträger'!E$60</f>
        <v>0</v>
      </c>
      <c r="J171" s="52">
        <f>'Gesamtenergie 2019'!I21*'Energie pro Energieträger'!E$57</f>
        <v>0</v>
      </c>
    </row>
    <row r="172" spans="4:10" x14ac:dyDescent="0.25">
      <c r="D172" s="8" t="str">
        <f t="shared" si="4"/>
        <v>Germany</v>
      </c>
      <c r="E172" s="8" t="str">
        <f t="shared" si="4"/>
        <v>Duisburg-Bruckhausen</v>
      </c>
      <c r="F172" s="50">
        <f>'Gesamtenergie 2019'!E22*'Energie pro Energieträger'!D$59</f>
        <v>0</v>
      </c>
      <c r="G172" s="54">
        <f>'Gesamtenergie 2019'!F22*'Energie pro Energieträger'!D$57</f>
        <v>621.23096843652013</v>
      </c>
      <c r="H172" s="51">
        <f>'Gesamtenergie 2019'!G22*'Energie pro Energieträger'!E$58</f>
        <v>2013.9860139860139</v>
      </c>
      <c r="I172" s="53">
        <f>'Gesamtenergie 2019'!H22*'Energie pro Energieträger'!E$60</f>
        <v>0</v>
      </c>
      <c r="J172" s="52">
        <f>'Gesamtenergie 2019'!I22*'Energie pro Energieträger'!E$57</f>
        <v>0</v>
      </c>
    </row>
    <row r="173" spans="4:10" x14ac:dyDescent="0.25">
      <c r="D173" s="8" t="str">
        <f t="shared" si="4"/>
        <v>Hungaria</v>
      </c>
      <c r="E173" s="8" t="str">
        <f t="shared" si="4"/>
        <v>Dunauijvaros</v>
      </c>
      <c r="F173" s="50">
        <f>'Gesamtenergie 2019'!E23*'Energie pro Energieträger'!D$59</f>
        <v>0</v>
      </c>
      <c r="G173" s="54">
        <f>'Gesamtenergie 2019'!F23*'Energie pro Energieträger'!D$57</f>
        <v>165.66159158307201</v>
      </c>
      <c r="H173" s="51">
        <f>'Gesamtenergie 2019'!G23*'Energie pro Energieträger'!E$58</f>
        <v>537.06293706293707</v>
      </c>
      <c r="I173" s="53">
        <f>'Gesamtenergie 2019'!H23*'Energie pro Energieträger'!E$60</f>
        <v>0</v>
      </c>
      <c r="J173" s="52">
        <f>'Gesamtenergie 2019'!I23*'Energie pro Energieträger'!E$57</f>
        <v>0</v>
      </c>
    </row>
    <row r="174" spans="4:10" x14ac:dyDescent="0.25">
      <c r="D174" s="8" t="str">
        <f t="shared" si="4"/>
        <v>Italy</v>
      </c>
      <c r="E174" s="8" t="str">
        <f t="shared" si="4"/>
        <v>Taranto</v>
      </c>
      <c r="F174" s="50">
        <f>'Gesamtenergie 2019'!E24*'Energie pro Energieträger'!D$59</f>
        <v>0</v>
      </c>
      <c r="G174" s="54">
        <f>'Gesamtenergie 2019'!F24*'Energie pro Energieträger'!D$57</f>
        <v>880.07720528507014</v>
      </c>
      <c r="H174" s="51">
        <f>'Gesamtenergie 2019'!G24*'Energie pro Energieträger'!E$58</f>
        <v>2853.1468531468527</v>
      </c>
      <c r="I174" s="53">
        <f>'Gesamtenergie 2019'!H24*'Energie pro Energieträger'!E$60</f>
        <v>0</v>
      </c>
      <c r="J174" s="52">
        <f>'Gesamtenergie 2019'!I24*'Energie pro Energieträger'!E$57</f>
        <v>0</v>
      </c>
    </row>
    <row r="175" spans="4:10" x14ac:dyDescent="0.25">
      <c r="D175" s="8" t="str">
        <f t="shared" si="4"/>
        <v>Netherlands</v>
      </c>
      <c r="E175" s="8" t="str">
        <f t="shared" si="4"/>
        <v>Ijmuiden</v>
      </c>
      <c r="F175" s="50">
        <f>'Gesamtenergie 2019'!E25*'Energie pro Energieträger'!D$59</f>
        <v>0</v>
      </c>
      <c r="G175" s="54">
        <f>'Gesamtenergie 2019'!F25*'Energie pro Energieträger'!D$57</f>
        <v>705.61484164914748</v>
      </c>
      <c r="H175" s="51">
        <f>'Gesamtenergie 2019'!G25*'Energie pro Energieträger'!E$58</f>
        <v>2287.5524475524476</v>
      </c>
      <c r="I175" s="53">
        <f>'Gesamtenergie 2019'!H25*'Energie pro Energieträger'!E$60</f>
        <v>0</v>
      </c>
      <c r="J175" s="52">
        <f>'Gesamtenergie 2019'!I25*'Energie pro Energieträger'!E$57</f>
        <v>0</v>
      </c>
    </row>
    <row r="176" spans="4:10" x14ac:dyDescent="0.25">
      <c r="D176" s="8" t="str">
        <f t="shared" si="4"/>
        <v>Poland</v>
      </c>
      <c r="E176" s="8" t="str">
        <f t="shared" si="4"/>
        <v>Krakow</v>
      </c>
      <c r="F176" s="50">
        <f>'Gesamtenergie 2019'!E26*'Energie pro Energieträger'!D$59</f>
        <v>0</v>
      </c>
      <c r="G176" s="54">
        <f>'Gesamtenergie 2019'!F26*'Energie pro Energieträger'!D$57</f>
        <v>282.14239816491954</v>
      </c>
      <c r="H176" s="51">
        <f>'Gesamtenergie 2019'!G26*'Energie pro Energieträger'!E$58</f>
        <v>914.68531468531455</v>
      </c>
      <c r="I176" s="53">
        <f>'Gesamtenergie 2019'!H26*'Energie pro Energieträger'!E$60</f>
        <v>0</v>
      </c>
      <c r="J176" s="52">
        <f>'Gesamtenergie 2019'!I26*'Energie pro Energieträger'!E$57</f>
        <v>0</v>
      </c>
    </row>
    <row r="177" spans="4:10" x14ac:dyDescent="0.25">
      <c r="D177" s="8" t="str">
        <f t="shared" si="4"/>
        <v>Poland</v>
      </c>
      <c r="E177" s="8" t="str">
        <f t="shared" si="4"/>
        <v>Dabrowa Gornicza</v>
      </c>
      <c r="F177" s="50">
        <f>'Gesamtenergie 2019'!E27*'Energie pro Energieträger'!D$59</f>
        <v>0</v>
      </c>
      <c r="G177" s="54">
        <f>'Gesamtenergie 2019'!F27*'Energie pro Energieträger'!D$57</f>
        <v>282.14239816491954</v>
      </c>
      <c r="H177" s="51">
        <f>'Gesamtenergie 2019'!G27*'Energie pro Energieträger'!E$58</f>
        <v>914.68531468531455</v>
      </c>
      <c r="I177" s="53">
        <f>'Gesamtenergie 2019'!H27*'Energie pro Energieträger'!E$60</f>
        <v>0</v>
      </c>
      <c r="J177" s="52">
        <f>'Gesamtenergie 2019'!I27*'Energie pro Energieträger'!E$57</f>
        <v>0</v>
      </c>
    </row>
    <row r="178" spans="4:10" x14ac:dyDescent="0.25">
      <c r="D178" s="8" t="str">
        <f t="shared" si="4"/>
        <v>Romania</v>
      </c>
      <c r="E178" s="8" t="str">
        <f t="shared" si="4"/>
        <v>Galati</v>
      </c>
      <c r="F178" s="50">
        <f>'Gesamtenergie 2019'!E28*'Energie pro Energieträger'!D$59</f>
        <v>0</v>
      </c>
      <c r="G178" s="54">
        <f>'Gesamtenergie 2019'!F28*'Energie pro Energieträger'!D$57</f>
        <v>212.25391421581105</v>
      </c>
      <c r="H178" s="51">
        <f>'Gesamtenergie 2019'!G28*'Energie pro Energieträger'!E$58</f>
        <v>688.11188811188799</v>
      </c>
      <c r="I178" s="53">
        <f>'Gesamtenergie 2019'!H28*'Energie pro Energieträger'!E$60</f>
        <v>0</v>
      </c>
      <c r="J178" s="52">
        <f>'Gesamtenergie 2019'!I28*'Energie pro Energieträger'!E$57</f>
        <v>0</v>
      </c>
    </row>
    <row r="179" spans="4:10" x14ac:dyDescent="0.25">
      <c r="D179" s="8" t="str">
        <f t="shared" si="4"/>
        <v>Slovakia</v>
      </c>
      <c r="E179" s="8" t="str">
        <f t="shared" si="4"/>
        <v>Kosice</v>
      </c>
      <c r="F179" s="50">
        <f>'Gesamtenergie 2019'!E29*'Energie pro Energieträger'!D$59</f>
        <v>0</v>
      </c>
      <c r="G179" s="54">
        <f>'Gesamtenergie 2019'!F29*'Energie pro Energieträger'!D$57</f>
        <v>465.92322632739007</v>
      </c>
      <c r="H179" s="51">
        <f>'Gesamtenergie 2019'!G29*'Energie pro Energieträger'!E$58</f>
        <v>1510.4895104895102</v>
      </c>
      <c r="I179" s="53">
        <f>'Gesamtenergie 2019'!H29*'Energie pro Energieträger'!E$60</f>
        <v>0</v>
      </c>
      <c r="J179" s="52">
        <f>'Gesamtenergie 2019'!I29*'Energie pro Energieträger'!E$57</f>
        <v>0</v>
      </c>
    </row>
    <row r="180" spans="4:10" x14ac:dyDescent="0.25">
      <c r="D180" s="8" t="str">
        <f t="shared" si="4"/>
        <v>Spain</v>
      </c>
      <c r="E180" s="8" t="str">
        <f t="shared" si="4"/>
        <v>Gijon</v>
      </c>
      <c r="F180" s="50">
        <f>'Gesamtenergie 2019'!E30*'Energie pro Energieträger'!D$59</f>
        <v>0</v>
      </c>
      <c r="G180" s="54">
        <f>'Gesamtenergie 2019'!F30*'Energie pro Energieträger'!D$57</f>
        <v>245.90392500612256</v>
      </c>
      <c r="H180" s="51">
        <f>'Gesamtenergie 2019'!G30*'Energie pro Energieträger'!E$58</f>
        <v>797.20279720279711</v>
      </c>
      <c r="I180" s="53">
        <f>'Gesamtenergie 2019'!H30*'Energie pro Energieträger'!E$60</f>
        <v>0</v>
      </c>
      <c r="J180" s="52">
        <f>'Gesamtenergie 2019'!I30*'Energie pro Energieträger'!E$57</f>
        <v>0</v>
      </c>
    </row>
    <row r="181" spans="4:10" x14ac:dyDescent="0.25">
      <c r="D181" s="8" t="str">
        <f t="shared" si="4"/>
        <v>Spain</v>
      </c>
      <c r="E181" s="8" t="str">
        <f t="shared" si="4"/>
        <v>Aviles</v>
      </c>
      <c r="F181" s="50">
        <f>'Gesamtenergie 2019'!E31*'Energie pro Energieträger'!D$59</f>
        <v>0</v>
      </c>
      <c r="G181" s="54">
        <f>'Gesamtenergie 2019'!F31*'Energie pro Energieträger'!D$57</f>
        <v>245.90392500612256</v>
      </c>
      <c r="H181" s="51">
        <f>'Gesamtenergie 2019'!G31*'Energie pro Energieträger'!E$58</f>
        <v>797.20279720279711</v>
      </c>
      <c r="I181" s="53">
        <f>'Gesamtenergie 2019'!H31*'Energie pro Energieträger'!E$60</f>
        <v>0</v>
      </c>
      <c r="J181" s="52">
        <f>'Gesamtenergie 2019'!I31*'Energie pro Energieträger'!E$57</f>
        <v>0</v>
      </c>
    </row>
    <row r="182" spans="4:10" x14ac:dyDescent="0.25">
      <c r="D182" s="8" t="str">
        <f t="shared" si="4"/>
        <v>Sweden</v>
      </c>
      <c r="E182" s="8" t="str">
        <f t="shared" si="4"/>
        <v>Lulea</v>
      </c>
      <c r="F182" s="50">
        <f>'Gesamtenergie 2019'!E32*'Energie pro Energieträger'!D$59</f>
        <v>0</v>
      </c>
      <c r="G182" s="54">
        <f>'Gesamtenergie 2019'!F32*'Energie pro Energieträger'!D$57</f>
        <v>238.13853790066602</v>
      </c>
      <c r="H182" s="51">
        <f>'Gesamtenergie 2019'!G32*'Energie pro Energieträger'!E$58</f>
        <v>772.02797202797194</v>
      </c>
      <c r="I182" s="53">
        <f>'Gesamtenergie 2019'!H32*'Energie pro Energieträger'!E$60</f>
        <v>0</v>
      </c>
      <c r="J182" s="52">
        <f>'Gesamtenergie 2019'!I32*'Energie pro Energieträger'!E$57</f>
        <v>0</v>
      </c>
    </row>
    <row r="183" spans="4:10" x14ac:dyDescent="0.25">
      <c r="D183" s="8" t="str">
        <f t="shared" si="4"/>
        <v>Sweden</v>
      </c>
      <c r="E183" s="8" t="str">
        <f t="shared" si="4"/>
        <v>Oxeloesund</v>
      </c>
      <c r="F183" s="50">
        <f>'Gesamtenergie 2019'!E33*'Energie pro Energieträger'!D$59</f>
        <v>0</v>
      </c>
      <c r="G183" s="54">
        <f>'Gesamtenergie 2019'!F33*'Energie pro Energieträger'!D$57</f>
        <v>155.30774210913003</v>
      </c>
      <c r="H183" s="51">
        <f>'Gesamtenergie 2019'!G33*'Energie pro Energieträger'!E$58</f>
        <v>503.49650349650346</v>
      </c>
      <c r="I183" s="53">
        <f>'Gesamtenergie 2019'!H33*'Energie pro Energieträger'!E$60</f>
        <v>0</v>
      </c>
      <c r="J183" s="52">
        <f>'Gesamtenergie 2019'!I33*'Energie pro Energieträger'!E$57</f>
        <v>0</v>
      </c>
    </row>
    <row r="184" spans="4:10" x14ac:dyDescent="0.25">
      <c r="D184" s="8" t="str">
        <f t="shared" si="4"/>
        <v>United Kingdom</v>
      </c>
      <c r="E184" s="8" t="str">
        <f t="shared" si="4"/>
        <v>Port Talbot</v>
      </c>
      <c r="F184" s="50">
        <f>'Gesamtenergie 2019'!E34*'Energie pro Energieträger'!D$59</f>
        <v>0</v>
      </c>
      <c r="G184" s="54">
        <f>'Gesamtenergie 2019'!F34*'Energie pro Energieträger'!D$57</f>
        <v>391.89320258870481</v>
      </c>
      <c r="H184" s="51">
        <f>'Gesamtenergie 2019'!G34*'Energie pro Energieträger'!E$58</f>
        <v>1270.4895104895104</v>
      </c>
      <c r="I184" s="53">
        <f>'Gesamtenergie 2019'!H34*'Energie pro Energieträger'!E$60</f>
        <v>0</v>
      </c>
      <c r="J184" s="52">
        <f>'Gesamtenergie 2019'!I34*'Energie pro Energieträger'!E$57</f>
        <v>0</v>
      </c>
    </row>
    <row r="185" spans="4:10" x14ac:dyDescent="0.25">
      <c r="D185" s="8" t="str">
        <f t="shared" si="4"/>
        <v>United Kingdom</v>
      </c>
      <c r="E185" s="8" t="str">
        <f t="shared" si="4"/>
        <v>Scunthorpe</v>
      </c>
      <c r="F185" s="50">
        <f>'Gesamtenergie 2019'!E35*'Energie pro Energieträger'!D$59</f>
        <v>0</v>
      </c>
      <c r="G185" s="54">
        <f>'Gesamtenergie 2019'!F35*'Energie pro Energieträger'!D$57</f>
        <v>289.90778527037605</v>
      </c>
      <c r="H185" s="51">
        <f>'Gesamtenergie 2019'!G35*'Energie pro Energieträger'!E$58</f>
        <v>939.86013986013972</v>
      </c>
      <c r="I185" s="53">
        <f>'Gesamtenergie 2019'!H35*'Energie pro Energieträger'!E$60</f>
        <v>0</v>
      </c>
      <c r="J185" s="52">
        <f>'Gesamtenergie 2019'!I35*'Energie pro Energieträger'!E$57</f>
        <v>0</v>
      </c>
    </row>
    <row r="186" spans="4:10" ht="15.75" thickBot="1" x14ac:dyDescent="0.3"/>
    <row r="187" spans="4:10" ht="15.75" thickBot="1" x14ac:dyDescent="0.3">
      <c r="D187" s="100" t="s">
        <v>26</v>
      </c>
      <c r="E187" s="101"/>
      <c r="F187" s="79">
        <f>SUM(F157:F185)</f>
        <v>0</v>
      </c>
      <c r="G187" s="81">
        <f t="shared" ref="G187:J187" si="5">SUM(G157:G185)</f>
        <v>10986.987369273556</v>
      </c>
      <c r="H187" s="79">
        <f t="shared" si="5"/>
        <v>35619.020979020977</v>
      </c>
      <c r="I187" s="79">
        <f t="shared" si="5"/>
        <v>0</v>
      </c>
      <c r="J187" s="82">
        <f t="shared" si="5"/>
        <v>0</v>
      </c>
    </row>
  </sheetData>
  <mergeCells count="20">
    <mergeCell ref="D187:E187"/>
    <mergeCell ref="D153:J153"/>
    <mergeCell ref="F155:G155"/>
    <mergeCell ref="H155:J155"/>
    <mergeCell ref="F118:G118"/>
    <mergeCell ref="H118:J118"/>
    <mergeCell ref="D150:E150"/>
    <mergeCell ref="D116:J116"/>
    <mergeCell ref="D5:J5"/>
    <mergeCell ref="D42:J42"/>
    <mergeCell ref="D79:J79"/>
    <mergeCell ref="F7:G7"/>
    <mergeCell ref="H7:J7"/>
    <mergeCell ref="F44:G44"/>
    <mergeCell ref="H44:J44"/>
    <mergeCell ref="F81:G81"/>
    <mergeCell ref="H81:J81"/>
    <mergeCell ref="D39:E39"/>
    <mergeCell ref="D76:E76"/>
    <mergeCell ref="D113:E113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C3:Q109"/>
  <sheetViews>
    <sheetView zoomScale="70" zoomScaleNormal="70" workbookViewId="0">
      <selection activeCell="R7" sqref="R7"/>
    </sheetView>
  </sheetViews>
  <sheetFormatPr baseColWidth="10" defaultRowHeight="15" x14ac:dyDescent="0.25"/>
  <cols>
    <col min="3" max="3" width="16.28515625" customWidth="1"/>
    <col min="4" max="4" width="24" customWidth="1"/>
    <col min="5" max="5" width="21.7109375" customWidth="1"/>
    <col min="6" max="6" width="24.140625" customWidth="1"/>
    <col min="7" max="7" width="24.85546875" customWidth="1"/>
    <col min="8" max="8" width="24.5703125" customWidth="1"/>
    <col min="9" max="9" width="25.42578125" customWidth="1"/>
    <col min="11" max="11" width="16.28515625" bestFit="1" customWidth="1"/>
    <col min="12" max="12" width="24" bestFit="1" customWidth="1"/>
    <col min="13" max="13" width="23.42578125" customWidth="1"/>
    <col min="14" max="14" width="23.5703125" customWidth="1"/>
    <col min="15" max="15" width="24.7109375" customWidth="1"/>
    <col min="16" max="16" width="24.85546875" customWidth="1"/>
    <col min="17" max="17" width="22.5703125" customWidth="1"/>
  </cols>
  <sheetData>
    <row r="3" spans="3:17" ht="43.5" customHeight="1" x14ac:dyDescent="0.35">
      <c r="C3" s="91" t="s">
        <v>139</v>
      </c>
      <c r="D3" s="91"/>
      <c r="E3" s="91"/>
      <c r="F3" s="91"/>
      <c r="G3" s="91"/>
      <c r="H3" s="91"/>
      <c r="I3" s="91"/>
      <c r="K3" s="91" t="s">
        <v>143</v>
      </c>
      <c r="L3" s="91"/>
      <c r="M3" s="91"/>
      <c r="N3" s="91"/>
      <c r="O3" s="91"/>
      <c r="P3" s="91"/>
      <c r="Q3" s="91"/>
    </row>
    <row r="5" spans="3:17" ht="15.75" x14ac:dyDescent="0.25">
      <c r="E5" s="99" t="s">
        <v>45</v>
      </c>
      <c r="F5" s="99"/>
      <c r="G5" s="99" t="s">
        <v>42</v>
      </c>
      <c r="H5" s="99"/>
      <c r="I5" s="99"/>
      <c r="M5" s="99" t="s">
        <v>45</v>
      </c>
      <c r="N5" s="99"/>
      <c r="O5" s="99" t="s">
        <v>42</v>
      </c>
      <c r="P5" s="99"/>
      <c r="Q5" s="99"/>
    </row>
    <row r="6" spans="3:17" x14ac:dyDescent="0.25">
      <c r="C6" s="15" t="s">
        <v>51</v>
      </c>
      <c r="D6" s="15" t="s">
        <v>52</v>
      </c>
      <c r="E6" s="62" t="str">
        <f>Studienliste!$F$17</f>
        <v>ISI-05 13</v>
      </c>
      <c r="F6" s="63" t="s">
        <v>128</v>
      </c>
      <c r="G6" s="64" t="str">
        <f>Studienliste!$F$10</f>
        <v>OTTO-01 17</v>
      </c>
      <c r="H6" s="65" t="str">
        <f>Studienliste!$F$8</f>
        <v>TUD-02 20</v>
      </c>
      <c r="I6" s="66" t="str">
        <f>F6</f>
        <v>ENWI</v>
      </c>
      <c r="K6" s="15" t="s">
        <v>51</v>
      </c>
      <c r="L6" s="15" t="s">
        <v>52</v>
      </c>
      <c r="M6" s="62" t="str">
        <f>Studienliste!$F$17</f>
        <v>ISI-05 13</v>
      </c>
      <c r="N6" s="63" t="s">
        <v>128</v>
      </c>
      <c r="O6" s="64" t="str">
        <f>Studienliste!$F$10</f>
        <v>OTTO-01 17</v>
      </c>
      <c r="P6" s="65" t="str">
        <f>Studienliste!$F$8</f>
        <v>TUD-02 20</v>
      </c>
      <c r="Q6" s="66" t="str">
        <f>N6</f>
        <v>ENWI</v>
      </c>
    </row>
    <row r="7" spans="3:17" x14ac:dyDescent="0.25">
      <c r="C7" s="8" t="str">
        <f>'Produktion je Standort'!C6</f>
        <v>Austria</v>
      </c>
      <c r="D7" s="8" t="str">
        <f>'Produktion je Standort'!D6</f>
        <v>Donawitz</v>
      </c>
      <c r="E7" s="50">
        <f>'Gesamtenergie 2019'!E7*(1+Sekundäranteil!H$7)</f>
        <v>10033.888198667937</v>
      </c>
      <c r="F7" s="54">
        <f>'Gesamtenergie 2019'!F7*(1+Sekundäranteil!H$7)</f>
        <v>11881.627334813411</v>
      </c>
      <c r="G7" s="51">
        <f>'Gesamtenergie 2019'!G7*(1+Sekundäranteil!H$7)</f>
        <v>9816.9511094196023</v>
      </c>
      <c r="H7" s="53">
        <f>'Gesamtenergie 2019'!H7*(1+Sekundäranteil!H$7)</f>
        <v>7638.8150820171286</v>
      </c>
      <c r="I7" s="52">
        <f>'Gesamtenergie 2019'!I7*(1+Sekundäranteil!H$7)</f>
        <v>6867.726685104135</v>
      </c>
      <c r="K7" s="8" t="str">
        <f t="shared" ref="K7:K35" si="0">C7</f>
        <v>Austria</v>
      </c>
      <c r="L7" s="8" t="str">
        <f t="shared" ref="L7:L35" si="1">D7</f>
        <v>Donawitz</v>
      </c>
      <c r="M7" s="50">
        <f>E7-'Gesamtenergie 2019'!E7</f>
        <v>-7242.678801332062</v>
      </c>
      <c r="N7" s="54">
        <f>F7-'Gesamtenergie 2019'!F7</f>
        <v>-8576.4171096310365</v>
      </c>
      <c r="O7" s="51">
        <f>G7-'Gesamtenergie 2019'!G7</f>
        <v>-7086.0888905803949</v>
      </c>
      <c r="P7" s="53">
        <f>H7-'Gesamtenergie 2019'!H7</f>
        <v>-5513.8629179828713</v>
      </c>
      <c r="Q7" s="52">
        <f>I7-'Gesamtenergie 2019'!I7</f>
        <v>-4957.2745371180863</v>
      </c>
    </row>
    <row r="8" spans="3:17" x14ac:dyDescent="0.25">
      <c r="C8" s="8" t="str">
        <f>'Produktion je Standort'!C7</f>
        <v>Austria</v>
      </c>
      <c r="D8" s="8" t="str">
        <f>'Produktion je Standort'!D7</f>
        <v>Linz</v>
      </c>
      <c r="E8" s="50">
        <f>'Gesamtenergie 2019'!E8*(1+Sekundäranteil!H$7)</f>
        <v>10033.888198667937</v>
      </c>
      <c r="F8" s="54">
        <f>'Gesamtenergie 2019'!F8*(1+Sekundäranteil!H$7)</f>
        <v>11881.627334813411</v>
      </c>
      <c r="G8" s="51">
        <f>'Gesamtenergie 2019'!G8*(1+Sekundäranteil!H$7)</f>
        <v>9816.9511094196023</v>
      </c>
      <c r="H8" s="53">
        <f>'Gesamtenergie 2019'!H8*(1+Sekundäranteil!H$7)</f>
        <v>7638.8150820171286</v>
      </c>
      <c r="I8" s="52">
        <f>'Gesamtenergie 2019'!I8*(1+Sekundäranteil!H$7)</f>
        <v>6867.726685104135</v>
      </c>
      <c r="K8" s="8" t="str">
        <f t="shared" si="0"/>
        <v>Austria</v>
      </c>
      <c r="L8" s="8" t="str">
        <f t="shared" si="1"/>
        <v>Linz</v>
      </c>
      <c r="M8" s="50">
        <f>E8-'Gesamtenergie 2019'!E8</f>
        <v>-7242.678801332062</v>
      </c>
      <c r="N8" s="54">
        <f>F8-'Gesamtenergie 2019'!F8</f>
        <v>-8576.4171096310365</v>
      </c>
      <c r="O8" s="51">
        <f>G8-'Gesamtenergie 2019'!G8</f>
        <v>-7086.0888905803949</v>
      </c>
      <c r="P8" s="53">
        <f>H8-'Gesamtenergie 2019'!H8</f>
        <v>-5513.8629179828713</v>
      </c>
      <c r="Q8" s="52">
        <f>I8-'Gesamtenergie 2019'!I8</f>
        <v>-4957.2745371180863</v>
      </c>
    </row>
    <row r="9" spans="3:17" x14ac:dyDescent="0.25">
      <c r="C9" s="8" t="str">
        <f>'Produktion je Standort'!C8</f>
        <v>Belgium</v>
      </c>
      <c r="D9" s="8" t="str">
        <f>'Produktion je Standort'!D8</f>
        <v>Ghent</v>
      </c>
      <c r="E9" s="50">
        <f>'Gesamtenergie 2019'!E9*(1+Sekundäranteil!H$7)</f>
        <v>14493.689552806854</v>
      </c>
      <c r="F9" s="54">
        <f>'Gesamtenergie 2019'!F9*(1+Sekundäranteil!H$7)</f>
        <v>17162.700496881283</v>
      </c>
      <c r="G9" s="51">
        <f>'Gesamtenergie 2019'!G9*(1+Sekundäranteil!H$7)</f>
        <v>14180.329590865844</v>
      </c>
      <c r="H9" s="53">
        <f>'Gesamtenergie 2019'!H9*(1+Sekundäranteil!H$7)</f>
        <v>11034.068962892487</v>
      </c>
      <c r="I9" s="52">
        <f>'Gesamtenergie 2019'!I9*(1+Sekundäranteil!H$7)</f>
        <v>9920.2519040067673</v>
      </c>
      <c r="K9" s="8" t="str">
        <f t="shared" si="0"/>
        <v>Belgium</v>
      </c>
      <c r="L9" s="8" t="str">
        <f t="shared" si="1"/>
        <v>Ghent</v>
      </c>
      <c r="M9" s="50">
        <f>E9-'Gesamtenergie 2019'!E9</f>
        <v>-10461.860447193145</v>
      </c>
      <c r="N9" s="54">
        <f>F9-'Gesamtenergie 2019'!F9</f>
        <v>-12388.410614229833</v>
      </c>
      <c r="O9" s="51">
        <f>G9-'Gesamtenergie 2019'!G9</f>
        <v>-10235.670409134153</v>
      </c>
      <c r="P9" s="53">
        <f>H9-'Gesamtenergie 2019'!H9</f>
        <v>-7964.6310371075142</v>
      </c>
      <c r="Q9" s="52">
        <f>I9-'Gesamtenergie 2019'!I9</f>
        <v>-7160.653651548786</v>
      </c>
    </row>
    <row r="10" spans="3:17" x14ac:dyDescent="0.25">
      <c r="C10" s="8" t="str">
        <f>'Produktion je Standort'!C9</f>
        <v>Czech Republic</v>
      </c>
      <c r="D10" s="8" t="str">
        <f>'Produktion je Standort'!D9</f>
        <v>Trinec</v>
      </c>
      <c r="E10" s="50">
        <f>'Gesamtenergie 2019'!E10*(1+Sekundäranteil!H$7)</f>
        <v>6869.2110302568999</v>
      </c>
      <c r="F10" s="54">
        <f>'Gesamtenergie 2019'!F10*(1+Sekundäranteil!H$7)</f>
        <v>8134.1752997145613</v>
      </c>
      <c r="G10" s="51">
        <f>'Gesamtenergie 2019'!G10*(1+Sekundäranteil!H$7)</f>
        <v>6720.6956574690776</v>
      </c>
      <c r="H10" s="53">
        <f>'Gesamtenergie 2019'!H10*(1+Sekundäranteil!H$7)</f>
        <v>5229.5413084681268</v>
      </c>
      <c r="I10" s="52">
        <f>'Gesamtenergie 2019'!I10*(1+Sekundäranteil!H$7)</f>
        <v>4701.6533335870608</v>
      </c>
      <c r="K10" s="8" t="str">
        <f t="shared" si="0"/>
        <v>Czech Republic</v>
      </c>
      <c r="L10" s="8" t="str">
        <f t="shared" si="1"/>
        <v>Trinec</v>
      </c>
      <c r="M10" s="50">
        <f>E10-'Gesamtenergie 2019'!E10</f>
        <v>-4958.345969743099</v>
      </c>
      <c r="N10" s="54">
        <f>F10-'Gesamtenergie 2019'!F10</f>
        <v>-5871.4247002854408</v>
      </c>
      <c r="O10" s="51">
        <f>G10-'Gesamtenergie 2019'!G10</f>
        <v>-4851.1443425309208</v>
      </c>
      <c r="P10" s="53">
        <f>H10-'Gesamtenergie 2019'!H10</f>
        <v>-3774.796691531873</v>
      </c>
      <c r="Q10" s="52">
        <f>I10-'Gesamtenergie 2019'!I10</f>
        <v>-3393.7556664129388</v>
      </c>
    </row>
    <row r="11" spans="3:17" x14ac:dyDescent="0.25">
      <c r="C11" s="8" t="str">
        <f>'Produktion je Standort'!C10</f>
        <v>Finland</v>
      </c>
      <c r="D11" s="8" t="str">
        <f>'Produktion je Standort'!D10</f>
        <v>Raahe</v>
      </c>
      <c r="E11" s="50">
        <f>'Gesamtenergie 2019'!E11*(1+Sekundäranteil!H$7)</f>
        <v>6914.4207040913434</v>
      </c>
      <c r="F11" s="54">
        <f>'Gesamtenergie 2019'!F11*(1+Sekundäranteil!H$7)</f>
        <v>8187.7103287874024</v>
      </c>
      <c r="G11" s="51">
        <f>'Gesamtenergie 2019'!G11*(1+Sekundäranteil!H$7)</f>
        <v>6764.9278782112278</v>
      </c>
      <c r="H11" s="53">
        <f>'Gesamtenergie 2019'!H11*(1+Sekundäranteil!H$7)</f>
        <v>5263.9595052331133</v>
      </c>
      <c r="I11" s="52">
        <f>'Gesamtenergie 2019'!I11*(1+Sekundäranteil!H$7)</f>
        <v>4732.5972386087333</v>
      </c>
      <c r="K11" s="8" t="str">
        <f t="shared" si="0"/>
        <v>Finland</v>
      </c>
      <c r="L11" s="8" t="str">
        <f t="shared" si="1"/>
        <v>Raahe</v>
      </c>
      <c r="M11" s="50">
        <f>E11-'Gesamtenergie 2019'!E11</f>
        <v>-4990.9792959086562</v>
      </c>
      <c r="N11" s="54">
        <f>F11-'Gesamtenergie 2019'!F11</f>
        <v>-5910.0674489903786</v>
      </c>
      <c r="O11" s="51">
        <f>G11-'Gesamtenergie 2019'!G11</f>
        <v>-4883.0721217887703</v>
      </c>
      <c r="P11" s="53">
        <f>H11-'Gesamtenergie 2019'!H11</f>
        <v>-3799.6404947668871</v>
      </c>
      <c r="Q11" s="52">
        <f>I11-'Gesamtenergie 2019'!I11</f>
        <v>-3416.0916502801547</v>
      </c>
    </row>
    <row r="12" spans="3:17" x14ac:dyDescent="0.25">
      <c r="C12" s="8" t="str">
        <f>'Produktion je Standort'!C11</f>
        <v>France</v>
      </c>
      <c r="D12" s="8" t="str">
        <f>'Produktion je Standort'!D11</f>
        <v>Fos-Sur-Mer</v>
      </c>
      <c r="E12" s="50">
        <f>'Gesamtenergie 2019'!E12*(1+Sekundäranteil!H$7)</f>
        <v>9972.7221693625143</v>
      </c>
      <c r="F12" s="54">
        <f>'Gesamtenergie 2019'!F12*(1+Sekundäranteil!H$7)</f>
        <v>11809.197589597215</v>
      </c>
      <c r="G12" s="51">
        <f>'Gesamtenergie 2019'!G12*(1+Sekundäranteil!H$7)</f>
        <v>9757.1075166508108</v>
      </c>
      <c r="H12" s="53">
        <f>'Gesamtenergie 2019'!H12*(1+Sekundäranteil!H$7)</f>
        <v>7592.2492863939124</v>
      </c>
      <c r="I12" s="52">
        <f>'Gesamtenergie 2019'!I12*(1+Sekundäranteil!H$7)</f>
        <v>6825.8614018395192</v>
      </c>
      <c r="K12" s="8" t="str">
        <f t="shared" si="0"/>
        <v>France</v>
      </c>
      <c r="L12" s="8" t="str">
        <f t="shared" si="1"/>
        <v>Fos-Sur-Mer</v>
      </c>
      <c r="M12" s="50">
        <f>E12-'Gesamtenergie 2019'!E12</f>
        <v>-7198.5278306374857</v>
      </c>
      <c r="N12" s="54">
        <f>F12-'Gesamtenergie 2019'!F12</f>
        <v>-8524.1357437361239</v>
      </c>
      <c r="O12" s="51">
        <f>G12-'Gesamtenergie 2019'!G12</f>
        <v>-7042.8924833491892</v>
      </c>
      <c r="P12" s="53">
        <f>H12-'Gesamtenergie 2019'!H12</f>
        <v>-5480.2507136060876</v>
      </c>
      <c r="Q12" s="52">
        <f>I12-'Gesamtenergie 2019'!I12</f>
        <v>-4927.0552648271469</v>
      </c>
    </row>
    <row r="13" spans="3:17" x14ac:dyDescent="0.25">
      <c r="C13" s="8" t="str">
        <f>'Produktion je Standort'!C12</f>
        <v>France</v>
      </c>
      <c r="D13" s="8" t="str">
        <f>'Produktion je Standort'!D12</f>
        <v>Dunkerque</v>
      </c>
      <c r="E13" s="50">
        <f>'Gesamtenergie 2019'!E13*(1+Sekundäranteil!H$7)</f>
        <v>18216.839162702192</v>
      </c>
      <c r="F13" s="54">
        <f>'Gesamtenergie 2019'!F13*(1+Sekundäranteil!H$7)</f>
        <v>21571.46759699758</v>
      </c>
      <c r="G13" s="51">
        <f>'Gesamtenergie 2019'!G13*(1+Sekundäranteil!H$7)</f>
        <v>17822.983063748812</v>
      </c>
      <c r="H13" s="53">
        <f>'Gesamtenergie 2019'!H13*(1+Sekundäranteil!H$7)</f>
        <v>13868.508696479548</v>
      </c>
      <c r="I13" s="52">
        <f>'Gesamtenergie 2019'!I13*(1+Sekundäranteil!H$7)</f>
        <v>12468.573494026856</v>
      </c>
      <c r="K13" s="8" t="str">
        <f t="shared" si="0"/>
        <v>France</v>
      </c>
      <c r="L13" s="8" t="str">
        <f t="shared" si="1"/>
        <v>Dunkerque</v>
      </c>
      <c r="M13" s="50">
        <f>E13-'Gesamtenergie 2019'!E13</f>
        <v>-13149.310837297806</v>
      </c>
      <c r="N13" s="54">
        <f>F13-'Gesamtenergie 2019'!F13</f>
        <v>-15570.754625224654</v>
      </c>
      <c r="O13" s="51">
        <f>G13-'Gesamtenergie 2019'!G13</f>
        <v>-12865.016936251184</v>
      </c>
      <c r="P13" s="53">
        <f>H13-'Gesamtenergie 2019'!H13</f>
        <v>-10010.591303520454</v>
      </c>
      <c r="Q13" s="52">
        <f>I13-'Gesamtenergie 2019'!I13</f>
        <v>-9000.087617084253</v>
      </c>
    </row>
    <row r="14" spans="3:17" x14ac:dyDescent="0.25">
      <c r="C14" s="8" t="str">
        <f>'Produktion je Standort'!C13</f>
        <v>Germany</v>
      </c>
      <c r="D14" s="8" t="str">
        <f>'Produktion je Standort'!D13</f>
        <v>Bremen</v>
      </c>
      <c r="E14" s="50">
        <f>'Gesamtenergie 2019'!E14*(1+Sekundäranteil!H$7)</f>
        <v>8775.9955090390122</v>
      </c>
      <c r="F14" s="54">
        <f>'Gesamtenergie 2019'!F14*(1+Sekundäranteil!H$7)</f>
        <v>10392.093878845548</v>
      </c>
      <c r="G14" s="51">
        <f>'Gesamtenergie 2019'!G14*(1+Sekundäranteil!H$7)</f>
        <v>8586.2546146527129</v>
      </c>
      <c r="H14" s="53">
        <f>'Gesamtenergie 2019'!H14*(1+Sekundäranteil!H$7)</f>
        <v>6681.1793720266442</v>
      </c>
      <c r="I14" s="52">
        <f>'Gesamtenergie 2019'!I14*(1+Sekundäranteil!H$7)</f>
        <v>6006.7580336187766</v>
      </c>
      <c r="K14" s="8" t="str">
        <f t="shared" si="0"/>
        <v>Germany</v>
      </c>
      <c r="L14" s="8" t="str">
        <f t="shared" si="1"/>
        <v>Bremen</v>
      </c>
      <c r="M14" s="50">
        <f>E14-'Gesamtenergie 2019'!E14</f>
        <v>-6334.7044909609867</v>
      </c>
      <c r="N14" s="54">
        <f>F14-'Gesamtenergie 2019'!F14</f>
        <v>-7501.239454487788</v>
      </c>
      <c r="O14" s="51">
        <f>G14-'Gesamtenergie 2019'!G14</f>
        <v>-6197.7453853472853</v>
      </c>
      <c r="P14" s="53">
        <f>H14-'Gesamtenergie 2019'!H14</f>
        <v>-4822.6206279733569</v>
      </c>
      <c r="Q14" s="52">
        <f>I14-'Gesamtenergie 2019'!I14</f>
        <v>-4335.8086330478891</v>
      </c>
    </row>
    <row r="15" spans="3:17" x14ac:dyDescent="0.25">
      <c r="C15" s="8" t="str">
        <f>'Produktion je Standort'!C14</f>
        <v>Germany</v>
      </c>
      <c r="D15" s="8" t="str">
        <f>'Produktion je Standort'!D14</f>
        <v>Voelklingen</v>
      </c>
      <c r="E15" s="50">
        <f>'Gesamtenergie 2019'!E15*(1+Sekundäranteil!H$7)</f>
        <v>7398.430153377737</v>
      </c>
      <c r="F15" s="54">
        <f>'Gesamtenergie 2019'!F15*(1+Sekundäranteil!H$7)</f>
        <v>8760.8500518025212</v>
      </c>
      <c r="G15" s="51">
        <f>'Gesamtenergie 2019'!G15*(1+Sekundäranteil!H$7)</f>
        <v>7238.4728296860148</v>
      </c>
      <c r="H15" s="53">
        <f>'Gesamtenergie 2019'!H15*(1+Sekundäranteil!H$7)</f>
        <v>5632.4366705994307</v>
      </c>
      <c r="I15" s="52">
        <f>'Gesamtenergie 2019'!I15*(1+Sekundäranteil!H$7)</f>
        <v>5063.8790453113443</v>
      </c>
      <c r="K15" s="8" t="str">
        <f t="shared" si="0"/>
        <v>Germany</v>
      </c>
      <c r="L15" s="8" t="str">
        <f t="shared" si="1"/>
        <v>Voelklingen</v>
      </c>
      <c r="M15" s="50">
        <f>E15-'Gesamtenergie 2019'!E15</f>
        <v>-5340.3478466222614</v>
      </c>
      <c r="N15" s="54">
        <f>F15-'Gesamtenergie 2019'!F15</f>
        <v>-6323.7721704197047</v>
      </c>
      <c r="O15" s="51">
        <f>G15-'Gesamtenergie 2019'!G15</f>
        <v>-5224.8871703139839</v>
      </c>
      <c r="P15" s="53">
        <f>H15-'Gesamtenergie 2019'!H15</f>
        <v>-4065.615329400569</v>
      </c>
      <c r="Q15" s="52">
        <f>I15-'Gesamtenergie 2019'!I15</f>
        <v>-3655.218065799766</v>
      </c>
    </row>
    <row r="16" spans="3:17" x14ac:dyDescent="0.25">
      <c r="C16" s="8" t="str">
        <f>'Produktion je Standort'!C15</f>
        <v>Germany</v>
      </c>
      <c r="D16" s="8" t="str">
        <f>'Produktion je Standort'!D15</f>
        <v>Eisenhuettenstadt</v>
      </c>
      <c r="E16" s="50">
        <f>'Gesamtenergie 2019'!E16*(1+Sekundäranteil!H$7)</f>
        <v>5717.6940437678413</v>
      </c>
      <c r="F16" s="54">
        <f>'Gesamtenergie 2019'!F16*(1+Sekundäranteil!H$7)</f>
        <v>6770.6066180357366</v>
      </c>
      <c r="G16" s="51">
        <f>'Gesamtenergie 2019'!G16*(1+Sekundäranteil!H$7)</f>
        <v>5594.0749762131309</v>
      </c>
      <c r="H16" s="53">
        <f>'Gesamtenergie 2019'!H16*(1+Sekundäranteil!H$7)</f>
        <v>4352.8895908658433</v>
      </c>
      <c r="I16" s="52">
        <f>'Gesamtenergie 2019'!I16*(1+Sekundäranteil!H$7)</f>
        <v>3913.4938703879911</v>
      </c>
      <c r="K16" s="8" t="str">
        <f t="shared" si="0"/>
        <v>Germany</v>
      </c>
      <c r="L16" s="8" t="str">
        <f t="shared" si="1"/>
        <v>Eisenhuettenstadt</v>
      </c>
      <c r="M16" s="50">
        <f>E16-'Gesamtenergie 2019'!E16</f>
        <v>-4127.1559562321572</v>
      </c>
      <c r="N16" s="54">
        <f>F16-'Gesamtenergie 2019'!F16</f>
        <v>-4887.1711597420444</v>
      </c>
      <c r="O16" s="51">
        <f>G16-'Gesamtenergie 2019'!G16</f>
        <v>-4037.9250237868673</v>
      </c>
      <c r="P16" s="53">
        <f>H16-'Gesamtenergie 2019'!H16</f>
        <v>-3142.0104091341573</v>
      </c>
      <c r="Q16" s="52">
        <f>I16-'Gesamtenergie 2019'!I16</f>
        <v>-2824.8450185008974</v>
      </c>
    </row>
    <row r="17" spans="3:17" x14ac:dyDescent="0.25">
      <c r="C17" s="8" t="str">
        <f>'Produktion je Standort'!C16</f>
        <v>Germany</v>
      </c>
      <c r="D17" s="8" t="str">
        <f>'Produktion je Standort'!D16</f>
        <v>Duisburg-Huckingen</v>
      </c>
      <c r="E17" s="50">
        <f>'Gesamtenergie 2019'!E17*(1+Sekundäranteil!H$7)</f>
        <v>13296.962892483352</v>
      </c>
      <c r="F17" s="54">
        <f>'Gesamtenergie 2019'!F17*(1+Sekundäranteil!H$7)</f>
        <v>15745.596786129619</v>
      </c>
      <c r="G17" s="51">
        <f>'Gesamtenergie 2019'!G17*(1+Sekundäranteil!H$7)</f>
        <v>13009.476688867746</v>
      </c>
      <c r="H17" s="53">
        <f>'Gesamtenergie 2019'!H17*(1+Sekundäranteil!H$7)</f>
        <v>10122.999048525216</v>
      </c>
      <c r="I17" s="52">
        <f>'Gesamtenergie 2019'!I17*(1+Sekundäranteil!H$7)</f>
        <v>9101.1485357860256</v>
      </c>
      <c r="K17" s="8" t="str">
        <f t="shared" si="0"/>
        <v>Germany</v>
      </c>
      <c r="L17" s="8" t="str">
        <f t="shared" si="1"/>
        <v>Duisburg-Huckingen</v>
      </c>
      <c r="M17" s="50">
        <f>E17-'Gesamtenergie 2019'!E17</f>
        <v>-9598.0371075166477</v>
      </c>
      <c r="N17" s="54">
        <f>F17-'Gesamtenergie 2019'!F17</f>
        <v>-11365.514324981497</v>
      </c>
      <c r="O17" s="51">
        <f>G17-'Gesamtenergie 2019'!G17</f>
        <v>-9390.5233111322505</v>
      </c>
      <c r="P17" s="53">
        <f>H17-'Gesamtenergie 2019'!H17</f>
        <v>-7307.0009514747835</v>
      </c>
      <c r="Q17" s="52">
        <f>I17-'Gesamtenergie 2019'!I17</f>
        <v>-6569.4070197695291</v>
      </c>
    </row>
    <row r="18" spans="3:17" x14ac:dyDescent="0.25">
      <c r="C18" s="8" t="str">
        <f>'Produktion je Standort'!C17</f>
        <v>Germany</v>
      </c>
      <c r="D18" s="8" t="str">
        <f>'Produktion je Standort'!D17</f>
        <v>Duisburg-Beeckerwerth</v>
      </c>
      <c r="E18" s="50">
        <f>'Gesamtenergie 2019'!E18*(1+Sekundäranteil!H$7)</f>
        <v>15956.355470980023</v>
      </c>
      <c r="F18" s="54">
        <f>'Gesamtenergie 2019'!F18*(1+Sekundäranteil!H$7)</f>
        <v>18894.716143355545</v>
      </c>
      <c r="G18" s="51">
        <f>'Gesamtenergie 2019'!G18*(1+Sekundäranteil!H$7)</f>
        <v>15611.372026641297</v>
      </c>
      <c r="H18" s="53">
        <f>'Gesamtenergie 2019'!H18*(1+Sekundäranteil!H$7)</f>
        <v>12147.59885823026</v>
      </c>
      <c r="I18" s="52">
        <f>'Gesamtenergie 2019'!I18*(1+Sekundäranteil!H$7)</f>
        <v>10921.37824294323</v>
      </c>
      <c r="K18" s="8" t="str">
        <f t="shared" si="0"/>
        <v>Germany</v>
      </c>
      <c r="L18" s="8" t="str">
        <f t="shared" si="1"/>
        <v>Duisburg-Beeckerwerth</v>
      </c>
      <c r="M18" s="50">
        <f>E18-'Gesamtenergie 2019'!E18</f>
        <v>-11517.644529019977</v>
      </c>
      <c r="N18" s="54">
        <f>F18-'Gesamtenergie 2019'!F18</f>
        <v>-13638.617189977795</v>
      </c>
      <c r="O18" s="51">
        <f>G18-'Gesamtenergie 2019'!G18</f>
        <v>-11268.6279733587</v>
      </c>
      <c r="P18" s="53">
        <f>H18-'Gesamtenergie 2019'!H18</f>
        <v>-8768.4011417697402</v>
      </c>
      <c r="Q18" s="52">
        <f>I18-'Gesamtenergie 2019'!I18</f>
        <v>-7883.2884237234339</v>
      </c>
    </row>
    <row r="19" spans="3:17" x14ac:dyDescent="0.25">
      <c r="C19" s="8" t="str">
        <f>'Produktion je Standort'!C18</f>
        <v>Germany</v>
      </c>
      <c r="D19" s="8" t="str">
        <f>'Produktion je Standort'!D18</f>
        <v>Salzgitter</v>
      </c>
      <c r="E19" s="50">
        <f>'Gesamtenergie 2019'!E19*(1+Sekundäranteil!H$7)</f>
        <v>12233.205861084683</v>
      </c>
      <c r="F19" s="54">
        <f>'Gesamtenergie 2019'!F19*(1+Sekundäranteil!H$7)</f>
        <v>14485.94904323925</v>
      </c>
      <c r="G19" s="51">
        <f>'Gesamtenergie 2019'!G19*(1+Sekundäranteil!H$7)</f>
        <v>11968.718553758326</v>
      </c>
      <c r="H19" s="53">
        <f>'Gesamtenergie 2019'!H19*(1+Sekundäranteil!H$7)</f>
        <v>9313.1591246431999</v>
      </c>
      <c r="I19" s="52">
        <f>'Gesamtenergie 2019'!I19*(1+Sekundäranteil!H$7)</f>
        <v>8373.0566529231437</v>
      </c>
      <c r="K19" s="8" t="str">
        <f t="shared" si="0"/>
        <v>Germany</v>
      </c>
      <c r="L19" s="8" t="str">
        <f t="shared" si="1"/>
        <v>Salzgitter</v>
      </c>
      <c r="M19" s="50">
        <f>E19-'Gesamtenergie 2019'!E19</f>
        <v>-8830.1941389153144</v>
      </c>
      <c r="N19" s="54">
        <f>F19-'Gesamtenergie 2019'!F19</f>
        <v>-10456.273178982976</v>
      </c>
      <c r="O19" s="51">
        <f>G19-'Gesamtenergie 2019'!G19</f>
        <v>-8639.28144624167</v>
      </c>
      <c r="P19" s="53">
        <f>H19-'Gesamtenergie 2019'!H19</f>
        <v>-6722.4408753568005</v>
      </c>
      <c r="Q19" s="52">
        <f>I19-'Gesamtenergie 2019'!I19</f>
        <v>-6043.8544581879669</v>
      </c>
    </row>
    <row r="20" spans="3:17" x14ac:dyDescent="0.25">
      <c r="C20" s="8" t="str">
        <f>'Produktion je Standort'!C19</f>
        <v>Germany</v>
      </c>
      <c r="D20" s="8" t="str">
        <f>'Produktion je Standort'!D19</f>
        <v>Dillingen</v>
      </c>
      <c r="E20" s="50">
        <f>'Gesamtenergie 2019'!E20*(1+Sekundäranteil!H$7)</f>
        <v>6207.0222782112287</v>
      </c>
      <c r="F20" s="54">
        <f>'Gesamtenergie 2019'!F20*(1+Sekundäranteil!H$7)</f>
        <v>7350.0445797653065</v>
      </c>
      <c r="G20" s="51">
        <f>'Gesamtenergie 2019'!G20*(1+Sekundäranteil!H$7)</f>
        <v>6072.8237183634646</v>
      </c>
      <c r="H20" s="53">
        <f>'Gesamtenergie 2019'!H20*(1+Sekundäranteil!H$7)</f>
        <v>4725.4159558515712</v>
      </c>
      <c r="I20" s="52">
        <f>'Gesamtenergie 2019'!I20*(1+Sekundäranteil!H$7)</f>
        <v>4248.4161365049167</v>
      </c>
      <c r="K20" s="8" t="str">
        <f t="shared" si="0"/>
        <v>Germany</v>
      </c>
      <c r="L20" s="8" t="str">
        <f t="shared" si="1"/>
        <v>Dillingen</v>
      </c>
      <c r="M20" s="50">
        <f>E20-'Gesamtenergie 2019'!E20</f>
        <v>-4480.3637217887699</v>
      </c>
      <c r="N20" s="54">
        <f>F20-'Gesamtenergie 2019'!F20</f>
        <v>-5305.4220869013625</v>
      </c>
      <c r="O20" s="51">
        <f>G20-'Gesamtenergie 2019'!G20</f>
        <v>-4383.4962816365351</v>
      </c>
      <c r="P20" s="53">
        <f>H20-'Gesamtenergie 2019'!H20</f>
        <v>-3410.9080441484293</v>
      </c>
      <c r="Q20" s="52">
        <f>I20-'Gesamtenergie 2019'!I20</f>
        <v>-3066.5991968284161</v>
      </c>
    </row>
    <row r="21" spans="3:17" x14ac:dyDescent="0.25">
      <c r="C21" s="8" t="str">
        <f>'Produktion je Standort'!C20</f>
        <v>Germany</v>
      </c>
      <c r="D21" s="8" t="str">
        <f>'Produktion je Standort'!D20</f>
        <v>Duisburg</v>
      </c>
      <c r="E21" s="50">
        <f>'Gesamtenergie 2019'!E21*(1+Sekundäranteil!H$7)</f>
        <v>2978.5196879162709</v>
      </c>
      <c r="F21" s="54">
        <f>'Gesamtenergie 2019'!F21*(1+Sekundäranteil!H$7)</f>
        <v>3527.013680093035</v>
      </c>
      <c r="G21" s="51">
        <f>'Gesamtenergie 2019'!G21*(1+Sekundäranteil!H$7)</f>
        <v>2914.1227783063755</v>
      </c>
      <c r="H21" s="53">
        <f>'Gesamtenergie 2019'!H21*(1+Sekundäranteil!H$7)</f>
        <v>2267.5517868696488</v>
      </c>
      <c r="I21" s="52">
        <f>'Gesamtenergie 2019'!I21*(1+Sekundäranteil!H$7)</f>
        <v>2038.6572720160698</v>
      </c>
      <c r="K21" s="8" t="str">
        <f t="shared" si="0"/>
        <v>Germany</v>
      </c>
      <c r="L21" s="8" t="str">
        <f t="shared" si="1"/>
        <v>Duisburg</v>
      </c>
      <c r="M21" s="50">
        <f>E21-'Gesamtenergie 2019'!E21</f>
        <v>-2149.9603120837287</v>
      </c>
      <c r="N21" s="54">
        <f>F21-'Gesamtenergie 2019'!F21</f>
        <v>-2545.8752087958555</v>
      </c>
      <c r="O21" s="51">
        <f>G21-'Gesamtenergie 2019'!G21</f>
        <v>-2103.477221693624</v>
      </c>
      <c r="P21" s="53">
        <f>H21-'Gesamtenergie 2019'!H21</f>
        <v>-1636.7682131303513</v>
      </c>
      <c r="Q21" s="52">
        <f>I21-'Gesamtenergie 2019'!I21</f>
        <v>-1471.5471724283743</v>
      </c>
    </row>
    <row r="22" spans="3:17" x14ac:dyDescent="0.25">
      <c r="C22" s="8" t="str">
        <f>'Produktion je Standort'!C21</f>
        <v>Germany</v>
      </c>
      <c r="D22" s="8" t="str">
        <f>'Produktion je Standort'!D21</f>
        <v>Duisburg-Bruckhausen</v>
      </c>
      <c r="E22" s="50">
        <f>'Gesamtenergie 2019'!E22*(1+Sekundäranteil!H$7)</f>
        <v>15956.355470980023</v>
      </c>
      <c r="F22" s="54">
        <f>'Gesamtenergie 2019'!F22*(1+Sekundäranteil!H$7)</f>
        <v>18894.716143355545</v>
      </c>
      <c r="G22" s="51">
        <f>'Gesamtenergie 2019'!G22*(1+Sekundäranteil!H$7)</f>
        <v>15611.372026641297</v>
      </c>
      <c r="H22" s="53">
        <f>'Gesamtenergie 2019'!H22*(1+Sekundäranteil!H$7)</f>
        <v>12147.59885823026</v>
      </c>
      <c r="I22" s="52">
        <f>'Gesamtenergie 2019'!I22*(1+Sekundäranteil!H$7)</f>
        <v>10921.37824294323</v>
      </c>
      <c r="K22" s="8" t="str">
        <f t="shared" si="0"/>
        <v>Germany</v>
      </c>
      <c r="L22" s="8" t="str">
        <f t="shared" si="1"/>
        <v>Duisburg-Bruckhausen</v>
      </c>
      <c r="M22" s="50">
        <f>E22-'Gesamtenergie 2019'!E22</f>
        <v>-11517.644529019977</v>
      </c>
      <c r="N22" s="54">
        <f>F22-'Gesamtenergie 2019'!F22</f>
        <v>-13638.617189977795</v>
      </c>
      <c r="O22" s="51">
        <f>G22-'Gesamtenergie 2019'!G22</f>
        <v>-11268.6279733587</v>
      </c>
      <c r="P22" s="53">
        <f>H22-'Gesamtenergie 2019'!H22</f>
        <v>-8768.4011417697402</v>
      </c>
      <c r="Q22" s="52">
        <f>I22-'Gesamtenergie 2019'!I22</f>
        <v>-7883.2884237234339</v>
      </c>
    </row>
    <row r="23" spans="3:17" x14ac:dyDescent="0.25">
      <c r="C23" s="8" t="str">
        <f>'Produktion je Standort'!C22</f>
        <v>Hungaria</v>
      </c>
      <c r="D23" s="8" t="str">
        <f>'Produktion je Standort'!D22</f>
        <v>Dunauijvaros</v>
      </c>
      <c r="E23" s="50">
        <f>'Gesamtenergie 2019'!E23*(1+Sekundäranteil!H$7)</f>
        <v>4255.0281255946729</v>
      </c>
      <c r="F23" s="54">
        <f>'Gesamtenergie 2019'!F23*(1+Sekundäranteil!H$7)</f>
        <v>5038.590971561478</v>
      </c>
      <c r="G23" s="51">
        <f>'Gesamtenergie 2019'!G23*(1+Sekundäranteil!H$7)</f>
        <v>4163.032540437679</v>
      </c>
      <c r="H23" s="53">
        <f>'Gesamtenergie 2019'!H23*(1+Sekundäranteil!H$7)</f>
        <v>3239.3596955280696</v>
      </c>
      <c r="I23" s="52">
        <f>'Gesamtenergie 2019'!I23*(1+Sekundäranteil!H$7)</f>
        <v>2912.3675314515285</v>
      </c>
      <c r="K23" s="8" t="str">
        <f t="shared" si="0"/>
        <v>Hungaria</v>
      </c>
      <c r="L23" s="8" t="str">
        <f t="shared" si="1"/>
        <v>Dunauijvaros</v>
      </c>
      <c r="M23" s="50">
        <f>E23-'Gesamtenergie 2019'!E23</f>
        <v>-3071.3718744053267</v>
      </c>
      <c r="N23" s="54">
        <f>F23-'Gesamtenergie 2019'!F23</f>
        <v>-3636.9645839940786</v>
      </c>
      <c r="O23" s="51">
        <f>G23-'Gesamtenergie 2019'!G23</f>
        <v>-3004.9674595623201</v>
      </c>
      <c r="P23" s="53">
        <f>H23-'Gesamtenergie 2019'!H23</f>
        <v>-2338.2403044719308</v>
      </c>
      <c r="Q23" s="52">
        <f>I23-'Gesamtenergie 2019'!I23</f>
        <v>-2102.210246326249</v>
      </c>
    </row>
    <row r="24" spans="3:17" x14ac:dyDescent="0.25">
      <c r="C24" s="8" t="str">
        <f>'Produktion je Standort'!C23</f>
        <v>Italy</v>
      </c>
      <c r="D24" s="8" t="str">
        <f>'Produktion je Standort'!D23</f>
        <v>Taranto</v>
      </c>
      <c r="E24" s="50">
        <f>'Gesamtenergie 2019'!E24*(1+Sekundäranteil!H$7)</f>
        <v>22604.836917221699</v>
      </c>
      <c r="F24" s="54">
        <f>'Gesamtenergie 2019'!F24*(1+Sekundäranteil!H$7)</f>
        <v>26767.514536420353</v>
      </c>
      <c r="G24" s="51">
        <f>'Gesamtenergie 2019'!G24*(1+Sekundäranteil!H$7)</f>
        <v>22116.110371075167</v>
      </c>
      <c r="H24" s="53">
        <f>'Gesamtenergie 2019'!H24*(1+Sekundäranteil!H$7)</f>
        <v>17209.09838249287</v>
      </c>
      <c r="I24" s="52">
        <f>'Gesamtenergie 2019'!I24*(1+Sekundäranteil!H$7)</f>
        <v>15471.952510836243</v>
      </c>
      <c r="K24" s="8" t="str">
        <f t="shared" si="0"/>
        <v>Italy</v>
      </c>
      <c r="L24" s="8" t="str">
        <f t="shared" si="1"/>
        <v>Taranto</v>
      </c>
      <c r="M24" s="50">
        <f>E24-'Gesamtenergie 2019'!E24</f>
        <v>-16316.663082778301</v>
      </c>
      <c r="N24" s="54">
        <f>F24-'Gesamtenergie 2019'!F24</f>
        <v>-19321.374352468545</v>
      </c>
      <c r="O24" s="51">
        <f>G24-'Gesamtenergie 2019'!G24</f>
        <v>-15963.889628924826</v>
      </c>
      <c r="P24" s="53">
        <f>H24-'Gesamtenergie 2019'!H24</f>
        <v>-12421.90161750713</v>
      </c>
      <c r="Q24" s="52">
        <f>I24-'Gesamtenergie 2019'!I24</f>
        <v>-11167.991933608198</v>
      </c>
    </row>
    <row r="25" spans="3:17" x14ac:dyDescent="0.25">
      <c r="C25" s="8" t="str">
        <f>'Produktion je Standort'!C24</f>
        <v>Netherlands</v>
      </c>
      <c r="D25" s="8" t="str">
        <f>'Produktion je Standort'!D24</f>
        <v>Ijmuiden</v>
      </c>
      <c r="E25" s="50">
        <f>'Gesamtenergie 2019'!E25*(1+Sekundäranteil!H$7)</f>
        <v>18123.760422454809</v>
      </c>
      <c r="F25" s="54">
        <f>'Gesamtenergie 2019'!F25*(1+Sekundäranteil!H$7)</f>
        <v>21461.248419494674</v>
      </c>
      <c r="G25" s="51">
        <f>'Gesamtenergie 2019'!G25*(1+Sekundäranteil!H$7)</f>
        <v>17731.916726926738</v>
      </c>
      <c r="H25" s="53">
        <f>'Gesamtenergie 2019'!H25*(1+Sekundäranteil!H$7)</f>
        <v>13797.64770313987</v>
      </c>
      <c r="I25" s="52">
        <f>'Gesamtenergie 2019'!I25*(1+Sekundäranteil!H$7)</f>
        <v>12404.865454276354</v>
      </c>
      <c r="K25" s="8" t="str">
        <f t="shared" si="0"/>
        <v>Netherlands</v>
      </c>
      <c r="L25" s="8" t="str">
        <f t="shared" si="1"/>
        <v>Ijmuiden</v>
      </c>
      <c r="M25" s="50">
        <f>E25-'Gesamtenergie 2019'!E25</f>
        <v>-13082.12457754519</v>
      </c>
      <c r="N25" s="54">
        <f>F25-'Gesamtenergie 2019'!F25</f>
        <v>-15491.196024949779</v>
      </c>
      <c r="O25" s="51">
        <f>G25-'Gesamtenergie 2019'!G25</f>
        <v>-12799.283273073259</v>
      </c>
      <c r="P25" s="53">
        <f>H25-'Gesamtenergie 2019'!H25</f>
        <v>-9959.4422968601302</v>
      </c>
      <c r="Q25" s="52">
        <f>I25-'Gesamtenergie 2019'!I25</f>
        <v>-8954.1017679458673</v>
      </c>
    </row>
    <row r="26" spans="3:17" x14ac:dyDescent="0.25">
      <c r="C26" s="8" t="str">
        <f>'Produktion je Standort'!C25</f>
        <v>Poland</v>
      </c>
      <c r="D26" s="8" t="str">
        <f>'Produktion je Standort'!D25</f>
        <v>Krakow</v>
      </c>
      <c r="E26" s="50">
        <f>'Gesamtenergie 2019'!E26*(1+Sekundäranteil!H$7)</f>
        <v>7246.8447764034272</v>
      </c>
      <c r="F26" s="54">
        <f>'Gesamtenergie 2019'!F26*(1+Sekundäranteil!H$7)</f>
        <v>8581.3502484406417</v>
      </c>
      <c r="G26" s="51">
        <f>'Gesamtenergie 2019'!G26*(1+Sekundäranteil!H$7)</f>
        <v>7090.1647954329219</v>
      </c>
      <c r="H26" s="53">
        <f>'Gesamtenergie 2019'!H26*(1+Sekundäranteil!H$7)</f>
        <v>5517.0344814462433</v>
      </c>
      <c r="I26" s="52">
        <f>'Gesamtenergie 2019'!I26*(1+Sekundäranteil!H$7)</f>
        <v>4960.1259520033836</v>
      </c>
      <c r="K26" s="8" t="str">
        <f t="shared" si="0"/>
        <v>Poland</v>
      </c>
      <c r="L26" s="8" t="str">
        <f t="shared" si="1"/>
        <v>Krakow</v>
      </c>
      <c r="M26" s="50">
        <f>E26-'Gesamtenergie 2019'!E26</f>
        <v>-5230.9302235965724</v>
      </c>
      <c r="N26" s="54">
        <f>F26-'Gesamtenergie 2019'!F26</f>
        <v>-6194.2053071149166</v>
      </c>
      <c r="O26" s="51">
        <f>G26-'Gesamtenergie 2019'!G26</f>
        <v>-5117.8352045670763</v>
      </c>
      <c r="P26" s="53">
        <f>H26-'Gesamtenergie 2019'!H26</f>
        <v>-3982.3155185537571</v>
      </c>
      <c r="Q26" s="52">
        <f>I26-'Gesamtenergie 2019'!I26</f>
        <v>-3580.326825774393</v>
      </c>
    </row>
    <row r="27" spans="3:17" x14ac:dyDescent="0.25">
      <c r="C27" s="8" t="str">
        <f>'Produktion je Standort'!C26</f>
        <v>Poland</v>
      </c>
      <c r="D27" s="8" t="str">
        <f>'Produktion je Standort'!D26</f>
        <v>Dabrowa Gornicza</v>
      </c>
      <c r="E27" s="50">
        <f>'Gesamtenergie 2019'!E27*(1+Sekundäranteil!H$7)</f>
        <v>7246.8447764034272</v>
      </c>
      <c r="F27" s="54">
        <f>'Gesamtenergie 2019'!F27*(1+Sekundäranteil!H$7)</f>
        <v>8581.3502484406417</v>
      </c>
      <c r="G27" s="51">
        <f>'Gesamtenergie 2019'!G27*(1+Sekundäranteil!H$7)</f>
        <v>7090.1647954329219</v>
      </c>
      <c r="H27" s="53">
        <f>'Gesamtenergie 2019'!H27*(1+Sekundäranteil!H$7)</f>
        <v>5517.0344814462433</v>
      </c>
      <c r="I27" s="52">
        <f>'Gesamtenergie 2019'!I27*(1+Sekundäranteil!H$7)</f>
        <v>4960.1259520033836</v>
      </c>
      <c r="K27" s="8" t="str">
        <f t="shared" si="0"/>
        <v>Poland</v>
      </c>
      <c r="L27" s="8" t="str">
        <f t="shared" si="1"/>
        <v>Dabrowa Gornicza</v>
      </c>
      <c r="M27" s="50">
        <f>E27-'Gesamtenergie 2019'!E27</f>
        <v>-5230.9302235965724</v>
      </c>
      <c r="N27" s="54">
        <f>F27-'Gesamtenergie 2019'!F27</f>
        <v>-6194.2053071149166</v>
      </c>
      <c r="O27" s="51">
        <f>G27-'Gesamtenergie 2019'!G27</f>
        <v>-5117.8352045670763</v>
      </c>
      <c r="P27" s="53">
        <f>H27-'Gesamtenergie 2019'!H27</f>
        <v>-3982.3155185537571</v>
      </c>
      <c r="Q27" s="52">
        <f>I27-'Gesamtenergie 2019'!I27</f>
        <v>-3580.326825774393</v>
      </c>
    </row>
    <row r="28" spans="3:17" x14ac:dyDescent="0.25">
      <c r="C28" s="8" t="str">
        <f>'Produktion je Standort'!C27</f>
        <v>Romania</v>
      </c>
      <c r="D28" s="8" t="str">
        <f>'Produktion je Standort'!D27</f>
        <v>Galati</v>
      </c>
      <c r="E28" s="50">
        <f>'Gesamtenergie 2019'!E28*(1+Sekundäranteil!H$7)</f>
        <v>5451.7547859181741</v>
      </c>
      <c r="F28" s="54">
        <f>'Gesamtenergie 2019'!F28*(1+Sekundäranteil!H$7)</f>
        <v>6455.6946823131448</v>
      </c>
      <c r="G28" s="51">
        <f>'Gesamtenergie 2019'!G28*(1+Sekundäranteil!H$7)</f>
        <v>5333.885442435776</v>
      </c>
      <c r="H28" s="53">
        <f>'Gesamtenergie 2019'!H28*(1+Sekundäranteil!H$7)</f>
        <v>4150.4296098953391</v>
      </c>
      <c r="I28" s="52">
        <f>'Gesamtenergie 2019'!I28*(1+Sekundäranteil!H$7)</f>
        <v>3731.4708996722702</v>
      </c>
      <c r="K28" s="8" t="str">
        <f t="shared" si="0"/>
        <v>Romania</v>
      </c>
      <c r="L28" s="8" t="str">
        <f t="shared" si="1"/>
        <v>Galati</v>
      </c>
      <c r="M28" s="50">
        <f>E28-'Gesamtenergie 2019'!E28</f>
        <v>-3935.1952140818248</v>
      </c>
      <c r="N28" s="54">
        <f>F28-'Gesamtenergie 2019'!F28</f>
        <v>-4659.8608732424136</v>
      </c>
      <c r="O28" s="51">
        <f>G28-'Gesamtenergie 2019'!G28</f>
        <v>-3850.1145575642222</v>
      </c>
      <c r="P28" s="53">
        <f>H28-'Gesamtenergie 2019'!H28</f>
        <v>-2995.8703901046611</v>
      </c>
      <c r="Q28" s="52">
        <f>I28-'Gesamtenergie 2019'!I28</f>
        <v>-2693.4568781055068</v>
      </c>
    </row>
    <row r="29" spans="3:17" x14ac:dyDescent="0.25">
      <c r="C29" s="8" t="str">
        <f>'Produktion je Standort'!C28</f>
        <v>Slovakia</v>
      </c>
      <c r="D29" s="8" t="str">
        <f>'Produktion je Standort'!D28</f>
        <v>Kosice</v>
      </c>
      <c r="E29" s="50">
        <f>'Gesamtenergie 2019'!E29*(1+Sekundäranteil!H$7)</f>
        <v>11967.266603235017</v>
      </c>
      <c r="F29" s="54">
        <f>'Gesamtenergie 2019'!F29*(1+Sekundäranteil!H$7)</f>
        <v>14171.037107516657</v>
      </c>
      <c r="G29" s="51">
        <f>'Gesamtenergie 2019'!G29*(1+Sekundäranteil!H$7)</f>
        <v>11708.529019980971</v>
      </c>
      <c r="H29" s="53">
        <f>'Gesamtenergie 2019'!H29*(1+Sekundäranteil!H$7)</f>
        <v>9110.6991436726967</v>
      </c>
      <c r="I29" s="52">
        <f>'Gesamtenergie 2019'!I29*(1+Sekundäranteil!H$7)</f>
        <v>8191.0336822074232</v>
      </c>
      <c r="K29" s="8" t="str">
        <f t="shared" si="0"/>
        <v>Slovakia</v>
      </c>
      <c r="L29" s="8" t="str">
        <f t="shared" si="1"/>
        <v>Kosice</v>
      </c>
      <c r="M29" s="50">
        <f>E29-'Gesamtenergie 2019'!E29</f>
        <v>-8638.2333967649829</v>
      </c>
      <c r="N29" s="54">
        <f>F29-'Gesamtenergie 2019'!F29</f>
        <v>-10228.962892483347</v>
      </c>
      <c r="O29" s="51">
        <f>G29-'Gesamtenergie 2019'!G29</f>
        <v>-8451.4709800190249</v>
      </c>
      <c r="P29" s="53">
        <f>H29-'Gesamtenergie 2019'!H29</f>
        <v>-6576.3008563273052</v>
      </c>
      <c r="Q29" s="52">
        <f>I29-'Gesamtenergie 2019'!I29</f>
        <v>-5912.466317792575</v>
      </c>
    </row>
    <row r="30" spans="3:17" x14ac:dyDescent="0.25">
      <c r="C30" s="8" t="str">
        <f>'Produktion je Standort'!C29</f>
        <v>Spain</v>
      </c>
      <c r="D30" s="8" t="str">
        <f>'Produktion je Standort'!D29</f>
        <v>Gijon</v>
      </c>
      <c r="E30" s="50">
        <f>'Gesamtenergie 2019'!E30*(1+Sekundäranteil!H$7)</f>
        <v>6316.0573739295924</v>
      </c>
      <c r="F30" s="54">
        <f>'Gesamtenergie 2019'!F30*(1+Sekundäranteil!H$7)</f>
        <v>7479.1584734115695</v>
      </c>
      <c r="G30" s="51">
        <f>'Gesamtenergie 2019'!G30*(1+Sekundäranteil!H$7)</f>
        <v>6179.5014272121798</v>
      </c>
      <c r="H30" s="53">
        <f>'Gesamtenergie 2019'!H30*(1+Sekundäranteil!H$7)</f>
        <v>4808.4245480494783</v>
      </c>
      <c r="I30" s="52">
        <f>'Gesamtenergie 2019'!I30*(1+Sekundäranteil!H$7)</f>
        <v>4323.0455544983624</v>
      </c>
      <c r="K30" s="8" t="str">
        <f t="shared" si="0"/>
        <v>Spain</v>
      </c>
      <c r="L30" s="8" t="str">
        <f t="shared" si="1"/>
        <v>Gijon</v>
      </c>
      <c r="M30" s="50">
        <f>E30-'Gesamtenergie 2019'!E30</f>
        <v>-4559.0676260704076</v>
      </c>
      <c r="N30" s="54">
        <f>F30-'Gesamtenergie 2019'!F30</f>
        <v>-5398.6193043662115</v>
      </c>
      <c r="O30" s="51">
        <f>G30-'Gesamtenergie 2019'!G30</f>
        <v>-4460.4985727878184</v>
      </c>
      <c r="P30" s="53">
        <f>H30-'Gesamtenergie 2019'!H30</f>
        <v>-3470.8254519505217</v>
      </c>
      <c r="Q30" s="52">
        <f>I30-'Gesamtenergie 2019'!I30</f>
        <v>-3120.4683343905263</v>
      </c>
    </row>
    <row r="31" spans="3:17" x14ac:dyDescent="0.25">
      <c r="C31" s="8" t="str">
        <f>'Produktion je Standort'!C30</f>
        <v>Spain</v>
      </c>
      <c r="D31" s="8" t="str">
        <f>'Produktion je Standort'!D30</f>
        <v>Aviles</v>
      </c>
      <c r="E31" s="50">
        <f>'Gesamtenergie 2019'!E31*(1+Sekundäranteil!H$7)</f>
        <v>6316.0573739295924</v>
      </c>
      <c r="F31" s="54">
        <f>'Gesamtenergie 2019'!F31*(1+Sekundäranteil!H$7)</f>
        <v>7479.1584734115695</v>
      </c>
      <c r="G31" s="51">
        <f>'Gesamtenergie 2019'!G31*(1+Sekundäranteil!H$7)</f>
        <v>6179.5014272121798</v>
      </c>
      <c r="H31" s="53">
        <f>'Gesamtenergie 2019'!H31*(1+Sekundäranteil!H$7)</f>
        <v>4808.4245480494783</v>
      </c>
      <c r="I31" s="52">
        <f>'Gesamtenergie 2019'!I31*(1+Sekundäranteil!H$7)</f>
        <v>4323.0455544983624</v>
      </c>
      <c r="K31" s="8" t="str">
        <f t="shared" si="0"/>
        <v>Spain</v>
      </c>
      <c r="L31" s="8" t="str">
        <f t="shared" si="1"/>
        <v>Aviles</v>
      </c>
      <c r="M31" s="50">
        <f>E31-'Gesamtenergie 2019'!E31</f>
        <v>-4559.0676260704076</v>
      </c>
      <c r="N31" s="54">
        <f>F31-'Gesamtenergie 2019'!F31</f>
        <v>-5398.6193043662115</v>
      </c>
      <c r="O31" s="51">
        <f>G31-'Gesamtenergie 2019'!G31</f>
        <v>-4460.4985727878184</v>
      </c>
      <c r="P31" s="53">
        <f>H31-'Gesamtenergie 2019'!H31</f>
        <v>-3470.8254519505217</v>
      </c>
      <c r="Q31" s="52">
        <f>I31-'Gesamtenergie 2019'!I31</f>
        <v>-3120.4683343905263</v>
      </c>
    </row>
    <row r="32" spans="3:17" x14ac:dyDescent="0.25">
      <c r="C32" s="8" t="str">
        <f>'Produktion je Standort'!C31</f>
        <v>Sweden</v>
      </c>
      <c r="D32" s="8" t="str">
        <f>'Produktion je Standort'!D31</f>
        <v>Lulea</v>
      </c>
      <c r="E32" s="50">
        <f>'Gesamtenergie 2019'!E32*(1+Sekundäranteil!H$7)</f>
        <v>6116.6029305423417</v>
      </c>
      <c r="F32" s="54">
        <f>'Gesamtenergie 2019'!F32*(1+Sekundäranteil!H$7)</f>
        <v>7242.9745216196252</v>
      </c>
      <c r="G32" s="51">
        <f>'Gesamtenergie 2019'!G32*(1+Sekundäranteil!H$7)</f>
        <v>5984.3592768791632</v>
      </c>
      <c r="H32" s="53">
        <f>'Gesamtenergie 2019'!H32*(1+Sekundäranteil!H$7)</f>
        <v>4656.5795623216</v>
      </c>
      <c r="I32" s="52">
        <f>'Gesamtenergie 2019'!I32*(1+Sekundäranteil!H$7)</f>
        <v>4186.5283264615719</v>
      </c>
      <c r="K32" s="8" t="str">
        <f t="shared" si="0"/>
        <v>Sweden</v>
      </c>
      <c r="L32" s="8" t="str">
        <f t="shared" si="1"/>
        <v>Lulea</v>
      </c>
      <c r="M32" s="50">
        <f>E32-'Gesamtenergie 2019'!E32</f>
        <v>-4415.0970694576572</v>
      </c>
      <c r="N32" s="54">
        <f>F32-'Gesamtenergie 2019'!F32</f>
        <v>-5228.1365894914879</v>
      </c>
      <c r="O32" s="51">
        <f>G32-'Gesamtenergie 2019'!G32</f>
        <v>-4319.640723120835</v>
      </c>
      <c r="P32" s="53">
        <f>H32-'Gesamtenergie 2019'!H32</f>
        <v>-3361.2204376784002</v>
      </c>
      <c r="Q32" s="52">
        <f>I32-'Gesamtenergie 2019'!I32</f>
        <v>-3021.9272290939834</v>
      </c>
    </row>
    <row r="33" spans="3:17" x14ac:dyDescent="0.25">
      <c r="C33" s="8" t="str">
        <f>'Produktion je Standort'!C32</f>
        <v>Sweden</v>
      </c>
      <c r="D33" s="8" t="str">
        <f>'Produktion je Standort'!D32</f>
        <v>Oxeloesund</v>
      </c>
      <c r="E33" s="50">
        <f>'Gesamtenergie 2019'!E33*(1+Sekundäranteil!H$7)</f>
        <v>3989.0888677450057</v>
      </c>
      <c r="F33" s="54">
        <f>'Gesamtenergie 2019'!F33*(1+Sekundäranteil!H$7)</f>
        <v>4723.6790358388862</v>
      </c>
      <c r="G33" s="51">
        <f>'Gesamtenergie 2019'!G33*(1+Sekundäranteil!H$7)</f>
        <v>3902.8430066603241</v>
      </c>
      <c r="H33" s="53">
        <f>'Gesamtenergie 2019'!H33*(1+Sekundäranteil!H$7)</f>
        <v>3036.8997145575649</v>
      </c>
      <c r="I33" s="52">
        <f>'Gesamtenergie 2019'!I33*(1+Sekundäranteil!H$7)</f>
        <v>2730.3445607358076</v>
      </c>
      <c r="K33" s="8" t="str">
        <f t="shared" si="0"/>
        <v>Sweden</v>
      </c>
      <c r="L33" s="8" t="str">
        <f t="shared" si="1"/>
        <v>Oxeloesund</v>
      </c>
      <c r="M33" s="50">
        <f>E33-'Gesamtenergie 2019'!E33</f>
        <v>-2879.4111322549943</v>
      </c>
      <c r="N33" s="54">
        <f>F33-'Gesamtenergie 2019'!F33</f>
        <v>-3409.6542974944487</v>
      </c>
      <c r="O33" s="51">
        <f>G33-'Gesamtenergie 2019'!G33</f>
        <v>-2817.156993339675</v>
      </c>
      <c r="P33" s="53">
        <f>H33-'Gesamtenergie 2019'!H33</f>
        <v>-2192.1002854424351</v>
      </c>
      <c r="Q33" s="52">
        <f>I33-'Gesamtenergie 2019'!I33</f>
        <v>-1970.8221059308585</v>
      </c>
    </row>
    <row r="34" spans="3:17" x14ac:dyDescent="0.25">
      <c r="C34" s="8" t="str">
        <f>'Produktion je Standort'!C33</f>
        <v>United Kingdom</v>
      </c>
      <c r="D34" s="8" t="str">
        <f>'Produktion je Standort'!D33</f>
        <v>Port Talbot</v>
      </c>
      <c r="E34" s="50">
        <f>'Gesamtenergie 2019'!E34*(1+Sekundäranteil!H$7)</f>
        <v>10065.800909609898</v>
      </c>
      <c r="F34" s="54">
        <f>'Gesamtenergie 2019'!F34*(1+Sekundäranteil!H$7)</f>
        <v>11919.416767100123</v>
      </c>
      <c r="G34" s="51">
        <f>'Gesamtenergie 2019'!G34*(1+Sekundäranteil!H$7)</f>
        <v>9848.1738534728847</v>
      </c>
      <c r="H34" s="53">
        <f>'Gesamtenergie 2019'!H34*(1+Sekundäranteil!H$7)</f>
        <v>7663.1102797335898</v>
      </c>
      <c r="I34" s="52">
        <f>'Gesamtenergie 2019'!I34*(1+Sekundäranteil!H$7)</f>
        <v>6889.5694415900216</v>
      </c>
      <c r="K34" s="8" t="str">
        <f t="shared" si="0"/>
        <v>United Kingdom</v>
      </c>
      <c r="L34" s="8" t="str">
        <f t="shared" si="1"/>
        <v>Port Talbot</v>
      </c>
      <c r="M34" s="50">
        <f>E34-'Gesamtenergie 2019'!E34</f>
        <v>-7265.7140903901018</v>
      </c>
      <c r="N34" s="54">
        <f>F34-'Gesamtenergie 2019'!F34</f>
        <v>-8603.6943440109935</v>
      </c>
      <c r="O34" s="51">
        <f>G34-'Gesamtenergie 2019'!G34</f>
        <v>-7108.6261465271145</v>
      </c>
      <c r="P34" s="53">
        <f>H34-'Gesamtenergie 2019'!H34</f>
        <v>-5531.3997202664104</v>
      </c>
      <c r="Q34" s="52">
        <f>I34-'Gesamtenergie 2019'!I34</f>
        <v>-4973.0411139655334</v>
      </c>
    </row>
    <row r="35" spans="3:17" x14ac:dyDescent="0.25">
      <c r="C35" s="8" t="str">
        <f>'Produktion je Standort'!C34</f>
        <v>United Kingdom</v>
      </c>
      <c r="D35" s="8" t="str">
        <f>'Produktion je Standort'!D34</f>
        <v>Scunthorpe</v>
      </c>
      <c r="E35" s="50">
        <f>'Gesamtenergie 2019'!E35*(1+Sekundäranteil!H$7)</f>
        <v>7446.2992197906769</v>
      </c>
      <c r="F35" s="54">
        <f>'Gesamtenergie 2019'!F35*(1+Sekundäranteil!H$7)</f>
        <v>8817.534200232587</v>
      </c>
      <c r="G35" s="51">
        <f>'Gesamtenergie 2019'!G35*(1+Sekundäranteil!H$7)</f>
        <v>7285.3069457659385</v>
      </c>
      <c r="H35" s="53">
        <f>'Gesamtenergie 2019'!H35*(1+Sekundäranteil!H$7)</f>
        <v>5668.8794671741225</v>
      </c>
      <c r="I35" s="52">
        <f>'Gesamtenergie 2019'!I35*(1+Sekundäranteil!H$7)</f>
        <v>5096.6431800401751</v>
      </c>
      <c r="K35" s="8" t="str">
        <f t="shared" si="0"/>
        <v>United Kingdom</v>
      </c>
      <c r="L35" s="8" t="str">
        <f t="shared" si="1"/>
        <v>Scunthorpe</v>
      </c>
      <c r="M35" s="50">
        <f>E35-'Gesamtenergie 2019'!E35</f>
        <v>-5374.900780209322</v>
      </c>
      <c r="N35" s="54">
        <f>F35-'Gesamtenergie 2019'!F35</f>
        <v>-6364.6880219896393</v>
      </c>
      <c r="O35" s="51">
        <f>G35-'Gesamtenergie 2019'!G35</f>
        <v>-5258.6930542340597</v>
      </c>
      <c r="P35" s="53">
        <f>H35-'Gesamtenergie 2019'!H35</f>
        <v>-4091.9205328258786</v>
      </c>
      <c r="Q35" s="52">
        <f>I35-'Gesamtenergie 2019'!I35</f>
        <v>-3678.8679310709358</v>
      </c>
    </row>
    <row r="36" spans="3:17" ht="15.75" thickBot="1" x14ac:dyDescent="0.3"/>
    <row r="37" spans="3:17" ht="15.75" thickBot="1" x14ac:dyDescent="0.3">
      <c r="C37" s="100" t="s">
        <v>26</v>
      </c>
      <c r="D37" s="101"/>
      <c r="E37" s="79">
        <f>SUM(E7:E35)</f>
        <v>282201.44346717407</v>
      </c>
      <c r="F37" s="81">
        <f t="shared" ref="F37:I37" si="2">SUM(F7:F35)</f>
        <v>334168.80059202889</v>
      </c>
      <c r="G37" s="79">
        <f t="shared" si="2"/>
        <v>276100.12376784015</v>
      </c>
      <c r="H37" s="79">
        <f t="shared" si="2"/>
        <v>214840.40880685064</v>
      </c>
      <c r="I37" s="82">
        <f t="shared" si="2"/>
        <v>193153.67537498681</v>
      </c>
      <c r="K37" s="100" t="s">
        <v>26</v>
      </c>
      <c r="L37" s="101"/>
      <c r="M37" s="79">
        <f>SUM(M7:M35)</f>
        <v>-203699.14153282577</v>
      </c>
      <c r="N37" s="81">
        <f t="shared" ref="N37:Q37" si="3">SUM(N7:N35)</f>
        <v>-241210.31051908227</v>
      </c>
      <c r="O37" s="79">
        <f t="shared" si="3"/>
        <v>-199295.07623215971</v>
      </c>
      <c r="P37" s="79">
        <f t="shared" si="3"/>
        <v>-155076.48119314926</v>
      </c>
      <c r="Q37" s="82">
        <f t="shared" si="3"/>
        <v>-139422.52518056869</v>
      </c>
    </row>
    <row r="39" spans="3:17" ht="41.25" customHeight="1" x14ac:dyDescent="0.35">
      <c r="C39" s="91" t="s">
        <v>141</v>
      </c>
      <c r="D39" s="91"/>
      <c r="E39" s="91"/>
      <c r="F39" s="91"/>
      <c r="G39" s="91"/>
      <c r="H39" s="91"/>
      <c r="I39" s="91"/>
      <c r="K39" s="91" t="s">
        <v>144</v>
      </c>
      <c r="L39" s="91"/>
      <c r="M39" s="91"/>
      <c r="N39" s="91"/>
      <c r="O39" s="91"/>
      <c r="P39" s="91"/>
      <c r="Q39" s="91"/>
    </row>
    <row r="41" spans="3:17" ht="15.75" x14ac:dyDescent="0.25">
      <c r="E41" s="99" t="s">
        <v>45</v>
      </c>
      <c r="F41" s="99"/>
      <c r="G41" s="99" t="s">
        <v>42</v>
      </c>
      <c r="H41" s="99"/>
      <c r="I41" s="99"/>
      <c r="M41" s="99" t="s">
        <v>45</v>
      </c>
      <c r="N41" s="99"/>
      <c r="O41" s="99" t="s">
        <v>42</v>
      </c>
      <c r="P41" s="99"/>
      <c r="Q41" s="99"/>
    </row>
    <row r="42" spans="3:17" s="1" customFormat="1" x14ac:dyDescent="0.25">
      <c r="C42" s="15" t="s">
        <v>51</v>
      </c>
      <c r="D42" s="15" t="s">
        <v>52</v>
      </c>
      <c r="E42" s="62" t="str">
        <f>Studienliste!$F$17</f>
        <v>ISI-05 13</v>
      </c>
      <c r="F42" s="63" t="s">
        <v>128</v>
      </c>
      <c r="G42" s="64" t="str">
        <f>Studienliste!$F$10</f>
        <v>OTTO-01 17</v>
      </c>
      <c r="H42" s="65" t="str">
        <f>Studienliste!$F$8</f>
        <v>TUD-02 20</v>
      </c>
      <c r="I42" s="66" t="str">
        <f>F42</f>
        <v>ENWI</v>
      </c>
      <c r="K42" s="15" t="s">
        <v>51</v>
      </c>
      <c r="L42" s="15" t="s">
        <v>52</v>
      </c>
      <c r="M42" s="62" t="str">
        <f>Studienliste!$F$17</f>
        <v>ISI-05 13</v>
      </c>
      <c r="N42" s="63" t="s">
        <v>128</v>
      </c>
      <c r="O42" s="64" t="str">
        <f>Studienliste!$F$10</f>
        <v>OTTO-01 17</v>
      </c>
      <c r="P42" s="65" t="str">
        <f>Studienliste!$F$8</f>
        <v>TUD-02 20</v>
      </c>
      <c r="Q42" s="66" t="str">
        <f>N42</f>
        <v>ENWI</v>
      </c>
    </row>
    <row r="43" spans="3:17" x14ac:dyDescent="0.25">
      <c r="C43" s="8" t="str">
        <f>C7</f>
        <v>Austria</v>
      </c>
      <c r="D43" s="8" t="str">
        <f>D7</f>
        <v>Donawitz</v>
      </c>
      <c r="E43" s="50">
        <f>'Gesamtenergie 2019'!E7*(1+Sekundäranteil!$H$10)</f>
        <v>9496.3584737392976</v>
      </c>
      <c r="F43" s="54">
        <f>'Gesamtenergie 2019'!F7*(1+Sekundäranteil!$H$10)</f>
        <v>11245.111584734119</v>
      </c>
      <c r="G43" s="51">
        <f>'Gesamtenergie 2019'!G7*(1+Sekundäranteil!$H$10)</f>
        <v>9291.0430142721216</v>
      </c>
      <c r="H43" s="53">
        <f>'Gesamtenergie 2019'!H7*(1+Sekundäranteil!$H$10)</f>
        <v>7229.5928454804962</v>
      </c>
      <c r="I43" s="52">
        <f>'Gesamtenergie 2019'!I7*(1+Sekundäranteil!$H$10)</f>
        <v>6499.8127555449846</v>
      </c>
      <c r="K43" s="8" t="str">
        <f t="shared" ref="K43:K71" si="4">C43</f>
        <v>Austria</v>
      </c>
      <c r="L43" s="8" t="str">
        <f t="shared" ref="L43:L71" si="5">D43</f>
        <v>Donawitz</v>
      </c>
      <c r="M43" s="50">
        <f>E43-'Gesamtenergie 2019'!E7</f>
        <v>-7780.2085262607015</v>
      </c>
      <c r="N43" s="54">
        <f>F43-'Gesamtenergie 2019'!F7</f>
        <v>-9212.9328597103286</v>
      </c>
      <c r="O43" s="51">
        <f>G43-'Gesamtenergie 2019'!G7</f>
        <v>-7611.9969857278757</v>
      </c>
      <c r="P43" s="53">
        <f>H43-'Gesamtenergie 2019'!H7</f>
        <v>-5923.0851545195037</v>
      </c>
      <c r="Q43" s="52">
        <f>I43-'Gesamtenergie 2019'!I7</f>
        <v>-5325.1884666772366</v>
      </c>
    </row>
    <row r="44" spans="3:17" x14ac:dyDescent="0.25">
      <c r="C44" s="8" t="str">
        <f t="shared" ref="C44:D71" si="6">C8</f>
        <v>Austria</v>
      </c>
      <c r="D44" s="8" t="str">
        <f t="shared" si="6"/>
        <v>Linz</v>
      </c>
      <c r="E44" s="50">
        <f>'Gesamtenergie 2019'!E8*(1+Sekundäranteil!$H$10)</f>
        <v>9496.3584737392976</v>
      </c>
      <c r="F44" s="54">
        <f>'Gesamtenergie 2019'!F8*(1+Sekundäranteil!$H$10)</f>
        <v>11245.111584734119</v>
      </c>
      <c r="G44" s="51">
        <f>'Gesamtenergie 2019'!G8*(1+Sekundäranteil!$H$10)</f>
        <v>9291.0430142721216</v>
      </c>
      <c r="H44" s="53">
        <f>'Gesamtenergie 2019'!H8*(1+Sekundäranteil!$H$10)</f>
        <v>7229.5928454804962</v>
      </c>
      <c r="I44" s="52">
        <f>'Gesamtenergie 2019'!I8*(1+Sekundäranteil!$H$10)</f>
        <v>6499.8127555449846</v>
      </c>
      <c r="K44" s="8" t="str">
        <f t="shared" si="4"/>
        <v>Austria</v>
      </c>
      <c r="L44" s="8" t="str">
        <f t="shared" si="5"/>
        <v>Linz</v>
      </c>
      <c r="M44" s="50">
        <f>E44-'Gesamtenergie 2019'!E8</f>
        <v>-7780.2085262607015</v>
      </c>
      <c r="N44" s="54">
        <f>F44-'Gesamtenergie 2019'!F8</f>
        <v>-9212.9328597103286</v>
      </c>
      <c r="O44" s="51">
        <f>G44-'Gesamtenergie 2019'!G8</f>
        <v>-7611.9969857278757</v>
      </c>
      <c r="P44" s="53">
        <f>H44-'Gesamtenergie 2019'!H8</f>
        <v>-5923.0851545195037</v>
      </c>
      <c r="Q44" s="52">
        <f>I44-'Gesamtenergie 2019'!I8</f>
        <v>-5325.1884666772366</v>
      </c>
    </row>
    <row r="45" spans="3:17" x14ac:dyDescent="0.25">
      <c r="C45" s="8" t="str">
        <f t="shared" si="6"/>
        <v>Belgium</v>
      </c>
      <c r="D45" s="8" t="str">
        <f t="shared" si="6"/>
        <v>Ghent</v>
      </c>
      <c r="E45" s="50">
        <f>'Gesamtenergie 2019'!E9*(1+Sekundäranteil!$H$10)</f>
        <v>13717.2418981922</v>
      </c>
      <c r="F45" s="54">
        <f>'Gesamtenergie 2019'!F9*(1+Sekundäranteil!$H$10)</f>
        <v>16243.270113119786</v>
      </c>
      <c r="G45" s="51">
        <f>'Gesamtenergie 2019'!G9*(1+Sekundäranteil!$H$10)</f>
        <v>13420.669077069459</v>
      </c>
      <c r="H45" s="53">
        <f>'Gesamtenergie 2019'!H9*(1+Sekundäranteil!$H$10)</f>
        <v>10442.958125594674</v>
      </c>
      <c r="I45" s="52">
        <f>'Gesamtenergie 2019'!I9*(1+Sekundäranteil!$H$10)</f>
        <v>9388.8098377206898</v>
      </c>
      <c r="K45" s="8" t="str">
        <f t="shared" si="4"/>
        <v>Belgium</v>
      </c>
      <c r="L45" s="8" t="str">
        <f t="shared" si="5"/>
        <v>Ghent</v>
      </c>
      <c r="M45" s="50">
        <f>E45-'Gesamtenergie 2019'!E9</f>
        <v>-11238.308101807799</v>
      </c>
      <c r="N45" s="54">
        <f>F45-'Gesamtenergie 2019'!F9</f>
        <v>-13307.84099799133</v>
      </c>
      <c r="O45" s="51">
        <f>G45-'Gesamtenergie 2019'!G9</f>
        <v>-10995.330922930538</v>
      </c>
      <c r="P45" s="53">
        <f>H45-'Gesamtenergie 2019'!H9</f>
        <v>-8555.7418744053266</v>
      </c>
      <c r="Q45" s="52">
        <f>I45-'Gesamtenergie 2019'!I9</f>
        <v>-7692.0957178348635</v>
      </c>
    </row>
    <row r="46" spans="3:17" x14ac:dyDescent="0.25">
      <c r="C46" s="8" t="str">
        <f t="shared" si="6"/>
        <v>Czech Republic</v>
      </c>
      <c r="D46" s="8" t="str">
        <f t="shared" si="6"/>
        <v>Trinec</v>
      </c>
      <c r="E46" s="50">
        <f>'Gesamtenergie 2019'!E10*(1+Sekundäranteil!$H$10)</f>
        <v>6501.2175822074223</v>
      </c>
      <c r="F46" s="54">
        <f>'Gesamtenergie 2019'!F10*(1+Sekundäranteil!$H$10)</f>
        <v>7698.4159086584232</v>
      </c>
      <c r="G46" s="51">
        <f>'Gesamtenergie 2019'!G10*(1+Sekundäranteil!$H$10)</f>
        <v>6360.6583901046624</v>
      </c>
      <c r="H46" s="53">
        <f>'Gesamtenergie 2019'!H10*(1+Sekundäranteil!$H$10)</f>
        <v>4949.3873098001914</v>
      </c>
      <c r="I46" s="52">
        <f>'Gesamtenergie 2019'!I10*(1+Sekundäranteil!$H$10)</f>
        <v>4449.7790478591824</v>
      </c>
      <c r="K46" s="8" t="str">
        <f t="shared" si="4"/>
        <v>Czech Republic</v>
      </c>
      <c r="L46" s="8" t="str">
        <f t="shared" si="5"/>
        <v>Trinec</v>
      </c>
      <c r="M46" s="50">
        <f>E46-'Gesamtenergie 2019'!E10</f>
        <v>-5326.3394177925766</v>
      </c>
      <c r="N46" s="54">
        <f>F46-'Gesamtenergie 2019'!F10</f>
        <v>-6307.184091341579</v>
      </c>
      <c r="O46" s="51">
        <f>G46-'Gesamtenergie 2019'!G10</f>
        <v>-5211.1816098953359</v>
      </c>
      <c r="P46" s="53">
        <f>H46-'Gesamtenergie 2019'!H10</f>
        <v>-4054.9506901998084</v>
      </c>
      <c r="Q46" s="52">
        <f>I46-'Gesamtenergie 2019'!I10</f>
        <v>-3645.6299521408173</v>
      </c>
    </row>
    <row r="47" spans="3:17" x14ac:dyDescent="0.25">
      <c r="C47" s="8" t="str">
        <f t="shared" si="6"/>
        <v>Finland</v>
      </c>
      <c r="D47" s="8" t="str">
        <f t="shared" si="6"/>
        <v>Raahe</v>
      </c>
      <c r="E47" s="50">
        <f>'Gesamtenergie 2019'!E11*(1+Sekundäranteil!$H$10)</f>
        <v>6544.0053092293065</v>
      </c>
      <c r="F47" s="54">
        <f>'Gesamtenergie 2019'!F11*(1+Sekundäranteil!$H$10)</f>
        <v>7749.0829897452195</v>
      </c>
      <c r="G47" s="51">
        <f>'Gesamtenergie 2019'!G11*(1+Sekundäranteil!$H$10)</f>
        <v>6402.5210275927693</v>
      </c>
      <c r="H47" s="53">
        <f>'Gesamtenergie 2019'!H11*(1+Sekundäranteil!$H$10)</f>
        <v>4981.9616745956246</v>
      </c>
      <c r="I47" s="52">
        <f>'Gesamtenergie 2019'!I11*(1+Sekundäranteil!$H$10)</f>
        <v>4479.0652436832652</v>
      </c>
      <c r="K47" s="8" t="str">
        <f t="shared" si="4"/>
        <v>Finland</v>
      </c>
      <c r="L47" s="8" t="str">
        <f t="shared" si="5"/>
        <v>Raahe</v>
      </c>
      <c r="M47" s="50">
        <f>E47-'Gesamtenergie 2019'!E11</f>
        <v>-5361.3946907706932</v>
      </c>
      <c r="N47" s="54">
        <f>F47-'Gesamtenergie 2019'!F11</f>
        <v>-6348.6947880325615</v>
      </c>
      <c r="O47" s="51">
        <f>G47-'Gesamtenergie 2019'!G11</f>
        <v>-5245.4789724072289</v>
      </c>
      <c r="P47" s="53">
        <f>H47-'Gesamtenergie 2019'!H11</f>
        <v>-4081.6383254043758</v>
      </c>
      <c r="Q47" s="52">
        <f>I47-'Gesamtenergie 2019'!I11</f>
        <v>-3669.6236452056228</v>
      </c>
    </row>
    <row r="48" spans="3:17" x14ac:dyDescent="0.25">
      <c r="C48" s="8" t="str">
        <f t="shared" si="6"/>
        <v>France</v>
      </c>
      <c r="D48" s="8" t="str">
        <f t="shared" si="6"/>
        <v>Fos-Sur-Mer</v>
      </c>
      <c r="E48" s="50">
        <f>'Gesamtenergie 2019'!E12*(1+Sekundäranteil!$H$10)</f>
        <v>9438.4691960038072</v>
      </c>
      <c r="F48" s="54">
        <f>'Gesamtenergie 2019'!F12*(1+Sekundäranteil!$H$10)</f>
        <v>11176.56200444022</v>
      </c>
      <c r="G48" s="51">
        <f>'Gesamtenergie 2019'!G12*(1+Sekundäranteil!$H$10)</f>
        <v>9234.4053282588029</v>
      </c>
      <c r="H48" s="53">
        <f>'Gesamtenergie 2019'!H12*(1+Sekundäranteil!$H$10)</f>
        <v>7185.5216460513811</v>
      </c>
      <c r="I48" s="52">
        <f>'Gesamtenergie 2019'!I12*(1+Sekundäranteil!$H$10)</f>
        <v>6460.1902553124019</v>
      </c>
      <c r="K48" s="8" t="str">
        <f t="shared" si="4"/>
        <v>France</v>
      </c>
      <c r="L48" s="8" t="str">
        <f t="shared" si="5"/>
        <v>Fos-Sur-Mer</v>
      </c>
      <c r="M48" s="50">
        <f>E48-'Gesamtenergie 2019'!E12</f>
        <v>-7732.7808039961928</v>
      </c>
      <c r="N48" s="54">
        <f>F48-'Gesamtenergie 2019'!F12</f>
        <v>-9156.7713288931191</v>
      </c>
      <c r="O48" s="51">
        <f>G48-'Gesamtenergie 2019'!G12</f>
        <v>-7565.5946717411971</v>
      </c>
      <c r="P48" s="53">
        <f>H48-'Gesamtenergie 2019'!H12</f>
        <v>-5886.9783539486189</v>
      </c>
      <c r="Q48" s="52">
        <f>I48-'Gesamtenergie 2019'!I12</f>
        <v>-5292.7264113542642</v>
      </c>
    </row>
    <row r="49" spans="3:17" x14ac:dyDescent="0.25">
      <c r="C49" s="8" t="str">
        <f t="shared" si="6"/>
        <v>France</v>
      </c>
      <c r="D49" s="8" t="str">
        <f t="shared" si="6"/>
        <v>Dunkerque</v>
      </c>
      <c r="E49" s="50">
        <f>'Gesamtenergie 2019'!E13*(1+Sekundäranteil!$H$10)</f>
        <v>17240.937064700287</v>
      </c>
      <c r="F49" s="54">
        <f>'Gesamtenergie 2019'!F13*(1+Sekundäranteil!$H$10)</f>
        <v>20415.853261444136</v>
      </c>
      <c r="G49" s="51">
        <f>'Gesamtenergie 2019'!G13*(1+Sekundäranteil!$H$10)</f>
        <v>16868.18039961941</v>
      </c>
      <c r="H49" s="53">
        <f>'Gesamtenergie 2019'!H13*(1+Sekundäranteil!$H$10)</f>
        <v>13125.552873453857</v>
      </c>
      <c r="I49" s="52">
        <f>'Gesamtenergie 2019'!I13*(1+Sekundäranteil!$H$10)</f>
        <v>11800.614199703987</v>
      </c>
      <c r="K49" s="8" t="str">
        <f t="shared" si="4"/>
        <v>France</v>
      </c>
      <c r="L49" s="8" t="str">
        <f t="shared" si="5"/>
        <v>Dunkerque</v>
      </c>
      <c r="M49" s="50">
        <f>E49-'Gesamtenergie 2019'!E13</f>
        <v>-14125.212935299711</v>
      </c>
      <c r="N49" s="54">
        <f>F49-'Gesamtenergie 2019'!F13</f>
        <v>-16726.368960778098</v>
      </c>
      <c r="O49" s="51">
        <f>G49-'Gesamtenergie 2019'!G13</f>
        <v>-13819.819600380586</v>
      </c>
      <c r="P49" s="53">
        <f>H49-'Gesamtenergie 2019'!H13</f>
        <v>-10753.547126546146</v>
      </c>
      <c r="Q49" s="52">
        <f>I49-'Gesamtenergie 2019'!I13</f>
        <v>-9668.046911407122</v>
      </c>
    </row>
    <row r="50" spans="3:17" x14ac:dyDescent="0.25">
      <c r="C50" s="8" t="str">
        <f t="shared" si="6"/>
        <v>Germany</v>
      </c>
      <c r="D50" s="8" t="str">
        <f t="shared" si="6"/>
        <v>Bremen</v>
      </c>
      <c r="E50" s="50">
        <f>'Gesamtenergie 2019'!E14*(1+Sekundäranteil!$H$10)</f>
        <v>8305.8528924833499</v>
      </c>
      <c r="F50" s="54">
        <f>'Gesamtenergie 2019'!F14*(1+Sekundäranteil!$H$10)</f>
        <v>9835.3745639073932</v>
      </c>
      <c r="G50" s="51">
        <f>'Gesamtenergie 2019'!G14*(1+Sekundäranteil!$H$10)</f>
        <v>8126.2766888677452</v>
      </c>
      <c r="H50" s="53">
        <f>'Gesamtenergie 2019'!H14*(1+Sekundäranteil!$H$10)</f>
        <v>6323.2590485252158</v>
      </c>
      <c r="I50" s="52">
        <f>'Gesamtenergie 2019'!I14*(1+Sekundäranteil!$H$10)</f>
        <v>5684.9674246749137</v>
      </c>
      <c r="K50" s="8" t="str">
        <f t="shared" si="4"/>
        <v>Germany</v>
      </c>
      <c r="L50" s="8" t="str">
        <f t="shared" si="5"/>
        <v>Bremen</v>
      </c>
      <c r="M50" s="50">
        <f>E50-'Gesamtenergie 2019'!E14</f>
        <v>-6804.847107516649</v>
      </c>
      <c r="N50" s="54">
        <f>F50-'Gesamtenergie 2019'!F14</f>
        <v>-8057.9587694259426</v>
      </c>
      <c r="O50" s="51">
        <f>G50-'Gesamtenergie 2019'!G14</f>
        <v>-6657.723311132253</v>
      </c>
      <c r="P50" s="53">
        <f>H50-'Gesamtenergie 2019'!H14</f>
        <v>-5180.5409514747853</v>
      </c>
      <c r="Q50" s="52">
        <f>I50-'Gesamtenergie 2019'!I14</f>
        <v>-4657.599241991752</v>
      </c>
    </row>
    <row r="51" spans="3:17" x14ac:dyDescent="0.25">
      <c r="C51" s="8" t="str">
        <f t="shared" si="6"/>
        <v>Germany</v>
      </c>
      <c r="D51" s="8" t="str">
        <f t="shared" si="6"/>
        <v>Voelklingen</v>
      </c>
      <c r="E51" s="50">
        <f>'Gesamtenergie 2019'!E15*(1+Sekundäranteil!$H$10)</f>
        <v>7002.085680875357</v>
      </c>
      <c r="F51" s="54">
        <f>'Gesamtenergie 2019'!F15*(1+Sekundäranteil!$H$10)</f>
        <v>8291.5187990273844</v>
      </c>
      <c r="G51" s="51">
        <f>'Gesamtenergie 2019'!G15*(1+Sekundäranteil!$H$10)</f>
        <v>6850.6974995242635</v>
      </c>
      <c r="H51" s="53">
        <f>'Gesamtenergie 2019'!H15*(1+Sekundäranteil!$H$10)</f>
        <v>5330.6989918173176</v>
      </c>
      <c r="I51" s="52">
        <f>'Gesamtenergie 2019'!I15*(1+Sekundäranteil!$H$10)</f>
        <v>4792.5998107410933</v>
      </c>
      <c r="K51" s="8" t="str">
        <f t="shared" si="4"/>
        <v>Germany</v>
      </c>
      <c r="L51" s="8" t="str">
        <f t="shared" si="5"/>
        <v>Voelklingen</v>
      </c>
      <c r="M51" s="50">
        <f>E51-'Gesamtenergie 2019'!E15</f>
        <v>-5736.6923191246415</v>
      </c>
      <c r="N51" s="54">
        <f>F51-'Gesamtenergie 2019'!F15</f>
        <v>-6793.1034231948415</v>
      </c>
      <c r="O51" s="51">
        <f>G51-'Gesamtenergie 2019'!G15</f>
        <v>-5612.6625004757352</v>
      </c>
      <c r="P51" s="53">
        <f>H51-'Gesamtenergie 2019'!H15</f>
        <v>-4367.3530081826821</v>
      </c>
      <c r="Q51" s="52">
        <f>I51-'Gesamtenergie 2019'!I15</f>
        <v>-3926.497300370017</v>
      </c>
    </row>
    <row r="52" spans="3:17" x14ac:dyDescent="0.25">
      <c r="C52" s="8" t="str">
        <f t="shared" si="6"/>
        <v>Germany</v>
      </c>
      <c r="D52" s="8" t="str">
        <f t="shared" si="6"/>
        <v>Eisenhuettenstadt</v>
      </c>
      <c r="E52" s="50">
        <f>'Gesamtenergie 2019'!E16*(1+Sekundäranteil!$H$10)</f>
        <v>5411.3890057088493</v>
      </c>
      <c r="F52" s="54">
        <f>'Gesamtenergie 2019'!F16*(1+Sekundäranteil!$H$10)</f>
        <v>6407.8955492123932</v>
      </c>
      <c r="G52" s="51">
        <f>'Gesamtenergie 2019'!G16*(1+Sekundäranteil!$H$10)</f>
        <v>5294.3923882017125</v>
      </c>
      <c r="H52" s="53">
        <f>'Gesamtenergie 2019'!H16*(1+Sekundäranteil!$H$10)</f>
        <v>4119.6990770694583</v>
      </c>
      <c r="I52" s="52">
        <f>'Gesamtenergie 2019'!I16*(1+Sekundäranteil!$H$10)</f>
        <v>3703.842413045777</v>
      </c>
      <c r="K52" s="8" t="str">
        <f t="shared" si="4"/>
        <v>Germany</v>
      </c>
      <c r="L52" s="8" t="str">
        <f t="shared" si="5"/>
        <v>Eisenhuettenstadt</v>
      </c>
      <c r="M52" s="50">
        <f>E52-'Gesamtenergie 2019'!E16</f>
        <v>-4433.4609942911493</v>
      </c>
      <c r="N52" s="54">
        <f>F52-'Gesamtenergie 2019'!F16</f>
        <v>-5249.8822285653878</v>
      </c>
      <c r="O52" s="51">
        <f>G52-'Gesamtenergie 2019'!G16</f>
        <v>-4337.6076117982857</v>
      </c>
      <c r="P52" s="53">
        <f>H52-'Gesamtenergie 2019'!H16</f>
        <v>-3375.2009229305422</v>
      </c>
      <c r="Q52" s="52">
        <f>I52-'Gesamtenergie 2019'!I16</f>
        <v>-3034.4964758431115</v>
      </c>
    </row>
    <row r="53" spans="3:17" x14ac:dyDescent="0.25">
      <c r="C53" s="8" t="str">
        <f t="shared" si="6"/>
        <v>Germany</v>
      </c>
      <c r="D53" s="8" t="str">
        <f t="shared" si="6"/>
        <v>Duisburg-Huckingen</v>
      </c>
      <c r="E53" s="50">
        <f>'Gesamtenergie 2019'!E17*(1+Sekundäranteil!$H$10)</f>
        <v>12584.625594671743</v>
      </c>
      <c r="F53" s="54">
        <f>'Gesamtenergie 2019'!F17*(1+Sekundäranteil!$H$10)</f>
        <v>14902.082672586959</v>
      </c>
      <c r="G53" s="51">
        <f>'Gesamtenergie 2019'!G17*(1+Sekundäranteil!$H$10)</f>
        <v>12312.540437678401</v>
      </c>
      <c r="H53" s="53">
        <f>'Gesamtenergie 2019'!H17*(1+Sekundäranteil!$H$10)</f>
        <v>9580.695528068507</v>
      </c>
      <c r="I53" s="52">
        <f>'Gesamtenergie 2019'!I17*(1+Sekundäranteil!$H$10)</f>
        <v>8613.5870070832025</v>
      </c>
      <c r="K53" s="8" t="str">
        <f t="shared" si="4"/>
        <v>Germany</v>
      </c>
      <c r="L53" s="8" t="str">
        <f t="shared" si="5"/>
        <v>Duisburg-Huckingen</v>
      </c>
      <c r="M53" s="50">
        <f>E53-'Gesamtenergie 2019'!E17</f>
        <v>-10310.374405328257</v>
      </c>
      <c r="N53" s="54">
        <f>F53-'Gesamtenergie 2019'!F17</f>
        <v>-12209.028438524158</v>
      </c>
      <c r="O53" s="51">
        <f>G53-'Gesamtenergie 2019'!G17</f>
        <v>-10087.459562321596</v>
      </c>
      <c r="P53" s="53">
        <f>H53-'Gesamtenergie 2019'!H17</f>
        <v>-7849.304471931493</v>
      </c>
      <c r="Q53" s="52">
        <f>I53-'Gesamtenergie 2019'!I17</f>
        <v>-7056.9685484723523</v>
      </c>
    </row>
    <row r="54" spans="3:17" x14ac:dyDescent="0.25">
      <c r="C54" s="8" t="str">
        <f t="shared" si="6"/>
        <v>Germany</v>
      </c>
      <c r="D54" s="8" t="str">
        <f t="shared" si="6"/>
        <v>Duisburg-Beeckerwerth</v>
      </c>
      <c r="E54" s="50">
        <f>'Gesamtenergie 2019'!E18*(1+Sekundäranteil!$H$10)</f>
        <v>15101.550713606091</v>
      </c>
      <c r="F54" s="54">
        <f>'Gesamtenergie 2019'!F18*(1+Sekundäranteil!$H$10)</f>
        <v>17882.499207104353</v>
      </c>
      <c r="G54" s="51">
        <f>'Gesamtenergie 2019'!G18*(1+Sekundäranteil!$H$10)</f>
        <v>14775.048525214082</v>
      </c>
      <c r="H54" s="53">
        <f>'Gesamtenergie 2019'!H18*(1+Sekundäranteil!$H$10)</f>
        <v>11496.834633682209</v>
      </c>
      <c r="I54" s="52">
        <f>'Gesamtenergie 2019'!I18*(1+Sekundäranteil!$H$10)</f>
        <v>10336.304408499842</v>
      </c>
      <c r="K54" s="8" t="str">
        <f t="shared" si="4"/>
        <v>Germany</v>
      </c>
      <c r="L54" s="8" t="str">
        <f t="shared" si="5"/>
        <v>Duisburg-Beeckerwerth</v>
      </c>
      <c r="M54" s="50">
        <f>E54-'Gesamtenergie 2019'!E18</f>
        <v>-12372.449286393909</v>
      </c>
      <c r="N54" s="54">
        <f>F54-'Gesamtenergie 2019'!F18</f>
        <v>-14650.834126228987</v>
      </c>
      <c r="O54" s="51">
        <f>G54-'Gesamtenergie 2019'!G18</f>
        <v>-12104.951474785914</v>
      </c>
      <c r="P54" s="53">
        <f>H54-'Gesamtenergie 2019'!H18</f>
        <v>-9419.1653663177913</v>
      </c>
      <c r="Q54" s="52">
        <f>I54-'Gesamtenergie 2019'!I18</f>
        <v>-8468.3622581668224</v>
      </c>
    </row>
    <row r="55" spans="3:17" x14ac:dyDescent="0.25">
      <c r="C55" s="8" t="str">
        <f t="shared" si="6"/>
        <v>Germany</v>
      </c>
      <c r="D55" s="8" t="str">
        <f t="shared" si="6"/>
        <v>Salzgitter</v>
      </c>
      <c r="E55" s="50">
        <f>'Gesamtenergie 2019'!E19*(1+Sekundäranteil!$H$10)</f>
        <v>11577.855547098003</v>
      </c>
      <c r="F55" s="54">
        <f>'Gesamtenergie 2019'!F19*(1+Sekundäranteil!$H$10)</f>
        <v>13709.916058780003</v>
      </c>
      <c r="G55" s="51">
        <f>'Gesamtenergie 2019'!G19*(1+Sekundäranteil!$H$10)</f>
        <v>11327.537202664129</v>
      </c>
      <c r="H55" s="53">
        <f>'Gesamtenergie 2019'!H19*(1+Sekundäranteil!$H$10)</f>
        <v>8814.2398858230281</v>
      </c>
      <c r="I55" s="52">
        <f>'Gesamtenergie 2019'!I19*(1+Sekundäranteil!$H$10)</f>
        <v>7924.5000465165458</v>
      </c>
      <c r="K55" s="8" t="str">
        <f t="shared" si="4"/>
        <v>Germany</v>
      </c>
      <c r="L55" s="8" t="str">
        <f t="shared" si="5"/>
        <v>Salzgitter</v>
      </c>
      <c r="M55" s="50">
        <f>E55-'Gesamtenergie 2019'!E19</f>
        <v>-9485.5444529019951</v>
      </c>
      <c r="N55" s="54">
        <f>F55-'Gesamtenergie 2019'!F19</f>
        <v>-11232.306163442223</v>
      </c>
      <c r="O55" s="51">
        <f>G55-'Gesamtenergie 2019'!G19</f>
        <v>-9280.4627973358674</v>
      </c>
      <c r="P55" s="53">
        <f>H55-'Gesamtenergie 2019'!H19</f>
        <v>-7221.3601141769723</v>
      </c>
      <c r="Q55" s="52">
        <f>I55-'Gesamtenergie 2019'!I19</f>
        <v>-6492.4110645945648</v>
      </c>
    </row>
    <row r="56" spans="3:17" x14ac:dyDescent="0.25">
      <c r="C56" s="8" t="str">
        <f t="shared" si="6"/>
        <v>Germany</v>
      </c>
      <c r="D56" s="8" t="str">
        <f t="shared" si="6"/>
        <v>Dillingen</v>
      </c>
      <c r="E56" s="50">
        <f>'Gesamtenergie 2019'!E20*(1+Sekundäranteil!$H$10)</f>
        <v>5874.5032275927688</v>
      </c>
      <c r="F56" s="54">
        <f>'Gesamtenergie 2019'!F20*(1+Sekundäranteil!$H$10)</f>
        <v>6956.2921915635925</v>
      </c>
      <c r="G56" s="51">
        <f>'Gesamtenergie 2019'!G20*(1+Sekundäranteil!$H$10)</f>
        <v>5747.4938763082782</v>
      </c>
      <c r="H56" s="53">
        <f>'Gesamtenergie 2019'!H20*(1+Sekundäranteil!$H$10)</f>
        <v>4472.2686725023796</v>
      </c>
      <c r="I56" s="52">
        <f>'Gesamtenergie 2019'!I20*(1+Sekundäranteil!$H$10)</f>
        <v>4020.8224149064386</v>
      </c>
      <c r="K56" s="8" t="str">
        <f t="shared" si="4"/>
        <v>Germany</v>
      </c>
      <c r="L56" s="8" t="str">
        <f t="shared" si="5"/>
        <v>Dillingen</v>
      </c>
      <c r="M56" s="50">
        <f>E56-'Gesamtenergie 2019'!E20</f>
        <v>-4812.8827724072298</v>
      </c>
      <c r="N56" s="54">
        <f>F56-'Gesamtenergie 2019'!F20</f>
        <v>-5699.1744751030765</v>
      </c>
      <c r="O56" s="51">
        <f>G56-'Gesamtenergie 2019'!G20</f>
        <v>-4708.8261236917215</v>
      </c>
      <c r="P56" s="53">
        <f>H56-'Gesamtenergie 2019'!H20</f>
        <v>-3664.055327497621</v>
      </c>
      <c r="Q56" s="52">
        <f>I56-'Gesamtenergie 2019'!I20</f>
        <v>-3294.1929184268943</v>
      </c>
    </row>
    <row r="57" spans="3:17" x14ac:dyDescent="0.25">
      <c r="C57" s="8" t="str">
        <f t="shared" si="6"/>
        <v>Germany</v>
      </c>
      <c r="D57" s="8" t="str">
        <f t="shared" si="6"/>
        <v>Duisburg</v>
      </c>
      <c r="E57" s="50">
        <f>'Gesamtenergie 2019'!E21*(1+Sekundäranteil!$H$10)</f>
        <v>2818.9561332064704</v>
      </c>
      <c r="F57" s="54">
        <f>'Gesamtenergie 2019'!F21*(1+Sekundäranteil!$H$10)</f>
        <v>3338.0665186594792</v>
      </c>
      <c r="G57" s="51">
        <f>'Gesamtenergie 2019'!G21*(1+Sekundäranteil!$H$10)</f>
        <v>2758.0090580399619</v>
      </c>
      <c r="H57" s="53">
        <f>'Gesamtenergie 2019'!H21*(1+Sekundäranteil!$H$10)</f>
        <v>2146.0757982873461</v>
      </c>
      <c r="I57" s="52">
        <f>'Gesamtenergie 2019'!I21*(1+Sekundäranteil!$H$10)</f>
        <v>1929.4434895866373</v>
      </c>
      <c r="K57" s="8" t="str">
        <f t="shared" si="4"/>
        <v>Germany</v>
      </c>
      <c r="L57" s="8" t="str">
        <f t="shared" si="5"/>
        <v>Duisburg</v>
      </c>
      <c r="M57" s="50">
        <f>E57-'Gesamtenergie 2019'!E21</f>
        <v>-2309.5238667935291</v>
      </c>
      <c r="N57" s="54">
        <f>F57-'Gesamtenergie 2019'!F21</f>
        <v>-2734.8223702294113</v>
      </c>
      <c r="O57" s="51">
        <f>G57-'Gesamtenergie 2019'!G21</f>
        <v>-2259.5909419600375</v>
      </c>
      <c r="P57" s="53">
        <f>H57-'Gesamtenergie 2019'!H21</f>
        <v>-1758.2442017126541</v>
      </c>
      <c r="Q57" s="52">
        <f>I57-'Gesamtenergie 2019'!I21</f>
        <v>-1580.7609548578068</v>
      </c>
    </row>
    <row r="58" spans="3:17" x14ac:dyDescent="0.25">
      <c r="C58" s="8" t="str">
        <f t="shared" si="6"/>
        <v>Germany</v>
      </c>
      <c r="D58" s="8" t="str">
        <f t="shared" si="6"/>
        <v>Duisburg-Bruckhausen</v>
      </c>
      <c r="E58" s="50">
        <f>'Gesamtenergie 2019'!E22*(1+Sekundäranteil!$H$10)</f>
        <v>15101.550713606091</v>
      </c>
      <c r="F58" s="54">
        <f>'Gesamtenergie 2019'!F22*(1+Sekundäranteil!$H$10)</f>
        <v>17882.499207104353</v>
      </c>
      <c r="G58" s="51">
        <f>'Gesamtenergie 2019'!G22*(1+Sekundäranteil!$H$10)</f>
        <v>14775.048525214082</v>
      </c>
      <c r="H58" s="53">
        <f>'Gesamtenergie 2019'!H22*(1+Sekundäranteil!$H$10)</f>
        <v>11496.834633682209</v>
      </c>
      <c r="I58" s="52">
        <f>'Gesamtenergie 2019'!I22*(1+Sekundäranteil!$H$10)</f>
        <v>10336.304408499842</v>
      </c>
      <c r="K58" s="8" t="str">
        <f t="shared" si="4"/>
        <v>Germany</v>
      </c>
      <c r="L58" s="8" t="str">
        <f t="shared" si="5"/>
        <v>Duisburg-Bruckhausen</v>
      </c>
      <c r="M58" s="50">
        <f>E58-'Gesamtenergie 2019'!E22</f>
        <v>-12372.449286393909</v>
      </c>
      <c r="N58" s="54">
        <f>F58-'Gesamtenergie 2019'!F22</f>
        <v>-14650.834126228987</v>
      </c>
      <c r="O58" s="51">
        <f>G58-'Gesamtenergie 2019'!G22</f>
        <v>-12104.951474785914</v>
      </c>
      <c r="P58" s="53">
        <f>H58-'Gesamtenergie 2019'!H22</f>
        <v>-9419.1653663177913</v>
      </c>
      <c r="Q58" s="52">
        <f>I58-'Gesamtenergie 2019'!I22</f>
        <v>-8468.3622581668224</v>
      </c>
    </row>
    <row r="59" spans="3:17" x14ac:dyDescent="0.25">
      <c r="C59" s="8" t="str">
        <f t="shared" si="6"/>
        <v>Hungaria</v>
      </c>
      <c r="D59" s="8" t="str">
        <f t="shared" si="6"/>
        <v>Dunauijvaros</v>
      </c>
      <c r="E59" s="50">
        <f>'Gesamtenergie 2019'!E23*(1+Sekundäranteil!$H$10)</f>
        <v>4027.0801902949579</v>
      </c>
      <c r="F59" s="54">
        <f>'Gesamtenergie 2019'!F23*(1+Sekundäranteil!$H$10)</f>
        <v>4768.6664552278271</v>
      </c>
      <c r="G59" s="51">
        <f>'Gesamtenergie 2019'!G23*(1+Sekundäranteil!$H$10)</f>
        <v>3940.0129400570886</v>
      </c>
      <c r="H59" s="53">
        <f>'Gesamtenergie 2019'!H23*(1+Sekundäranteil!$H$10)</f>
        <v>3065.8225689819228</v>
      </c>
      <c r="I59" s="52">
        <f>'Gesamtenergie 2019'!I23*(1+Sekundäranteil!$H$10)</f>
        <v>2756.3478422666249</v>
      </c>
      <c r="K59" s="8" t="str">
        <f t="shared" si="4"/>
        <v>Hungaria</v>
      </c>
      <c r="L59" s="8" t="str">
        <f t="shared" si="5"/>
        <v>Dunauijvaros</v>
      </c>
      <c r="M59" s="50">
        <f>E59-'Gesamtenergie 2019'!E23</f>
        <v>-3299.3198097050417</v>
      </c>
      <c r="N59" s="54">
        <f>F59-'Gesamtenergie 2019'!F23</f>
        <v>-3906.8891003277295</v>
      </c>
      <c r="O59" s="51">
        <f>G59-'Gesamtenergie 2019'!G23</f>
        <v>-3227.9870599429105</v>
      </c>
      <c r="P59" s="53">
        <f>H59-'Gesamtenergie 2019'!H23</f>
        <v>-2511.7774310180776</v>
      </c>
      <c r="Q59" s="52">
        <f>I59-'Gesamtenergie 2019'!I23</f>
        <v>-2258.2299355111527</v>
      </c>
    </row>
    <row r="60" spans="3:17" x14ac:dyDescent="0.25">
      <c r="C60" s="8" t="str">
        <f t="shared" si="6"/>
        <v>Italy</v>
      </c>
      <c r="D60" s="8" t="str">
        <f t="shared" si="6"/>
        <v>Taranto</v>
      </c>
      <c r="E60" s="50">
        <f>'Gesamtenergie 2019'!E24*(1+Sekundäranteil!$H$10)</f>
        <v>21393.863510941963</v>
      </c>
      <c r="F60" s="54">
        <f>'Gesamtenergie 2019'!F24*(1+Sekundäranteil!$H$10)</f>
        <v>25333.54054339783</v>
      </c>
      <c r="G60" s="51">
        <f>'Gesamtenergie 2019'!G24*(1+Sekundäranteil!$H$10)</f>
        <v>20931.318744053282</v>
      </c>
      <c r="H60" s="53">
        <f>'Gesamtenergie 2019'!H24*(1+Sekundäranteil!$H$10)</f>
        <v>16287.182397716464</v>
      </c>
      <c r="I60" s="52">
        <f>'Gesamtenergie 2019'!I24*(1+Sekundäranteil!$H$10)</f>
        <v>14643.097912041443</v>
      </c>
      <c r="K60" s="8" t="str">
        <f t="shared" si="4"/>
        <v>Italy</v>
      </c>
      <c r="L60" s="8" t="str">
        <f t="shared" si="5"/>
        <v>Taranto</v>
      </c>
      <c r="M60" s="50">
        <f>E60-'Gesamtenergie 2019'!E24</f>
        <v>-17527.636489058037</v>
      </c>
      <c r="N60" s="54">
        <f>F60-'Gesamtenergie 2019'!F24</f>
        <v>-20755.348345491067</v>
      </c>
      <c r="O60" s="51">
        <f>G60-'Gesamtenergie 2019'!G24</f>
        <v>-17148.681255946711</v>
      </c>
      <c r="P60" s="53">
        <f>H60-'Gesamtenergie 2019'!H24</f>
        <v>-13343.817602283536</v>
      </c>
      <c r="Q60" s="52">
        <f>I60-'Gesamtenergie 2019'!I24</f>
        <v>-11996.846532402998</v>
      </c>
    </row>
    <row r="61" spans="3:17" x14ac:dyDescent="0.25">
      <c r="C61" s="8" t="str">
        <f t="shared" si="6"/>
        <v>Netherlands</v>
      </c>
      <c r="D61" s="8" t="str">
        <f t="shared" si="6"/>
        <v>Ijmuiden</v>
      </c>
      <c r="E61" s="50">
        <f>'Gesamtenergie 2019'!E25*(1+Sekundäranteil!$H$10)</f>
        <v>17152.844685537584</v>
      </c>
      <c r="F61" s="54">
        <f>'Gesamtenergie 2019'!F25*(1+Sekundäranteil!$H$10)</f>
        <v>20311.538682736027</v>
      </c>
      <c r="G61" s="51">
        <f>'Gesamtenergie 2019'!G25*(1+Sekundäranteil!$H$10)</f>
        <v>16781.992616555661</v>
      </c>
      <c r="H61" s="53">
        <f>'Gesamtenergie 2019'!H25*(1+Sekundäranteil!$H$10)</f>
        <v>13058.488004757377</v>
      </c>
      <c r="I61" s="52">
        <f>'Gesamtenergie 2019'!I25*(1+Sekundäranteil!$H$10)</f>
        <v>11740.319090654404</v>
      </c>
      <c r="K61" s="8" t="str">
        <f t="shared" si="4"/>
        <v>Netherlands</v>
      </c>
      <c r="L61" s="8" t="str">
        <f t="shared" si="5"/>
        <v>Ijmuiden</v>
      </c>
      <c r="M61" s="50">
        <f>E61-'Gesamtenergie 2019'!E25</f>
        <v>-14053.040314462414</v>
      </c>
      <c r="N61" s="54">
        <f>F61-'Gesamtenergie 2019'!F25</f>
        <v>-16640.905761708425</v>
      </c>
      <c r="O61" s="51">
        <f>G61-'Gesamtenergie 2019'!G25</f>
        <v>-13749.207383444336</v>
      </c>
      <c r="P61" s="53">
        <f>H61-'Gesamtenergie 2019'!H25</f>
        <v>-10698.601995242623</v>
      </c>
      <c r="Q61" s="52">
        <f>I61-'Gesamtenergie 2019'!I25</f>
        <v>-9618.6481315678175</v>
      </c>
    </row>
    <row r="62" spans="3:17" x14ac:dyDescent="0.25">
      <c r="C62" s="8" t="str">
        <f t="shared" si="6"/>
        <v>Poland</v>
      </c>
      <c r="D62" s="8" t="str">
        <f t="shared" si="6"/>
        <v>Krakow</v>
      </c>
      <c r="E62" s="50">
        <f>'Gesamtenergie 2019'!E26*(1+Sekundäranteil!$H$10)</f>
        <v>6858.6209490961</v>
      </c>
      <c r="F62" s="54">
        <f>'Gesamtenergie 2019'!F26*(1+Sekundäranteil!$H$10)</f>
        <v>8121.6350565598932</v>
      </c>
      <c r="G62" s="51">
        <f>'Gesamtenergie 2019'!G26*(1+Sekundäranteil!$H$10)</f>
        <v>6710.3345385347293</v>
      </c>
      <c r="H62" s="53">
        <f>'Gesamtenergie 2019'!H26*(1+Sekundäranteil!$H$10)</f>
        <v>5221.4790627973371</v>
      </c>
      <c r="I62" s="52">
        <f>'Gesamtenergie 2019'!I26*(1+Sekundäranteil!$H$10)</f>
        <v>4694.4049188603449</v>
      </c>
      <c r="K62" s="8" t="str">
        <f t="shared" si="4"/>
        <v>Poland</v>
      </c>
      <c r="L62" s="8" t="str">
        <f t="shared" si="5"/>
        <v>Krakow</v>
      </c>
      <c r="M62" s="50">
        <f>E62-'Gesamtenergie 2019'!E26</f>
        <v>-5619.1540509038996</v>
      </c>
      <c r="N62" s="54">
        <f>F62-'Gesamtenergie 2019'!F26</f>
        <v>-6653.9204989956652</v>
      </c>
      <c r="O62" s="51">
        <f>G62-'Gesamtenergie 2019'!G26</f>
        <v>-5497.6654614652689</v>
      </c>
      <c r="P62" s="53">
        <f>H62-'Gesamtenergie 2019'!H26</f>
        <v>-4277.8709372026633</v>
      </c>
      <c r="Q62" s="52">
        <f>I62-'Gesamtenergie 2019'!I26</f>
        <v>-3846.0478589174318</v>
      </c>
    </row>
    <row r="63" spans="3:17" x14ac:dyDescent="0.25">
      <c r="C63" s="8" t="str">
        <f t="shared" si="6"/>
        <v>Poland</v>
      </c>
      <c r="D63" s="8" t="str">
        <f t="shared" si="6"/>
        <v>Dabrowa Gornicza</v>
      </c>
      <c r="E63" s="50">
        <f>'Gesamtenergie 2019'!E27*(1+Sekundäranteil!$H$10)</f>
        <v>6858.6209490961</v>
      </c>
      <c r="F63" s="54">
        <f>'Gesamtenergie 2019'!F27*(1+Sekundäranteil!$H$10)</f>
        <v>8121.6350565598932</v>
      </c>
      <c r="G63" s="51">
        <f>'Gesamtenergie 2019'!G27*(1+Sekundäranteil!$H$10)</f>
        <v>6710.3345385347293</v>
      </c>
      <c r="H63" s="53">
        <f>'Gesamtenergie 2019'!H27*(1+Sekundäranteil!$H$10)</f>
        <v>5221.4790627973371</v>
      </c>
      <c r="I63" s="52">
        <f>'Gesamtenergie 2019'!I27*(1+Sekundäranteil!$H$10)</f>
        <v>4694.4049188603449</v>
      </c>
      <c r="K63" s="8" t="str">
        <f t="shared" si="4"/>
        <v>Poland</v>
      </c>
      <c r="L63" s="8" t="str">
        <f t="shared" si="5"/>
        <v>Dabrowa Gornicza</v>
      </c>
      <c r="M63" s="50">
        <f>E63-'Gesamtenergie 2019'!E27</f>
        <v>-5619.1540509038996</v>
      </c>
      <c r="N63" s="54">
        <f>F63-'Gesamtenergie 2019'!F27</f>
        <v>-6653.9204989956652</v>
      </c>
      <c r="O63" s="51">
        <f>G63-'Gesamtenergie 2019'!G27</f>
        <v>-5497.6654614652689</v>
      </c>
      <c r="P63" s="53">
        <f>H63-'Gesamtenergie 2019'!H27</f>
        <v>-4277.8709372026633</v>
      </c>
      <c r="Q63" s="52">
        <f>I63-'Gesamtenergie 2019'!I27</f>
        <v>-3846.0478589174318</v>
      </c>
    </row>
    <row r="64" spans="3:17" x14ac:dyDescent="0.25">
      <c r="C64" s="8" t="str">
        <f t="shared" si="6"/>
        <v>Romania</v>
      </c>
      <c r="D64" s="8" t="str">
        <f t="shared" si="6"/>
        <v>Galati</v>
      </c>
      <c r="E64" s="50">
        <f>'Gesamtenergie 2019'!E28*(1+Sekundäranteil!$H$10)</f>
        <v>5159.6964938154142</v>
      </c>
      <c r="F64" s="54">
        <f>'Gesamtenergie 2019'!F28*(1+Sekundäranteil!$H$10)</f>
        <v>6109.8538957606543</v>
      </c>
      <c r="G64" s="51">
        <f>'Gesamtenergie 2019'!G28*(1+Sekundäranteil!$H$10)</f>
        <v>5048.1415794481445</v>
      </c>
      <c r="H64" s="53">
        <f>'Gesamtenergie 2019'!H28*(1+Sekundäranteil!$H$10)</f>
        <v>3928.0851665080882</v>
      </c>
      <c r="I64" s="52">
        <f>'Gesamtenergie 2019'!I28*(1+Sekundäranteil!$H$10)</f>
        <v>3531.5706729041126</v>
      </c>
      <c r="K64" s="8" t="str">
        <f t="shared" si="4"/>
        <v>Romania</v>
      </c>
      <c r="L64" s="8" t="str">
        <f t="shared" si="5"/>
        <v>Galati</v>
      </c>
      <c r="M64" s="50">
        <f>E64-'Gesamtenergie 2019'!E28</f>
        <v>-4227.2535061845847</v>
      </c>
      <c r="N64" s="54">
        <f>F64-'Gesamtenergie 2019'!F28</f>
        <v>-5005.7016597949041</v>
      </c>
      <c r="O64" s="51">
        <f>G64-'Gesamtenergie 2019'!G28</f>
        <v>-4135.8584205518537</v>
      </c>
      <c r="P64" s="53">
        <f>H64-'Gesamtenergie 2019'!H28</f>
        <v>-3218.214833491912</v>
      </c>
      <c r="Q64" s="52">
        <f>I64-'Gesamtenergie 2019'!I28</f>
        <v>-2893.3571048736644</v>
      </c>
    </row>
    <row r="65" spans="3:17" x14ac:dyDescent="0.25">
      <c r="C65" s="8" t="str">
        <f t="shared" si="6"/>
        <v>Slovakia</v>
      </c>
      <c r="D65" s="8" t="str">
        <f t="shared" si="6"/>
        <v>Kosice</v>
      </c>
      <c r="E65" s="50">
        <f>'Gesamtenergie 2019'!E29*(1+Sekundäranteil!$H$10)</f>
        <v>11326.163035204569</v>
      </c>
      <c r="F65" s="54">
        <f>'Gesamtenergie 2019'!F29*(1+Sekundäranteil!$H$10)</f>
        <v>13411.874405328263</v>
      </c>
      <c r="G65" s="51">
        <f>'Gesamtenergie 2019'!G29*(1+Sekundäranteil!$H$10)</f>
        <v>11081.286393910561</v>
      </c>
      <c r="H65" s="53">
        <f>'Gesamtenergie 2019'!H29*(1+Sekundäranteil!$H$10)</f>
        <v>8622.6259752616588</v>
      </c>
      <c r="I65" s="52">
        <f>'Gesamtenergie 2019'!I29*(1+Sekundäranteil!$H$10)</f>
        <v>7752.228306374881</v>
      </c>
      <c r="K65" s="8" t="str">
        <f t="shared" si="4"/>
        <v>Slovakia</v>
      </c>
      <c r="L65" s="8" t="str">
        <f t="shared" si="5"/>
        <v>Kosice</v>
      </c>
      <c r="M65" s="50">
        <f>E65-'Gesamtenergie 2019'!E29</f>
        <v>-9279.3369647954314</v>
      </c>
      <c r="N65" s="54">
        <f>F65-'Gesamtenergie 2019'!F29</f>
        <v>-10988.125594671741</v>
      </c>
      <c r="O65" s="51">
        <f>G65-'Gesamtenergie 2019'!G29</f>
        <v>-9078.7136060894354</v>
      </c>
      <c r="P65" s="53">
        <f>H65-'Gesamtenergie 2019'!H29</f>
        <v>-7064.374024738343</v>
      </c>
      <c r="Q65" s="52">
        <f>I65-'Gesamtenergie 2019'!I29</f>
        <v>-6351.2716936251172</v>
      </c>
    </row>
    <row r="66" spans="3:17" x14ac:dyDescent="0.25">
      <c r="C66" s="8" t="str">
        <f t="shared" si="6"/>
        <v>Spain</v>
      </c>
      <c r="D66" s="8" t="str">
        <f t="shared" si="6"/>
        <v>Gijon</v>
      </c>
      <c r="E66" s="50">
        <f>'Gesamtenergie 2019'!E30*(1+Sekundäranteil!$H$10)</f>
        <v>5977.6971574690779</v>
      </c>
      <c r="F66" s="54">
        <f>'Gesamtenergie 2019'!F30*(1+Sekundäranteil!$H$10)</f>
        <v>7078.4892694788059</v>
      </c>
      <c r="G66" s="51">
        <f>'Gesamtenergie 2019'!G30*(1+Sekundäranteil!$H$10)</f>
        <v>5848.4567078972404</v>
      </c>
      <c r="H66" s="53">
        <f>'Gesamtenergie 2019'!H30*(1+Sekundäranteil!$H$10)</f>
        <v>4550.830375832541</v>
      </c>
      <c r="I66" s="52">
        <f>'Gesamtenergie 2019'!I30*(1+Sekundäranteil!$H$10)</f>
        <v>4091.4538283645211</v>
      </c>
      <c r="K66" s="8" t="str">
        <f t="shared" si="4"/>
        <v>Spain</v>
      </c>
      <c r="L66" s="8" t="str">
        <f t="shared" si="5"/>
        <v>Gijon</v>
      </c>
      <c r="M66" s="50">
        <f>E66-'Gesamtenergie 2019'!E30</f>
        <v>-4897.4278425309221</v>
      </c>
      <c r="N66" s="54">
        <f>F66-'Gesamtenergie 2019'!F30</f>
        <v>-5799.2885082989751</v>
      </c>
      <c r="O66" s="51">
        <f>G66-'Gesamtenergie 2019'!G30</f>
        <v>-4791.5432921027577</v>
      </c>
      <c r="P66" s="53">
        <f>H66-'Gesamtenergie 2019'!H30</f>
        <v>-3728.419624167459</v>
      </c>
      <c r="Q66" s="52">
        <f>I66-'Gesamtenergie 2019'!I30</f>
        <v>-3352.0600605243676</v>
      </c>
    </row>
    <row r="67" spans="3:17" x14ac:dyDescent="0.25">
      <c r="C67" s="8" t="str">
        <f t="shared" si="6"/>
        <v>Spain</v>
      </c>
      <c r="D67" s="8" t="str">
        <f t="shared" si="6"/>
        <v>Aviles</v>
      </c>
      <c r="E67" s="50">
        <f>'Gesamtenergie 2019'!E31*(1+Sekundäranteil!$H$10)</f>
        <v>5977.6971574690779</v>
      </c>
      <c r="F67" s="54">
        <f>'Gesamtenergie 2019'!F31*(1+Sekundäranteil!$H$10)</f>
        <v>7078.4892694788059</v>
      </c>
      <c r="G67" s="51">
        <f>'Gesamtenergie 2019'!G31*(1+Sekundäranteil!$H$10)</f>
        <v>5848.4567078972404</v>
      </c>
      <c r="H67" s="53">
        <f>'Gesamtenergie 2019'!H31*(1+Sekundäranteil!$H$10)</f>
        <v>4550.830375832541</v>
      </c>
      <c r="I67" s="52">
        <f>'Gesamtenergie 2019'!I31*(1+Sekundäranteil!$H$10)</f>
        <v>4091.4538283645211</v>
      </c>
      <c r="K67" s="8" t="str">
        <f t="shared" si="4"/>
        <v>Spain</v>
      </c>
      <c r="L67" s="8" t="str">
        <f t="shared" si="5"/>
        <v>Aviles</v>
      </c>
      <c r="M67" s="50">
        <f>E67-'Gesamtenergie 2019'!E31</f>
        <v>-4897.4278425309221</v>
      </c>
      <c r="N67" s="54">
        <f>F67-'Gesamtenergie 2019'!F31</f>
        <v>-5799.2885082989751</v>
      </c>
      <c r="O67" s="51">
        <f>G67-'Gesamtenergie 2019'!G31</f>
        <v>-4791.5432921027577</v>
      </c>
      <c r="P67" s="53">
        <f>H67-'Gesamtenergie 2019'!H31</f>
        <v>-3728.419624167459</v>
      </c>
      <c r="Q67" s="52">
        <f>I67-'Gesamtenergie 2019'!I31</f>
        <v>-3352.0600605243676</v>
      </c>
    </row>
    <row r="68" spans="3:17" x14ac:dyDescent="0.25">
      <c r="C68" s="8" t="str">
        <f t="shared" si="6"/>
        <v>Sweden</v>
      </c>
      <c r="D68" s="8" t="str">
        <f t="shared" si="6"/>
        <v>Lulea</v>
      </c>
      <c r="E68" s="50">
        <f>'Gesamtenergie 2019'!E32*(1+Sekundäranteil!$H$10)</f>
        <v>5788.9277735490014</v>
      </c>
      <c r="F68" s="54">
        <f>'Gesamtenergie 2019'!F32*(1+Sekundäranteil!$H$10)</f>
        <v>6854.9580293900017</v>
      </c>
      <c r="G68" s="51">
        <f>'Gesamtenergie 2019'!G32*(1+Sekundäranteil!$H$10)</f>
        <v>5663.7686013320645</v>
      </c>
      <c r="H68" s="53">
        <f>'Gesamtenergie 2019'!H32*(1+Sekundäranteil!$H$10)</f>
        <v>4407.119942911514</v>
      </c>
      <c r="I68" s="52">
        <f>'Gesamtenergie 2019'!I32*(1+Sekundäranteil!$H$10)</f>
        <v>3962.2500232582729</v>
      </c>
      <c r="K68" s="8" t="str">
        <f t="shared" si="4"/>
        <v>Sweden</v>
      </c>
      <c r="L68" s="8" t="str">
        <f t="shared" si="5"/>
        <v>Lulea</v>
      </c>
      <c r="M68" s="50">
        <f>E68-'Gesamtenergie 2019'!E32</f>
        <v>-4742.7722264509976</v>
      </c>
      <c r="N68" s="54">
        <f>F68-'Gesamtenergie 2019'!F32</f>
        <v>-5616.1530817211114</v>
      </c>
      <c r="O68" s="51">
        <f>G68-'Gesamtenergie 2019'!G32</f>
        <v>-4640.2313986679337</v>
      </c>
      <c r="P68" s="53">
        <f>H68-'Gesamtenergie 2019'!H32</f>
        <v>-3610.6800570884861</v>
      </c>
      <c r="Q68" s="52">
        <f>I68-'Gesamtenergie 2019'!I32</f>
        <v>-3246.2055322972824</v>
      </c>
    </row>
    <row r="69" spans="3:17" x14ac:dyDescent="0.25">
      <c r="C69" s="8" t="str">
        <f t="shared" si="6"/>
        <v>Sweden</v>
      </c>
      <c r="D69" s="8" t="str">
        <f t="shared" si="6"/>
        <v>Oxeloesund</v>
      </c>
      <c r="E69" s="50">
        <f>'Gesamtenergie 2019'!E33*(1+Sekundäranteil!$H$10)</f>
        <v>3775.3876784015229</v>
      </c>
      <c r="F69" s="54">
        <f>'Gesamtenergie 2019'!F33*(1+Sekundäranteil!$H$10)</f>
        <v>4470.6248017760881</v>
      </c>
      <c r="G69" s="51">
        <f>'Gesamtenergie 2019'!G33*(1+Sekundäranteil!$H$10)</f>
        <v>3693.7621313035206</v>
      </c>
      <c r="H69" s="53">
        <f>'Gesamtenergie 2019'!H33*(1+Sekundäranteil!$H$10)</f>
        <v>2874.2086584205522</v>
      </c>
      <c r="I69" s="52">
        <f>'Gesamtenergie 2019'!I33*(1+Sekundäranteil!$H$10)</f>
        <v>2584.0761021249605</v>
      </c>
      <c r="K69" s="8" t="str">
        <f t="shared" si="4"/>
        <v>Sweden</v>
      </c>
      <c r="L69" s="8" t="str">
        <f t="shared" si="5"/>
        <v>Oxeloesund</v>
      </c>
      <c r="M69" s="50">
        <f>E69-'Gesamtenergie 2019'!E33</f>
        <v>-3093.1123215984771</v>
      </c>
      <c r="N69" s="54">
        <f>F69-'Gesamtenergie 2019'!F33</f>
        <v>-3662.7085315572467</v>
      </c>
      <c r="O69" s="51">
        <f>G69-'Gesamtenergie 2019'!G33</f>
        <v>-3026.2378686964785</v>
      </c>
      <c r="P69" s="53">
        <f>H69-'Gesamtenergie 2019'!H33</f>
        <v>-2354.7913415794478</v>
      </c>
      <c r="Q69" s="52">
        <f>I69-'Gesamtenergie 2019'!I33</f>
        <v>-2117.0905645417056</v>
      </c>
    </row>
    <row r="70" spans="3:17" x14ac:dyDescent="0.25">
      <c r="C70" s="8" t="str">
        <f t="shared" si="6"/>
        <v>United Kingdom</v>
      </c>
      <c r="D70" s="8" t="str">
        <f t="shared" si="6"/>
        <v>Port Talbot</v>
      </c>
      <c r="E70" s="50">
        <f>'Gesamtenergie 2019'!E34*(1+Sekundäranteil!$H$10)</f>
        <v>9526.56157516651</v>
      </c>
      <c r="F70" s="54">
        <f>'Gesamtenergie 2019'!F34*(1+Sekundäranteil!$H$10)</f>
        <v>11280.876583148329</v>
      </c>
      <c r="G70" s="51">
        <f>'Gesamtenergie 2019'!G34*(1+Sekundäranteil!$H$10)</f>
        <v>9320.5931113225506</v>
      </c>
      <c r="H70" s="53">
        <f>'Gesamtenergie 2019'!H34*(1+Sekundäranteil!$H$10)</f>
        <v>7252.5865147478607</v>
      </c>
      <c r="I70" s="52">
        <f>'Gesamtenergie 2019'!I34*(1+Sekundäranteil!$H$10)</f>
        <v>6520.4853643619845</v>
      </c>
      <c r="K70" s="8" t="str">
        <f t="shared" si="4"/>
        <v>United Kingdom</v>
      </c>
      <c r="L70" s="8" t="str">
        <f t="shared" si="5"/>
        <v>Port Talbot</v>
      </c>
      <c r="M70" s="50">
        <f>E70-'Gesamtenergie 2019'!E34</f>
        <v>-7804.9534248334894</v>
      </c>
      <c r="N70" s="54">
        <f>F70-'Gesamtenergie 2019'!F34</f>
        <v>-9242.234527962788</v>
      </c>
      <c r="O70" s="51">
        <f>G70-'Gesamtenergie 2019'!G34</f>
        <v>-7636.2068886774487</v>
      </c>
      <c r="P70" s="53">
        <f>H70-'Gesamtenergie 2019'!H34</f>
        <v>-5941.9234852521395</v>
      </c>
      <c r="Q70" s="52">
        <f>I70-'Gesamtenergie 2019'!I34</f>
        <v>-5342.1251911935706</v>
      </c>
    </row>
    <row r="71" spans="3:17" x14ac:dyDescent="0.25">
      <c r="C71" s="8" t="str">
        <f t="shared" si="6"/>
        <v>United Kingdom</v>
      </c>
      <c r="D71" s="8" t="str">
        <f t="shared" si="6"/>
        <v>Scunthorpe</v>
      </c>
      <c r="E71" s="50">
        <f>'Gesamtenergie 2019'!E35*(1+Sekundäranteil!$H$10)</f>
        <v>7047.3903330161756</v>
      </c>
      <c r="F71" s="54">
        <f>'Gesamtenergie 2019'!F35*(1+Sekundäranteil!$H$10)</f>
        <v>8345.1662966486983</v>
      </c>
      <c r="G71" s="51">
        <f>'Gesamtenergie 2019'!G35*(1+Sekundäranteil!$H$10)</f>
        <v>6895.0226450999053</v>
      </c>
      <c r="H71" s="53">
        <f>'Gesamtenergie 2019'!H35*(1+Sekundäranteil!$H$10)</f>
        <v>5365.1894957183649</v>
      </c>
      <c r="I71" s="52">
        <f>'Gesamtenergie 2019'!I35*(1+Sekundäranteil!$H$10)</f>
        <v>4823.6087239665931</v>
      </c>
      <c r="K71" s="8" t="str">
        <f t="shared" si="4"/>
        <v>United Kingdom</v>
      </c>
      <c r="L71" s="8" t="str">
        <f t="shared" si="5"/>
        <v>Scunthorpe</v>
      </c>
      <c r="M71" s="50">
        <f>E71-'Gesamtenergie 2019'!E35</f>
        <v>-5773.8096669838233</v>
      </c>
      <c r="N71" s="54">
        <f>F71-'Gesamtenergie 2019'!F35</f>
        <v>-6837.0559255735279</v>
      </c>
      <c r="O71" s="51">
        <f>G71-'Gesamtenergie 2019'!G35</f>
        <v>-5648.9773549000929</v>
      </c>
      <c r="P71" s="53">
        <f>H71-'Gesamtenergie 2019'!H35</f>
        <v>-4395.6105042816362</v>
      </c>
      <c r="Q71" s="52">
        <f>I71-'Gesamtenergie 2019'!I35</f>
        <v>-3951.9023871445179</v>
      </c>
    </row>
    <row r="72" spans="3:17" ht="15.75" thickBot="1" x14ac:dyDescent="0.3"/>
    <row r="73" spans="3:17" ht="15.75" thickBot="1" x14ac:dyDescent="0.3">
      <c r="C73" s="100" t="s">
        <v>26</v>
      </c>
      <c r="D73" s="101"/>
      <c r="E73" s="79">
        <f>SUM(E43:E71)</f>
        <v>267083.50899571838</v>
      </c>
      <c r="F73" s="81">
        <f t="shared" ref="F73:I73" si="7">SUM(F43:F71)</f>
        <v>316266.90056031308</v>
      </c>
      <c r="G73" s="79">
        <f t="shared" si="7"/>
        <v>261309.04570884869</v>
      </c>
      <c r="H73" s="79">
        <f t="shared" si="7"/>
        <v>203331.10119219794</v>
      </c>
      <c r="I73" s="82">
        <f t="shared" si="7"/>
        <v>182806.15705132682</v>
      </c>
      <c r="K73" s="100" t="s">
        <v>26</v>
      </c>
      <c r="L73" s="101"/>
      <c r="M73" s="79">
        <f>SUM(M43:M71)</f>
        <v>-218817.07600428152</v>
      </c>
      <c r="N73" s="81">
        <f t="shared" ref="N73:Q73" si="8">SUM(N43:N71)</f>
        <v>-259112.2105507981</v>
      </c>
      <c r="O73" s="79">
        <f t="shared" si="8"/>
        <v>-214086.15429115121</v>
      </c>
      <c r="P73" s="79">
        <f t="shared" si="8"/>
        <v>-166585.78880780214</v>
      </c>
      <c r="Q73" s="82">
        <f t="shared" si="8"/>
        <v>-149770.0435042287</v>
      </c>
    </row>
    <row r="75" spans="3:17" ht="39.75" customHeight="1" x14ac:dyDescent="0.35">
      <c r="C75" s="91" t="s">
        <v>140</v>
      </c>
      <c r="D75" s="91"/>
      <c r="E75" s="91"/>
      <c r="F75" s="91"/>
      <c r="G75" s="91"/>
      <c r="H75" s="91"/>
      <c r="I75" s="91"/>
      <c r="K75" s="91" t="s">
        <v>145</v>
      </c>
      <c r="L75" s="91"/>
      <c r="M75" s="91"/>
      <c r="N75" s="91"/>
      <c r="O75" s="91"/>
      <c r="P75" s="91"/>
      <c r="Q75" s="91"/>
    </row>
    <row r="77" spans="3:17" ht="15.75" x14ac:dyDescent="0.25">
      <c r="E77" s="99" t="s">
        <v>45</v>
      </c>
      <c r="F77" s="99"/>
      <c r="G77" s="99" t="s">
        <v>42</v>
      </c>
      <c r="H77" s="99"/>
      <c r="I77" s="99"/>
      <c r="M77" s="99" t="s">
        <v>45</v>
      </c>
      <c r="N77" s="99"/>
      <c r="O77" s="99" t="s">
        <v>42</v>
      </c>
      <c r="P77" s="99"/>
      <c r="Q77" s="99"/>
    </row>
    <row r="78" spans="3:17" s="1" customFormat="1" x14ac:dyDescent="0.25">
      <c r="C78" s="15" t="s">
        <v>51</v>
      </c>
      <c r="D78" s="15" t="s">
        <v>52</v>
      </c>
      <c r="E78" s="62" t="str">
        <f>Studienliste!$F$17</f>
        <v>ISI-05 13</v>
      </c>
      <c r="F78" s="63" t="s">
        <v>128</v>
      </c>
      <c r="G78" s="64" t="str">
        <f>Studienliste!$F$10</f>
        <v>OTTO-01 17</v>
      </c>
      <c r="H78" s="65" t="str">
        <f>Studienliste!$F$8</f>
        <v>TUD-02 20</v>
      </c>
      <c r="I78" s="66" t="str">
        <f>F78</f>
        <v>ENWI</v>
      </c>
      <c r="K78" s="15" t="s">
        <v>51</v>
      </c>
      <c r="L78" s="15" t="s">
        <v>52</v>
      </c>
      <c r="M78" s="62" t="str">
        <f>Studienliste!$F$17</f>
        <v>ISI-05 13</v>
      </c>
      <c r="N78" s="63" t="s">
        <v>128</v>
      </c>
      <c r="O78" s="64" t="str">
        <f>Studienliste!$F$10</f>
        <v>OTTO-01 17</v>
      </c>
      <c r="P78" s="65" t="str">
        <f>Studienliste!$F$8</f>
        <v>TUD-02 20</v>
      </c>
      <c r="Q78" s="66" t="str">
        <f>N78</f>
        <v>ENWI</v>
      </c>
    </row>
    <row r="79" spans="3:17" x14ac:dyDescent="0.25">
      <c r="C79" s="8" t="str">
        <f t="shared" ref="C79:D107" si="9">C7</f>
        <v>Austria</v>
      </c>
      <c r="D79" s="8" t="str">
        <f t="shared" si="9"/>
        <v>Donawitz</v>
      </c>
      <c r="E79" s="50">
        <f>'Gesamtenergie 2019'!E7*(1+Sekundäranteil!$H$8)</f>
        <v>8958.828748810658</v>
      </c>
      <c r="F79" s="54">
        <f>'Gesamtenergie 2019'!F7*(1+Sekundäranteil!$H$8)</f>
        <v>10608.59583465483</v>
      </c>
      <c r="G79" s="51">
        <f>'Gesamtenergie 2019'!G7*(1+Sekundäranteil!$H$8)</f>
        <v>8765.1349191246445</v>
      </c>
      <c r="H79" s="53">
        <f>'Gesamtenergie 2019'!H7*(1+Sekundäranteil!$H$8)</f>
        <v>6820.3706089438647</v>
      </c>
      <c r="I79" s="52">
        <f>'Gesamtenergie 2019'!I7*(1+Sekundäranteil!$H$8)</f>
        <v>6131.8988259858343</v>
      </c>
      <c r="K79" s="8" t="str">
        <f t="shared" ref="K79:K107" si="10">C79</f>
        <v>Austria</v>
      </c>
      <c r="L79" s="8" t="str">
        <f t="shared" ref="L79:L107" si="11">D79</f>
        <v>Donawitz</v>
      </c>
      <c r="M79" s="50">
        <f>E79-'Gesamtenergie 2019'!E7</f>
        <v>-8317.7382511893411</v>
      </c>
      <c r="N79" s="54">
        <f>F79-'Gesamtenergie 2019'!F7</f>
        <v>-9849.448609789617</v>
      </c>
      <c r="O79" s="51">
        <f>G79-'Gesamtenergie 2019'!G7</f>
        <v>-8137.9050808753527</v>
      </c>
      <c r="P79" s="53">
        <f>H79-'Gesamtenergie 2019'!H7</f>
        <v>-6332.3073910561352</v>
      </c>
      <c r="Q79" s="52">
        <f>I79-'Gesamtenergie 2019'!I7</f>
        <v>-5693.102396236387</v>
      </c>
    </row>
    <row r="80" spans="3:17" x14ac:dyDescent="0.25">
      <c r="C80" s="8" t="str">
        <f t="shared" si="9"/>
        <v>Austria</v>
      </c>
      <c r="D80" s="8" t="str">
        <f t="shared" si="9"/>
        <v>Linz</v>
      </c>
      <c r="E80" s="50">
        <f>'Gesamtenergie 2019'!E8*(1+Sekundäranteil!$H$8)</f>
        <v>8958.828748810658</v>
      </c>
      <c r="F80" s="54">
        <f>'Gesamtenergie 2019'!F8*(1+Sekundäranteil!$H$8)</f>
        <v>10608.59583465483</v>
      </c>
      <c r="G80" s="51">
        <f>'Gesamtenergie 2019'!G8*(1+Sekundäranteil!$H$8)</f>
        <v>8765.1349191246445</v>
      </c>
      <c r="H80" s="53">
        <f>'Gesamtenergie 2019'!H8*(1+Sekundäranteil!$H$8)</f>
        <v>6820.3706089438647</v>
      </c>
      <c r="I80" s="52">
        <f>'Gesamtenergie 2019'!I8*(1+Sekundäranteil!$H$8)</f>
        <v>6131.8988259858343</v>
      </c>
      <c r="K80" s="8" t="str">
        <f t="shared" si="10"/>
        <v>Austria</v>
      </c>
      <c r="L80" s="8" t="str">
        <f t="shared" si="11"/>
        <v>Linz</v>
      </c>
      <c r="M80" s="50">
        <f>E80-'Gesamtenergie 2019'!E8</f>
        <v>-8317.7382511893411</v>
      </c>
      <c r="N80" s="54">
        <f>F80-'Gesamtenergie 2019'!F8</f>
        <v>-9849.448609789617</v>
      </c>
      <c r="O80" s="51">
        <f>G80-'Gesamtenergie 2019'!G8</f>
        <v>-8137.9050808753527</v>
      </c>
      <c r="P80" s="53">
        <f>H80-'Gesamtenergie 2019'!H8</f>
        <v>-6332.3073910561352</v>
      </c>
      <c r="Q80" s="52">
        <f>I80-'Gesamtenergie 2019'!I8</f>
        <v>-5693.102396236387</v>
      </c>
    </row>
    <row r="81" spans="3:17" x14ac:dyDescent="0.25">
      <c r="C81" s="8" t="str">
        <f t="shared" si="9"/>
        <v>Belgium</v>
      </c>
      <c r="D81" s="8" t="str">
        <f t="shared" si="9"/>
        <v>Ghent</v>
      </c>
      <c r="E81" s="50">
        <f>'Gesamtenergie 2019'!E9*(1+Sekundäranteil!$H$8)</f>
        <v>12940.794243577548</v>
      </c>
      <c r="F81" s="54">
        <f>'Gesamtenergie 2019'!F9*(1+Sekundäranteil!$H$8)</f>
        <v>15323.839729358289</v>
      </c>
      <c r="G81" s="51">
        <f>'Gesamtenergie 2019'!G9*(1+Sekundäranteil!$H$8)</f>
        <v>12661.008563273075</v>
      </c>
      <c r="H81" s="53">
        <f>'Gesamtenergie 2019'!H9*(1+Sekundäranteil!$H$8)</f>
        <v>9851.8472882968636</v>
      </c>
      <c r="I81" s="52">
        <f>'Gesamtenergie 2019'!I9*(1+Sekundäranteil!$H$8)</f>
        <v>8857.367771434614</v>
      </c>
      <c r="K81" s="8" t="str">
        <f t="shared" si="10"/>
        <v>Belgium</v>
      </c>
      <c r="L81" s="8" t="str">
        <f t="shared" si="11"/>
        <v>Ghent</v>
      </c>
      <c r="M81" s="50">
        <f>E81-'Gesamtenergie 2019'!E9</f>
        <v>-12014.755756422452</v>
      </c>
      <c r="N81" s="54">
        <f>F81-'Gesamtenergie 2019'!F9</f>
        <v>-14227.271381752827</v>
      </c>
      <c r="O81" s="51">
        <f>G81-'Gesamtenergie 2019'!G9</f>
        <v>-11754.991436726921</v>
      </c>
      <c r="P81" s="53">
        <f>H81-'Gesamtenergie 2019'!H9</f>
        <v>-9146.8527117031372</v>
      </c>
      <c r="Q81" s="52">
        <f>I81-'Gesamtenergie 2019'!I9</f>
        <v>-8223.5377841209392</v>
      </c>
    </row>
    <row r="82" spans="3:17" x14ac:dyDescent="0.25">
      <c r="C82" s="8" t="str">
        <f t="shared" si="9"/>
        <v>Czech Republic</v>
      </c>
      <c r="D82" s="8" t="str">
        <f t="shared" si="9"/>
        <v>Trinec</v>
      </c>
      <c r="E82" s="50">
        <f>'Gesamtenergie 2019'!E10*(1+Sekundäranteil!$H$8)</f>
        <v>6133.2241341579456</v>
      </c>
      <c r="F82" s="54">
        <f>'Gesamtenergie 2019'!F10*(1+Sekundäranteil!$H$8)</f>
        <v>7262.6565176022868</v>
      </c>
      <c r="G82" s="51">
        <f>'Gesamtenergie 2019'!G10*(1+Sekundäranteil!$H$8)</f>
        <v>6000.6211227402482</v>
      </c>
      <c r="H82" s="53">
        <f>'Gesamtenergie 2019'!H10*(1+Sekundäranteil!$H$8)</f>
        <v>4669.2333111322559</v>
      </c>
      <c r="I82" s="52">
        <f>'Gesamtenergie 2019'!I10*(1+Sekundäranteil!$H$8)</f>
        <v>4197.9047621313048</v>
      </c>
      <c r="K82" s="8" t="str">
        <f t="shared" si="10"/>
        <v>Czech Republic</v>
      </c>
      <c r="L82" s="8" t="str">
        <f t="shared" si="11"/>
        <v>Trinec</v>
      </c>
      <c r="M82" s="50">
        <f>E82-'Gesamtenergie 2019'!E10</f>
        <v>-5694.3328658420533</v>
      </c>
      <c r="N82" s="54">
        <f>F82-'Gesamtenergie 2019'!F10</f>
        <v>-6742.9434823977153</v>
      </c>
      <c r="O82" s="51">
        <f>G82-'Gesamtenergie 2019'!G10</f>
        <v>-5571.2188772597501</v>
      </c>
      <c r="P82" s="53">
        <f>H82-'Gesamtenergie 2019'!H10</f>
        <v>-4335.1046888677438</v>
      </c>
      <c r="Q82" s="52">
        <f>I82-'Gesamtenergie 2019'!I10</f>
        <v>-3897.5042378686949</v>
      </c>
    </row>
    <row r="83" spans="3:17" x14ac:dyDescent="0.25">
      <c r="C83" s="8" t="str">
        <f t="shared" si="9"/>
        <v>Finland</v>
      </c>
      <c r="D83" s="8" t="str">
        <f t="shared" si="9"/>
        <v>Raahe</v>
      </c>
      <c r="E83" s="50">
        <f>'Gesamtenergie 2019'!E11*(1+Sekundäranteil!$H$8)</f>
        <v>6173.5899143672705</v>
      </c>
      <c r="F83" s="54">
        <f>'Gesamtenergie 2019'!F11*(1+Sekundäranteil!$H$8)</f>
        <v>7310.4556507030375</v>
      </c>
      <c r="G83" s="51">
        <f>'Gesamtenergie 2019'!G11*(1+Sekundäranteil!$H$8)</f>
        <v>6040.1141769743108</v>
      </c>
      <c r="H83" s="53">
        <f>'Gesamtenergie 2019'!H11*(1+Sekundäranteil!$H$8)</f>
        <v>4699.9638439581367</v>
      </c>
      <c r="I83" s="52">
        <f>'Gesamtenergie 2019'!I11*(1+Sekundäranteil!$H$8)</f>
        <v>4225.5332487577971</v>
      </c>
      <c r="K83" s="8" t="str">
        <f t="shared" si="10"/>
        <v>Finland</v>
      </c>
      <c r="L83" s="8" t="str">
        <f t="shared" si="11"/>
        <v>Raahe</v>
      </c>
      <c r="M83" s="50">
        <f>E83-'Gesamtenergie 2019'!E11</f>
        <v>-5731.8100856327292</v>
      </c>
      <c r="N83" s="54">
        <f>F83-'Gesamtenergie 2019'!F11</f>
        <v>-6787.3221270747435</v>
      </c>
      <c r="O83" s="51">
        <f>G83-'Gesamtenergie 2019'!G11</f>
        <v>-5607.8858230256874</v>
      </c>
      <c r="P83" s="53">
        <f>H83-'Gesamtenergie 2019'!H11</f>
        <v>-4363.6361560418636</v>
      </c>
      <c r="Q83" s="52">
        <f>I83-'Gesamtenergie 2019'!I11</f>
        <v>-3923.1556401310909</v>
      </c>
    </row>
    <row r="84" spans="3:17" x14ac:dyDescent="0.25">
      <c r="C84" s="8" t="str">
        <f t="shared" si="9"/>
        <v>France</v>
      </c>
      <c r="D84" s="8" t="str">
        <f t="shared" si="9"/>
        <v>Fos-Sur-Mer</v>
      </c>
      <c r="E84" s="50">
        <f>'Gesamtenergie 2019'!E12*(1+Sekundäranteil!$H$8)</f>
        <v>8904.2162226451019</v>
      </c>
      <c r="F84" s="54">
        <f>'Gesamtenergie 2019'!F12*(1+Sekundäranteil!$H$8)</f>
        <v>10543.926419283229</v>
      </c>
      <c r="G84" s="51">
        <f>'Gesamtenergie 2019'!G12*(1+Sekundäranteil!$H$8)</f>
        <v>8711.703139866795</v>
      </c>
      <c r="H84" s="53">
        <f>'Gesamtenergie 2019'!H12*(1+Sekundäranteil!$H$8)</f>
        <v>6778.7940057088508</v>
      </c>
      <c r="I84" s="52">
        <f>'Gesamtenergie 2019'!I12*(1+Sekundäranteil!$H$8)</f>
        <v>6094.5191087852854</v>
      </c>
      <c r="K84" s="8" t="str">
        <f t="shared" si="10"/>
        <v>France</v>
      </c>
      <c r="L84" s="8" t="str">
        <f t="shared" si="11"/>
        <v>Fos-Sur-Mer</v>
      </c>
      <c r="M84" s="50">
        <f>E84-'Gesamtenergie 2019'!E12</f>
        <v>-8267.0337773548981</v>
      </c>
      <c r="N84" s="54">
        <f>F84-'Gesamtenergie 2019'!F12</f>
        <v>-9789.4069140501106</v>
      </c>
      <c r="O84" s="51">
        <f>G84-'Gesamtenergie 2019'!G12</f>
        <v>-8088.296860133205</v>
      </c>
      <c r="P84" s="53">
        <f>H84-'Gesamtenergie 2019'!H12</f>
        <v>-6293.7059942911492</v>
      </c>
      <c r="Q84" s="52">
        <f>I84-'Gesamtenergie 2019'!I12</f>
        <v>-5658.3975578813806</v>
      </c>
    </row>
    <row r="85" spans="3:17" x14ac:dyDescent="0.25">
      <c r="C85" s="8" t="str">
        <f t="shared" si="9"/>
        <v>France</v>
      </c>
      <c r="D85" s="8" t="str">
        <f t="shared" si="9"/>
        <v>Dunkerque</v>
      </c>
      <c r="E85" s="50">
        <f>'Gesamtenergie 2019'!E13*(1+Sekundäranteil!$H$8)</f>
        <v>16265.034966698386</v>
      </c>
      <c r="F85" s="54">
        <f>'Gesamtenergie 2019'!F13*(1+Sekundäranteil!$H$8)</f>
        <v>19260.238925890699</v>
      </c>
      <c r="G85" s="51">
        <f>'Gesamtenergie 2019'!G13*(1+Sekundäranteil!$H$8)</f>
        <v>15913.377735490012</v>
      </c>
      <c r="H85" s="53">
        <f>'Gesamtenergie 2019'!H13*(1+Sekundäranteil!$H$8)</f>
        <v>12382.597050428169</v>
      </c>
      <c r="I85" s="52">
        <f>'Gesamtenergie 2019'!I13*(1+Sekundäranteil!$H$8)</f>
        <v>11132.65490538112</v>
      </c>
      <c r="K85" s="8" t="str">
        <f t="shared" si="10"/>
        <v>France</v>
      </c>
      <c r="L85" s="8" t="str">
        <f t="shared" si="11"/>
        <v>Dunkerque</v>
      </c>
      <c r="M85" s="50">
        <f>E85-'Gesamtenergie 2019'!E13</f>
        <v>-15101.115033301612</v>
      </c>
      <c r="N85" s="54">
        <f>F85-'Gesamtenergie 2019'!F13</f>
        <v>-17881.983296331535</v>
      </c>
      <c r="O85" s="51">
        <f>G85-'Gesamtenergie 2019'!G13</f>
        <v>-14774.622264509984</v>
      </c>
      <c r="P85" s="53">
        <f>H85-'Gesamtenergie 2019'!H13</f>
        <v>-11496.502949571834</v>
      </c>
      <c r="Q85" s="52">
        <f>I85-'Gesamtenergie 2019'!I13</f>
        <v>-10336.006205729989</v>
      </c>
    </row>
    <row r="86" spans="3:17" x14ac:dyDescent="0.25">
      <c r="C86" s="8" t="str">
        <f t="shared" si="9"/>
        <v>Germany</v>
      </c>
      <c r="D86" s="8" t="str">
        <f t="shared" si="9"/>
        <v>Bremen</v>
      </c>
      <c r="E86" s="50">
        <f>'Gesamtenergie 2019'!E14*(1+Sekundäranteil!$H$8)</f>
        <v>7835.7102759276895</v>
      </c>
      <c r="F86" s="54">
        <f>'Gesamtenergie 2019'!F14*(1+Sekundäranteil!$H$8)</f>
        <v>9278.6552489692385</v>
      </c>
      <c r="G86" s="51">
        <f>'Gesamtenergie 2019'!G14*(1+Sekundäranteil!$H$8)</f>
        <v>7666.2987630827793</v>
      </c>
      <c r="H86" s="53">
        <f>'Gesamtenergie 2019'!H14*(1+Sekundäranteil!$H$8)</f>
        <v>5965.3387250237893</v>
      </c>
      <c r="I86" s="52">
        <f>'Gesamtenergie 2019'!I14*(1+Sekundäranteil!$H$8)</f>
        <v>5363.1768157310507</v>
      </c>
      <c r="K86" s="8" t="str">
        <f t="shared" si="10"/>
        <v>Germany</v>
      </c>
      <c r="L86" s="8" t="str">
        <f t="shared" si="11"/>
        <v>Bremen</v>
      </c>
      <c r="M86" s="50">
        <f>E86-'Gesamtenergie 2019'!E14</f>
        <v>-7274.9897240723094</v>
      </c>
      <c r="N86" s="54">
        <f>F86-'Gesamtenergie 2019'!F14</f>
        <v>-8614.6780843640972</v>
      </c>
      <c r="O86" s="51">
        <f>G86-'Gesamtenergie 2019'!G14</f>
        <v>-7117.7012369172189</v>
      </c>
      <c r="P86" s="53">
        <f>H86-'Gesamtenergie 2019'!H14</f>
        <v>-5538.4612749762118</v>
      </c>
      <c r="Q86" s="52">
        <f>I86-'Gesamtenergie 2019'!I14</f>
        <v>-4979.389850935615</v>
      </c>
    </row>
    <row r="87" spans="3:17" x14ac:dyDescent="0.25">
      <c r="C87" s="8" t="str">
        <f t="shared" si="9"/>
        <v>Germany</v>
      </c>
      <c r="D87" s="8" t="str">
        <f t="shared" si="9"/>
        <v>Voelklingen</v>
      </c>
      <c r="E87" s="50">
        <f>'Gesamtenergie 2019'!E15*(1+Sekundäranteil!$H$8)</f>
        <v>6605.7412083729787</v>
      </c>
      <c r="F87" s="54">
        <f>'Gesamtenergie 2019'!F15*(1+Sekundäranteil!$H$8)</f>
        <v>7822.1875462522503</v>
      </c>
      <c r="G87" s="51">
        <f>'Gesamtenergie 2019'!G15*(1+Sekundäranteil!$H$8)</f>
        <v>6462.9221693625132</v>
      </c>
      <c r="H87" s="53">
        <f>'Gesamtenergie 2019'!H15*(1+Sekundäranteil!$H$8)</f>
        <v>5028.9613130352054</v>
      </c>
      <c r="I87" s="52">
        <f>'Gesamtenergie 2019'!I15*(1+Sekundäranteil!$H$8)</f>
        <v>4521.3205761708432</v>
      </c>
      <c r="K87" s="8" t="str">
        <f t="shared" si="10"/>
        <v>Germany</v>
      </c>
      <c r="L87" s="8" t="str">
        <f t="shared" si="11"/>
        <v>Voelklingen</v>
      </c>
      <c r="M87" s="50">
        <f>E87-'Gesamtenergie 2019'!E15</f>
        <v>-6133.0367916270197</v>
      </c>
      <c r="N87" s="54">
        <f>F87-'Gesamtenergie 2019'!F15</f>
        <v>-7262.4346759699756</v>
      </c>
      <c r="O87" s="51">
        <f>G87-'Gesamtenergie 2019'!G15</f>
        <v>-6000.4378306374856</v>
      </c>
      <c r="P87" s="53">
        <f>H87-'Gesamtenergie 2019'!H15</f>
        <v>-4669.0906869647943</v>
      </c>
      <c r="Q87" s="52">
        <f>I87-'Gesamtenergie 2019'!I15</f>
        <v>-4197.7765349402671</v>
      </c>
    </row>
    <row r="88" spans="3:17" x14ac:dyDescent="0.25">
      <c r="C88" s="8" t="str">
        <f t="shared" si="9"/>
        <v>Germany</v>
      </c>
      <c r="D88" s="8" t="str">
        <f t="shared" si="9"/>
        <v>Eisenhuettenstadt</v>
      </c>
      <c r="E88" s="50">
        <f>'Gesamtenergie 2019'!E16*(1+Sekundäranteil!$H$8)</f>
        <v>5105.0839676498581</v>
      </c>
      <c r="F88" s="54">
        <f>'Gesamtenergie 2019'!F16*(1+Sekundäranteil!$H$8)</f>
        <v>6045.1844803890508</v>
      </c>
      <c r="G88" s="51">
        <f>'Gesamtenergie 2019'!G16*(1+Sekundäranteil!$H$8)</f>
        <v>4994.709800190295</v>
      </c>
      <c r="H88" s="53">
        <f>'Gesamtenergie 2019'!H16*(1+Sekundäranteil!$H$8)</f>
        <v>3886.5085632730747</v>
      </c>
      <c r="I88" s="52">
        <f>'Gesamtenergie 2019'!I16*(1+Sekundäranteil!$H$8)</f>
        <v>3494.1909557035633</v>
      </c>
      <c r="K88" s="8" t="str">
        <f t="shared" si="10"/>
        <v>Germany</v>
      </c>
      <c r="L88" s="8" t="str">
        <f t="shared" si="11"/>
        <v>Eisenhuettenstadt</v>
      </c>
      <c r="M88" s="50">
        <f>E88-'Gesamtenergie 2019'!E16</f>
        <v>-4739.7660323501404</v>
      </c>
      <c r="N88" s="54">
        <f>F88-'Gesamtenergie 2019'!F16</f>
        <v>-5612.5932973887302</v>
      </c>
      <c r="O88" s="51">
        <f>G88-'Gesamtenergie 2019'!G16</f>
        <v>-4637.2901998097032</v>
      </c>
      <c r="P88" s="53">
        <f>H88-'Gesamtenergie 2019'!H16</f>
        <v>-3608.3914367269258</v>
      </c>
      <c r="Q88" s="52">
        <f>I88-'Gesamtenergie 2019'!I16</f>
        <v>-3244.1479331853252</v>
      </c>
    </row>
    <row r="89" spans="3:17" x14ac:dyDescent="0.25">
      <c r="C89" s="8" t="str">
        <f t="shared" si="9"/>
        <v>Germany</v>
      </c>
      <c r="D89" s="8" t="str">
        <f t="shared" si="9"/>
        <v>Duisburg-Huckingen</v>
      </c>
      <c r="E89" s="50">
        <f>'Gesamtenergie 2019'!E17*(1+Sekundäranteil!$H$8)</f>
        <v>11872.288296860137</v>
      </c>
      <c r="F89" s="54">
        <f>'Gesamtenergie 2019'!F17*(1+Sekundäranteil!$H$8)</f>
        <v>14058.568559044303</v>
      </c>
      <c r="G89" s="51">
        <f>'Gesamtenergie 2019'!G17*(1+Sekundäranteil!$H$8)</f>
        <v>11615.604186489059</v>
      </c>
      <c r="H89" s="53">
        <f>'Gesamtenergie 2019'!H17*(1+Sekundäranteil!$H$8)</f>
        <v>9038.3920076118011</v>
      </c>
      <c r="I89" s="52">
        <f>'Gesamtenergie 2019'!I17*(1+Sekundäranteil!$H$8)</f>
        <v>8126.0254783803803</v>
      </c>
      <c r="K89" s="8" t="str">
        <f t="shared" si="10"/>
        <v>Germany</v>
      </c>
      <c r="L89" s="8" t="str">
        <f t="shared" si="11"/>
        <v>Duisburg-Huckingen</v>
      </c>
      <c r="M89" s="50">
        <f>E89-'Gesamtenergie 2019'!E17</f>
        <v>-11022.711703139863</v>
      </c>
      <c r="N89" s="54">
        <f>F89-'Gesamtenergie 2019'!F17</f>
        <v>-13052.542552066814</v>
      </c>
      <c r="O89" s="51">
        <f>G89-'Gesamtenergie 2019'!G17</f>
        <v>-10784.395813510937</v>
      </c>
      <c r="P89" s="53">
        <f>H89-'Gesamtenergie 2019'!H17</f>
        <v>-8391.6079923881989</v>
      </c>
      <c r="Q89" s="52">
        <f>I89-'Gesamtenergie 2019'!I17</f>
        <v>-7544.5300771751745</v>
      </c>
    </row>
    <row r="90" spans="3:17" x14ac:dyDescent="0.25">
      <c r="C90" s="8" t="str">
        <f t="shared" si="9"/>
        <v>Germany</v>
      </c>
      <c r="D90" s="8" t="str">
        <f t="shared" si="9"/>
        <v>Duisburg-Beeckerwerth</v>
      </c>
      <c r="E90" s="50">
        <f>'Gesamtenergie 2019'!E18*(1+Sekundäranteil!$H$8)</f>
        <v>14246.745956232164</v>
      </c>
      <c r="F90" s="54">
        <f>'Gesamtenergie 2019'!F18*(1+Sekundäranteil!$H$8)</f>
        <v>16870.282270853164</v>
      </c>
      <c r="G90" s="51">
        <f>'Gesamtenergie 2019'!G18*(1+Sekundäranteil!$H$8)</f>
        <v>13938.725023786872</v>
      </c>
      <c r="H90" s="53">
        <f>'Gesamtenergie 2019'!H18*(1+Sekundäranteil!$H$8)</f>
        <v>10846.070409134161</v>
      </c>
      <c r="I90" s="52">
        <f>'Gesamtenergie 2019'!I18*(1+Sekundäranteil!$H$8)</f>
        <v>9751.2305740564552</v>
      </c>
      <c r="K90" s="8" t="str">
        <f t="shared" si="10"/>
        <v>Germany</v>
      </c>
      <c r="L90" s="8" t="str">
        <f t="shared" si="11"/>
        <v>Duisburg-Beeckerwerth</v>
      </c>
      <c r="M90" s="50">
        <f>E90-'Gesamtenergie 2019'!E18</f>
        <v>-13227.254043767836</v>
      </c>
      <c r="N90" s="54">
        <f>F90-'Gesamtenergie 2019'!F18</f>
        <v>-15663.051062480175</v>
      </c>
      <c r="O90" s="51">
        <f>G90-'Gesamtenergie 2019'!G18</f>
        <v>-12941.274976213124</v>
      </c>
      <c r="P90" s="53">
        <f>H90-'Gesamtenergie 2019'!H18</f>
        <v>-10069.929590865839</v>
      </c>
      <c r="Q90" s="52">
        <f>I90-'Gesamtenergie 2019'!I18</f>
        <v>-9053.436092610209</v>
      </c>
    </row>
    <row r="91" spans="3:17" x14ac:dyDescent="0.25">
      <c r="C91" s="8" t="str">
        <f t="shared" si="9"/>
        <v>Germany</v>
      </c>
      <c r="D91" s="8" t="str">
        <f t="shared" si="9"/>
        <v>Salzgitter</v>
      </c>
      <c r="E91" s="50">
        <f>'Gesamtenergie 2019'!E19*(1+Sekundäranteil!$H$8)</f>
        <v>10922.505233111324</v>
      </c>
      <c r="F91" s="54">
        <f>'Gesamtenergie 2019'!F19*(1+Sekundäranteil!$H$8)</f>
        <v>12933.883074320758</v>
      </c>
      <c r="G91" s="51">
        <f>'Gesamtenergie 2019'!G19*(1+Sekundäranteil!$H$8)</f>
        <v>10686.355851569935</v>
      </c>
      <c r="H91" s="53">
        <f>'Gesamtenergie 2019'!H19*(1+Sekundäranteil!$H$8)</f>
        <v>8315.3206470028563</v>
      </c>
      <c r="I91" s="52">
        <f>'Gesamtenergie 2019'!I19*(1+Sekundäranteil!$H$8)</f>
        <v>7475.9434401099497</v>
      </c>
      <c r="K91" s="8" t="str">
        <f t="shared" si="10"/>
        <v>Germany</v>
      </c>
      <c r="L91" s="8" t="str">
        <f t="shared" si="11"/>
        <v>Salzgitter</v>
      </c>
      <c r="M91" s="50">
        <f>E91-'Gesamtenergie 2019'!E19</f>
        <v>-10140.894766888674</v>
      </c>
      <c r="N91" s="54">
        <f>F91-'Gesamtenergie 2019'!F19</f>
        <v>-12008.339147901468</v>
      </c>
      <c r="O91" s="51">
        <f>G91-'Gesamtenergie 2019'!G19</f>
        <v>-9921.6441484300613</v>
      </c>
      <c r="P91" s="53">
        <f>H91-'Gesamtenergie 2019'!H19</f>
        <v>-7720.2793529971441</v>
      </c>
      <c r="Q91" s="52">
        <f>I91-'Gesamtenergie 2019'!I19</f>
        <v>-6940.9676710011609</v>
      </c>
    </row>
    <row r="92" spans="3:17" x14ac:dyDescent="0.25">
      <c r="C92" s="8" t="str">
        <f t="shared" si="9"/>
        <v>Germany</v>
      </c>
      <c r="D92" s="8" t="str">
        <f t="shared" si="9"/>
        <v>Dillingen</v>
      </c>
      <c r="E92" s="50">
        <f>'Gesamtenergie 2019'!E20*(1+Sekundäranteil!$H$8)</f>
        <v>5541.9841769743107</v>
      </c>
      <c r="F92" s="54">
        <f>'Gesamtenergie 2019'!F20*(1+Sekundäranteil!$H$8)</f>
        <v>6562.5398033618803</v>
      </c>
      <c r="G92" s="51">
        <f>'Gesamtenergie 2019'!G20*(1+Sekundäranteil!$H$8)</f>
        <v>5422.1640342530936</v>
      </c>
      <c r="H92" s="53">
        <f>'Gesamtenergie 2019'!H20*(1+Sekundäranteil!$H$8)</f>
        <v>4219.1213891531888</v>
      </c>
      <c r="I92" s="52">
        <f>'Gesamtenergie 2019'!I20*(1+Sekundäranteil!$H$8)</f>
        <v>3793.2286933079613</v>
      </c>
      <c r="K92" s="8" t="str">
        <f t="shared" si="10"/>
        <v>Germany</v>
      </c>
      <c r="L92" s="8" t="str">
        <f t="shared" si="11"/>
        <v>Dillingen</v>
      </c>
      <c r="M92" s="50">
        <f>E92-'Gesamtenergie 2019'!E20</f>
        <v>-5145.4018230256879</v>
      </c>
      <c r="N92" s="54">
        <f>F92-'Gesamtenergie 2019'!F20</f>
        <v>-6092.9268633047886</v>
      </c>
      <c r="O92" s="51">
        <f>G92-'Gesamtenergie 2019'!G20</f>
        <v>-5034.1559657469061</v>
      </c>
      <c r="P92" s="53">
        <f>H92-'Gesamtenergie 2019'!H20</f>
        <v>-3917.2026108468117</v>
      </c>
      <c r="Q92" s="52">
        <f>I92-'Gesamtenergie 2019'!I20</f>
        <v>-3521.7866400253715</v>
      </c>
    </row>
    <row r="93" spans="3:17" x14ac:dyDescent="0.25">
      <c r="C93" s="8" t="str">
        <f t="shared" si="9"/>
        <v>Germany</v>
      </c>
      <c r="D93" s="8" t="str">
        <f t="shared" si="9"/>
        <v>Duisburg</v>
      </c>
      <c r="E93" s="50">
        <f>'Gesamtenergie 2019'!E21*(1+Sekundäranteil!$H$8)</f>
        <v>2659.3925784966705</v>
      </c>
      <c r="F93" s="54">
        <f>'Gesamtenergie 2019'!F21*(1+Sekundäranteil!$H$8)</f>
        <v>3149.119357225924</v>
      </c>
      <c r="G93" s="51">
        <f>'Gesamtenergie 2019'!G21*(1+Sekundäranteil!$H$8)</f>
        <v>2601.8953377735493</v>
      </c>
      <c r="H93" s="53">
        <f>'Gesamtenergie 2019'!H21*(1+Sekundäranteil!$H$8)</f>
        <v>2024.5998097050435</v>
      </c>
      <c r="I93" s="52">
        <f>'Gesamtenergie 2019'!I21*(1+Sekundäranteil!$H$8)</f>
        <v>1820.229707157205</v>
      </c>
      <c r="K93" s="8" t="str">
        <f t="shared" si="10"/>
        <v>Germany</v>
      </c>
      <c r="L93" s="8" t="str">
        <f t="shared" si="11"/>
        <v>Duisburg</v>
      </c>
      <c r="M93" s="50">
        <f>E93-'Gesamtenergie 2019'!E21</f>
        <v>-2469.0874215033291</v>
      </c>
      <c r="N93" s="54">
        <f>F93-'Gesamtenergie 2019'!F21</f>
        <v>-2923.7695316629665</v>
      </c>
      <c r="O93" s="51">
        <f>G93-'Gesamtenergie 2019'!G21</f>
        <v>-2415.7046622264502</v>
      </c>
      <c r="P93" s="53">
        <f>H93-'Gesamtenergie 2019'!H21</f>
        <v>-1879.7201902949566</v>
      </c>
      <c r="Q93" s="52">
        <f>I93-'Gesamtenergie 2019'!I21</f>
        <v>-1689.9747372872391</v>
      </c>
    </row>
    <row r="94" spans="3:17" x14ac:dyDescent="0.25">
      <c r="C94" s="8" t="str">
        <f t="shared" si="9"/>
        <v>Germany</v>
      </c>
      <c r="D94" s="8" t="str">
        <f t="shared" si="9"/>
        <v>Duisburg-Bruckhausen</v>
      </c>
      <c r="E94" s="50">
        <f>'Gesamtenergie 2019'!E22*(1+Sekundäranteil!$H$8)</f>
        <v>14246.745956232164</v>
      </c>
      <c r="F94" s="54">
        <f>'Gesamtenergie 2019'!F22*(1+Sekundäranteil!$H$8)</f>
        <v>16870.282270853164</v>
      </c>
      <c r="G94" s="51">
        <f>'Gesamtenergie 2019'!G22*(1+Sekundäranteil!$H$8)</f>
        <v>13938.725023786872</v>
      </c>
      <c r="H94" s="53">
        <f>'Gesamtenergie 2019'!H22*(1+Sekundäranteil!$H$8)</f>
        <v>10846.070409134161</v>
      </c>
      <c r="I94" s="52">
        <f>'Gesamtenergie 2019'!I22*(1+Sekundäranteil!$H$8)</f>
        <v>9751.2305740564552</v>
      </c>
      <c r="K94" s="8" t="str">
        <f t="shared" si="10"/>
        <v>Germany</v>
      </c>
      <c r="L94" s="8" t="str">
        <f t="shared" si="11"/>
        <v>Duisburg-Bruckhausen</v>
      </c>
      <c r="M94" s="50">
        <f>E94-'Gesamtenergie 2019'!E22</f>
        <v>-13227.254043767836</v>
      </c>
      <c r="N94" s="54">
        <f>F94-'Gesamtenergie 2019'!F22</f>
        <v>-15663.051062480175</v>
      </c>
      <c r="O94" s="51">
        <f>G94-'Gesamtenergie 2019'!G22</f>
        <v>-12941.274976213124</v>
      </c>
      <c r="P94" s="53">
        <f>H94-'Gesamtenergie 2019'!H22</f>
        <v>-10069.929590865839</v>
      </c>
      <c r="Q94" s="52">
        <f>I94-'Gesamtenergie 2019'!I22</f>
        <v>-9053.436092610209</v>
      </c>
    </row>
    <row r="95" spans="3:17" x14ac:dyDescent="0.25">
      <c r="C95" s="8" t="str">
        <f t="shared" si="9"/>
        <v>Hungaria</v>
      </c>
      <c r="D95" s="8" t="str">
        <f t="shared" si="9"/>
        <v>Dunauijvaros</v>
      </c>
      <c r="E95" s="50">
        <f>'Gesamtenergie 2019'!E23*(1+Sekundäranteil!$H$8)</f>
        <v>3799.1322549952433</v>
      </c>
      <c r="F95" s="54">
        <f>'Gesamtenergie 2019'!F23*(1+Sekundäranteil!$H$8)</f>
        <v>4498.7419388941762</v>
      </c>
      <c r="G95" s="51">
        <f>'Gesamtenergie 2019'!G23*(1+Sekundäranteil!$H$8)</f>
        <v>3716.9933396764991</v>
      </c>
      <c r="H95" s="53">
        <f>'Gesamtenergie 2019'!H23*(1+Sekundäranteil!$H$8)</f>
        <v>2892.2854424357765</v>
      </c>
      <c r="I95" s="52">
        <f>'Gesamtenergie 2019'!I23*(1+Sekundäranteil!$H$8)</f>
        <v>2600.3281530817217</v>
      </c>
      <c r="K95" s="8" t="str">
        <f t="shared" si="10"/>
        <v>Hungaria</v>
      </c>
      <c r="L95" s="8" t="str">
        <f t="shared" si="11"/>
        <v>Dunauijvaros</v>
      </c>
      <c r="M95" s="50">
        <f>E95-'Gesamtenergie 2019'!E23</f>
        <v>-3527.2677450047563</v>
      </c>
      <c r="N95" s="54">
        <f>F95-'Gesamtenergie 2019'!F23</f>
        <v>-4176.8136166613804</v>
      </c>
      <c r="O95" s="51">
        <f>G95-'Gesamtenergie 2019'!G23</f>
        <v>-3451.0066603235</v>
      </c>
      <c r="P95" s="53">
        <f>H95-'Gesamtenergie 2019'!H23</f>
        <v>-2685.3145575642238</v>
      </c>
      <c r="Q95" s="52">
        <f>I95-'Gesamtenergie 2019'!I23</f>
        <v>-2414.2496246960559</v>
      </c>
    </row>
    <row r="96" spans="3:17" x14ac:dyDescent="0.25">
      <c r="C96" s="8" t="str">
        <f t="shared" si="9"/>
        <v>Italy</v>
      </c>
      <c r="D96" s="8" t="str">
        <f t="shared" si="9"/>
        <v>Taranto</v>
      </c>
      <c r="E96" s="50">
        <f>'Gesamtenergie 2019'!E24*(1+Sekundäranteil!$H$8)</f>
        <v>20182.89010466223</v>
      </c>
      <c r="F96" s="54">
        <f>'Gesamtenergie 2019'!F24*(1+Sekundäranteil!$H$8)</f>
        <v>23899.566550375315</v>
      </c>
      <c r="G96" s="51">
        <f>'Gesamtenergie 2019'!G24*(1+Sekundäranteil!$H$8)</f>
        <v>19746.527117031401</v>
      </c>
      <c r="H96" s="53">
        <f>'Gesamtenergie 2019'!H24*(1+Sekundäranteil!$H$8)</f>
        <v>15365.266412940062</v>
      </c>
      <c r="I96" s="52">
        <f>'Gesamtenergie 2019'!I24*(1+Sekundäranteil!$H$8)</f>
        <v>13814.243313246645</v>
      </c>
      <c r="K96" s="8" t="str">
        <f t="shared" si="10"/>
        <v>Italy</v>
      </c>
      <c r="L96" s="8" t="str">
        <f t="shared" si="11"/>
        <v>Taranto</v>
      </c>
      <c r="M96" s="50">
        <f>E96-'Gesamtenergie 2019'!E24</f>
        <v>-18738.60989533777</v>
      </c>
      <c r="N96" s="54">
        <f>F96-'Gesamtenergie 2019'!F24</f>
        <v>-22189.322338513583</v>
      </c>
      <c r="O96" s="51">
        <f>G96-'Gesamtenergie 2019'!G24</f>
        <v>-18333.472882968592</v>
      </c>
      <c r="P96" s="53">
        <f>H96-'Gesamtenergie 2019'!H24</f>
        <v>-14265.733587059938</v>
      </c>
      <c r="Q96" s="52">
        <f>I96-'Gesamtenergie 2019'!I24</f>
        <v>-12825.701131197797</v>
      </c>
    </row>
    <row r="97" spans="3:17" x14ac:dyDescent="0.25">
      <c r="C97" s="8" t="str">
        <f t="shared" si="9"/>
        <v>Netherlands</v>
      </c>
      <c r="D97" s="8" t="str">
        <f t="shared" si="9"/>
        <v>Ijmuiden</v>
      </c>
      <c r="E97" s="50">
        <f>'Gesamtenergie 2019'!E25*(1+Sekundäranteil!$H$8)</f>
        <v>16181.928948620365</v>
      </c>
      <c r="F97" s="54">
        <f>'Gesamtenergie 2019'!F25*(1+Sekundäranteil!$H$8)</f>
        <v>19161.828945977384</v>
      </c>
      <c r="G97" s="51">
        <f>'Gesamtenergie 2019'!G25*(1+Sekundäranteil!$H$8)</f>
        <v>15832.068506184589</v>
      </c>
      <c r="H97" s="53">
        <f>'Gesamtenergie 2019'!H25*(1+Sekundäranteil!$H$8)</f>
        <v>12319.328306374884</v>
      </c>
      <c r="I97" s="52">
        <f>'Gesamtenergie 2019'!I25*(1+Sekundäranteil!$H$8)</f>
        <v>11075.772727032458</v>
      </c>
      <c r="K97" s="8" t="str">
        <f t="shared" si="10"/>
        <v>Netherlands</v>
      </c>
      <c r="L97" s="8" t="str">
        <f t="shared" si="11"/>
        <v>Ijmuiden</v>
      </c>
      <c r="M97" s="50">
        <f>E97-'Gesamtenergie 2019'!E25</f>
        <v>-15023.956051379633</v>
      </c>
      <c r="N97" s="54">
        <f>F97-'Gesamtenergie 2019'!F25</f>
        <v>-17790.615498467068</v>
      </c>
      <c r="O97" s="51">
        <f>G97-'Gesamtenergie 2019'!G25</f>
        <v>-14699.131493815408</v>
      </c>
      <c r="P97" s="53">
        <f>H97-'Gesamtenergie 2019'!H25</f>
        <v>-11437.761693625116</v>
      </c>
      <c r="Q97" s="52">
        <f>I97-'Gesamtenergie 2019'!I25</f>
        <v>-10283.194495189764</v>
      </c>
    </row>
    <row r="98" spans="3:17" x14ac:dyDescent="0.25">
      <c r="C98" s="8" t="str">
        <f t="shared" si="9"/>
        <v>Poland</v>
      </c>
      <c r="D98" s="8" t="str">
        <f t="shared" si="9"/>
        <v>Krakow</v>
      </c>
      <c r="E98" s="50">
        <f>'Gesamtenergie 2019'!E26*(1+Sekundäranteil!$H$8)</f>
        <v>6470.3971217887738</v>
      </c>
      <c r="F98" s="54">
        <f>'Gesamtenergie 2019'!F26*(1+Sekundäranteil!$H$8)</f>
        <v>7661.9198646791447</v>
      </c>
      <c r="G98" s="51">
        <f>'Gesamtenergie 2019'!G26*(1+Sekundäranteil!$H$8)</f>
        <v>6330.5042816365376</v>
      </c>
      <c r="H98" s="53">
        <f>'Gesamtenergie 2019'!H26*(1+Sekundäranteil!$H$8)</f>
        <v>4925.9236441484318</v>
      </c>
      <c r="I98" s="52">
        <f>'Gesamtenergie 2019'!I26*(1+Sekundäranteil!$H$8)</f>
        <v>4428.683885717307</v>
      </c>
      <c r="K98" s="8" t="str">
        <f t="shared" si="10"/>
        <v>Poland</v>
      </c>
      <c r="L98" s="8" t="str">
        <f t="shared" si="11"/>
        <v>Krakow</v>
      </c>
      <c r="M98" s="50">
        <f>E98-'Gesamtenergie 2019'!E26</f>
        <v>-6007.3778782112258</v>
      </c>
      <c r="N98" s="54">
        <f>F98-'Gesamtenergie 2019'!F26</f>
        <v>-7113.6356908764137</v>
      </c>
      <c r="O98" s="51">
        <f>G98-'Gesamtenergie 2019'!G26</f>
        <v>-5877.4957183634606</v>
      </c>
      <c r="P98" s="53">
        <f>H98-'Gesamtenergie 2019'!H26</f>
        <v>-4573.4263558515686</v>
      </c>
      <c r="Q98" s="52">
        <f>I98-'Gesamtenergie 2019'!I26</f>
        <v>-4111.7688920604696</v>
      </c>
    </row>
    <row r="99" spans="3:17" x14ac:dyDescent="0.25">
      <c r="C99" s="8" t="str">
        <f t="shared" si="9"/>
        <v>Poland</v>
      </c>
      <c r="D99" s="8" t="str">
        <f t="shared" si="9"/>
        <v>Dabrowa Gornicza</v>
      </c>
      <c r="E99" s="50">
        <f>'Gesamtenergie 2019'!E27*(1+Sekundäranteil!$H$8)</f>
        <v>6470.3971217887738</v>
      </c>
      <c r="F99" s="54">
        <f>'Gesamtenergie 2019'!F27*(1+Sekundäranteil!$H$8)</f>
        <v>7661.9198646791447</v>
      </c>
      <c r="G99" s="51">
        <f>'Gesamtenergie 2019'!G27*(1+Sekundäranteil!$H$8)</f>
        <v>6330.5042816365376</v>
      </c>
      <c r="H99" s="53">
        <f>'Gesamtenergie 2019'!H27*(1+Sekundäranteil!$H$8)</f>
        <v>4925.9236441484318</v>
      </c>
      <c r="I99" s="52">
        <f>'Gesamtenergie 2019'!I27*(1+Sekundäranteil!$H$8)</f>
        <v>4428.683885717307</v>
      </c>
      <c r="K99" s="8" t="str">
        <f t="shared" si="10"/>
        <v>Poland</v>
      </c>
      <c r="L99" s="8" t="str">
        <f t="shared" si="11"/>
        <v>Dabrowa Gornicza</v>
      </c>
      <c r="M99" s="50">
        <f>E99-'Gesamtenergie 2019'!E27</f>
        <v>-6007.3778782112258</v>
      </c>
      <c r="N99" s="54">
        <f>F99-'Gesamtenergie 2019'!F27</f>
        <v>-7113.6356908764137</v>
      </c>
      <c r="O99" s="51">
        <f>G99-'Gesamtenergie 2019'!G27</f>
        <v>-5877.4957183634606</v>
      </c>
      <c r="P99" s="53">
        <f>H99-'Gesamtenergie 2019'!H27</f>
        <v>-4573.4263558515686</v>
      </c>
      <c r="Q99" s="52">
        <f>I99-'Gesamtenergie 2019'!I27</f>
        <v>-4111.7688920604696</v>
      </c>
    </row>
    <row r="100" spans="3:17" x14ac:dyDescent="0.25">
      <c r="C100" s="8" t="str">
        <f t="shared" si="9"/>
        <v>Romania</v>
      </c>
      <c r="D100" s="8" t="str">
        <f t="shared" si="9"/>
        <v>Galati</v>
      </c>
      <c r="E100" s="50">
        <f>'Gesamtenergie 2019'!E28*(1+Sekundäranteil!$H$8)</f>
        <v>4867.6382017126552</v>
      </c>
      <c r="F100" s="54">
        <f>'Gesamtenergie 2019'!F28*(1+Sekundäranteil!$H$8)</f>
        <v>5764.0131092081647</v>
      </c>
      <c r="G100" s="51">
        <f>'Gesamtenergie 2019'!G28*(1+Sekundäranteil!$H$8)</f>
        <v>4762.3977164605139</v>
      </c>
      <c r="H100" s="53">
        <f>'Gesamtenergie 2019'!H28*(1+Sekundäranteil!$H$8)</f>
        <v>3705.7407231208385</v>
      </c>
      <c r="I100" s="52">
        <f>'Gesamtenergie 2019'!I28*(1+Sekundäranteil!$H$8)</f>
        <v>3331.6704461359554</v>
      </c>
      <c r="K100" s="8" t="str">
        <f t="shared" si="10"/>
        <v>Romania</v>
      </c>
      <c r="L100" s="8" t="str">
        <f t="shared" si="11"/>
        <v>Galati</v>
      </c>
      <c r="M100" s="50">
        <f>E100-'Gesamtenergie 2019'!E28</f>
        <v>-4519.3117982873437</v>
      </c>
      <c r="N100" s="54">
        <f>F100-'Gesamtenergie 2019'!F28</f>
        <v>-5351.5424463473937</v>
      </c>
      <c r="O100" s="51">
        <f>G100-'Gesamtenergie 2019'!G28</f>
        <v>-4421.6022835394842</v>
      </c>
      <c r="P100" s="53">
        <f>H100-'Gesamtenergie 2019'!H28</f>
        <v>-3440.5592768791616</v>
      </c>
      <c r="Q100" s="52">
        <f>I100-'Gesamtenergie 2019'!I28</f>
        <v>-3093.2573316418216</v>
      </c>
    </row>
    <row r="101" spans="3:17" x14ac:dyDescent="0.25">
      <c r="C101" s="8" t="str">
        <f t="shared" si="9"/>
        <v>Slovakia</v>
      </c>
      <c r="D101" s="8" t="str">
        <f t="shared" si="9"/>
        <v>Kosice</v>
      </c>
      <c r="E101" s="50">
        <f>'Gesamtenergie 2019'!E29*(1+Sekundäranteil!$H$8)</f>
        <v>10685.059467174122</v>
      </c>
      <c r="F101" s="54">
        <f>'Gesamtenergie 2019'!F29*(1+Sekundäranteil!$H$8)</f>
        <v>12652.711703139872</v>
      </c>
      <c r="G101" s="51">
        <f>'Gesamtenergie 2019'!G29*(1+Sekundäranteil!$H$8)</f>
        <v>10454.043767840152</v>
      </c>
      <c r="H101" s="53">
        <f>'Gesamtenergie 2019'!H29*(1+Sekundäranteil!$H$8)</f>
        <v>8134.5528068506219</v>
      </c>
      <c r="I101" s="52">
        <f>'Gesamtenergie 2019'!I29*(1+Sekundäranteil!$H$8)</f>
        <v>7313.4229305423414</v>
      </c>
      <c r="K101" s="8" t="str">
        <f t="shared" si="10"/>
        <v>Slovakia</v>
      </c>
      <c r="L101" s="8" t="str">
        <f t="shared" si="11"/>
        <v>Kosice</v>
      </c>
      <c r="M101" s="50">
        <f>E101-'Gesamtenergie 2019'!E29</f>
        <v>-9920.4405328258781</v>
      </c>
      <c r="N101" s="54">
        <f>F101-'Gesamtenergie 2019'!F29</f>
        <v>-11747.288296860132</v>
      </c>
      <c r="O101" s="51">
        <f>G101-'Gesamtenergie 2019'!G29</f>
        <v>-9705.9562321598441</v>
      </c>
      <c r="P101" s="53">
        <f>H101-'Gesamtenergie 2019'!H29</f>
        <v>-7552.4471931493799</v>
      </c>
      <c r="Q101" s="52">
        <f>I101-'Gesamtenergie 2019'!I29</f>
        <v>-6790.0770694576568</v>
      </c>
    </row>
    <row r="102" spans="3:17" x14ac:dyDescent="0.25">
      <c r="C102" s="8" t="str">
        <f t="shared" si="9"/>
        <v>Spain</v>
      </c>
      <c r="D102" s="8" t="str">
        <f t="shared" si="9"/>
        <v>Gijon</v>
      </c>
      <c r="E102" s="50">
        <f>'Gesamtenergie 2019'!E30*(1+Sekundäranteil!$H$8)</f>
        <v>5639.3369410085652</v>
      </c>
      <c r="F102" s="54">
        <f>'Gesamtenergie 2019'!F30*(1+Sekundäranteil!$H$8)</f>
        <v>6677.8200655460441</v>
      </c>
      <c r="G102" s="51">
        <f>'Gesamtenergie 2019'!G30*(1+Sekundäranteil!$H$8)</f>
        <v>5517.4119885823029</v>
      </c>
      <c r="H102" s="53">
        <f>'Gesamtenergie 2019'!H30*(1+Sekundäranteil!$H$8)</f>
        <v>4293.2362036156055</v>
      </c>
      <c r="I102" s="52">
        <f>'Gesamtenergie 2019'!I30*(1+Sekundäranteil!$H$8)</f>
        <v>3859.8621022306806</v>
      </c>
      <c r="K102" s="8" t="str">
        <f t="shared" si="10"/>
        <v>Spain</v>
      </c>
      <c r="L102" s="8" t="str">
        <f t="shared" si="11"/>
        <v>Gijon</v>
      </c>
      <c r="M102" s="50">
        <f>E102-'Gesamtenergie 2019'!E30</f>
        <v>-5235.7880589914348</v>
      </c>
      <c r="N102" s="54">
        <f>F102-'Gesamtenergie 2019'!F30</f>
        <v>-6199.9577122317369</v>
      </c>
      <c r="O102" s="51">
        <f>G102-'Gesamtenergie 2019'!G30</f>
        <v>-5122.5880114176953</v>
      </c>
      <c r="P102" s="53">
        <f>H102-'Gesamtenergie 2019'!H30</f>
        <v>-3986.0137963843945</v>
      </c>
      <c r="Q102" s="52">
        <f>I102-'Gesamtenergie 2019'!I30</f>
        <v>-3583.651786658208</v>
      </c>
    </row>
    <row r="103" spans="3:17" x14ac:dyDescent="0.25">
      <c r="C103" s="8" t="str">
        <f t="shared" si="9"/>
        <v>Spain</v>
      </c>
      <c r="D103" s="8" t="str">
        <f t="shared" si="9"/>
        <v>Aviles</v>
      </c>
      <c r="E103" s="50">
        <f>'Gesamtenergie 2019'!E31*(1+Sekundäranteil!$H$8)</f>
        <v>5639.3369410085652</v>
      </c>
      <c r="F103" s="54">
        <f>'Gesamtenergie 2019'!F31*(1+Sekundäranteil!$H$8)</f>
        <v>6677.8200655460441</v>
      </c>
      <c r="G103" s="51">
        <f>'Gesamtenergie 2019'!G31*(1+Sekundäranteil!$H$8)</f>
        <v>5517.4119885823029</v>
      </c>
      <c r="H103" s="53">
        <f>'Gesamtenergie 2019'!H31*(1+Sekundäranteil!$H$8)</f>
        <v>4293.2362036156055</v>
      </c>
      <c r="I103" s="52">
        <f>'Gesamtenergie 2019'!I31*(1+Sekundäranteil!$H$8)</f>
        <v>3859.8621022306806</v>
      </c>
      <c r="K103" s="8" t="str">
        <f t="shared" si="10"/>
        <v>Spain</v>
      </c>
      <c r="L103" s="8" t="str">
        <f t="shared" si="11"/>
        <v>Aviles</v>
      </c>
      <c r="M103" s="50">
        <f>E103-'Gesamtenergie 2019'!E31</f>
        <v>-5235.7880589914348</v>
      </c>
      <c r="N103" s="54">
        <f>F103-'Gesamtenergie 2019'!F31</f>
        <v>-6199.9577122317369</v>
      </c>
      <c r="O103" s="51">
        <f>G103-'Gesamtenergie 2019'!G31</f>
        <v>-5122.5880114176953</v>
      </c>
      <c r="P103" s="53">
        <f>H103-'Gesamtenergie 2019'!H31</f>
        <v>-3986.0137963843945</v>
      </c>
      <c r="Q103" s="52">
        <f>I103-'Gesamtenergie 2019'!I31</f>
        <v>-3583.651786658208</v>
      </c>
    </row>
    <row r="104" spans="3:17" x14ac:dyDescent="0.25">
      <c r="C104" s="8" t="str">
        <f t="shared" si="9"/>
        <v>Sweden</v>
      </c>
      <c r="D104" s="8" t="str">
        <f t="shared" si="9"/>
        <v>Lulea</v>
      </c>
      <c r="E104" s="50">
        <f>'Gesamtenergie 2019'!E32*(1+Sekundäranteil!$H$8)</f>
        <v>5461.2526165556619</v>
      </c>
      <c r="F104" s="54">
        <f>'Gesamtenergie 2019'!F32*(1+Sekundäranteil!$H$8)</f>
        <v>6466.9415371603791</v>
      </c>
      <c r="G104" s="51">
        <f>'Gesamtenergie 2019'!G32*(1+Sekundäranteil!$H$8)</f>
        <v>5343.1779257849676</v>
      </c>
      <c r="H104" s="53">
        <f>'Gesamtenergie 2019'!H32*(1+Sekundäranteil!$H$8)</f>
        <v>4157.6603235014281</v>
      </c>
      <c r="I104" s="52">
        <f>'Gesamtenergie 2019'!I32*(1+Sekundäranteil!$H$8)</f>
        <v>3737.9717200549749</v>
      </c>
      <c r="K104" s="8" t="str">
        <f t="shared" si="10"/>
        <v>Sweden</v>
      </c>
      <c r="L104" s="8" t="str">
        <f t="shared" si="11"/>
        <v>Lulea</v>
      </c>
      <c r="M104" s="50">
        <f>E104-'Gesamtenergie 2019'!E32</f>
        <v>-5070.447383444337</v>
      </c>
      <c r="N104" s="54">
        <f>F104-'Gesamtenergie 2019'!F32</f>
        <v>-6004.169573950734</v>
      </c>
      <c r="O104" s="51">
        <f>G104-'Gesamtenergie 2019'!G32</f>
        <v>-4960.8220742150306</v>
      </c>
      <c r="P104" s="53">
        <f>H104-'Gesamtenergie 2019'!H32</f>
        <v>-3860.139676498572</v>
      </c>
      <c r="Q104" s="52">
        <f>I104-'Gesamtenergie 2019'!I32</f>
        <v>-3470.4838355005804</v>
      </c>
    </row>
    <row r="105" spans="3:17" x14ac:dyDescent="0.25">
      <c r="C105" s="8" t="str">
        <f t="shared" si="9"/>
        <v>Sweden</v>
      </c>
      <c r="D105" s="8" t="str">
        <f t="shared" si="9"/>
        <v>Oxeloesund</v>
      </c>
      <c r="E105" s="50">
        <f>'Gesamtenergie 2019'!E33*(1+Sekundäranteil!$H$8)</f>
        <v>3561.6864890580409</v>
      </c>
      <c r="F105" s="54">
        <f>'Gesamtenergie 2019'!F33*(1+Sekundäranteil!$H$8)</f>
        <v>4217.570567713291</v>
      </c>
      <c r="G105" s="51">
        <f>'Gesamtenergie 2019'!G33*(1+Sekundäranteil!$H$8)</f>
        <v>3484.681255946718</v>
      </c>
      <c r="H105" s="53">
        <f>'Gesamtenergie 2019'!H33*(1+Sekundäranteil!$H$8)</f>
        <v>2711.5176022835403</v>
      </c>
      <c r="I105" s="52">
        <f>'Gesamtenergie 2019'!I33*(1+Sekundäranteil!$H$8)</f>
        <v>2437.8076435141138</v>
      </c>
      <c r="K105" s="8" t="str">
        <f t="shared" si="10"/>
        <v>Sweden</v>
      </c>
      <c r="L105" s="8" t="str">
        <f t="shared" si="11"/>
        <v>Oxeloesund</v>
      </c>
      <c r="M105" s="50">
        <f>E105-'Gesamtenergie 2019'!E33</f>
        <v>-3306.8135109419591</v>
      </c>
      <c r="N105" s="54">
        <f>F105-'Gesamtenergie 2019'!F33</f>
        <v>-3915.7627656200439</v>
      </c>
      <c r="O105" s="51">
        <f>G105-'Gesamtenergie 2019'!G33</f>
        <v>-3235.3187440532811</v>
      </c>
      <c r="P105" s="53">
        <f>H105-'Gesamtenergie 2019'!H33</f>
        <v>-2517.4823977164597</v>
      </c>
      <c r="Q105" s="52">
        <f>I105-'Gesamtenergie 2019'!I33</f>
        <v>-2263.3590231525523</v>
      </c>
    </row>
    <row r="106" spans="3:17" x14ac:dyDescent="0.25">
      <c r="C106" s="8" t="str">
        <f t="shared" si="9"/>
        <v>United Kingdom</v>
      </c>
      <c r="D106" s="8" t="str">
        <f t="shared" si="9"/>
        <v>Port Talbot</v>
      </c>
      <c r="E106" s="50">
        <f>'Gesamtenergie 2019'!E34*(1+Sekundäranteil!$H$8)</f>
        <v>8987.3222407231224</v>
      </c>
      <c r="F106" s="54">
        <f>'Gesamtenergie 2019'!F34*(1+Sekundäranteil!$H$8)</f>
        <v>10642.336399196538</v>
      </c>
      <c r="G106" s="51">
        <f>'Gesamtenergie 2019'!G34*(1+Sekundäranteil!$H$8)</f>
        <v>8793.0123691722183</v>
      </c>
      <c r="H106" s="53">
        <f>'Gesamtenergie 2019'!H34*(1+Sekundäranteil!$H$8)</f>
        <v>6842.0627497621335</v>
      </c>
      <c r="I106" s="52">
        <f>'Gesamtenergie 2019'!I34*(1+Sekundäranteil!$H$8)</f>
        <v>6151.4012871339482</v>
      </c>
      <c r="K106" s="8" t="str">
        <f t="shared" si="10"/>
        <v>United Kingdom</v>
      </c>
      <c r="L106" s="8" t="str">
        <f t="shared" si="11"/>
        <v>Port Talbot</v>
      </c>
      <c r="M106" s="50">
        <f>E106-'Gesamtenergie 2019'!E34</f>
        <v>-8344.192759276877</v>
      </c>
      <c r="N106" s="54">
        <f>F106-'Gesamtenergie 2019'!F34</f>
        <v>-9880.7747119145788</v>
      </c>
      <c r="O106" s="51">
        <f>G106-'Gesamtenergie 2019'!G34</f>
        <v>-8163.787630827781</v>
      </c>
      <c r="P106" s="53">
        <f>H106-'Gesamtenergie 2019'!H34</f>
        <v>-6352.4472502378667</v>
      </c>
      <c r="Q106" s="52">
        <f>I106-'Gesamtenergie 2019'!I34</f>
        <v>-5711.2092684216068</v>
      </c>
    </row>
    <row r="107" spans="3:17" x14ac:dyDescent="0.25">
      <c r="C107" s="8" t="str">
        <f t="shared" si="9"/>
        <v>United Kingdom</v>
      </c>
      <c r="D107" s="8" t="str">
        <f t="shared" si="9"/>
        <v>Scunthorpe</v>
      </c>
      <c r="E107" s="50">
        <f>'Gesamtenergie 2019'!E35*(1+Sekundäranteil!$H$8)</f>
        <v>6648.4814462416762</v>
      </c>
      <c r="F107" s="54">
        <f>'Gesamtenergie 2019'!F35*(1+Sekundäranteil!$H$8)</f>
        <v>7872.7983930648097</v>
      </c>
      <c r="G107" s="51">
        <f>'Gesamtenergie 2019'!G35*(1+Sekundäranteil!$H$8)</f>
        <v>6504.738344433873</v>
      </c>
      <c r="H107" s="53">
        <f>'Gesamtenergie 2019'!H35*(1+Sekundäranteil!$H$8)</f>
        <v>5061.4995242626092</v>
      </c>
      <c r="I107" s="52">
        <f>'Gesamtenergie 2019'!I35*(1+Sekundäranteil!$H$8)</f>
        <v>4550.5742678930128</v>
      </c>
      <c r="K107" s="8" t="str">
        <f t="shared" si="10"/>
        <v>United Kingdom</v>
      </c>
      <c r="L107" s="8" t="str">
        <f t="shared" si="11"/>
        <v>Scunthorpe</v>
      </c>
      <c r="M107" s="50">
        <f>E107-'Gesamtenergie 2019'!E35</f>
        <v>-6172.7185537583227</v>
      </c>
      <c r="N107" s="54">
        <f>F107-'Gesamtenergie 2019'!F35</f>
        <v>-7309.4238291574165</v>
      </c>
      <c r="O107" s="51">
        <f>G107-'Gesamtenergie 2019'!G35</f>
        <v>-6039.2616555661252</v>
      </c>
      <c r="P107" s="53">
        <f>H107-'Gesamtenergie 2019'!H35</f>
        <v>-4699.3004757373919</v>
      </c>
      <c r="Q107" s="52">
        <f>I107-'Gesamtenergie 2019'!I35</f>
        <v>-4224.9368432180981</v>
      </c>
    </row>
    <row r="108" spans="3:17" ht="15.75" thickBot="1" x14ac:dyDescent="0.3"/>
    <row r="109" spans="3:17" ht="15.75" thickBot="1" x14ac:dyDescent="0.3">
      <c r="C109" s="100" t="s">
        <v>26</v>
      </c>
      <c r="D109" s="101"/>
      <c r="E109" s="79">
        <f>SUM(E79:E107)</f>
        <v>251965.57452426263</v>
      </c>
      <c r="F109" s="81">
        <f t="shared" ref="F109:I109" si="12">SUM(F79:F107)</f>
        <v>298365.00052859721</v>
      </c>
      <c r="G109" s="79">
        <f t="shared" si="12"/>
        <v>246517.96764985731</v>
      </c>
      <c r="H109" s="79">
        <f t="shared" si="12"/>
        <v>191821.79357754526</v>
      </c>
      <c r="I109" s="82">
        <f t="shared" si="12"/>
        <v>172458.63872766681</v>
      </c>
      <c r="K109" s="100" t="s">
        <v>26</v>
      </c>
      <c r="L109" s="101"/>
      <c r="M109" s="79">
        <f>SUM(M79:M107)</f>
        <v>-233935.01047573736</v>
      </c>
      <c r="N109" s="81">
        <f t="shared" ref="N109:Q109" si="13">SUM(N79:N107)</f>
        <v>-277014.11058251391</v>
      </c>
      <c r="O109" s="79">
        <f t="shared" si="13"/>
        <v>-228877.23235014261</v>
      </c>
      <c r="P109" s="79">
        <f t="shared" si="13"/>
        <v>-178095.09642245478</v>
      </c>
      <c r="Q109" s="82">
        <f t="shared" si="13"/>
        <v>-160117.56182788874</v>
      </c>
    </row>
  </sheetData>
  <mergeCells count="24">
    <mergeCell ref="C73:D73"/>
    <mergeCell ref="K73:L73"/>
    <mergeCell ref="C109:D109"/>
    <mergeCell ref="K109:L109"/>
    <mergeCell ref="K39:Q39"/>
    <mergeCell ref="M41:N41"/>
    <mergeCell ref="O41:Q41"/>
    <mergeCell ref="K75:Q75"/>
    <mergeCell ref="M77:N77"/>
    <mergeCell ref="O77:Q77"/>
    <mergeCell ref="C75:I75"/>
    <mergeCell ref="E77:F77"/>
    <mergeCell ref="G77:I77"/>
    <mergeCell ref="C39:I39"/>
    <mergeCell ref="K3:Q3"/>
    <mergeCell ref="M5:N5"/>
    <mergeCell ref="O5:Q5"/>
    <mergeCell ref="E41:F41"/>
    <mergeCell ref="G41:I41"/>
    <mergeCell ref="C3:I3"/>
    <mergeCell ref="E5:F5"/>
    <mergeCell ref="G5:I5"/>
    <mergeCell ref="C37:D37"/>
    <mergeCell ref="K37:L37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C5:AW187"/>
  <sheetViews>
    <sheetView topLeftCell="A145" zoomScale="70" zoomScaleNormal="70" workbookViewId="0">
      <selection activeCell="J152" sqref="J152"/>
    </sheetView>
  </sheetViews>
  <sheetFormatPr baseColWidth="10" defaultRowHeight="15" x14ac:dyDescent="0.25"/>
  <cols>
    <col min="3" max="3" width="15.28515625" bestFit="1" customWidth="1"/>
    <col min="4" max="4" width="22.28515625" bestFit="1" customWidth="1"/>
    <col min="5" max="5" width="17.42578125" customWidth="1"/>
    <col min="6" max="6" width="20.5703125" bestFit="1" customWidth="1"/>
    <col min="7" max="7" width="20.42578125" customWidth="1"/>
    <col min="8" max="8" width="19.140625" customWidth="1"/>
    <col min="9" max="9" width="24.5703125" bestFit="1" customWidth="1"/>
    <col min="10" max="10" width="15.85546875" customWidth="1"/>
    <col min="11" max="11" width="16.28515625" bestFit="1" customWidth="1"/>
    <col min="12" max="12" width="24" bestFit="1" customWidth="1"/>
    <col min="13" max="13" width="22.5703125" customWidth="1"/>
    <col min="14" max="14" width="21.140625" customWidth="1"/>
    <col min="15" max="15" width="22.140625" customWidth="1"/>
    <col min="16" max="16" width="21.28515625" customWidth="1"/>
    <col min="17" max="17" width="22.42578125" customWidth="1"/>
    <col min="19" max="19" width="16.28515625" bestFit="1" customWidth="1"/>
    <col min="20" max="20" width="24" bestFit="1" customWidth="1"/>
    <col min="21" max="21" width="25.28515625" customWidth="1"/>
    <col min="22" max="22" width="25.7109375" customWidth="1"/>
    <col min="23" max="23" width="24.85546875" customWidth="1"/>
    <col min="24" max="24" width="25.28515625" customWidth="1"/>
    <col min="25" max="25" width="25.5703125" customWidth="1"/>
    <col min="27" max="27" width="16.28515625" bestFit="1" customWidth="1"/>
    <col min="28" max="28" width="24" bestFit="1" customWidth="1"/>
    <col min="29" max="29" width="24.7109375" customWidth="1"/>
    <col min="30" max="30" width="24.28515625" customWidth="1"/>
    <col min="31" max="31" width="24.42578125" customWidth="1"/>
    <col min="32" max="32" width="25.140625" customWidth="1"/>
    <col min="33" max="33" width="24.7109375" customWidth="1"/>
    <col min="35" max="35" width="16.28515625" bestFit="1" customWidth="1"/>
    <col min="36" max="36" width="24" bestFit="1" customWidth="1"/>
    <col min="37" max="37" width="25.28515625" customWidth="1"/>
    <col min="38" max="38" width="24.7109375" customWidth="1"/>
    <col min="39" max="39" width="25.140625" customWidth="1"/>
    <col min="40" max="41" width="25.5703125" customWidth="1"/>
    <col min="43" max="43" width="16.28515625" bestFit="1" customWidth="1"/>
    <col min="44" max="44" width="24" bestFit="1" customWidth="1"/>
    <col min="45" max="45" width="24.42578125" customWidth="1"/>
    <col min="46" max="46" width="26.28515625" customWidth="1"/>
    <col min="47" max="47" width="24.28515625" customWidth="1"/>
    <col min="48" max="49" width="24.85546875" customWidth="1"/>
  </cols>
  <sheetData>
    <row r="5" spans="3:49" ht="42.75" customHeight="1" x14ac:dyDescent="0.35">
      <c r="C5" s="91" t="s">
        <v>171</v>
      </c>
      <c r="D5" s="91"/>
      <c r="E5" s="91"/>
      <c r="F5" s="91"/>
      <c r="G5" s="91"/>
      <c r="H5" s="91"/>
      <c r="I5" s="91"/>
      <c r="K5" s="91" t="s">
        <v>151</v>
      </c>
      <c r="L5" s="91"/>
      <c r="M5" s="91"/>
      <c r="N5" s="91"/>
      <c r="O5" s="91"/>
      <c r="P5" s="91"/>
      <c r="Q5" s="91"/>
      <c r="S5" s="91" t="s">
        <v>157</v>
      </c>
      <c r="T5" s="91"/>
      <c r="U5" s="91"/>
      <c r="V5" s="91"/>
      <c r="W5" s="91"/>
      <c r="X5" s="91"/>
      <c r="Y5" s="91"/>
      <c r="AA5" s="91" t="s">
        <v>158</v>
      </c>
      <c r="AB5" s="91"/>
      <c r="AC5" s="91"/>
      <c r="AD5" s="91"/>
      <c r="AE5" s="91"/>
      <c r="AF5" s="91"/>
      <c r="AG5" s="91"/>
      <c r="AI5" s="91" t="s">
        <v>159</v>
      </c>
      <c r="AJ5" s="91"/>
      <c r="AK5" s="91"/>
      <c r="AL5" s="91"/>
      <c r="AM5" s="91"/>
      <c r="AN5" s="91"/>
      <c r="AO5" s="91"/>
      <c r="AQ5" s="91" t="s">
        <v>160</v>
      </c>
      <c r="AR5" s="91"/>
      <c r="AS5" s="91"/>
      <c r="AT5" s="91"/>
      <c r="AU5" s="91"/>
      <c r="AV5" s="91"/>
      <c r="AW5" s="91"/>
    </row>
    <row r="7" spans="3:49" ht="15.75" x14ac:dyDescent="0.25">
      <c r="E7" s="99" t="s">
        <v>45</v>
      </c>
      <c r="F7" s="99"/>
      <c r="G7" s="99" t="s">
        <v>42</v>
      </c>
      <c r="H7" s="99"/>
      <c r="I7" s="99"/>
      <c r="M7" s="99" t="s">
        <v>45</v>
      </c>
      <c r="N7" s="99"/>
      <c r="O7" s="99" t="s">
        <v>42</v>
      </c>
      <c r="P7" s="99"/>
      <c r="Q7" s="99"/>
      <c r="U7" s="99" t="s">
        <v>45</v>
      </c>
      <c r="V7" s="99"/>
      <c r="W7" s="99" t="s">
        <v>42</v>
      </c>
      <c r="X7" s="99"/>
      <c r="Y7" s="99"/>
      <c r="AC7" s="99" t="s">
        <v>45</v>
      </c>
      <c r="AD7" s="99"/>
      <c r="AE7" s="99" t="s">
        <v>42</v>
      </c>
      <c r="AF7" s="99"/>
      <c r="AG7" s="99"/>
      <c r="AK7" s="99" t="s">
        <v>45</v>
      </c>
      <c r="AL7" s="99"/>
      <c r="AM7" s="99" t="s">
        <v>42</v>
      </c>
      <c r="AN7" s="99"/>
      <c r="AO7" s="99"/>
      <c r="AS7" s="99" t="s">
        <v>45</v>
      </c>
      <c r="AT7" s="99"/>
      <c r="AU7" s="99" t="s">
        <v>42</v>
      </c>
      <c r="AV7" s="99"/>
      <c r="AW7" s="99"/>
    </row>
    <row r="8" spans="3:49" s="1" customFormat="1" x14ac:dyDescent="0.25">
      <c r="C8" s="15" t="s">
        <v>51</v>
      </c>
      <c r="D8" s="15" t="s">
        <v>52</v>
      </c>
      <c r="E8" s="62" t="str">
        <f>Studienliste!$F$17</f>
        <v>ISI-05 13</v>
      </c>
      <c r="F8" s="63" t="s">
        <v>128</v>
      </c>
      <c r="G8" s="64" t="str">
        <f>Studienliste!$F$10</f>
        <v>OTTO-01 17</v>
      </c>
      <c r="H8" s="65" t="str">
        <f>Studienliste!$F$8</f>
        <v>TUD-02 20</v>
      </c>
      <c r="I8" s="66" t="str">
        <f>F8</f>
        <v>ENWI</v>
      </c>
      <c r="K8" s="15" t="s">
        <v>51</v>
      </c>
      <c r="L8" s="15" t="s">
        <v>52</v>
      </c>
      <c r="M8" s="62" t="str">
        <f>Studienliste!$F$17</f>
        <v>ISI-05 13</v>
      </c>
      <c r="N8" s="63" t="s">
        <v>128</v>
      </c>
      <c r="O8" s="64" t="str">
        <f>Studienliste!$F$10</f>
        <v>OTTO-01 17</v>
      </c>
      <c r="P8" s="65" t="str">
        <f>Studienliste!$F$8</f>
        <v>TUD-02 20</v>
      </c>
      <c r="Q8" s="66" t="str">
        <f>N8</f>
        <v>ENWI</v>
      </c>
      <c r="S8" s="15" t="s">
        <v>51</v>
      </c>
      <c r="T8" s="15" t="s">
        <v>52</v>
      </c>
      <c r="U8" s="62" t="str">
        <f>Studienliste!$F$17</f>
        <v>ISI-05 13</v>
      </c>
      <c r="V8" s="63" t="s">
        <v>128</v>
      </c>
      <c r="W8" s="64" t="str">
        <f>Studienliste!$F$10</f>
        <v>OTTO-01 17</v>
      </c>
      <c r="X8" s="65" t="str">
        <f>Studienliste!$F$8</f>
        <v>TUD-02 20</v>
      </c>
      <c r="Y8" s="66" t="str">
        <f>V8</f>
        <v>ENWI</v>
      </c>
      <c r="AA8" s="15" t="s">
        <v>51</v>
      </c>
      <c r="AB8" s="15" t="s">
        <v>52</v>
      </c>
      <c r="AC8" s="62" t="str">
        <f>Studienliste!$F$17</f>
        <v>ISI-05 13</v>
      </c>
      <c r="AD8" s="63" t="s">
        <v>128</v>
      </c>
      <c r="AE8" s="64" t="str">
        <f>Studienliste!$F$10</f>
        <v>OTTO-01 17</v>
      </c>
      <c r="AF8" s="65" t="str">
        <f>Studienliste!$F$8</f>
        <v>TUD-02 20</v>
      </c>
      <c r="AG8" s="66" t="str">
        <f>AD8</f>
        <v>ENWI</v>
      </c>
      <c r="AI8" s="15" t="s">
        <v>51</v>
      </c>
      <c r="AJ8" s="15" t="s">
        <v>52</v>
      </c>
      <c r="AK8" s="62" t="str">
        <f>Studienliste!$F$17</f>
        <v>ISI-05 13</v>
      </c>
      <c r="AL8" s="63" t="s">
        <v>128</v>
      </c>
      <c r="AM8" s="64" t="str">
        <f>Studienliste!$F$10</f>
        <v>OTTO-01 17</v>
      </c>
      <c r="AN8" s="65" t="str">
        <f>Studienliste!$F$8</f>
        <v>TUD-02 20</v>
      </c>
      <c r="AO8" s="66" t="str">
        <f>AL8</f>
        <v>ENWI</v>
      </c>
      <c r="AQ8" s="15" t="s">
        <v>51</v>
      </c>
      <c r="AR8" s="15" t="s">
        <v>52</v>
      </c>
      <c r="AS8" s="62" t="str">
        <f>Studienliste!$F$17</f>
        <v>ISI-05 13</v>
      </c>
      <c r="AT8" s="63" t="s">
        <v>128</v>
      </c>
      <c r="AU8" s="64" t="str">
        <f>Studienliste!$F$10</f>
        <v>OTTO-01 17</v>
      </c>
      <c r="AV8" s="65" t="str">
        <f>Studienliste!$F$8</f>
        <v>TUD-02 20</v>
      </c>
      <c r="AW8" s="66" t="str">
        <f>AT8</f>
        <v>ENWI</v>
      </c>
    </row>
    <row r="9" spans="3:49" x14ac:dyDescent="0.25">
      <c r="C9" s="8" t="str">
        <f>'Verbrauch je Träger 2019'!D83</f>
        <v>Austria</v>
      </c>
      <c r="D9" s="8" t="str">
        <f>'Verbrauch je Träger 2019'!E83</f>
        <v>Donawitz</v>
      </c>
      <c r="E9" s="50">
        <f>'Gesamtenergie 2050 var.'!E7*'Energie pro Energieträger'!D$43</f>
        <v>10033.888198667937</v>
      </c>
      <c r="F9" s="54">
        <f>'Gesamtenergie 2050 var.'!F7*'Energie pro Energieträger'!D$41</f>
        <v>11311.699200864959</v>
      </c>
      <c r="G9" s="51">
        <f>'Gesamtenergie 2050 var.'!G7*'Energie pro Energieträger'!E$42</f>
        <v>0</v>
      </c>
      <c r="H9" s="53">
        <f>'Gesamtenergie 2050 var.'!H7*'Energie pro Energieträger'!E$44</f>
        <v>0</v>
      </c>
      <c r="I9" s="52">
        <f>'Gesamtenergie 2050 var.'!I7*'Energie pro Energieträger'!E$41</f>
        <v>182.00849079760005</v>
      </c>
      <c r="K9" s="8" t="str">
        <f>C9</f>
        <v>Austria</v>
      </c>
      <c r="L9" s="8" t="str">
        <f>D9</f>
        <v>Donawitz</v>
      </c>
      <c r="M9" s="50">
        <f>E9-'Verbrauch je Träger 2019'!F9</f>
        <v>-7242.678801332062</v>
      </c>
      <c r="N9" s="54">
        <f>F9-'Verbrauch je Träger 2019'!G9</f>
        <v>-8165.0305830620837</v>
      </c>
      <c r="O9" s="51">
        <f>G9-'Verbrauch je Träger 2019'!H9</f>
        <v>0</v>
      </c>
      <c r="P9" s="53">
        <f>H9-'Verbrauch je Träger 2019'!I9</f>
        <v>0</v>
      </c>
      <c r="Q9" s="52">
        <f>I9-'Verbrauch je Träger 2019'!J9</f>
        <v>-131.37768847546286</v>
      </c>
      <c r="S9" s="8" t="str">
        <f>K9</f>
        <v>Austria</v>
      </c>
      <c r="T9" s="8" t="str">
        <f>L9</f>
        <v>Donawitz</v>
      </c>
      <c r="U9" s="50">
        <f>'Gesamtenergie 2050 var.'!E43*'Energie pro Energieträger'!D$43</f>
        <v>9496.3584737392976</v>
      </c>
      <c r="V9" s="54">
        <f>'Gesamtenergie 2050 var.'!F43*'Energie pro Energieträger'!D$41</f>
        <v>10705.715315104335</v>
      </c>
      <c r="W9" s="51">
        <f>'Gesamtenergie 2050 var.'!G43*'Energie pro Energieträger'!E$42</f>
        <v>0</v>
      </c>
      <c r="X9" s="53">
        <f>'Gesamtenergie 2050 var.'!H43*'Energie pro Energieträger'!E$44</f>
        <v>0</v>
      </c>
      <c r="Y9" s="52">
        <f>'Gesamtenergie 2050 var.'!I43*'Energie pro Energieträger'!E$41</f>
        <v>172.2580359334429</v>
      </c>
      <c r="AA9" s="8" t="str">
        <f>S9</f>
        <v>Austria</v>
      </c>
      <c r="AB9" s="8" t="str">
        <f>T9</f>
        <v>Donawitz</v>
      </c>
      <c r="AC9" s="50">
        <f>U9-'Verbrauch je Träger 2019'!F9</f>
        <v>-7780.2085262607015</v>
      </c>
      <c r="AD9" s="54">
        <f>V9-'Verbrauch je Träger 2019'!G9</f>
        <v>-8771.0144688227083</v>
      </c>
      <c r="AE9" s="51">
        <f>W9-'Verbrauch je Träger 2019'!H9</f>
        <v>0</v>
      </c>
      <c r="AF9" s="53">
        <f>X9-'Verbrauch je Träger 2019'!I9</f>
        <v>0</v>
      </c>
      <c r="AG9" s="52">
        <f>Y9-'Verbrauch je Träger 2019'!J9</f>
        <v>-141.12814333962001</v>
      </c>
      <c r="AI9" s="8" t="str">
        <f>AA9</f>
        <v>Austria</v>
      </c>
      <c r="AJ9" s="8" t="str">
        <f>AB9</f>
        <v>Donawitz</v>
      </c>
      <c r="AK9" s="50">
        <f>'Gesamtenergie 2050 var.'!E79*'Energie pro Energieträger'!D$43</f>
        <v>8958.828748810658</v>
      </c>
      <c r="AL9" s="54">
        <f>'Gesamtenergie 2050 var.'!F79*'Energie pro Energieträger'!D$41</f>
        <v>10099.731429343712</v>
      </c>
      <c r="AM9" s="51">
        <f>'Gesamtenergie 2050 var.'!G79*'Energie pro Energieträger'!E$42</f>
        <v>0</v>
      </c>
      <c r="AN9" s="53">
        <f>'Gesamtenergie 2050 var.'!H79*'Energie pro Energieträger'!E$44</f>
        <v>0</v>
      </c>
      <c r="AO9" s="52">
        <f>'Gesamtenergie 2050 var.'!I79*'Energie pro Energieträger'!E$41</f>
        <v>162.50758106928575</v>
      </c>
      <c r="AQ9" s="8" t="str">
        <f>AI9</f>
        <v>Austria</v>
      </c>
      <c r="AR9" s="8" t="str">
        <f>AJ9</f>
        <v>Donawitz</v>
      </c>
      <c r="AS9" s="50">
        <f>AK9-'Verbrauch je Träger 2019'!F9</f>
        <v>-8317.7382511893411</v>
      </c>
      <c r="AT9" s="54">
        <f>AL9-'Verbrauch je Träger 2019'!G9</f>
        <v>-9376.9983545833311</v>
      </c>
      <c r="AU9" s="51">
        <f>AM9-'Verbrauch je Träger 2019'!H9</f>
        <v>0</v>
      </c>
      <c r="AV9" s="53">
        <f>AN9-'Verbrauch je Träger 2019'!I9</f>
        <v>0</v>
      </c>
      <c r="AW9" s="52">
        <f>AO9-'Verbrauch je Träger 2019'!J9</f>
        <v>-150.87859820377716</v>
      </c>
    </row>
    <row r="10" spans="3:49" x14ac:dyDescent="0.25">
      <c r="C10" s="8" t="str">
        <f>'Verbrauch je Träger 2019'!D84</f>
        <v>Austria</v>
      </c>
      <c r="D10" s="8" t="str">
        <f>'Verbrauch je Träger 2019'!E84</f>
        <v>Linz</v>
      </c>
      <c r="E10" s="50">
        <f>'Gesamtenergie 2050 var.'!E8*'Energie pro Energieträger'!D$43</f>
        <v>10033.888198667937</v>
      </c>
      <c r="F10" s="54">
        <f>'Gesamtenergie 2050 var.'!F8*'Energie pro Energieträger'!D$41</f>
        <v>11311.699200864959</v>
      </c>
      <c r="G10" s="51">
        <f>'Gesamtenergie 2050 var.'!G8*'Energie pro Energieträger'!E$42</f>
        <v>0</v>
      </c>
      <c r="H10" s="53">
        <f>'Gesamtenergie 2050 var.'!H8*'Energie pro Energieträger'!E$44</f>
        <v>0</v>
      </c>
      <c r="I10" s="52">
        <f>'Gesamtenergie 2050 var.'!I8*'Energie pro Energieträger'!E$41</f>
        <v>182.00849079760005</v>
      </c>
      <c r="K10" s="8" t="str">
        <f t="shared" ref="K10:K37" si="0">C10</f>
        <v>Austria</v>
      </c>
      <c r="L10" s="8" t="str">
        <f t="shared" ref="L10:L37" si="1">D10</f>
        <v>Linz</v>
      </c>
      <c r="M10" s="50">
        <f>E10-'Verbrauch je Träger 2019'!F10</f>
        <v>-7242.678801332062</v>
      </c>
      <c r="N10" s="54">
        <f>F10-'Verbrauch je Träger 2019'!G10</f>
        <v>-8165.0305830620837</v>
      </c>
      <c r="O10" s="51">
        <f>G10-'Verbrauch je Träger 2019'!H10</f>
        <v>0</v>
      </c>
      <c r="P10" s="53">
        <f>H10-'Verbrauch je Träger 2019'!I10</f>
        <v>0</v>
      </c>
      <c r="Q10" s="52">
        <f>I10-'Verbrauch je Träger 2019'!J10</f>
        <v>-131.37768847546286</v>
      </c>
      <c r="S10" s="8" t="str">
        <f t="shared" ref="S10:S37" si="2">K10</f>
        <v>Austria</v>
      </c>
      <c r="T10" s="8" t="str">
        <f t="shared" ref="T10:T37" si="3">L10</f>
        <v>Linz</v>
      </c>
      <c r="U10" s="50">
        <f>'Gesamtenergie 2050 var.'!E44*'Energie pro Energieträger'!D$43</f>
        <v>9496.3584737392976</v>
      </c>
      <c r="V10" s="54">
        <f>'Gesamtenergie 2050 var.'!F44*'Energie pro Energieträger'!D$41</f>
        <v>10705.715315104335</v>
      </c>
      <c r="W10" s="51">
        <f>'Gesamtenergie 2050 var.'!G44*'Energie pro Energieträger'!E$42</f>
        <v>0</v>
      </c>
      <c r="X10" s="53">
        <f>'Gesamtenergie 2050 var.'!H44*'Energie pro Energieträger'!E$44</f>
        <v>0</v>
      </c>
      <c r="Y10" s="52">
        <f>'Gesamtenergie 2050 var.'!I44*'Energie pro Energieträger'!E$41</f>
        <v>172.2580359334429</v>
      </c>
      <c r="AA10" s="8" t="str">
        <f t="shared" ref="AA10:AA37" si="4">S10</f>
        <v>Austria</v>
      </c>
      <c r="AB10" s="8" t="str">
        <f t="shared" ref="AB10:AB37" si="5">T10</f>
        <v>Linz</v>
      </c>
      <c r="AC10" s="50">
        <f>U10-'Verbrauch je Träger 2019'!F10</f>
        <v>-7780.2085262607015</v>
      </c>
      <c r="AD10" s="54">
        <f>V10-'Verbrauch je Träger 2019'!G10</f>
        <v>-8771.0144688227083</v>
      </c>
      <c r="AE10" s="51">
        <f>W10-'Verbrauch je Träger 2019'!H10</f>
        <v>0</v>
      </c>
      <c r="AF10" s="53">
        <f>X10-'Verbrauch je Träger 2019'!I10</f>
        <v>0</v>
      </c>
      <c r="AG10" s="52">
        <f>Y10-'Verbrauch je Träger 2019'!J10</f>
        <v>-141.12814333962001</v>
      </c>
      <c r="AI10" s="8" t="str">
        <f t="shared" ref="AI10:AI37" si="6">AA10</f>
        <v>Austria</v>
      </c>
      <c r="AJ10" s="8" t="str">
        <f t="shared" ref="AJ10:AJ37" si="7">AB10</f>
        <v>Linz</v>
      </c>
      <c r="AK10" s="50">
        <f>'Gesamtenergie 2050 var.'!E80*'Energie pro Energieträger'!D$43</f>
        <v>8958.828748810658</v>
      </c>
      <c r="AL10" s="54">
        <f>'Gesamtenergie 2050 var.'!F80*'Energie pro Energieträger'!D$41</f>
        <v>10099.731429343712</v>
      </c>
      <c r="AM10" s="51">
        <f>'Gesamtenergie 2050 var.'!G80*'Energie pro Energieträger'!E$42</f>
        <v>0</v>
      </c>
      <c r="AN10" s="53">
        <f>'Gesamtenergie 2050 var.'!H80*'Energie pro Energieträger'!E$44</f>
        <v>0</v>
      </c>
      <c r="AO10" s="52">
        <f>'Gesamtenergie 2050 var.'!I80*'Energie pro Energieträger'!E$41</f>
        <v>162.50758106928575</v>
      </c>
      <c r="AQ10" s="8" t="str">
        <f t="shared" ref="AQ10:AQ37" si="8">AI10</f>
        <v>Austria</v>
      </c>
      <c r="AR10" s="8" t="str">
        <f t="shared" ref="AR10:AR37" si="9">AJ10</f>
        <v>Linz</v>
      </c>
      <c r="AS10" s="50">
        <f>AK10-'Verbrauch je Träger 2019'!F10</f>
        <v>-8317.7382511893411</v>
      </c>
      <c r="AT10" s="54">
        <f>AL10-'Verbrauch je Träger 2019'!G10</f>
        <v>-9376.9983545833311</v>
      </c>
      <c r="AU10" s="51">
        <f>AM10-'Verbrauch je Träger 2019'!H10</f>
        <v>0</v>
      </c>
      <c r="AV10" s="53">
        <f>AN10-'Verbrauch je Träger 2019'!I10</f>
        <v>0</v>
      </c>
      <c r="AW10" s="52">
        <f>AO10-'Verbrauch je Träger 2019'!J10</f>
        <v>-150.87859820377716</v>
      </c>
    </row>
    <row r="11" spans="3:49" x14ac:dyDescent="0.25">
      <c r="C11" s="8" t="str">
        <f>'Verbrauch je Träger 2019'!D85</f>
        <v>Belgium</v>
      </c>
      <c r="D11" s="8" t="str">
        <f>'Verbrauch je Träger 2019'!E85</f>
        <v>Ghent</v>
      </c>
      <c r="E11" s="50">
        <f>'Gesamtenergie 2050 var.'!E9*'Energie pro Energieträger'!D$43</f>
        <v>14493.689552806854</v>
      </c>
      <c r="F11" s="54">
        <f>'Gesamtenergie 2050 var.'!F9*'Energie pro Energieträger'!D$41</f>
        <v>16339.454186248084</v>
      </c>
      <c r="G11" s="51">
        <f>'Gesamtenergie 2050 var.'!G9*'Energie pro Energieträger'!E$42</f>
        <v>0</v>
      </c>
      <c r="H11" s="53">
        <f>'Gesamtenergie 2050 var.'!H9*'Energie pro Energieträger'!E$44</f>
        <v>0</v>
      </c>
      <c r="I11" s="52">
        <f>'Gesamtenergie 2050 var.'!I9*'Energie pro Energieträger'!E$41</f>
        <v>262.90651334400218</v>
      </c>
      <c r="K11" s="8" t="str">
        <f t="shared" si="0"/>
        <v>Belgium</v>
      </c>
      <c r="L11" s="8" t="str">
        <f t="shared" si="1"/>
        <v>Ghent</v>
      </c>
      <c r="M11" s="50">
        <f>E11-'Verbrauch je Träger 2019'!F11</f>
        <v>-10461.860447193145</v>
      </c>
      <c r="N11" s="54">
        <f>F11-'Verbrauch je Träger 2019'!G11</f>
        <v>-11794.173516482475</v>
      </c>
      <c r="O11" s="51">
        <f>G11-'Verbrauch je Träger 2019'!H11</f>
        <v>0</v>
      </c>
      <c r="P11" s="53">
        <f>H11-'Verbrauch je Träger 2019'!I11</f>
        <v>0</v>
      </c>
      <c r="Q11" s="52">
        <f>I11-'Verbrauch je Träger 2019'!J11</f>
        <v>-189.77164118507091</v>
      </c>
      <c r="S11" s="8" t="str">
        <f t="shared" si="2"/>
        <v>Belgium</v>
      </c>
      <c r="T11" s="8" t="str">
        <f t="shared" si="3"/>
        <v>Ghent</v>
      </c>
      <c r="U11" s="50">
        <f>'Gesamtenergie 2050 var.'!E45*'Energie pro Energieträger'!D$43</f>
        <v>13717.2418981922</v>
      </c>
      <c r="V11" s="54">
        <f>'Gesamtenergie 2050 var.'!F45*'Energie pro Energieträger'!D$41</f>
        <v>15464.126283413365</v>
      </c>
      <c r="W11" s="51">
        <f>'Gesamtenergie 2050 var.'!G45*'Energie pro Energieträger'!E$42</f>
        <v>0</v>
      </c>
      <c r="X11" s="53">
        <f>'Gesamtenergie 2050 var.'!H45*'Energie pro Energieträger'!E$44</f>
        <v>0</v>
      </c>
      <c r="Y11" s="52">
        <f>'Gesamtenergie 2050 var.'!I45*'Energie pro Energieträger'!E$41</f>
        <v>248.8222358434306</v>
      </c>
      <c r="AA11" s="8" t="str">
        <f t="shared" si="4"/>
        <v>Belgium</v>
      </c>
      <c r="AB11" s="8" t="str">
        <f t="shared" si="5"/>
        <v>Ghent</v>
      </c>
      <c r="AC11" s="50">
        <f>U11-'Verbrauch je Träger 2019'!F11</f>
        <v>-11238.308101807799</v>
      </c>
      <c r="AD11" s="54">
        <f>V11-'Verbrauch je Träger 2019'!G11</f>
        <v>-12669.501419317194</v>
      </c>
      <c r="AE11" s="51">
        <f>W11-'Verbrauch je Träger 2019'!H11</f>
        <v>0</v>
      </c>
      <c r="AF11" s="53">
        <f>X11-'Verbrauch je Träger 2019'!I11</f>
        <v>0</v>
      </c>
      <c r="AG11" s="52">
        <f>Y11-'Verbrauch je Träger 2019'!J11</f>
        <v>-203.85591868564248</v>
      </c>
      <c r="AI11" s="8" t="str">
        <f t="shared" si="6"/>
        <v>Belgium</v>
      </c>
      <c r="AJ11" s="8" t="str">
        <f t="shared" si="7"/>
        <v>Ghent</v>
      </c>
      <c r="AK11" s="50">
        <f>'Gesamtenergie 2050 var.'!E81*'Energie pro Energieträger'!D$43</f>
        <v>12940.794243577548</v>
      </c>
      <c r="AL11" s="54">
        <f>'Gesamtenergie 2050 var.'!F81*'Energie pro Energieträger'!D$41</f>
        <v>14588.798380578646</v>
      </c>
      <c r="AM11" s="51">
        <f>'Gesamtenergie 2050 var.'!G81*'Energie pro Energieträger'!E$42</f>
        <v>0</v>
      </c>
      <c r="AN11" s="53">
        <f>'Gesamtenergie 2050 var.'!H81*'Energie pro Energieträger'!E$44</f>
        <v>0</v>
      </c>
      <c r="AO11" s="52">
        <f>'Gesamtenergie 2050 var.'!I81*'Energie pro Energieträger'!E$41</f>
        <v>234.73795834285909</v>
      </c>
      <c r="AQ11" s="8" t="str">
        <f t="shared" si="8"/>
        <v>Belgium</v>
      </c>
      <c r="AR11" s="8" t="str">
        <f t="shared" si="9"/>
        <v>Ghent</v>
      </c>
      <c r="AS11" s="50">
        <f>AK11-'Verbrauch je Träger 2019'!F11</f>
        <v>-12014.755756422452</v>
      </c>
      <c r="AT11" s="54">
        <f>AL11-'Verbrauch je Träger 2019'!G11</f>
        <v>-13544.829322151912</v>
      </c>
      <c r="AU11" s="51">
        <f>AM11-'Verbrauch je Träger 2019'!H11</f>
        <v>0</v>
      </c>
      <c r="AV11" s="53">
        <f>AN11-'Verbrauch je Träger 2019'!I11</f>
        <v>0</v>
      </c>
      <c r="AW11" s="52">
        <f>AO11-'Verbrauch je Träger 2019'!J11</f>
        <v>-217.940196186214</v>
      </c>
    </row>
    <row r="12" spans="3:49" x14ac:dyDescent="0.25">
      <c r="C12" s="8" t="str">
        <f>'Verbrauch je Träger 2019'!D86</f>
        <v>Czech Republic</v>
      </c>
      <c r="D12" s="8" t="str">
        <f>'Verbrauch je Träger 2019'!E86</f>
        <v>Trinec</v>
      </c>
      <c r="E12" s="50">
        <f>'Gesamtenergie 2050 var.'!E10*'Energie pro Energieträger'!D$43</f>
        <v>6869.2110302568999</v>
      </c>
      <c r="F12" s="54">
        <f>'Gesamtenergie 2050 var.'!F10*'Energie pro Energieträger'!D$41</f>
        <v>7744.001864785102</v>
      </c>
      <c r="G12" s="51">
        <f>'Gesamtenergie 2050 var.'!G10*'Energie pro Energieträger'!E$42</f>
        <v>0</v>
      </c>
      <c r="H12" s="53">
        <f>'Gesamtenergie 2050 var.'!H10*'Energie pro Energieträger'!E$44</f>
        <v>0</v>
      </c>
      <c r="I12" s="52">
        <f>'Gesamtenergie 2050 var.'!I10*'Energie pro Energieträger'!E$41</f>
        <v>124.60321540689131</v>
      </c>
      <c r="K12" s="8" t="str">
        <f t="shared" si="0"/>
        <v>Czech Republic</v>
      </c>
      <c r="L12" s="8" t="str">
        <f t="shared" si="1"/>
        <v>Trinec</v>
      </c>
      <c r="M12" s="50">
        <f>E12-'Verbrauch je Träger 2019'!F12</f>
        <v>-4958.345969743099</v>
      </c>
      <c r="N12" s="54">
        <f>F12-'Verbrauch je Träger 2019'!G12</f>
        <v>-5589.7890262521514</v>
      </c>
      <c r="O12" s="51">
        <f>G12-'Verbrauch je Träger 2019'!H12</f>
        <v>0</v>
      </c>
      <c r="P12" s="53">
        <f>H12-'Verbrauch je Träger 2019'!I12</f>
        <v>0</v>
      </c>
      <c r="Q12" s="52">
        <f>I12-'Verbrauch je Träger 2019'!J12</f>
        <v>-89.941311776337301</v>
      </c>
      <c r="S12" s="8" t="str">
        <f t="shared" si="2"/>
        <v>Czech Republic</v>
      </c>
      <c r="T12" s="8" t="str">
        <f t="shared" si="3"/>
        <v>Trinec</v>
      </c>
      <c r="U12" s="50">
        <f>'Gesamtenergie 2050 var.'!E46*'Energie pro Energieträger'!D$43</f>
        <v>6501.2175822074223</v>
      </c>
      <c r="V12" s="54">
        <f>'Gesamtenergie 2050 var.'!F46*'Energie pro Energieträger'!D$41</f>
        <v>7329.1446220287562</v>
      </c>
      <c r="W12" s="51">
        <f>'Gesamtenergie 2050 var.'!G46*'Energie pro Energieträger'!E$42</f>
        <v>0</v>
      </c>
      <c r="X12" s="53">
        <f>'Gesamtenergie 2050 var.'!H46*'Energie pro Energieträger'!E$44</f>
        <v>0</v>
      </c>
      <c r="Y12" s="52">
        <f>'Gesamtenergie 2050 var.'!I46*'Energie pro Energieträger'!E$41</f>
        <v>117.92804315295071</v>
      </c>
      <c r="AA12" s="8" t="str">
        <f t="shared" si="4"/>
        <v>Czech Republic</v>
      </c>
      <c r="AB12" s="8" t="str">
        <f t="shared" si="5"/>
        <v>Trinec</v>
      </c>
      <c r="AC12" s="50">
        <f>U12-'Verbrauch je Träger 2019'!F12</f>
        <v>-5326.3394177925766</v>
      </c>
      <c r="AD12" s="54">
        <f>V12-'Verbrauch je Träger 2019'!G12</f>
        <v>-6004.6462690084973</v>
      </c>
      <c r="AE12" s="51">
        <f>W12-'Verbrauch je Träger 2019'!H12</f>
        <v>0</v>
      </c>
      <c r="AF12" s="53">
        <f>X12-'Verbrauch je Träger 2019'!I12</f>
        <v>0</v>
      </c>
      <c r="AG12" s="52">
        <f>Y12-'Verbrauch je Träger 2019'!J12</f>
        <v>-96.616484030277903</v>
      </c>
      <c r="AI12" s="8" t="str">
        <f t="shared" si="6"/>
        <v>Czech Republic</v>
      </c>
      <c r="AJ12" s="8" t="str">
        <f t="shared" si="7"/>
        <v>Trinec</v>
      </c>
      <c r="AK12" s="50">
        <f>'Gesamtenergie 2050 var.'!E82*'Energie pro Energieträger'!D$43</f>
        <v>6133.2241341579456</v>
      </c>
      <c r="AL12" s="54">
        <f>'Gesamtenergie 2050 var.'!F82*'Energie pro Energieträger'!D$41</f>
        <v>6914.2873792724122</v>
      </c>
      <c r="AM12" s="51">
        <f>'Gesamtenergie 2050 var.'!G82*'Energie pro Energieträger'!E$42</f>
        <v>0</v>
      </c>
      <c r="AN12" s="53">
        <f>'Gesamtenergie 2050 var.'!H82*'Energie pro Energieträger'!E$44</f>
        <v>0</v>
      </c>
      <c r="AO12" s="52">
        <f>'Gesamtenergie 2050 var.'!I82*'Energie pro Energieträger'!E$41</f>
        <v>111.25287089901012</v>
      </c>
      <c r="AQ12" s="8" t="str">
        <f t="shared" si="8"/>
        <v>Czech Republic</v>
      </c>
      <c r="AR12" s="8" t="str">
        <f t="shared" si="9"/>
        <v>Trinec</v>
      </c>
      <c r="AS12" s="50">
        <f>AK12-'Verbrauch je Träger 2019'!F12</f>
        <v>-5694.3328658420533</v>
      </c>
      <c r="AT12" s="54">
        <f>AL12-'Verbrauch je Träger 2019'!G12</f>
        <v>-6419.5035117648413</v>
      </c>
      <c r="AU12" s="51">
        <f>AM12-'Verbrauch je Träger 2019'!H12</f>
        <v>0</v>
      </c>
      <c r="AV12" s="53">
        <f>AN12-'Verbrauch je Träger 2019'!I12</f>
        <v>0</v>
      </c>
      <c r="AW12" s="52">
        <f>AO12-'Verbrauch je Träger 2019'!J12</f>
        <v>-103.29165628421849</v>
      </c>
    </row>
    <row r="13" spans="3:49" x14ac:dyDescent="0.25">
      <c r="C13" s="8" t="str">
        <f>'Verbrauch je Träger 2019'!D87</f>
        <v>Finland</v>
      </c>
      <c r="D13" s="8" t="str">
        <f>'Verbrauch je Träger 2019'!E87</f>
        <v>Raahe</v>
      </c>
      <c r="E13" s="50">
        <f>'Gesamtenergie 2050 var.'!E11*'Energie pro Energieträger'!D$43</f>
        <v>6914.4207040913434</v>
      </c>
      <c r="F13" s="54">
        <f>'Gesamtenergie 2050 var.'!F11*'Energie pro Energieträger'!D$41</f>
        <v>7794.9689695862426</v>
      </c>
      <c r="G13" s="51">
        <f>'Gesamtenergie 2050 var.'!G11*'Energie pro Energieträger'!E$42</f>
        <v>0</v>
      </c>
      <c r="H13" s="53">
        <f>'Gesamtenergie 2050 var.'!H11*'Energie pro Energieträger'!E$44</f>
        <v>0</v>
      </c>
      <c r="I13" s="52">
        <f>'Gesamtenergie 2050 var.'!I11*'Energie pro Energieträger'!E$41</f>
        <v>125.42329076961572</v>
      </c>
      <c r="K13" s="8" t="str">
        <f t="shared" si="0"/>
        <v>Finland</v>
      </c>
      <c r="L13" s="8" t="str">
        <f t="shared" si="1"/>
        <v>Raahe</v>
      </c>
      <c r="M13" s="50">
        <f>E13-'Verbrauch je Träger 2019'!F13</f>
        <v>-4990.9792959086562</v>
      </c>
      <c r="N13" s="54">
        <f>F13-'Verbrauch je Träger 2019'!G13</f>
        <v>-5626.5781913494366</v>
      </c>
      <c r="O13" s="51">
        <f>G13-'Verbrauch je Träger 2019'!H13</f>
        <v>0</v>
      </c>
      <c r="P13" s="53">
        <f>H13-'Verbrauch je Träger 2019'!I13</f>
        <v>0</v>
      </c>
      <c r="Q13" s="52">
        <f>I13-'Verbrauch je Träger 2019'!J13</f>
        <v>-90.533260014896214</v>
      </c>
      <c r="S13" s="8" t="str">
        <f t="shared" si="2"/>
        <v>Finland</v>
      </c>
      <c r="T13" s="8" t="str">
        <f t="shared" si="3"/>
        <v>Raahe</v>
      </c>
      <c r="U13" s="50">
        <f>'Gesamtenergie 2050 var.'!E47*'Energie pro Energieträger'!D$43</f>
        <v>6544.0053092293065</v>
      </c>
      <c r="V13" s="54">
        <f>'Gesamtenergie 2050 var.'!F47*'Energie pro Energieträger'!D$41</f>
        <v>7377.3813462155504</v>
      </c>
      <c r="W13" s="51">
        <f>'Gesamtenergie 2050 var.'!G47*'Energie pro Energieträger'!E$42</f>
        <v>0</v>
      </c>
      <c r="X13" s="53">
        <f>'Gesamtenergie 2050 var.'!H47*'Energie pro Energieträger'!E$44</f>
        <v>0</v>
      </c>
      <c r="Y13" s="52">
        <f>'Gesamtenergie 2050 var.'!I47*'Energie pro Energieträger'!E$41</f>
        <v>118.70418590695773</v>
      </c>
      <c r="AA13" s="8" t="str">
        <f t="shared" si="4"/>
        <v>Finland</v>
      </c>
      <c r="AB13" s="8" t="str">
        <f t="shared" si="5"/>
        <v>Raahe</v>
      </c>
      <c r="AC13" s="50">
        <f>U13-'Verbrauch je Träger 2019'!F13</f>
        <v>-5361.3946907706932</v>
      </c>
      <c r="AD13" s="54">
        <f>V13-'Verbrauch je Träger 2019'!G13</f>
        <v>-6044.1658147201288</v>
      </c>
      <c r="AE13" s="51">
        <f>W13-'Verbrauch je Träger 2019'!H13</f>
        <v>0</v>
      </c>
      <c r="AF13" s="53">
        <f>X13-'Verbrauch je Träger 2019'!I13</f>
        <v>0</v>
      </c>
      <c r="AG13" s="52">
        <f>Y13-'Verbrauch je Träger 2019'!J13</f>
        <v>-97.2523648775542</v>
      </c>
      <c r="AI13" s="8" t="str">
        <f t="shared" si="6"/>
        <v>Finland</v>
      </c>
      <c r="AJ13" s="8" t="str">
        <f t="shared" si="7"/>
        <v>Raahe</v>
      </c>
      <c r="AK13" s="50">
        <f>'Gesamtenergie 2050 var.'!E83*'Energie pro Energieträger'!D$43</f>
        <v>6173.5899143672705</v>
      </c>
      <c r="AL13" s="54">
        <f>'Gesamtenergie 2050 var.'!F83*'Energie pro Energieträger'!D$41</f>
        <v>6959.7937228448591</v>
      </c>
      <c r="AM13" s="51">
        <f>'Gesamtenergie 2050 var.'!G83*'Energie pro Energieträger'!E$42</f>
        <v>0</v>
      </c>
      <c r="AN13" s="53">
        <f>'Gesamtenergie 2050 var.'!H83*'Energie pro Energieträger'!E$44</f>
        <v>0</v>
      </c>
      <c r="AO13" s="52">
        <f>'Gesamtenergie 2050 var.'!I83*'Energie pro Energieträger'!E$41</f>
        <v>111.98508104429973</v>
      </c>
      <c r="AQ13" s="8" t="str">
        <f t="shared" si="8"/>
        <v>Finland</v>
      </c>
      <c r="AR13" s="8" t="str">
        <f t="shared" si="9"/>
        <v>Raahe</v>
      </c>
      <c r="AS13" s="50">
        <f>AK13-'Verbrauch je Träger 2019'!F13</f>
        <v>-5731.8100856327292</v>
      </c>
      <c r="AT13" s="54">
        <f>AL13-'Verbrauch je Träger 2019'!G13</f>
        <v>-6461.7534380908201</v>
      </c>
      <c r="AU13" s="51">
        <f>AM13-'Verbrauch je Träger 2019'!H13</f>
        <v>0</v>
      </c>
      <c r="AV13" s="53">
        <f>AN13-'Verbrauch je Träger 2019'!I13</f>
        <v>0</v>
      </c>
      <c r="AW13" s="52">
        <f>AO13-'Verbrauch je Träger 2019'!J13</f>
        <v>-103.9714697402122</v>
      </c>
    </row>
    <row r="14" spans="3:49" x14ac:dyDescent="0.25">
      <c r="C14" s="8" t="str">
        <f>'Verbrauch je Träger 2019'!D88</f>
        <v>France</v>
      </c>
      <c r="D14" s="8" t="str">
        <f>'Verbrauch je Träger 2019'!E88</f>
        <v>Fos-Sur-Mer</v>
      </c>
      <c r="E14" s="50">
        <f>'Gesamtenergie 2050 var.'!E12*'Energie pro Energieträger'!D$43</f>
        <v>9972.7221693625143</v>
      </c>
      <c r="F14" s="54">
        <f>'Gesamtenergie 2050 var.'!F12*'Energie pro Energieträger'!D$41</f>
        <v>11242.743706134004</v>
      </c>
      <c r="G14" s="51">
        <f>'Gesamtenergie 2050 var.'!G12*'Energie pro Energieträger'!E$42</f>
        <v>0</v>
      </c>
      <c r="H14" s="53">
        <f>'Gesamtenergie 2050 var.'!H12*'Energie pro Energieträger'!E$44</f>
        <v>0</v>
      </c>
      <c r="I14" s="52">
        <f>'Gesamtenergie 2050 var.'!I12*'Energie pro Energieträger'!E$41</f>
        <v>180.89897707156115</v>
      </c>
      <c r="K14" s="8" t="str">
        <f t="shared" si="0"/>
        <v>France</v>
      </c>
      <c r="L14" s="8" t="str">
        <f t="shared" si="1"/>
        <v>Fos-Sur-Mer</v>
      </c>
      <c r="M14" s="50">
        <f>E14-'Verbrauch je Träger 2019'!F14</f>
        <v>-7198.5278306374857</v>
      </c>
      <c r="N14" s="54">
        <f>F14-'Verbrauch je Träger 2019'!G14</f>
        <v>-8115.2570067539982</v>
      </c>
      <c r="O14" s="51">
        <f>G14-'Verbrauch je Träger 2019'!H14</f>
        <v>0</v>
      </c>
      <c r="P14" s="53">
        <f>H14-'Verbrauch je Träger 2019'!I14</f>
        <v>0</v>
      </c>
      <c r="Q14" s="52">
        <f>I14-'Verbrauch je Träger 2019'!J14</f>
        <v>-130.57681732917723</v>
      </c>
      <c r="S14" s="8" t="str">
        <f t="shared" si="2"/>
        <v>France</v>
      </c>
      <c r="T14" s="8" t="str">
        <f t="shared" si="3"/>
        <v>Fos-Sur-Mer</v>
      </c>
      <c r="U14" s="50">
        <f>'Gesamtenergie 2050 var.'!E48*'Energie pro Energieträger'!D$43</f>
        <v>9438.4691960038072</v>
      </c>
      <c r="V14" s="54">
        <f>'Gesamtenergie 2050 var.'!F48*'Energie pro Energieträger'!D$41</f>
        <v>10640.453864733967</v>
      </c>
      <c r="W14" s="51">
        <f>'Gesamtenergie 2050 var.'!G48*'Energie pro Energieträger'!E$42</f>
        <v>0</v>
      </c>
      <c r="X14" s="53">
        <f>'Gesamtenergie 2050 var.'!H48*'Energie pro Energieträger'!E$44</f>
        <v>0</v>
      </c>
      <c r="Y14" s="52">
        <f>'Gesamtenergie 2050 var.'!I48*'Energie pro Energieträger'!E$41</f>
        <v>171.20796044272751</v>
      </c>
      <c r="AA14" s="8" t="str">
        <f t="shared" si="4"/>
        <v>France</v>
      </c>
      <c r="AB14" s="8" t="str">
        <f t="shared" si="5"/>
        <v>Fos-Sur-Mer</v>
      </c>
      <c r="AC14" s="50">
        <f>U14-'Verbrauch je Träger 2019'!F14</f>
        <v>-7732.7808039961928</v>
      </c>
      <c r="AD14" s="54">
        <f>V14-'Verbrauch je Träger 2019'!G14</f>
        <v>-8717.5468481540356</v>
      </c>
      <c r="AE14" s="51">
        <f>W14-'Verbrauch je Träger 2019'!H14</f>
        <v>0</v>
      </c>
      <c r="AF14" s="53">
        <f>X14-'Verbrauch je Träger 2019'!I14</f>
        <v>0</v>
      </c>
      <c r="AG14" s="52">
        <f>Y14-'Verbrauch je Träger 2019'!J14</f>
        <v>-140.26783395801087</v>
      </c>
      <c r="AI14" s="8" t="str">
        <f t="shared" si="6"/>
        <v>France</v>
      </c>
      <c r="AJ14" s="8" t="str">
        <f t="shared" si="7"/>
        <v>Fos-Sur-Mer</v>
      </c>
      <c r="AK14" s="50">
        <f>'Gesamtenergie 2050 var.'!E84*'Energie pro Energieträger'!D$43</f>
        <v>8904.2162226451019</v>
      </c>
      <c r="AL14" s="54">
        <f>'Gesamtenergie 2050 var.'!F84*'Energie pro Energieträger'!D$41</f>
        <v>10038.164023333933</v>
      </c>
      <c r="AM14" s="51">
        <f>'Gesamtenergie 2050 var.'!G84*'Energie pro Energieträger'!E$42</f>
        <v>0</v>
      </c>
      <c r="AN14" s="53">
        <f>'Gesamtenergie 2050 var.'!H84*'Energie pro Energieträger'!E$44</f>
        <v>0</v>
      </c>
      <c r="AO14" s="52">
        <f>'Gesamtenergie 2050 var.'!I84*'Energie pro Energieträger'!E$41</f>
        <v>161.51694381389387</v>
      </c>
      <c r="AQ14" s="8" t="str">
        <f t="shared" si="8"/>
        <v>France</v>
      </c>
      <c r="AR14" s="8" t="str">
        <f t="shared" si="9"/>
        <v>Fos-Sur-Mer</v>
      </c>
      <c r="AS14" s="50">
        <f>AK14-'Verbrauch je Träger 2019'!F14</f>
        <v>-8267.0337773548981</v>
      </c>
      <c r="AT14" s="54">
        <f>AL14-'Verbrauch je Träger 2019'!G14</f>
        <v>-9319.8366895540694</v>
      </c>
      <c r="AU14" s="51">
        <f>AM14-'Verbrauch je Träger 2019'!H14</f>
        <v>0</v>
      </c>
      <c r="AV14" s="53">
        <f>AN14-'Verbrauch je Träger 2019'!I14</f>
        <v>0</v>
      </c>
      <c r="AW14" s="52">
        <f>AO14-'Verbrauch je Träger 2019'!J14</f>
        <v>-149.95885058684451</v>
      </c>
    </row>
    <row r="15" spans="3:49" x14ac:dyDescent="0.25">
      <c r="C15" s="8" t="str">
        <f>'Verbrauch je Träger 2019'!D89</f>
        <v>France</v>
      </c>
      <c r="D15" s="8" t="str">
        <f>'Verbrauch je Träger 2019'!E89</f>
        <v>Dunkerque</v>
      </c>
      <c r="E15" s="50">
        <f>'Gesamtenergie 2050 var.'!E13*'Energie pro Energieträger'!D$43</f>
        <v>18216.839162702192</v>
      </c>
      <c r="F15" s="54">
        <f>'Gesamtenergie 2050 var.'!F13*'Energie pro Energieträger'!D$41</f>
        <v>20536.745169871447</v>
      </c>
      <c r="G15" s="51">
        <f>'Gesamtenergie 2050 var.'!G13*'Energie pro Energieträger'!E$42</f>
        <v>0</v>
      </c>
      <c r="H15" s="53">
        <f>'Gesamtenergie 2050 var.'!H13*'Energie pro Energieträger'!E$44</f>
        <v>0</v>
      </c>
      <c r="I15" s="52">
        <f>'Gesamtenergie 2050 var.'!I13*'Energie pro Energieträger'!E$41</f>
        <v>330.44213145071836</v>
      </c>
      <c r="K15" s="8" t="str">
        <f t="shared" si="0"/>
        <v>France</v>
      </c>
      <c r="L15" s="8" t="str">
        <f t="shared" si="1"/>
        <v>Dunkerque</v>
      </c>
      <c r="M15" s="50">
        <f>E15-'Verbrauch je Träger 2019'!F15</f>
        <v>-13149.310837297806</v>
      </c>
      <c r="N15" s="54">
        <f>F15-'Verbrauch je Träger 2019'!G15</f>
        <v>-14823.869465670632</v>
      </c>
      <c r="O15" s="51">
        <f>G15-'Verbrauch je Träger 2019'!H15</f>
        <v>0</v>
      </c>
      <c r="P15" s="53">
        <f>H15-'Verbrauch je Träger 2019'!I15</f>
        <v>0</v>
      </c>
      <c r="Q15" s="52">
        <f>I15-'Verbrauch je Träger 2019'!J15</f>
        <v>-238.52031965463044</v>
      </c>
      <c r="S15" s="8" t="str">
        <f t="shared" si="2"/>
        <v>France</v>
      </c>
      <c r="T15" s="8" t="str">
        <f t="shared" si="3"/>
        <v>Dunkerque</v>
      </c>
      <c r="U15" s="50">
        <f>'Gesamtenergie 2050 var.'!E49*'Energie pro Energieträger'!D$43</f>
        <v>17240.937064700287</v>
      </c>
      <c r="V15" s="54">
        <f>'Gesamtenergie 2050 var.'!F49*'Energie pro Energieträger'!D$41</f>
        <v>19436.562392914046</v>
      </c>
      <c r="W15" s="51">
        <f>'Gesamtenergie 2050 var.'!G49*'Energie pro Energieträger'!E$42</f>
        <v>0</v>
      </c>
      <c r="X15" s="53">
        <f>'Gesamtenergie 2050 var.'!H49*'Energie pro Energieträger'!E$44</f>
        <v>0</v>
      </c>
      <c r="Y15" s="52">
        <f>'Gesamtenergie 2050 var.'!I49*'Energie pro Energieträger'!E$41</f>
        <v>312.73987440871554</v>
      </c>
      <c r="AA15" s="8" t="str">
        <f t="shared" si="4"/>
        <v>France</v>
      </c>
      <c r="AB15" s="8" t="str">
        <f t="shared" si="5"/>
        <v>Dunkerque</v>
      </c>
      <c r="AC15" s="50">
        <f>U15-'Verbrauch je Träger 2019'!F15</f>
        <v>-14125.212935299711</v>
      </c>
      <c r="AD15" s="54">
        <f>V15-'Verbrauch je Träger 2019'!G15</f>
        <v>-15924.052242628033</v>
      </c>
      <c r="AE15" s="51">
        <f>W15-'Verbrauch je Träger 2019'!H15</f>
        <v>0</v>
      </c>
      <c r="AF15" s="53">
        <f>X15-'Verbrauch je Träger 2019'!I15</f>
        <v>0</v>
      </c>
      <c r="AG15" s="52">
        <f>Y15-'Verbrauch je Träger 2019'!J15</f>
        <v>-256.22257669663327</v>
      </c>
      <c r="AI15" s="8" t="str">
        <f t="shared" si="6"/>
        <v>France</v>
      </c>
      <c r="AJ15" s="8" t="str">
        <f t="shared" si="7"/>
        <v>Dunkerque</v>
      </c>
      <c r="AK15" s="50">
        <f>'Gesamtenergie 2050 var.'!E85*'Energie pro Energieträger'!D$43</f>
        <v>16265.034966698386</v>
      </c>
      <c r="AL15" s="54">
        <f>'Gesamtenergie 2050 var.'!F85*'Energie pro Energieträger'!D$41</f>
        <v>18336.379615956652</v>
      </c>
      <c r="AM15" s="51">
        <f>'Gesamtenergie 2050 var.'!G85*'Energie pro Energieträger'!E$42</f>
        <v>0</v>
      </c>
      <c r="AN15" s="53">
        <f>'Gesamtenergie 2050 var.'!H85*'Energie pro Energieträger'!E$44</f>
        <v>0</v>
      </c>
      <c r="AO15" s="52">
        <f>'Gesamtenergie 2050 var.'!I85*'Energie pro Energieträger'!E$41</f>
        <v>295.03761736671277</v>
      </c>
      <c r="AQ15" s="8" t="str">
        <f t="shared" si="8"/>
        <v>France</v>
      </c>
      <c r="AR15" s="8" t="str">
        <f t="shared" si="9"/>
        <v>Dunkerque</v>
      </c>
      <c r="AS15" s="50">
        <f>AK15-'Verbrauch je Träger 2019'!F15</f>
        <v>-15101.115033301612</v>
      </c>
      <c r="AT15" s="54">
        <f>AL15-'Verbrauch je Träger 2019'!G15</f>
        <v>-17024.235019585427</v>
      </c>
      <c r="AU15" s="51">
        <f>AM15-'Verbrauch je Träger 2019'!H15</f>
        <v>0</v>
      </c>
      <c r="AV15" s="53">
        <f>AN15-'Verbrauch je Träger 2019'!I15</f>
        <v>0</v>
      </c>
      <c r="AW15" s="52">
        <f>AO15-'Verbrauch je Träger 2019'!J15</f>
        <v>-273.92483373863604</v>
      </c>
    </row>
    <row r="16" spans="3:49" x14ac:dyDescent="0.25">
      <c r="C16" s="8" t="str">
        <f>'Verbrauch je Träger 2019'!D90</f>
        <v>Germany</v>
      </c>
      <c r="D16" s="8" t="str">
        <f>'Verbrauch je Träger 2019'!E90</f>
        <v>Bremen</v>
      </c>
      <c r="E16" s="50">
        <f>'Gesamtenergie 2050 var.'!E14*'Energie pro Energieträger'!D$43</f>
        <v>8775.9955090390122</v>
      </c>
      <c r="F16" s="54">
        <f>'Gesamtenergie 2050 var.'!F14*'Energie pro Energieträger'!D$41</f>
        <v>9893.6144613979232</v>
      </c>
      <c r="G16" s="51">
        <f>'Gesamtenergie 2050 var.'!G14*'Energie pro Energieträger'!E$42</f>
        <v>0</v>
      </c>
      <c r="H16" s="53">
        <f>'Gesamtenergie 2050 var.'!H14*'Energie pro Energieträger'!E$44</f>
        <v>0</v>
      </c>
      <c r="I16" s="52">
        <f>'Gesamtenergie 2050 var.'!I14*'Energie pro Energieträger'!E$41</f>
        <v>159.1910998229738</v>
      </c>
      <c r="K16" s="8" t="str">
        <f t="shared" si="0"/>
        <v>Germany</v>
      </c>
      <c r="L16" s="8" t="str">
        <f t="shared" si="1"/>
        <v>Bremen</v>
      </c>
      <c r="M16" s="50">
        <f>E16-'Verbrauch je Träger 2019'!F16</f>
        <v>-6334.7044909609867</v>
      </c>
      <c r="N16" s="54">
        <f>F16-'Verbrauch je Träger 2019'!G16</f>
        <v>-7141.4261659435142</v>
      </c>
      <c r="O16" s="51">
        <f>G16-'Verbrauch je Träger 2019'!H16</f>
        <v>0</v>
      </c>
      <c r="P16" s="53">
        <f>H16-'Verbrauch je Träger 2019'!I16</f>
        <v>0</v>
      </c>
      <c r="Q16" s="52">
        <f>I16-'Verbrauch je Träger 2019'!J16</f>
        <v>-114.90759924967597</v>
      </c>
      <c r="S16" s="8" t="str">
        <f t="shared" si="2"/>
        <v>Germany</v>
      </c>
      <c r="T16" s="8" t="str">
        <f t="shared" si="3"/>
        <v>Bremen</v>
      </c>
      <c r="U16" s="50">
        <f>'Gesamtenergie 2050 var.'!E50*'Energie pro Energieträger'!D$43</f>
        <v>8305.8528924833499</v>
      </c>
      <c r="V16" s="54">
        <f>'Gesamtenergie 2050 var.'!F50*'Energie pro Energieträger'!D$41</f>
        <v>9363.5994009658898</v>
      </c>
      <c r="W16" s="51">
        <f>'Gesamtenergie 2050 var.'!G50*'Energie pro Energieträger'!E$42</f>
        <v>0</v>
      </c>
      <c r="X16" s="53">
        <f>'Gesamtenergie 2050 var.'!H50*'Energie pro Energieträger'!E$44</f>
        <v>0</v>
      </c>
      <c r="Y16" s="52">
        <f>'Gesamtenergie 2050 var.'!I50*'Energie pro Energieträger'!E$41</f>
        <v>150.6630051896002</v>
      </c>
      <c r="AA16" s="8" t="str">
        <f t="shared" si="4"/>
        <v>Germany</v>
      </c>
      <c r="AB16" s="8" t="str">
        <f t="shared" si="5"/>
        <v>Bremen</v>
      </c>
      <c r="AC16" s="50">
        <f>U16-'Verbrauch je Träger 2019'!F16</f>
        <v>-6804.847107516649</v>
      </c>
      <c r="AD16" s="54">
        <f>V16-'Verbrauch je Träger 2019'!G16</f>
        <v>-7671.4412263755476</v>
      </c>
      <c r="AE16" s="51">
        <f>W16-'Verbrauch je Träger 2019'!H16</f>
        <v>0</v>
      </c>
      <c r="AF16" s="53">
        <f>X16-'Verbrauch je Träger 2019'!I16</f>
        <v>0</v>
      </c>
      <c r="AG16" s="52">
        <f>Y16-'Verbrauch je Träger 2019'!J16</f>
        <v>-123.43569388304957</v>
      </c>
      <c r="AI16" s="8" t="str">
        <f t="shared" si="6"/>
        <v>Germany</v>
      </c>
      <c r="AJ16" s="8" t="str">
        <f t="shared" si="7"/>
        <v>Bremen</v>
      </c>
      <c r="AK16" s="50">
        <f>'Gesamtenergie 2050 var.'!E86*'Energie pro Energieträger'!D$43</f>
        <v>7835.7102759276895</v>
      </c>
      <c r="AL16" s="54">
        <f>'Gesamtenergie 2050 var.'!F86*'Energie pro Energieträger'!D$41</f>
        <v>8833.5843405338583</v>
      </c>
      <c r="AM16" s="51">
        <f>'Gesamtenergie 2050 var.'!G86*'Energie pro Energieträger'!E$42</f>
        <v>0</v>
      </c>
      <c r="AN16" s="53">
        <f>'Gesamtenergie 2050 var.'!H86*'Energie pro Energieträger'!E$44</f>
        <v>0</v>
      </c>
      <c r="AO16" s="52">
        <f>'Gesamtenergie 2050 var.'!I86*'Energie pro Energieträger'!E$41</f>
        <v>142.1349105562266</v>
      </c>
      <c r="AQ16" s="8" t="str">
        <f t="shared" si="8"/>
        <v>Germany</v>
      </c>
      <c r="AR16" s="8" t="str">
        <f t="shared" si="9"/>
        <v>Bremen</v>
      </c>
      <c r="AS16" s="50">
        <f>AK16-'Verbrauch je Träger 2019'!F16</f>
        <v>-7274.9897240723094</v>
      </c>
      <c r="AT16" s="54">
        <f>AL16-'Verbrauch je Träger 2019'!G16</f>
        <v>-8201.4562868075791</v>
      </c>
      <c r="AU16" s="51">
        <f>AM16-'Verbrauch je Träger 2019'!H16</f>
        <v>0</v>
      </c>
      <c r="AV16" s="53">
        <f>AN16-'Verbrauch je Träger 2019'!I16</f>
        <v>0</v>
      </c>
      <c r="AW16" s="52">
        <f>AO16-'Verbrauch je Träger 2019'!J16</f>
        <v>-131.96378851642316</v>
      </c>
    </row>
    <row r="17" spans="3:49" x14ac:dyDescent="0.25">
      <c r="C17" s="8" t="str">
        <f>'Verbrauch je Träger 2019'!D91</f>
        <v>Germany</v>
      </c>
      <c r="D17" s="8" t="str">
        <f>'Verbrauch je Träger 2019'!E91</f>
        <v>Voelklingen</v>
      </c>
      <c r="E17" s="50">
        <f>'Gesamtenergie 2050 var.'!E15*'Energie pro Energieträger'!D$43</f>
        <v>7398.430153377737</v>
      </c>
      <c r="F17" s="54">
        <f>'Gesamtenergie 2050 var.'!F15*'Energie pro Energieträger'!D$41</f>
        <v>8340.61679745728</v>
      </c>
      <c r="G17" s="51">
        <f>'Gesamtenergie 2050 var.'!G15*'Energie pro Energieträger'!E$42</f>
        <v>0</v>
      </c>
      <c r="H17" s="53">
        <f>'Gesamtenergie 2050 var.'!H15*'Energie pro Energieträger'!E$44</f>
        <v>0</v>
      </c>
      <c r="I17" s="52">
        <f>'Gesamtenergie 2050 var.'!I15*'Energie pro Energieträger'!E$41</f>
        <v>134.20292112348881</v>
      </c>
      <c r="K17" s="8" t="str">
        <f t="shared" si="0"/>
        <v>Germany</v>
      </c>
      <c r="L17" s="8" t="str">
        <f t="shared" si="1"/>
        <v>Voelklingen</v>
      </c>
      <c r="M17" s="50">
        <f>E17-'Verbrauch je Träger 2019'!F17</f>
        <v>-5340.3478466222614</v>
      </c>
      <c r="N17" s="54">
        <f>F17-'Verbrauch je Träger 2019'!G17</f>
        <v>-6020.4386647438969</v>
      </c>
      <c r="O17" s="51">
        <f>G17-'Verbrauch je Träger 2019'!H17</f>
        <v>0</v>
      </c>
      <c r="P17" s="53">
        <f>H17-'Verbrauch je Träger 2019'!I17</f>
        <v>0</v>
      </c>
      <c r="Q17" s="52">
        <f>I17-'Verbrauch je Träger 2019'!J17</f>
        <v>-96.870588215938966</v>
      </c>
      <c r="S17" s="8" t="str">
        <f t="shared" si="2"/>
        <v>Germany</v>
      </c>
      <c r="T17" s="8" t="str">
        <f t="shared" si="3"/>
        <v>Voelklingen</v>
      </c>
      <c r="U17" s="50">
        <f>'Gesamtenergie 2050 var.'!E51*'Energie pro Energieträger'!D$43</f>
        <v>7002.085680875357</v>
      </c>
      <c r="V17" s="54">
        <f>'Gesamtenergie 2050 var.'!F51*'Energie pro Energieträger'!D$41</f>
        <v>7893.7980404506388</v>
      </c>
      <c r="W17" s="51">
        <f>'Gesamtenergie 2050 var.'!G51*'Energie pro Energieträger'!E$42</f>
        <v>0</v>
      </c>
      <c r="X17" s="53">
        <f>'Gesamtenergie 2050 var.'!H51*'Energie pro Energieträger'!E$44</f>
        <v>0</v>
      </c>
      <c r="Y17" s="52">
        <f>'Gesamtenergie 2050 var.'!I51*'Energie pro Energieträger'!E$41</f>
        <v>127.01347892044475</v>
      </c>
      <c r="AA17" s="8" t="str">
        <f t="shared" si="4"/>
        <v>Germany</v>
      </c>
      <c r="AB17" s="8" t="str">
        <f t="shared" si="5"/>
        <v>Voelklingen</v>
      </c>
      <c r="AC17" s="50">
        <f>U17-'Verbrauch je Träger 2019'!F17</f>
        <v>-5736.6923191246415</v>
      </c>
      <c r="AD17" s="54">
        <f>V17-'Verbrauch je Träger 2019'!G17</f>
        <v>-6467.257421750538</v>
      </c>
      <c r="AE17" s="51">
        <f>W17-'Verbrauch je Träger 2019'!H17</f>
        <v>0</v>
      </c>
      <c r="AF17" s="53">
        <f>X17-'Verbrauch je Träger 2019'!I17</f>
        <v>0</v>
      </c>
      <c r="AG17" s="52">
        <f>Y17-'Verbrauch je Träger 2019'!J17</f>
        <v>-104.06003041898302</v>
      </c>
      <c r="AI17" s="8" t="str">
        <f t="shared" si="6"/>
        <v>Germany</v>
      </c>
      <c r="AJ17" s="8" t="str">
        <f t="shared" si="7"/>
        <v>Voelklingen</v>
      </c>
      <c r="AK17" s="50">
        <f>'Gesamtenergie 2050 var.'!E87*'Energie pro Energieträger'!D$43</f>
        <v>6605.7412083729787</v>
      </c>
      <c r="AL17" s="54">
        <f>'Gesamtenergie 2050 var.'!F87*'Energie pro Energieträger'!D$41</f>
        <v>7446.9792834439995</v>
      </c>
      <c r="AM17" s="51">
        <f>'Gesamtenergie 2050 var.'!G87*'Energie pro Energieträger'!E$42</f>
        <v>0</v>
      </c>
      <c r="AN17" s="53">
        <f>'Gesamtenergie 2050 var.'!H87*'Energie pro Energieträger'!E$44</f>
        <v>0</v>
      </c>
      <c r="AO17" s="52">
        <f>'Gesamtenergie 2050 var.'!I87*'Energie pro Energieträger'!E$41</f>
        <v>119.82403671740073</v>
      </c>
      <c r="AQ17" s="8" t="str">
        <f t="shared" si="8"/>
        <v>Germany</v>
      </c>
      <c r="AR17" s="8" t="str">
        <f t="shared" si="9"/>
        <v>Voelklingen</v>
      </c>
      <c r="AS17" s="50">
        <f>AK17-'Verbrauch je Träger 2019'!F17</f>
        <v>-6133.0367916270197</v>
      </c>
      <c r="AT17" s="54">
        <f>AL17-'Verbrauch je Träger 2019'!G17</f>
        <v>-6914.0761787571773</v>
      </c>
      <c r="AU17" s="51">
        <f>AM17-'Verbrauch je Träger 2019'!H17</f>
        <v>0</v>
      </c>
      <c r="AV17" s="53">
        <f>AN17-'Verbrauch je Träger 2019'!I17</f>
        <v>0</v>
      </c>
      <c r="AW17" s="52">
        <f>AO17-'Verbrauch je Träger 2019'!J17</f>
        <v>-111.24947262202704</v>
      </c>
    </row>
    <row r="18" spans="3:49" x14ac:dyDescent="0.25">
      <c r="C18" s="8" t="str">
        <f>'Verbrauch je Träger 2019'!D92</f>
        <v>Germany</v>
      </c>
      <c r="D18" s="8" t="str">
        <f>'Verbrauch je Träger 2019'!E92</f>
        <v>Eisenhuettenstadt</v>
      </c>
      <c r="E18" s="50">
        <f>'Gesamtenergie 2050 var.'!E16*'Energie pro Energieträger'!D$43</f>
        <v>5717.6940437678413</v>
      </c>
      <c r="F18" s="54">
        <f>'Gesamtenergie 2050 var.'!F16*'Energie pro Energieträger'!D$41</f>
        <v>6445.8397248501624</v>
      </c>
      <c r="G18" s="51">
        <f>'Gesamtenergie 2050 var.'!G16*'Energie pro Energieträger'!E$42</f>
        <v>0</v>
      </c>
      <c r="H18" s="53">
        <f>'Gesamtenergie 2050 var.'!H16*'Energie pro Energieträger'!E$44</f>
        <v>0</v>
      </c>
      <c r="I18" s="52">
        <f>'Gesamtenergie 2050 var.'!I16*'Energie pro Energieträger'!E$41</f>
        <v>103.7154135210284</v>
      </c>
      <c r="K18" s="8" t="str">
        <f t="shared" si="0"/>
        <v>Germany</v>
      </c>
      <c r="L18" s="8" t="str">
        <f t="shared" si="1"/>
        <v>Eisenhuettenstadt</v>
      </c>
      <c r="M18" s="50">
        <f>E18-'Verbrauch je Träger 2019'!F18</f>
        <v>-4127.1559562321572</v>
      </c>
      <c r="N18" s="54">
        <f>F18-'Verbrauch je Träger 2019'!G18</f>
        <v>-4652.7473505389589</v>
      </c>
      <c r="O18" s="51">
        <f>G18-'Verbrauch je Träger 2019'!H18</f>
        <v>0</v>
      </c>
      <c r="P18" s="53">
        <f>H18-'Verbrauch je Träger 2019'!I18</f>
        <v>0</v>
      </c>
      <c r="Q18" s="52">
        <f>I18-'Verbrauch je Träger 2019'!J18</f>
        <v>-74.864041935394951</v>
      </c>
      <c r="S18" s="8" t="str">
        <f t="shared" si="2"/>
        <v>Germany</v>
      </c>
      <c r="T18" s="8" t="str">
        <f t="shared" si="3"/>
        <v>Eisenhuettenstadt</v>
      </c>
      <c r="U18" s="50">
        <f>'Gesamtenergie 2050 var.'!E52*'Energie pro Energieträger'!D$43</f>
        <v>5411.3890057088493</v>
      </c>
      <c r="V18" s="54">
        <f>'Gesamtenergie 2050 var.'!F52*'Energie pro Energieträger'!D$41</f>
        <v>6100.5268824474751</v>
      </c>
      <c r="W18" s="51">
        <f>'Gesamtenergie 2050 var.'!G52*'Energie pro Energieträger'!E$42</f>
        <v>0</v>
      </c>
      <c r="X18" s="53">
        <f>'Gesamtenergie 2050 var.'!H52*'Energie pro Energieträger'!E$44</f>
        <v>0</v>
      </c>
      <c r="Y18" s="52">
        <f>'Gesamtenergie 2050 var.'!I52*'Energie pro Energieträger'!E$41</f>
        <v>98.159230653830434</v>
      </c>
      <c r="AA18" s="8" t="str">
        <f t="shared" si="4"/>
        <v>Germany</v>
      </c>
      <c r="AB18" s="8" t="str">
        <f t="shared" si="5"/>
        <v>Eisenhuettenstadt</v>
      </c>
      <c r="AC18" s="50">
        <f>U18-'Verbrauch je Träger 2019'!F18</f>
        <v>-4433.4609942911493</v>
      </c>
      <c r="AD18" s="54">
        <f>V18-'Verbrauch je Träger 2019'!G18</f>
        <v>-4998.0601929416462</v>
      </c>
      <c r="AE18" s="51">
        <f>W18-'Verbrauch je Träger 2019'!H18</f>
        <v>0</v>
      </c>
      <c r="AF18" s="53">
        <f>X18-'Verbrauch je Träger 2019'!I18</f>
        <v>0</v>
      </c>
      <c r="AG18" s="52">
        <f>Y18-'Verbrauch je Träger 2019'!J18</f>
        <v>-80.420224802592912</v>
      </c>
      <c r="AI18" s="8" t="str">
        <f t="shared" si="6"/>
        <v>Germany</v>
      </c>
      <c r="AJ18" s="8" t="str">
        <f t="shared" si="7"/>
        <v>Eisenhuettenstadt</v>
      </c>
      <c r="AK18" s="50">
        <f>'Gesamtenergie 2050 var.'!E88*'Energie pro Energieträger'!D$43</f>
        <v>5105.0839676498581</v>
      </c>
      <c r="AL18" s="54">
        <f>'Gesamtenergie 2050 var.'!F88*'Energie pro Energieträger'!D$41</f>
        <v>5755.2140400447879</v>
      </c>
      <c r="AM18" s="51">
        <f>'Gesamtenergie 2050 var.'!G88*'Energie pro Energieträger'!E$42</f>
        <v>0</v>
      </c>
      <c r="AN18" s="53">
        <f>'Gesamtenergie 2050 var.'!H88*'Energie pro Energieträger'!E$44</f>
        <v>0</v>
      </c>
      <c r="AO18" s="52">
        <f>'Gesamtenergie 2050 var.'!I88*'Energie pro Energieträger'!E$41</f>
        <v>92.603047786632487</v>
      </c>
      <c r="AQ18" s="8" t="str">
        <f t="shared" si="8"/>
        <v>Germany</v>
      </c>
      <c r="AR18" s="8" t="str">
        <f t="shared" si="9"/>
        <v>Eisenhuettenstadt</v>
      </c>
      <c r="AS18" s="50">
        <f>AK18-'Verbrauch je Träger 2019'!F18</f>
        <v>-4739.7660323501404</v>
      </c>
      <c r="AT18" s="54">
        <f>AL18-'Verbrauch je Träger 2019'!G18</f>
        <v>-5343.3730353443334</v>
      </c>
      <c r="AU18" s="51">
        <f>AM18-'Verbrauch je Träger 2019'!H18</f>
        <v>0</v>
      </c>
      <c r="AV18" s="53">
        <f>AN18-'Verbrauch je Träger 2019'!I18</f>
        <v>0</v>
      </c>
      <c r="AW18" s="52">
        <f>AO18-'Verbrauch je Träger 2019'!J18</f>
        <v>-85.976407669790859</v>
      </c>
    </row>
    <row r="19" spans="3:49" x14ac:dyDescent="0.25">
      <c r="C19" s="8" t="str">
        <f>'Verbrauch je Träger 2019'!D93</f>
        <v>Germany</v>
      </c>
      <c r="D19" s="8" t="str">
        <f>'Verbrauch je Träger 2019'!E93</f>
        <v>Duisburg-Huckingen</v>
      </c>
      <c r="E19" s="50">
        <f>'Gesamtenergie 2050 var.'!E17*'Energie pro Energieträger'!D$43</f>
        <v>13296.962892483352</v>
      </c>
      <c r="F19" s="54">
        <f>'Gesamtenergie 2050 var.'!F17*'Energie pro Energieträger'!D$41</f>
        <v>14990.324941512004</v>
      </c>
      <c r="G19" s="51">
        <f>'Gesamtenergie 2050 var.'!G17*'Energie pro Energieträger'!E$42</f>
        <v>0</v>
      </c>
      <c r="H19" s="53">
        <f>'Gesamtenergie 2050 var.'!H17*'Energie pro Energieträger'!E$44</f>
        <v>0</v>
      </c>
      <c r="I19" s="52">
        <f>'Gesamtenergie 2050 var.'!I17*'Energie pro Energieträger'!E$41</f>
        <v>241.19863609541486</v>
      </c>
      <c r="K19" s="8" t="str">
        <f t="shared" si="0"/>
        <v>Germany</v>
      </c>
      <c r="L19" s="8" t="str">
        <f t="shared" si="1"/>
        <v>Duisburg-Huckingen</v>
      </c>
      <c r="M19" s="50">
        <f>E19-'Verbrauch je Träger 2019'!F19</f>
        <v>-9598.0371075166477</v>
      </c>
      <c r="N19" s="54">
        <f>F19-'Verbrauch je Träger 2019'!G19</f>
        <v>-10820.342675671996</v>
      </c>
      <c r="O19" s="51">
        <f>G19-'Verbrauch je Träger 2019'!H19</f>
        <v>0</v>
      </c>
      <c r="P19" s="53">
        <f>H19-'Verbrauch je Träger 2019'!I19</f>
        <v>0</v>
      </c>
      <c r="Q19" s="52">
        <f>I19-'Verbrauch je Träger 2019'!J19</f>
        <v>-174.10242310556967</v>
      </c>
      <c r="S19" s="8" t="str">
        <f t="shared" si="2"/>
        <v>Germany</v>
      </c>
      <c r="T19" s="8" t="str">
        <f t="shared" si="3"/>
        <v>Duisburg-Huckingen</v>
      </c>
      <c r="U19" s="50">
        <f>'Gesamtenergie 2050 var.'!E53*'Energie pro Energieträger'!D$43</f>
        <v>12584.625594671743</v>
      </c>
      <c r="V19" s="54">
        <f>'Gesamtenergie 2050 var.'!F53*'Energie pro Energieträger'!D$41</f>
        <v>14187.271819645288</v>
      </c>
      <c r="W19" s="51">
        <f>'Gesamtenergie 2050 var.'!G53*'Energie pro Energieträger'!E$42</f>
        <v>0</v>
      </c>
      <c r="X19" s="53">
        <f>'Gesamtenergie 2050 var.'!H53*'Energie pro Energieträger'!E$44</f>
        <v>0</v>
      </c>
      <c r="Y19" s="52">
        <f>'Gesamtenergie 2050 var.'!I53*'Energie pro Energieträger'!E$41</f>
        <v>228.27728059030335</v>
      </c>
      <c r="AA19" s="8" t="str">
        <f t="shared" si="4"/>
        <v>Germany</v>
      </c>
      <c r="AB19" s="8" t="str">
        <f t="shared" si="5"/>
        <v>Duisburg-Huckingen</v>
      </c>
      <c r="AC19" s="50">
        <f>U19-'Verbrauch je Träger 2019'!F19</f>
        <v>-10310.374405328257</v>
      </c>
      <c r="AD19" s="54">
        <f>V19-'Verbrauch je Träger 2019'!G19</f>
        <v>-11623.395797538713</v>
      </c>
      <c r="AE19" s="51">
        <f>W19-'Verbrauch je Träger 2019'!H19</f>
        <v>0</v>
      </c>
      <c r="AF19" s="53">
        <f>X19-'Verbrauch je Träger 2019'!I19</f>
        <v>0</v>
      </c>
      <c r="AG19" s="52">
        <f>Y19-'Verbrauch je Träger 2019'!J19</f>
        <v>-187.02377861068118</v>
      </c>
      <c r="AI19" s="8" t="str">
        <f t="shared" si="6"/>
        <v>Germany</v>
      </c>
      <c r="AJ19" s="8" t="str">
        <f t="shared" si="7"/>
        <v>Duisburg-Huckingen</v>
      </c>
      <c r="AK19" s="50">
        <f>'Gesamtenergie 2050 var.'!E89*'Energie pro Energieträger'!D$43</f>
        <v>11872.288296860137</v>
      </c>
      <c r="AL19" s="54">
        <f>'Gesamtenergie 2050 var.'!F89*'Energie pro Energieträger'!D$41</f>
        <v>13384.218697778575</v>
      </c>
      <c r="AM19" s="51">
        <f>'Gesamtenergie 2050 var.'!G89*'Energie pro Energieträger'!E$42</f>
        <v>0</v>
      </c>
      <c r="AN19" s="53">
        <f>'Gesamtenergie 2050 var.'!H89*'Energie pro Energieträger'!E$44</f>
        <v>0</v>
      </c>
      <c r="AO19" s="52">
        <f>'Gesamtenergie 2050 var.'!I89*'Energie pro Energieträger'!E$41</f>
        <v>215.35592508519184</v>
      </c>
      <c r="AQ19" s="8" t="str">
        <f t="shared" si="8"/>
        <v>Germany</v>
      </c>
      <c r="AR19" s="8" t="str">
        <f t="shared" si="9"/>
        <v>Duisburg-Huckingen</v>
      </c>
      <c r="AS19" s="50">
        <f>AK19-'Verbrauch je Träger 2019'!F19</f>
        <v>-11022.711703139863</v>
      </c>
      <c r="AT19" s="54">
        <f>AL19-'Verbrauch je Träger 2019'!G19</f>
        <v>-12426.448919405426</v>
      </c>
      <c r="AU19" s="51">
        <f>AM19-'Verbrauch je Träger 2019'!H19</f>
        <v>0</v>
      </c>
      <c r="AV19" s="53">
        <f>AN19-'Verbrauch je Träger 2019'!I19</f>
        <v>0</v>
      </c>
      <c r="AW19" s="52">
        <f>AO19-'Verbrauch je Träger 2019'!J19</f>
        <v>-199.94513411579268</v>
      </c>
    </row>
    <row r="20" spans="3:49" x14ac:dyDescent="0.25">
      <c r="C20" s="8" t="str">
        <f>'Verbrauch je Träger 2019'!D94</f>
        <v>Germany</v>
      </c>
      <c r="D20" s="8" t="str">
        <f>'Verbrauch je Träger 2019'!E94</f>
        <v>Duisburg-Beeckerwerth</v>
      </c>
      <c r="E20" s="50">
        <f>'Gesamtenergie 2050 var.'!E18*'Energie pro Energieträger'!D$43</f>
        <v>15956.355470980023</v>
      </c>
      <c r="F20" s="54">
        <f>'Gesamtenergie 2050 var.'!F18*'Energie pro Energieträger'!D$41</f>
        <v>17988.389929814406</v>
      </c>
      <c r="G20" s="51">
        <f>'Gesamtenergie 2050 var.'!G18*'Energie pro Energieträger'!E$42</f>
        <v>0</v>
      </c>
      <c r="H20" s="53">
        <f>'Gesamtenergie 2050 var.'!H18*'Energie pro Energieträger'!E$44</f>
        <v>0</v>
      </c>
      <c r="I20" s="52">
        <f>'Gesamtenergie 2050 var.'!I18*'Energie pro Energieträger'!E$41</f>
        <v>289.43836331449779</v>
      </c>
      <c r="K20" s="8" t="str">
        <f t="shared" si="0"/>
        <v>Germany</v>
      </c>
      <c r="L20" s="8" t="str">
        <f t="shared" si="1"/>
        <v>Duisburg-Beeckerwerth</v>
      </c>
      <c r="M20" s="50">
        <f>E20-'Verbrauch je Träger 2019'!F20</f>
        <v>-11517.644529019977</v>
      </c>
      <c r="N20" s="54">
        <f>F20-'Verbrauch je Träger 2019'!G20</f>
        <v>-12984.411210806393</v>
      </c>
      <c r="O20" s="51">
        <f>G20-'Verbrauch je Träger 2019'!H20</f>
        <v>0</v>
      </c>
      <c r="P20" s="53">
        <f>H20-'Verbrauch je Träger 2019'!I20</f>
        <v>0</v>
      </c>
      <c r="Q20" s="52">
        <f>I20-'Verbrauch je Träger 2019'!J20</f>
        <v>-208.9229077266836</v>
      </c>
      <c r="S20" s="8" t="str">
        <f t="shared" si="2"/>
        <v>Germany</v>
      </c>
      <c r="T20" s="8" t="str">
        <f t="shared" si="3"/>
        <v>Duisburg-Beeckerwerth</v>
      </c>
      <c r="U20" s="50">
        <f>'Gesamtenergie 2050 var.'!E54*'Energie pro Energieträger'!D$43</f>
        <v>15101.550713606091</v>
      </c>
      <c r="V20" s="54">
        <f>'Gesamtenergie 2050 var.'!F54*'Energie pro Energieträger'!D$41</f>
        <v>17024.726183574348</v>
      </c>
      <c r="W20" s="51">
        <f>'Gesamtenergie 2050 var.'!G54*'Energie pro Energieträger'!E$42</f>
        <v>0</v>
      </c>
      <c r="X20" s="53">
        <f>'Gesamtenergie 2050 var.'!H54*'Energie pro Energieträger'!E$44</f>
        <v>0</v>
      </c>
      <c r="Y20" s="52">
        <f>'Gesamtenergie 2050 var.'!I54*'Energie pro Energieträger'!E$41</f>
        <v>273.93273670836396</v>
      </c>
      <c r="AA20" s="8" t="str">
        <f t="shared" si="4"/>
        <v>Germany</v>
      </c>
      <c r="AB20" s="8" t="str">
        <f t="shared" si="5"/>
        <v>Duisburg-Beeckerwerth</v>
      </c>
      <c r="AC20" s="50">
        <f>U20-'Verbrauch je Träger 2019'!F20</f>
        <v>-12372.449286393909</v>
      </c>
      <c r="AD20" s="54">
        <f>V20-'Verbrauch je Träger 2019'!G20</f>
        <v>-13948.07495704645</v>
      </c>
      <c r="AE20" s="51">
        <f>W20-'Verbrauch je Träger 2019'!H20</f>
        <v>0</v>
      </c>
      <c r="AF20" s="53">
        <f>X20-'Verbrauch je Träger 2019'!I20</f>
        <v>0</v>
      </c>
      <c r="AG20" s="52">
        <f>Y20-'Verbrauch je Träger 2019'!J20</f>
        <v>-224.42853433281743</v>
      </c>
      <c r="AI20" s="8" t="str">
        <f t="shared" si="6"/>
        <v>Germany</v>
      </c>
      <c r="AJ20" s="8" t="str">
        <f t="shared" si="7"/>
        <v>Duisburg-Beeckerwerth</v>
      </c>
      <c r="AK20" s="50">
        <f>'Gesamtenergie 2050 var.'!E90*'Energie pro Energieträger'!D$43</f>
        <v>14246.745956232164</v>
      </c>
      <c r="AL20" s="54">
        <f>'Gesamtenergie 2050 var.'!F90*'Energie pro Energieträger'!D$41</f>
        <v>16061.062437334291</v>
      </c>
      <c r="AM20" s="51">
        <f>'Gesamtenergie 2050 var.'!G90*'Energie pro Energieträger'!E$42</f>
        <v>0</v>
      </c>
      <c r="AN20" s="53">
        <f>'Gesamtenergie 2050 var.'!H90*'Energie pro Energieträger'!E$44</f>
        <v>0</v>
      </c>
      <c r="AO20" s="52">
        <f>'Gesamtenergie 2050 var.'!I90*'Energie pro Energieträger'!E$41</f>
        <v>258.42711010223019</v>
      </c>
      <c r="AQ20" s="8" t="str">
        <f t="shared" si="8"/>
        <v>Germany</v>
      </c>
      <c r="AR20" s="8" t="str">
        <f t="shared" si="9"/>
        <v>Duisburg-Beeckerwerth</v>
      </c>
      <c r="AS20" s="50">
        <f>AK20-'Verbrauch je Träger 2019'!F20</f>
        <v>-13227.254043767836</v>
      </c>
      <c r="AT20" s="54">
        <f>AL20-'Verbrauch je Träger 2019'!G20</f>
        <v>-14911.738703286508</v>
      </c>
      <c r="AU20" s="51">
        <f>AM20-'Verbrauch je Träger 2019'!H20</f>
        <v>0</v>
      </c>
      <c r="AV20" s="53">
        <f>AN20-'Verbrauch je Träger 2019'!I20</f>
        <v>0</v>
      </c>
      <c r="AW20" s="52">
        <f>AO20-'Verbrauch je Träger 2019'!J20</f>
        <v>-239.93416093895121</v>
      </c>
    </row>
    <row r="21" spans="3:49" x14ac:dyDescent="0.25">
      <c r="C21" s="8" t="str">
        <f>'Verbrauch je Träger 2019'!D95</f>
        <v>Germany</v>
      </c>
      <c r="D21" s="8" t="str">
        <f>'Verbrauch je Träger 2019'!E95</f>
        <v>Salzgitter</v>
      </c>
      <c r="E21" s="50">
        <f>'Gesamtenergie 2050 var.'!E19*'Energie pro Energieträger'!D$43</f>
        <v>12233.205861084683</v>
      </c>
      <c r="F21" s="54">
        <f>'Gesamtenergie 2050 var.'!F19*'Energie pro Energieträger'!D$41</f>
        <v>13791.098946191045</v>
      </c>
      <c r="G21" s="51">
        <f>'Gesamtenergie 2050 var.'!G19*'Energie pro Energieträger'!E$42</f>
        <v>0</v>
      </c>
      <c r="H21" s="53">
        <f>'Gesamtenergie 2050 var.'!H19*'Energie pro Energieträger'!E$44</f>
        <v>0</v>
      </c>
      <c r="I21" s="52">
        <f>'Gesamtenergie 2050 var.'!I19*'Energie pro Energieträger'!E$41</f>
        <v>221.90274520778166</v>
      </c>
      <c r="K21" s="8" t="str">
        <f t="shared" si="0"/>
        <v>Germany</v>
      </c>
      <c r="L21" s="8" t="str">
        <f t="shared" si="1"/>
        <v>Salzgitter</v>
      </c>
      <c r="M21" s="50">
        <f>E21-'Verbrauch je Träger 2019'!F21</f>
        <v>-8830.1941389153144</v>
      </c>
      <c r="N21" s="54">
        <f>F21-'Verbrauch je Träger 2019'!G21</f>
        <v>-9954.7152616182339</v>
      </c>
      <c r="O21" s="51">
        <f>G21-'Verbrauch je Träger 2019'!H21</f>
        <v>0</v>
      </c>
      <c r="P21" s="53">
        <f>H21-'Verbrauch je Träger 2019'!I21</f>
        <v>0</v>
      </c>
      <c r="Q21" s="52">
        <f>I21-'Verbrauch je Träger 2019'!J21</f>
        <v>-160.17422925712413</v>
      </c>
      <c r="S21" s="8" t="str">
        <f t="shared" si="2"/>
        <v>Germany</v>
      </c>
      <c r="T21" s="8" t="str">
        <f t="shared" si="3"/>
        <v>Salzgitter</v>
      </c>
      <c r="U21" s="50">
        <f>'Gesamtenergie 2050 var.'!E55*'Energie pro Energieträger'!D$43</f>
        <v>11577.855547098003</v>
      </c>
      <c r="V21" s="54">
        <f>'Gesamtenergie 2050 var.'!F55*'Energie pro Energieträger'!D$41</f>
        <v>13052.290074073666</v>
      </c>
      <c r="W21" s="51">
        <f>'Gesamtenergie 2050 var.'!G55*'Energie pro Energieträger'!E$42</f>
        <v>0</v>
      </c>
      <c r="X21" s="53">
        <f>'Gesamtenergie 2050 var.'!H55*'Energie pro Energieträger'!E$44</f>
        <v>0</v>
      </c>
      <c r="Y21" s="52">
        <f>'Gesamtenergie 2050 var.'!I55*'Energie pro Energieträger'!E$41</f>
        <v>210.01509814307906</v>
      </c>
      <c r="AA21" s="8" t="str">
        <f t="shared" si="4"/>
        <v>Germany</v>
      </c>
      <c r="AB21" s="8" t="str">
        <f t="shared" si="5"/>
        <v>Salzgitter</v>
      </c>
      <c r="AC21" s="50">
        <f>U21-'Verbrauch je Träger 2019'!F21</f>
        <v>-9485.5444529019951</v>
      </c>
      <c r="AD21" s="54">
        <f>V21-'Verbrauch je Träger 2019'!G21</f>
        <v>-10693.524133735613</v>
      </c>
      <c r="AE21" s="51">
        <f>W21-'Verbrauch je Träger 2019'!H21</f>
        <v>0</v>
      </c>
      <c r="AF21" s="53">
        <f>X21-'Verbrauch je Träger 2019'!I21</f>
        <v>0</v>
      </c>
      <c r="AG21" s="52">
        <f>Y21-'Verbrauch je Träger 2019'!J21</f>
        <v>-172.06187632182673</v>
      </c>
      <c r="AI21" s="8" t="str">
        <f t="shared" si="6"/>
        <v>Germany</v>
      </c>
      <c r="AJ21" s="8" t="str">
        <f t="shared" si="7"/>
        <v>Salzgitter</v>
      </c>
      <c r="AK21" s="50">
        <f>'Gesamtenergie 2050 var.'!E91*'Energie pro Energieträger'!D$43</f>
        <v>10922.505233111324</v>
      </c>
      <c r="AL21" s="54">
        <f>'Gesamtenergie 2050 var.'!F91*'Energie pro Energieträger'!D$41</f>
        <v>12313.481201956289</v>
      </c>
      <c r="AM21" s="51">
        <f>'Gesamtenergie 2050 var.'!G91*'Energie pro Energieträger'!E$42</f>
        <v>0</v>
      </c>
      <c r="AN21" s="53">
        <f>'Gesamtenergie 2050 var.'!H91*'Energie pro Energieträger'!E$44</f>
        <v>0</v>
      </c>
      <c r="AO21" s="52">
        <f>'Gesamtenergie 2050 var.'!I91*'Energie pro Energieträger'!E$41</f>
        <v>198.12745107837648</v>
      </c>
      <c r="AQ21" s="8" t="str">
        <f t="shared" si="8"/>
        <v>Germany</v>
      </c>
      <c r="AR21" s="8" t="str">
        <f t="shared" si="9"/>
        <v>Salzgitter</v>
      </c>
      <c r="AS21" s="50">
        <f>AK21-'Verbrauch je Träger 2019'!F21</f>
        <v>-10140.894766888674</v>
      </c>
      <c r="AT21" s="54">
        <f>AL21-'Verbrauch je Träger 2019'!G21</f>
        <v>-11432.33300585299</v>
      </c>
      <c r="AU21" s="51">
        <f>AM21-'Verbrauch je Träger 2019'!H21</f>
        <v>0</v>
      </c>
      <c r="AV21" s="53">
        <f>AN21-'Verbrauch je Träger 2019'!I21</f>
        <v>0</v>
      </c>
      <c r="AW21" s="52">
        <f>AO21-'Verbrauch je Träger 2019'!J21</f>
        <v>-183.94952338652931</v>
      </c>
    </row>
    <row r="22" spans="3:49" x14ac:dyDescent="0.25">
      <c r="C22" s="8" t="str">
        <f>'Verbrauch je Träger 2019'!D96</f>
        <v>Germany</v>
      </c>
      <c r="D22" s="8" t="str">
        <f>'Verbrauch je Träger 2019'!E96</f>
        <v>Dillingen</v>
      </c>
      <c r="E22" s="50">
        <f>'Gesamtenergie 2050 var.'!E20*'Energie pro Energieträger'!D$43</f>
        <v>6207.0222782112287</v>
      </c>
      <c r="F22" s="54">
        <f>'Gesamtenergie 2050 var.'!F20*'Energie pro Energieträger'!D$41</f>
        <v>6997.4836826978044</v>
      </c>
      <c r="G22" s="51">
        <f>'Gesamtenergie 2050 var.'!G20*'Energie pro Energieträger'!E$42</f>
        <v>0</v>
      </c>
      <c r="H22" s="53">
        <f>'Gesamtenergie 2050 var.'!H20*'Energie pro Energieträger'!E$44</f>
        <v>0</v>
      </c>
      <c r="I22" s="52">
        <f>'Gesamtenergie 2050 var.'!I20*'Energie pro Energieträger'!E$41</f>
        <v>112.59152332933965</v>
      </c>
      <c r="K22" s="8" t="str">
        <f t="shared" si="0"/>
        <v>Germany</v>
      </c>
      <c r="L22" s="8" t="str">
        <f t="shared" si="1"/>
        <v>Dillingen</v>
      </c>
      <c r="M22" s="50">
        <f>E22-'Verbrauch je Träger 2019'!F22</f>
        <v>-4480.3637217887699</v>
      </c>
      <c r="N22" s="54">
        <f>F22-'Verbrauch je Träger 2019'!G22</f>
        <v>-5050.9359610036863</v>
      </c>
      <c r="O22" s="51">
        <f>G22-'Verbrauch je Träger 2019'!H22</f>
        <v>0</v>
      </c>
      <c r="P22" s="53">
        <f>H22-'Verbrauch je Träger 2019'!I22</f>
        <v>0</v>
      </c>
      <c r="Q22" s="52">
        <f>I22-'Verbrauch je Träger 2019'!J22</f>
        <v>-81.271011105679918</v>
      </c>
      <c r="S22" s="8" t="str">
        <f t="shared" si="2"/>
        <v>Germany</v>
      </c>
      <c r="T22" s="8" t="str">
        <f t="shared" si="3"/>
        <v>Dillingen</v>
      </c>
      <c r="U22" s="50">
        <f>'Gesamtenergie 2050 var.'!E56*'Energie pro Energieträger'!D$43</f>
        <v>5874.5032275927688</v>
      </c>
      <c r="V22" s="54">
        <f>'Gesamtenergie 2050 var.'!F56*'Energie pro Energieträger'!D$41</f>
        <v>6622.6184854104204</v>
      </c>
      <c r="W22" s="51">
        <f>'Gesamtenergie 2050 var.'!G56*'Energie pro Energieträger'!E$42</f>
        <v>0</v>
      </c>
      <c r="X22" s="53">
        <f>'Gesamtenergie 2050 var.'!H56*'Energie pro Energieträger'!E$44</f>
        <v>0</v>
      </c>
      <c r="Y22" s="52">
        <f>'Gesamtenergie 2050 var.'!I56*'Energie pro Energieträger'!E$41</f>
        <v>106.55983457955358</v>
      </c>
      <c r="AA22" s="8" t="str">
        <f t="shared" si="4"/>
        <v>Germany</v>
      </c>
      <c r="AB22" s="8" t="str">
        <f t="shared" si="5"/>
        <v>Dillingen</v>
      </c>
      <c r="AC22" s="50">
        <f>U22-'Verbrauch je Träger 2019'!F22</f>
        <v>-4812.8827724072298</v>
      </c>
      <c r="AD22" s="54">
        <f>V22-'Verbrauch je Träger 2019'!G22</f>
        <v>-5425.8011582910704</v>
      </c>
      <c r="AE22" s="51">
        <f>W22-'Verbrauch je Träger 2019'!H22</f>
        <v>0</v>
      </c>
      <c r="AF22" s="53">
        <f>X22-'Verbrauch je Träger 2019'!I22</f>
        <v>0</v>
      </c>
      <c r="AG22" s="52">
        <f>Y22-'Verbrauch je Träger 2019'!J22</f>
        <v>-87.302699855465988</v>
      </c>
      <c r="AI22" s="8" t="str">
        <f t="shared" si="6"/>
        <v>Germany</v>
      </c>
      <c r="AJ22" s="8" t="str">
        <f t="shared" si="7"/>
        <v>Dillingen</v>
      </c>
      <c r="AK22" s="50">
        <f>'Gesamtenergie 2050 var.'!E92*'Energie pro Energieträger'!D$43</f>
        <v>5541.9841769743107</v>
      </c>
      <c r="AL22" s="54">
        <f>'Gesamtenergie 2050 var.'!F92*'Energie pro Energieträger'!D$41</f>
        <v>6247.7532881230391</v>
      </c>
      <c r="AM22" s="51">
        <f>'Gesamtenergie 2050 var.'!G92*'Energie pro Energieträger'!E$42</f>
        <v>0</v>
      </c>
      <c r="AN22" s="53">
        <f>'Gesamtenergie 2050 var.'!H92*'Energie pro Energieträger'!E$44</f>
        <v>0</v>
      </c>
      <c r="AO22" s="52">
        <f>'Gesamtenergie 2050 var.'!I92*'Energie pro Energieträger'!E$41</f>
        <v>100.52814582976754</v>
      </c>
      <c r="AQ22" s="8" t="str">
        <f t="shared" si="8"/>
        <v>Germany</v>
      </c>
      <c r="AR22" s="8" t="str">
        <f t="shared" si="9"/>
        <v>Dillingen</v>
      </c>
      <c r="AS22" s="50">
        <f>AK22-'Verbrauch je Träger 2019'!F22</f>
        <v>-5145.4018230256879</v>
      </c>
      <c r="AT22" s="54">
        <f>AL22-'Verbrauch je Träger 2019'!G22</f>
        <v>-5800.6663555784517</v>
      </c>
      <c r="AU22" s="51">
        <f>AM22-'Verbrauch je Träger 2019'!H22</f>
        <v>0</v>
      </c>
      <c r="AV22" s="53">
        <f>AN22-'Verbrauch je Träger 2019'!I22</f>
        <v>0</v>
      </c>
      <c r="AW22" s="52">
        <f>AO22-'Verbrauch je Träger 2019'!J22</f>
        <v>-93.33438860525203</v>
      </c>
    </row>
    <row r="23" spans="3:49" x14ac:dyDescent="0.25">
      <c r="C23" s="8" t="str">
        <f>'Verbrauch je Träger 2019'!D97</f>
        <v>Germany</v>
      </c>
      <c r="D23" s="8" t="str">
        <f>'Verbrauch je Träger 2019'!E97</f>
        <v>Duisburg</v>
      </c>
      <c r="E23" s="50">
        <f>'Gesamtenergie 2050 var.'!E21*'Energie pro Energieträger'!D$43</f>
        <v>2978.5196879162709</v>
      </c>
      <c r="F23" s="54">
        <f>'Gesamtenergie 2050 var.'!F21*'Energie pro Energieträger'!D$41</f>
        <v>3357.8327868986894</v>
      </c>
      <c r="G23" s="51">
        <f>'Gesamtenergie 2050 var.'!G21*'Energie pro Energieträger'!E$42</f>
        <v>0</v>
      </c>
      <c r="H23" s="53">
        <f>'Gesamtenergie 2050 var.'!H21*'Energie pro Energieträger'!E$44</f>
        <v>0</v>
      </c>
      <c r="I23" s="52">
        <f>'Gesamtenergie 2050 var.'!I21*'Energie pro Energieträger'!E$41</f>
        <v>54.028494485372931</v>
      </c>
      <c r="K23" s="8" t="str">
        <f t="shared" si="0"/>
        <v>Germany</v>
      </c>
      <c r="L23" s="8" t="str">
        <f t="shared" si="1"/>
        <v>Duisburg</v>
      </c>
      <c r="M23" s="50">
        <f>E23-'Verbrauch je Träger 2019'!F23</f>
        <v>-2149.9603120837287</v>
      </c>
      <c r="N23" s="54">
        <f>F23-'Verbrauch je Träger 2019'!G23</f>
        <v>-2423.7567593505269</v>
      </c>
      <c r="O23" s="51">
        <f>G23-'Verbrauch je Träger 2019'!H23</f>
        <v>0</v>
      </c>
      <c r="P23" s="53">
        <f>H23-'Verbrauch je Träger 2019'!I23</f>
        <v>0</v>
      </c>
      <c r="Q23" s="52">
        <f>I23-'Verbrauch je Träger 2019'!J23</f>
        <v>-38.998942775647592</v>
      </c>
      <c r="S23" s="8" t="str">
        <f t="shared" si="2"/>
        <v>Germany</v>
      </c>
      <c r="T23" s="8" t="str">
        <f t="shared" si="3"/>
        <v>Duisburg</v>
      </c>
      <c r="U23" s="50">
        <f>'Gesamtenergie 2050 var.'!E57*'Energie pro Energieträger'!D$43</f>
        <v>2818.9561332064704</v>
      </c>
      <c r="V23" s="54">
        <f>'Gesamtenergie 2050 var.'!F57*'Energie pro Energieträger'!D$41</f>
        <v>3177.9488876005448</v>
      </c>
      <c r="W23" s="51">
        <f>'Gesamtenergie 2050 var.'!G57*'Energie pro Energieträger'!E$42</f>
        <v>0</v>
      </c>
      <c r="X23" s="53">
        <f>'Gesamtenergie 2050 var.'!H57*'Energie pro Energieträger'!E$44</f>
        <v>0</v>
      </c>
      <c r="Y23" s="52">
        <f>'Gesamtenergie 2050 var.'!I57*'Energie pro Energieträger'!E$41</f>
        <v>51.134110852227941</v>
      </c>
      <c r="AA23" s="8" t="str">
        <f t="shared" si="4"/>
        <v>Germany</v>
      </c>
      <c r="AB23" s="8" t="str">
        <f t="shared" si="5"/>
        <v>Duisburg</v>
      </c>
      <c r="AC23" s="50">
        <f>U23-'Verbrauch je Träger 2019'!F23</f>
        <v>-2309.5238667935291</v>
      </c>
      <c r="AD23" s="54">
        <f>V23-'Verbrauch je Träger 2019'!G23</f>
        <v>-2603.6406586486714</v>
      </c>
      <c r="AE23" s="51">
        <f>W23-'Verbrauch je Träger 2019'!H23</f>
        <v>0</v>
      </c>
      <c r="AF23" s="53">
        <f>X23-'Verbrauch je Träger 2019'!I23</f>
        <v>0</v>
      </c>
      <c r="AG23" s="52">
        <f>Y23-'Verbrauch je Träger 2019'!J23</f>
        <v>-41.893326408792582</v>
      </c>
      <c r="AI23" s="8" t="str">
        <f t="shared" si="6"/>
        <v>Germany</v>
      </c>
      <c r="AJ23" s="8" t="str">
        <f t="shared" si="7"/>
        <v>Duisburg</v>
      </c>
      <c r="AK23" s="50">
        <f>'Gesamtenergie 2050 var.'!E93*'Energie pro Energieträger'!D$43</f>
        <v>2659.3925784966705</v>
      </c>
      <c r="AL23" s="54">
        <f>'Gesamtenergie 2050 var.'!F93*'Energie pro Energieträger'!D$41</f>
        <v>2998.0649883024012</v>
      </c>
      <c r="AM23" s="51">
        <f>'Gesamtenergie 2050 var.'!G93*'Energie pro Energieträger'!E$42</f>
        <v>0</v>
      </c>
      <c r="AN23" s="53">
        <f>'Gesamtenergie 2050 var.'!H93*'Energie pro Energieträger'!E$44</f>
        <v>0</v>
      </c>
      <c r="AO23" s="52">
        <f>'Gesamtenergie 2050 var.'!I93*'Energie pro Energieträger'!E$41</f>
        <v>48.239727219082965</v>
      </c>
      <c r="AQ23" s="8" t="str">
        <f t="shared" si="8"/>
        <v>Germany</v>
      </c>
      <c r="AR23" s="8" t="str">
        <f t="shared" si="9"/>
        <v>Duisburg</v>
      </c>
      <c r="AS23" s="50">
        <f>AK23-'Verbrauch je Träger 2019'!F23</f>
        <v>-2469.0874215033291</v>
      </c>
      <c r="AT23" s="54">
        <f>AL23-'Verbrauch je Träger 2019'!G23</f>
        <v>-2783.5245579468151</v>
      </c>
      <c r="AU23" s="51">
        <f>AM23-'Verbrauch je Träger 2019'!H23</f>
        <v>0</v>
      </c>
      <c r="AV23" s="53">
        <f>AN23-'Verbrauch je Träger 2019'!I23</f>
        <v>0</v>
      </c>
      <c r="AW23" s="52">
        <f>AO23-'Verbrauch je Träger 2019'!J23</f>
        <v>-44.787710041937558</v>
      </c>
    </row>
    <row r="24" spans="3:49" x14ac:dyDescent="0.25">
      <c r="C24" s="8" t="str">
        <f>'Verbrauch je Träger 2019'!D98</f>
        <v>Germany</v>
      </c>
      <c r="D24" s="8" t="str">
        <f>'Verbrauch je Träger 2019'!E98</f>
        <v>Duisburg-Bruckhausen</v>
      </c>
      <c r="E24" s="50">
        <f>'Gesamtenergie 2050 var.'!E22*'Energie pro Energieträger'!D$43</f>
        <v>15956.355470980023</v>
      </c>
      <c r="F24" s="54">
        <f>'Gesamtenergie 2050 var.'!F22*'Energie pro Energieträger'!D$41</f>
        <v>17988.389929814406</v>
      </c>
      <c r="G24" s="51">
        <f>'Gesamtenergie 2050 var.'!G22*'Energie pro Energieträger'!E$42</f>
        <v>0</v>
      </c>
      <c r="H24" s="53">
        <f>'Gesamtenergie 2050 var.'!H22*'Energie pro Energieträger'!E$44</f>
        <v>0</v>
      </c>
      <c r="I24" s="52">
        <f>'Gesamtenergie 2050 var.'!I22*'Energie pro Energieträger'!E$41</f>
        <v>289.43836331449779</v>
      </c>
      <c r="K24" s="8" t="str">
        <f t="shared" si="0"/>
        <v>Germany</v>
      </c>
      <c r="L24" s="8" t="str">
        <f t="shared" si="1"/>
        <v>Duisburg-Bruckhausen</v>
      </c>
      <c r="M24" s="50">
        <f>E24-'Verbrauch je Träger 2019'!F24</f>
        <v>-11517.644529019977</v>
      </c>
      <c r="N24" s="54">
        <f>F24-'Verbrauch je Träger 2019'!G24</f>
        <v>-12984.411210806393</v>
      </c>
      <c r="O24" s="51">
        <f>G24-'Verbrauch je Träger 2019'!H24</f>
        <v>0</v>
      </c>
      <c r="P24" s="53">
        <f>H24-'Verbrauch je Träger 2019'!I24</f>
        <v>0</v>
      </c>
      <c r="Q24" s="52">
        <f>I24-'Verbrauch je Träger 2019'!J24</f>
        <v>-208.9229077266836</v>
      </c>
      <c r="S24" s="8" t="str">
        <f t="shared" si="2"/>
        <v>Germany</v>
      </c>
      <c r="T24" s="8" t="str">
        <f t="shared" si="3"/>
        <v>Duisburg-Bruckhausen</v>
      </c>
      <c r="U24" s="50">
        <f>'Gesamtenergie 2050 var.'!E58*'Energie pro Energieträger'!D$43</f>
        <v>15101.550713606091</v>
      </c>
      <c r="V24" s="54">
        <f>'Gesamtenergie 2050 var.'!F58*'Energie pro Energieträger'!D$41</f>
        <v>17024.726183574348</v>
      </c>
      <c r="W24" s="51">
        <f>'Gesamtenergie 2050 var.'!G58*'Energie pro Energieträger'!E$42</f>
        <v>0</v>
      </c>
      <c r="X24" s="53">
        <f>'Gesamtenergie 2050 var.'!H58*'Energie pro Energieträger'!E$44</f>
        <v>0</v>
      </c>
      <c r="Y24" s="52">
        <f>'Gesamtenergie 2050 var.'!I58*'Energie pro Energieträger'!E$41</f>
        <v>273.93273670836396</v>
      </c>
      <c r="AA24" s="8" t="str">
        <f t="shared" si="4"/>
        <v>Germany</v>
      </c>
      <c r="AB24" s="8" t="str">
        <f t="shared" si="5"/>
        <v>Duisburg-Bruckhausen</v>
      </c>
      <c r="AC24" s="50">
        <f>U24-'Verbrauch je Träger 2019'!F24</f>
        <v>-12372.449286393909</v>
      </c>
      <c r="AD24" s="54">
        <f>V24-'Verbrauch je Träger 2019'!G24</f>
        <v>-13948.07495704645</v>
      </c>
      <c r="AE24" s="51">
        <f>W24-'Verbrauch je Träger 2019'!H24</f>
        <v>0</v>
      </c>
      <c r="AF24" s="53">
        <f>X24-'Verbrauch je Träger 2019'!I24</f>
        <v>0</v>
      </c>
      <c r="AG24" s="52">
        <f>Y24-'Verbrauch je Träger 2019'!J24</f>
        <v>-224.42853433281743</v>
      </c>
      <c r="AI24" s="8" t="str">
        <f t="shared" si="6"/>
        <v>Germany</v>
      </c>
      <c r="AJ24" s="8" t="str">
        <f t="shared" si="7"/>
        <v>Duisburg-Bruckhausen</v>
      </c>
      <c r="AK24" s="50">
        <f>'Gesamtenergie 2050 var.'!E94*'Energie pro Energieträger'!D$43</f>
        <v>14246.745956232164</v>
      </c>
      <c r="AL24" s="54">
        <f>'Gesamtenergie 2050 var.'!F94*'Energie pro Energieträger'!D$41</f>
        <v>16061.062437334291</v>
      </c>
      <c r="AM24" s="51">
        <f>'Gesamtenergie 2050 var.'!G94*'Energie pro Energieträger'!E$42</f>
        <v>0</v>
      </c>
      <c r="AN24" s="53">
        <f>'Gesamtenergie 2050 var.'!H94*'Energie pro Energieträger'!E$44</f>
        <v>0</v>
      </c>
      <c r="AO24" s="52">
        <f>'Gesamtenergie 2050 var.'!I94*'Energie pro Energieträger'!E$41</f>
        <v>258.42711010223019</v>
      </c>
      <c r="AQ24" s="8" t="str">
        <f t="shared" si="8"/>
        <v>Germany</v>
      </c>
      <c r="AR24" s="8" t="str">
        <f t="shared" si="9"/>
        <v>Duisburg-Bruckhausen</v>
      </c>
      <c r="AS24" s="50">
        <f>AK24-'Verbrauch je Träger 2019'!F24</f>
        <v>-13227.254043767836</v>
      </c>
      <c r="AT24" s="54">
        <f>AL24-'Verbrauch je Träger 2019'!G24</f>
        <v>-14911.738703286508</v>
      </c>
      <c r="AU24" s="51">
        <f>AM24-'Verbrauch je Träger 2019'!H24</f>
        <v>0</v>
      </c>
      <c r="AV24" s="53">
        <f>AN24-'Verbrauch je Träger 2019'!I24</f>
        <v>0</v>
      </c>
      <c r="AW24" s="52">
        <f>AO24-'Verbrauch je Träger 2019'!J24</f>
        <v>-239.93416093895121</v>
      </c>
    </row>
    <row r="25" spans="3:49" x14ac:dyDescent="0.25">
      <c r="C25" s="8" t="str">
        <f>'Verbrauch je Träger 2019'!D99</f>
        <v>Hungaria</v>
      </c>
      <c r="D25" s="8" t="str">
        <f>'Verbrauch je Träger 2019'!E99</f>
        <v>Dunauijvaros</v>
      </c>
      <c r="E25" s="50">
        <f>'Gesamtenergie 2050 var.'!E23*'Energie pro Energieträger'!D$43</f>
        <v>4255.0281255946729</v>
      </c>
      <c r="F25" s="54">
        <f>'Gesamtenergie 2050 var.'!F23*'Energie pro Energieträger'!D$41</f>
        <v>4796.9039812838409</v>
      </c>
      <c r="G25" s="51">
        <f>'Gesamtenergie 2050 var.'!G23*'Energie pro Energieträger'!E$42</f>
        <v>0</v>
      </c>
      <c r="H25" s="53">
        <f>'Gesamtenergie 2050 var.'!H23*'Energie pro Energieträger'!E$44</f>
        <v>0</v>
      </c>
      <c r="I25" s="52">
        <f>'Gesamtenergie 2050 var.'!I23*'Energie pro Energieträger'!E$41</f>
        <v>77.183563550532767</v>
      </c>
      <c r="K25" s="8" t="str">
        <f t="shared" si="0"/>
        <v>Hungaria</v>
      </c>
      <c r="L25" s="8" t="str">
        <f t="shared" si="1"/>
        <v>Dunauijvaros</v>
      </c>
      <c r="M25" s="50">
        <f>E25-'Verbrauch je Träger 2019'!F25</f>
        <v>-3071.3718744053267</v>
      </c>
      <c r="N25" s="54">
        <f>F25-'Verbrauch je Träger 2019'!G25</f>
        <v>-3462.5096562150384</v>
      </c>
      <c r="O25" s="51">
        <f>G25-'Verbrauch je Träger 2019'!H25</f>
        <v>0</v>
      </c>
      <c r="P25" s="53">
        <f>H25-'Verbrauch je Träger 2019'!I25</f>
        <v>0</v>
      </c>
      <c r="Q25" s="52">
        <f>I25-'Verbrauch je Träger 2019'!J25</f>
        <v>-55.712775393782266</v>
      </c>
      <c r="S25" s="8" t="str">
        <f t="shared" si="2"/>
        <v>Hungaria</v>
      </c>
      <c r="T25" s="8" t="str">
        <f t="shared" si="3"/>
        <v>Dunauijvaros</v>
      </c>
      <c r="U25" s="50">
        <f>'Gesamtenergie 2050 var.'!E59*'Energie pro Energieträger'!D$43</f>
        <v>4027.0801902949579</v>
      </c>
      <c r="V25" s="54">
        <f>'Gesamtenergie 2050 var.'!F59*'Energie pro Energieträger'!D$41</f>
        <v>4539.9269822864926</v>
      </c>
      <c r="W25" s="51">
        <f>'Gesamtenergie 2050 var.'!G59*'Energie pro Energieträger'!E$42</f>
        <v>0</v>
      </c>
      <c r="X25" s="53">
        <f>'Gesamtenergie 2050 var.'!H59*'Energie pro Energieträger'!E$44</f>
        <v>0</v>
      </c>
      <c r="Y25" s="52">
        <f>'Gesamtenergie 2050 var.'!I59*'Energie pro Energieträger'!E$41</f>
        <v>73.048729788897063</v>
      </c>
      <c r="AA25" s="8" t="str">
        <f t="shared" si="4"/>
        <v>Hungaria</v>
      </c>
      <c r="AB25" s="8" t="str">
        <f t="shared" si="5"/>
        <v>Dunauijvaros</v>
      </c>
      <c r="AC25" s="50">
        <f>U25-'Verbrauch je Träger 2019'!F25</f>
        <v>-3299.3198097050417</v>
      </c>
      <c r="AD25" s="54">
        <f>V25-'Verbrauch je Träger 2019'!G25</f>
        <v>-3719.4866552123867</v>
      </c>
      <c r="AE25" s="51">
        <f>W25-'Verbrauch je Träger 2019'!H25</f>
        <v>0</v>
      </c>
      <c r="AF25" s="53">
        <f>X25-'Verbrauch je Träger 2019'!I25</f>
        <v>0</v>
      </c>
      <c r="AG25" s="52">
        <f>Y25-'Verbrauch je Träger 2019'!J25</f>
        <v>-59.84760915541797</v>
      </c>
      <c r="AI25" s="8" t="str">
        <f t="shared" si="6"/>
        <v>Hungaria</v>
      </c>
      <c r="AJ25" s="8" t="str">
        <f t="shared" si="7"/>
        <v>Dunauijvaros</v>
      </c>
      <c r="AK25" s="50">
        <f>'Gesamtenergie 2050 var.'!E95*'Energie pro Energieträger'!D$43</f>
        <v>3799.1322549952433</v>
      </c>
      <c r="AL25" s="54">
        <f>'Gesamtenergie 2050 var.'!F95*'Energie pro Energieträger'!D$41</f>
        <v>4282.9499832891433</v>
      </c>
      <c r="AM25" s="51">
        <f>'Gesamtenergie 2050 var.'!G95*'Energie pro Energieträger'!E$42</f>
        <v>0</v>
      </c>
      <c r="AN25" s="53">
        <f>'Gesamtenergie 2050 var.'!H95*'Energie pro Energieträger'!E$44</f>
        <v>0</v>
      </c>
      <c r="AO25" s="52">
        <f>'Gesamtenergie 2050 var.'!I95*'Energie pro Energieträger'!E$41</f>
        <v>68.913896027261387</v>
      </c>
      <c r="AQ25" s="8" t="str">
        <f t="shared" si="8"/>
        <v>Hungaria</v>
      </c>
      <c r="AR25" s="8" t="str">
        <f t="shared" si="9"/>
        <v>Dunauijvaros</v>
      </c>
      <c r="AS25" s="50">
        <f>AK25-'Verbrauch je Träger 2019'!F25</f>
        <v>-3527.2677450047563</v>
      </c>
      <c r="AT25" s="54">
        <f>AL25-'Verbrauch je Träger 2019'!G25</f>
        <v>-3976.463654209736</v>
      </c>
      <c r="AU25" s="51">
        <f>AM25-'Verbrauch je Träger 2019'!H25</f>
        <v>0</v>
      </c>
      <c r="AV25" s="53">
        <f>AN25-'Verbrauch je Träger 2019'!I25</f>
        <v>0</v>
      </c>
      <c r="AW25" s="52">
        <f>AO25-'Verbrauch je Träger 2019'!J25</f>
        <v>-63.982442917053646</v>
      </c>
    </row>
    <row r="26" spans="3:49" x14ac:dyDescent="0.25">
      <c r="C26" s="8" t="str">
        <f>'Verbrauch je Träger 2019'!D100</f>
        <v>Italy</v>
      </c>
      <c r="D26" s="8" t="str">
        <f>'Verbrauch je Träger 2019'!E100</f>
        <v>Taranto</v>
      </c>
      <c r="E26" s="50">
        <f>'Gesamtenergie 2050 var.'!E24*'Energie pro Energieträger'!D$43</f>
        <v>22604.836917221699</v>
      </c>
      <c r="F26" s="54">
        <f>'Gesamtenergie 2050 var.'!F24*'Energie pro Energieträger'!D$41</f>
        <v>25483.552400570406</v>
      </c>
      <c r="G26" s="51">
        <f>'Gesamtenergie 2050 var.'!G24*'Energie pro Energieträger'!E$42</f>
        <v>0</v>
      </c>
      <c r="H26" s="53">
        <f>'Gesamtenergie 2050 var.'!H24*'Energie pro Energieträger'!E$44</f>
        <v>0</v>
      </c>
      <c r="I26" s="52">
        <f>'Gesamtenergie 2050 var.'!I24*'Energie pro Energieträger'!E$41</f>
        <v>410.03768136220526</v>
      </c>
      <c r="K26" s="8" t="str">
        <f t="shared" si="0"/>
        <v>Italy</v>
      </c>
      <c r="L26" s="8" t="str">
        <f t="shared" si="1"/>
        <v>Taranto</v>
      </c>
      <c r="M26" s="50">
        <f>E26-'Verbrauch je Träger 2019'!F26</f>
        <v>-16316.663082778301</v>
      </c>
      <c r="N26" s="54">
        <f>F26-'Verbrauch je Träger 2019'!G26</f>
        <v>-18394.582548642393</v>
      </c>
      <c r="O26" s="51">
        <f>G26-'Verbrauch je Träger 2019'!H26</f>
        <v>0</v>
      </c>
      <c r="P26" s="53">
        <f>H26-'Verbrauch je Träger 2019'!I26</f>
        <v>0</v>
      </c>
      <c r="Q26" s="52">
        <f>I26-'Verbrauch je Träger 2019'!J26</f>
        <v>-295.97411927946837</v>
      </c>
      <c r="S26" s="8" t="str">
        <f t="shared" si="2"/>
        <v>Italy</v>
      </c>
      <c r="T26" s="8" t="str">
        <f t="shared" si="3"/>
        <v>Taranto</v>
      </c>
      <c r="U26" s="50">
        <f>'Gesamtenergie 2050 var.'!E60*'Energie pro Energieträger'!D$43</f>
        <v>21393.863510941963</v>
      </c>
      <c r="V26" s="54">
        <f>'Gesamtenergie 2050 var.'!F60*'Energie pro Energieträger'!D$41</f>
        <v>24118.362093396991</v>
      </c>
      <c r="W26" s="51">
        <f>'Gesamtenergie 2050 var.'!G60*'Energie pro Energieträger'!E$42</f>
        <v>0</v>
      </c>
      <c r="X26" s="53">
        <f>'Gesamtenergie 2050 var.'!H60*'Energie pro Energieträger'!E$44</f>
        <v>0</v>
      </c>
      <c r="Y26" s="52">
        <f>'Gesamtenergie 2050 var.'!I60*'Energie pro Energieträger'!E$41</f>
        <v>388.07137700351564</v>
      </c>
      <c r="AA26" s="8" t="str">
        <f t="shared" si="4"/>
        <v>Italy</v>
      </c>
      <c r="AB26" s="8" t="str">
        <f t="shared" si="5"/>
        <v>Taranto</v>
      </c>
      <c r="AC26" s="50">
        <f>U26-'Verbrauch je Träger 2019'!F26</f>
        <v>-17527.636489058037</v>
      </c>
      <c r="AD26" s="54">
        <f>V26-'Verbrauch je Träger 2019'!G26</f>
        <v>-19759.772855815809</v>
      </c>
      <c r="AE26" s="51">
        <f>W26-'Verbrauch je Träger 2019'!H26</f>
        <v>0</v>
      </c>
      <c r="AF26" s="53">
        <f>X26-'Verbrauch je Träger 2019'!I26</f>
        <v>0</v>
      </c>
      <c r="AG26" s="52">
        <f>Y26-'Verbrauch je Träger 2019'!J26</f>
        <v>-317.94042363815799</v>
      </c>
      <c r="AI26" s="8" t="str">
        <f t="shared" si="6"/>
        <v>Italy</v>
      </c>
      <c r="AJ26" s="8" t="str">
        <f t="shared" si="7"/>
        <v>Taranto</v>
      </c>
      <c r="AK26" s="50">
        <f>'Gesamtenergie 2050 var.'!E96*'Energie pro Energieträger'!D$43</f>
        <v>20182.89010466223</v>
      </c>
      <c r="AL26" s="54">
        <f>'Gesamtenergie 2050 var.'!F96*'Energie pro Energieträger'!D$41</f>
        <v>22753.171786223578</v>
      </c>
      <c r="AM26" s="51">
        <f>'Gesamtenergie 2050 var.'!G96*'Energie pro Energieträger'!E$42</f>
        <v>0</v>
      </c>
      <c r="AN26" s="53">
        <f>'Gesamtenergie 2050 var.'!H96*'Energie pro Energieträger'!E$44</f>
        <v>0</v>
      </c>
      <c r="AO26" s="52">
        <f>'Gesamtenergie 2050 var.'!I96*'Energie pro Energieträger'!E$41</f>
        <v>366.10507264482607</v>
      </c>
      <c r="AQ26" s="8" t="str">
        <f t="shared" si="8"/>
        <v>Italy</v>
      </c>
      <c r="AR26" s="8" t="str">
        <f t="shared" si="9"/>
        <v>Taranto</v>
      </c>
      <c r="AS26" s="50">
        <f>AK26-'Verbrauch je Träger 2019'!F26</f>
        <v>-18738.60989533777</v>
      </c>
      <c r="AT26" s="54">
        <f>AL26-'Verbrauch je Träger 2019'!G26</f>
        <v>-21124.963162989221</v>
      </c>
      <c r="AU26" s="51">
        <f>AM26-'Verbrauch je Träger 2019'!H26</f>
        <v>0</v>
      </c>
      <c r="AV26" s="53">
        <f>AN26-'Verbrauch je Träger 2019'!I26</f>
        <v>0</v>
      </c>
      <c r="AW26" s="52">
        <f>AO26-'Verbrauch je Träger 2019'!J26</f>
        <v>-339.90672799684756</v>
      </c>
    </row>
    <row r="27" spans="3:49" x14ac:dyDescent="0.25">
      <c r="C27" s="8" t="str">
        <f>'Verbrauch je Träger 2019'!D101</f>
        <v>Netherlands</v>
      </c>
      <c r="D27" s="8" t="str">
        <f>'Verbrauch je Träger 2019'!E101</f>
        <v>Ijmuiden</v>
      </c>
      <c r="E27" s="50">
        <f>'Gesamtenergie 2050 var.'!E25*'Energie pro Energieträger'!D$43</f>
        <v>18123.760422454809</v>
      </c>
      <c r="F27" s="54">
        <f>'Gesamtenergie 2050 var.'!F25*'Energie pro Energieträger'!D$41</f>
        <v>20431.812895280866</v>
      </c>
      <c r="G27" s="51">
        <f>'Gesamtenergie 2050 var.'!G25*'Energie pro Energieträger'!E$42</f>
        <v>0</v>
      </c>
      <c r="H27" s="53">
        <f>'Gesamtenergie 2050 var.'!H25*'Energie pro Energieträger'!E$44</f>
        <v>0</v>
      </c>
      <c r="I27" s="52">
        <f>'Gesamtenergie 2050 var.'!I25*'Energie pro Energieträger'!E$41</f>
        <v>328.75374099805049</v>
      </c>
      <c r="K27" s="8" t="str">
        <f t="shared" si="0"/>
        <v>Netherlands</v>
      </c>
      <c r="L27" s="8" t="str">
        <f t="shared" si="1"/>
        <v>Ijmuiden</v>
      </c>
      <c r="M27" s="50">
        <f>E27-'Verbrauch je Träger 2019'!F27</f>
        <v>-13082.12457754519</v>
      </c>
      <c r="N27" s="54">
        <f>F27-'Verbrauch je Träger 2019'!G27</f>
        <v>-14748.127066940924</v>
      </c>
      <c r="O27" s="51">
        <f>G27-'Verbrauch je Träger 2019'!H27</f>
        <v>0</v>
      </c>
      <c r="P27" s="53">
        <f>H27-'Verbrauch je Träger 2019'!I27</f>
        <v>0</v>
      </c>
      <c r="Q27" s="52">
        <f>I27-'Verbrauch je Träger 2019'!J27</f>
        <v>-237.30160269289138</v>
      </c>
      <c r="S27" s="8" t="str">
        <f t="shared" si="2"/>
        <v>Netherlands</v>
      </c>
      <c r="T27" s="8" t="str">
        <f t="shared" si="3"/>
        <v>Ijmuiden</v>
      </c>
      <c r="U27" s="50">
        <f>'Gesamtenergie 2050 var.'!E61*'Energie pro Energieträger'!D$43</f>
        <v>17152.844685537584</v>
      </c>
      <c r="V27" s="54">
        <f>'Gesamtenergie 2050 var.'!F61*'Energie pro Energieträger'!D$41</f>
        <v>19337.251490176532</v>
      </c>
      <c r="W27" s="51">
        <f>'Gesamtenergie 2050 var.'!G61*'Energie pro Energieträger'!E$42</f>
        <v>0</v>
      </c>
      <c r="X27" s="53">
        <f>'Gesamtenergie 2050 var.'!H61*'Energie pro Energieträger'!E$44</f>
        <v>0</v>
      </c>
      <c r="Y27" s="52">
        <f>'Gesamtenergie 2050 var.'!I61*'Energie pro Energieträger'!E$41</f>
        <v>311.1419334445834</v>
      </c>
      <c r="AA27" s="8" t="str">
        <f t="shared" si="4"/>
        <v>Netherlands</v>
      </c>
      <c r="AB27" s="8" t="str">
        <f t="shared" si="5"/>
        <v>Ijmuiden</v>
      </c>
      <c r="AC27" s="50">
        <f>U27-'Verbrauch je Träger 2019'!F27</f>
        <v>-14053.040314462414</v>
      </c>
      <c r="AD27" s="54">
        <f>V27-'Verbrauch je Träger 2019'!G27</f>
        <v>-15842.688472045258</v>
      </c>
      <c r="AE27" s="51">
        <f>W27-'Verbrauch je Träger 2019'!H27</f>
        <v>0</v>
      </c>
      <c r="AF27" s="53">
        <f>X27-'Verbrauch je Träger 2019'!I27</f>
        <v>0</v>
      </c>
      <c r="AG27" s="52">
        <f>Y27-'Verbrauch je Träger 2019'!J27</f>
        <v>-254.91341024635847</v>
      </c>
      <c r="AI27" s="8" t="str">
        <f t="shared" si="6"/>
        <v>Netherlands</v>
      </c>
      <c r="AJ27" s="8" t="str">
        <f t="shared" si="7"/>
        <v>Ijmuiden</v>
      </c>
      <c r="AK27" s="50">
        <f>'Gesamtenergie 2050 var.'!E97*'Energie pro Energieträger'!D$43</f>
        <v>16181.928948620365</v>
      </c>
      <c r="AL27" s="54">
        <f>'Gesamtenergie 2050 var.'!F97*'Energie pro Energieträger'!D$41</f>
        <v>18242.690085072198</v>
      </c>
      <c r="AM27" s="51">
        <f>'Gesamtenergie 2050 var.'!G97*'Energie pro Energieträger'!E$42</f>
        <v>0</v>
      </c>
      <c r="AN27" s="53">
        <f>'Gesamtenergie 2050 var.'!H97*'Energie pro Energieträger'!E$44</f>
        <v>0</v>
      </c>
      <c r="AO27" s="52">
        <f>'Gesamtenergie 2050 var.'!I97*'Energie pro Energieträger'!E$41</f>
        <v>293.53012589111648</v>
      </c>
      <c r="AQ27" s="8" t="str">
        <f t="shared" si="8"/>
        <v>Netherlands</v>
      </c>
      <c r="AR27" s="8" t="str">
        <f t="shared" si="9"/>
        <v>Ijmuiden</v>
      </c>
      <c r="AS27" s="50">
        <f>AK27-'Verbrauch je Träger 2019'!F27</f>
        <v>-15023.956051379633</v>
      </c>
      <c r="AT27" s="54">
        <f>AL27-'Verbrauch je Träger 2019'!G27</f>
        <v>-16937.249877149592</v>
      </c>
      <c r="AU27" s="51">
        <f>AM27-'Verbrauch je Träger 2019'!H27</f>
        <v>0</v>
      </c>
      <c r="AV27" s="53">
        <f>AN27-'Verbrauch je Träger 2019'!I27</f>
        <v>0</v>
      </c>
      <c r="AW27" s="52">
        <f>AO27-'Verbrauch je Träger 2019'!J27</f>
        <v>-272.52521779982538</v>
      </c>
    </row>
    <row r="28" spans="3:49" x14ac:dyDescent="0.25">
      <c r="C28" s="8" t="str">
        <f>'Verbrauch je Träger 2019'!D102</f>
        <v>Poland</v>
      </c>
      <c r="D28" s="8" t="str">
        <f>'Verbrauch je Träger 2019'!E102</f>
        <v>Krakow</v>
      </c>
      <c r="E28" s="50">
        <f>'Gesamtenergie 2050 var.'!E26*'Energie pro Energieträger'!D$43</f>
        <v>7246.8447764034272</v>
      </c>
      <c r="F28" s="54">
        <f>'Gesamtenergie 2050 var.'!F26*'Energie pro Energieträger'!D$41</f>
        <v>8169.7270931240419</v>
      </c>
      <c r="G28" s="51">
        <f>'Gesamtenergie 2050 var.'!G26*'Energie pro Energieträger'!E$42</f>
        <v>0</v>
      </c>
      <c r="H28" s="53">
        <f>'Gesamtenergie 2050 var.'!H26*'Energie pro Energieträger'!E$44</f>
        <v>0</v>
      </c>
      <c r="I28" s="52">
        <f>'Gesamtenergie 2050 var.'!I26*'Energie pro Energieträger'!E$41</f>
        <v>131.45325667200109</v>
      </c>
      <c r="K28" s="8" t="str">
        <f t="shared" si="0"/>
        <v>Poland</v>
      </c>
      <c r="L28" s="8" t="str">
        <f t="shared" si="1"/>
        <v>Krakow</v>
      </c>
      <c r="M28" s="50">
        <f>E28-'Verbrauch je Träger 2019'!F28</f>
        <v>-5230.9302235965724</v>
      </c>
      <c r="N28" s="54">
        <f>F28-'Verbrauch je Träger 2019'!G28</f>
        <v>-5897.0867582412375</v>
      </c>
      <c r="O28" s="51">
        <f>G28-'Verbrauch je Träger 2019'!H28</f>
        <v>0</v>
      </c>
      <c r="P28" s="53">
        <f>H28-'Verbrauch je Träger 2019'!I28</f>
        <v>0</v>
      </c>
      <c r="Q28" s="52">
        <f>I28-'Verbrauch je Träger 2019'!J28</f>
        <v>-94.885820592535453</v>
      </c>
      <c r="S28" s="8" t="str">
        <f t="shared" si="2"/>
        <v>Poland</v>
      </c>
      <c r="T28" s="8" t="str">
        <f t="shared" si="3"/>
        <v>Krakow</v>
      </c>
      <c r="U28" s="50">
        <f>'Gesamtenergie 2050 var.'!E62*'Energie pro Energieträger'!D$43</f>
        <v>6858.6209490961</v>
      </c>
      <c r="V28" s="54">
        <f>'Gesamtenergie 2050 var.'!F62*'Energie pro Energieträger'!D$41</f>
        <v>7732.0631417066825</v>
      </c>
      <c r="W28" s="51">
        <f>'Gesamtenergie 2050 var.'!G62*'Energie pro Energieträger'!E$42</f>
        <v>0</v>
      </c>
      <c r="X28" s="53">
        <f>'Gesamtenergie 2050 var.'!H62*'Energie pro Energieträger'!E$44</f>
        <v>0</v>
      </c>
      <c r="Y28" s="52">
        <f>'Gesamtenergie 2050 var.'!I62*'Energie pro Energieträger'!E$41</f>
        <v>124.4111179217153</v>
      </c>
      <c r="AA28" s="8" t="str">
        <f t="shared" si="4"/>
        <v>Poland</v>
      </c>
      <c r="AB28" s="8" t="str">
        <f t="shared" si="5"/>
        <v>Krakow</v>
      </c>
      <c r="AC28" s="50">
        <f>U28-'Verbrauch je Träger 2019'!F28</f>
        <v>-5619.1540509038996</v>
      </c>
      <c r="AD28" s="54">
        <f>V28-'Verbrauch je Träger 2019'!G28</f>
        <v>-6334.7507096585969</v>
      </c>
      <c r="AE28" s="51">
        <f>W28-'Verbrauch je Träger 2019'!H28</f>
        <v>0</v>
      </c>
      <c r="AF28" s="53">
        <f>X28-'Verbrauch je Träger 2019'!I28</f>
        <v>0</v>
      </c>
      <c r="AG28" s="52">
        <f>Y28-'Verbrauch je Träger 2019'!J28</f>
        <v>-101.92795934282124</v>
      </c>
      <c r="AI28" s="8" t="str">
        <f t="shared" si="6"/>
        <v>Poland</v>
      </c>
      <c r="AJ28" s="8" t="str">
        <f t="shared" si="7"/>
        <v>Krakow</v>
      </c>
      <c r="AK28" s="50">
        <f>'Gesamtenergie 2050 var.'!E98*'Energie pro Energieträger'!D$43</f>
        <v>6470.3971217887738</v>
      </c>
      <c r="AL28" s="54">
        <f>'Gesamtenergie 2050 var.'!F98*'Energie pro Energieträger'!D$41</f>
        <v>7294.3991902893231</v>
      </c>
      <c r="AM28" s="51">
        <f>'Gesamtenergie 2050 var.'!G98*'Energie pro Energieträger'!E$42</f>
        <v>0</v>
      </c>
      <c r="AN28" s="53">
        <f>'Gesamtenergie 2050 var.'!H98*'Energie pro Energieträger'!E$44</f>
        <v>0</v>
      </c>
      <c r="AO28" s="52">
        <f>'Gesamtenergie 2050 var.'!I98*'Energie pro Energieträger'!E$41</f>
        <v>117.36897917142954</v>
      </c>
      <c r="AQ28" s="8" t="str">
        <f t="shared" si="8"/>
        <v>Poland</v>
      </c>
      <c r="AR28" s="8" t="str">
        <f t="shared" si="9"/>
        <v>Krakow</v>
      </c>
      <c r="AS28" s="50">
        <f>AK28-'Verbrauch je Träger 2019'!F28</f>
        <v>-6007.3778782112258</v>
      </c>
      <c r="AT28" s="54">
        <f>AL28-'Verbrauch je Träger 2019'!G28</f>
        <v>-6772.4146610759562</v>
      </c>
      <c r="AU28" s="51">
        <f>AM28-'Verbrauch je Träger 2019'!H28</f>
        <v>0</v>
      </c>
      <c r="AV28" s="53">
        <f>AN28-'Verbrauch je Träger 2019'!I28</f>
        <v>0</v>
      </c>
      <c r="AW28" s="52">
        <f>AO28-'Verbrauch je Träger 2019'!J28</f>
        <v>-108.970098093107</v>
      </c>
    </row>
    <row r="29" spans="3:49" x14ac:dyDescent="0.25">
      <c r="C29" s="8" t="str">
        <f>'Verbrauch je Träger 2019'!D103</f>
        <v>Poland</v>
      </c>
      <c r="D29" s="8" t="str">
        <f>'Verbrauch je Träger 2019'!E103</f>
        <v>Dabrowa Gornicza</v>
      </c>
      <c r="E29" s="50">
        <f>'Gesamtenergie 2050 var.'!E27*'Energie pro Energieträger'!D$43</f>
        <v>7246.8447764034272</v>
      </c>
      <c r="F29" s="54">
        <f>'Gesamtenergie 2050 var.'!F27*'Energie pro Energieträger'!D$41</f>
        <v>8169.7270931240419</v>
      </c>
      <c r="G29" s="51">
        <f>'Gesamtenergie 2050 var.'!G27*'Energie pro Energieträger'!E$42</f>
        <v>0</v>
      </c>
      <c r="H29" s="53">
        <f>'Gesamtenergie 2050 var.'!H27*'Energie pro Energieträger'!E$44</f>
        <v>0</v>
      </c>
      <c r="I29" s="52">
        <f>'Gesamtenergie 2050 var.'!I27*'Energie pro Energieträger'!E$41</f>
        <v>131.45325667200109</v>
      </c>
      <c r="K29" s="8" t="str">
        <f t="shared" si="0"/>
        <v>Poland</v>
      </c>
      <c r="L29" s="8" t="str">
        <f t="shared" si="1"/>
        <v>Dabrowa Gornicza</v>
      </c>
      <c r="M29" s="50">
        <f>E29-'Verbrauch je Träger 2019'!F29</f>
        <v>-5230.9302235965724</v>
      </c>
      <c r="N29" s="54">
        <f>F29-'Verbrauch je Träger 2019'!G29</f>
        <v>-5897.0867582412375</v>
      </c>
      <c r="O29" s="51">
        <f>G29-'Verbrauch je Träger 2019'!H29</f>
        <v>0</v>
      </c>
      <c r="P29" s="53">
        <f>H29-'Verbrauch je Träger 2019'!I29</f>
        <v>0</v>
      </c>
      <c r="Q29" s="52">
        <f>I29-'Verbrauch je Träger 2019'!J29</f>
        <v>-94.885820592535453</v>
      </c>
      <c r="S29" s="8" t="str">
        <f t="shared" si="2"/>
        <v>Poland</v>
      </c>
      <c r="T29" s="8" t="str">
        <f t="shared" si="3"/>
        <v>Dabrowa Gornicza</v>
      </c>
      <c r="U29" s="50">
        <f>'Gesamtenergie 2050 var.'!E63*'Energie pro Energieträger'!D$43</f>
        <v>6858.6209490961</v>
      </c>
      <c r="V29" s="54">
        <f>'Gesamtenergie 2050 var.'!F63*'Energie pro Energieträger'!D$41</f>
        <v>7732.0631417066825</v>
      </c>
      <c r="W29" s="51">
        <f>'Gesamtenergie 2050 var.'!G63*'Energie pro Energieträger'!E$42</f>
        <v>0</v>
      </c>
      <c r="X29" s="53">
        <f>'Gesamtenergie 2050 var.'!H63*'Energie pro Energieträger'!E$44</f>
        <v>0</v>
      </c>
      <c r="Y29" s="52">
        <f>'Gesamtenergie 2050 var.'!I63*'Energie pro Energieträger'!E$41</f>
        <v>124.4111179217153</v>
      </c>
      <c r="AA29" s="8" t="str">
        <f t="shared" si="4"/>
        <v>Poland</v>
      </c>
      <c r="AB29" s="8" t="str">
        <f t="shared" si="5"/>
        <v>Dabrowa Gornicza</v>
      </c>
      <c r="AC29" s="50">
        <f>U29-'Verbrauch je Träger 2019'!F29</f>
        <v>-5619.1540509038996</v>
      </c>
      <c r="AD29" s="54">
        <f>V29-'Verbrauch je Träger 2019'!G29</f>
        <v>-6334.7507096585969</v>
      </c>
      <c r="AE29" s="51">
        <f>W29-'Verbrauch je Träger 2019'!H29</f>
        <v>0</v>
      </c>
      <c r="AF29" s="53">
        <f>X29-'Verbrauch je Träger 2019'!I29</f>
        <v>0</v>
      </c>
      <c r="AG29" s="52">
        <f>Y29-'Verbrauch je Träger 2019'!J29</f>
        <v>-101.92795934282124</v>
      </c>
      <c r="AI29" s="8" t="str">
        <f t="shared" si="6"/>
        <v>Poland</v>
      </c>
      <c r="AJ29" s="8" t="str">
        <f t="shared" si="7"/>
        <v>Dabrowa Gornicza</v>
      </c>
      <c r="AK29" s="50">
        <f>'Gesamtenergie 2050 var.'!E99*'Energie pro Energieträger'!D$43</f>
        <v>6470.3971217887738</v>
      </c>
      <c r="AL29" s="54">
        <f>'Gesamtenergie 2050 var.'!F99*'Energie pro Energieträger'!D$41</f>
        <v>7294.3991902893231</v>
      </c>
      <c r="AM29" s="51">
        <f>'Gesamtenergie 2050 var.'!G99*'Energie pro Energieträger'!E$42</f>
        <v>0</v>
      </c>
      <c r="AN29" s="53">
        <f>'Gesamtenergie 2050 var.'!H99*'Energie pro Energieträger'!E$44</f>
        <v>0</v>
      </c>
      <c r="AO29" s="52">
        <f>'Gesamtenergie 2050 var.'!I99*'Energie pro Energieträger'!E$41</f>
        <v>117.36897917142954</v>
      </c>
      <c r="AQ29" s="8" t="str">
        <f t="shared" si="8"/>
        <v>Poland</v>
      </c>
      <c r="AR29" s="8" t="str">
        <f t="shared" si="9"/>
        <v>Dabrowa Gornicza</v>
      </c>
      <c r="AS29" s="50">
        <f>AK29-'Verbrauch je Träger 2019'!F29</f>
        <v>-6007.3778782112258</v>
      </c>
      <c r="AT29" s="54">
        <f>AL29-'Verbrauch je Träger 2019'!G29</f>
        <v>-6772.4146610759562</v>
      </c>
      <c r="AU29" s="51">
        <f>AM29-'Verbrauch je Träger 2019'!H29</f>
        <v>0</v>
      </c>
      <c r="AV29" s="53">
        <f>AN29-'Verbrauch je Träger 2019'!I29</f>
        <v>0</v>
      </c>
      <c r="AW29" s="52">
        <f>AO29-'Verbrauch je Träger 2019'!J29</f>
        <v>-108.970098093107</v>
      </c>
    </row>
    <row r="30" spans="3:49" x14ac:dyDescent="0.25">
      <c r="C30" s="8" t="str">
        <f>'Verbrauch je Träger 2019'!D104</f>
        <v>Romania</v>
      </c>
      <c r="D30" s="8" t="str">
        <f>'Verbrauch je Träger 2019'!E104</f>
        <v>Galati</v>
      </c>
      <c r="E30" s="50">
        <f>'Gesamtenergie 2050 var.'!E28*'Energie pro Energieträger'!D$43</f>
        <v>5451.7547859181741</v>
      </c>
      <c r="F30" s="54">
        <f>'Gesamtenergie 2050 var.'!F28*'Energie pro Energieträger'!D$41</f>
        <v>6146.0332260199229</v>
      </c>
      <c r="G30" s="51">
        <f>'Gesamtenergie 2050 var.'!G28*'Energie pro Energieträger'!E$42</f>
        <v>0</v>
      </c>
      <c r="H30" s="53">
        <f>'Gesamtenergie 2050 var.'!H28*'Energie pro Energieträger'!E$44</f>
        <v>0</v>
      </c>
      <c r="I30" s="52">
        <f>'Gesamtenergie 2050 var.'!I28*'Energie pro Energieträger'!E$41</f>
        <v>98.891440799120076</v>
      </c>
      <c r="K30" s="8" t="str">
        <f t="shared" si="0"/>
        <v>Romania</v>
      </c>
      <c r="L30" s="8" t="str">
        <f t="shared" si="1"/>
        <v>Galati</v>
      </c>
      <c r="M30" s="50">
        <f>E30-'Verbrauch je Träger 2019'!F30</f>
        <v>-3935.1952140818248</v>
      </c>
      <c r="N30" s="54">
        <f>F30-'Verbrauch je Träger 2019'!G30</f>
        <v>-4436.3404970255178</v>
      </c>
      <c r="O30" s="51">
        <f>G30-'Verbrauch je Träger 2019'!H30</f>
        <v>0</v>
      </c>
      <c r="P30" s="53">
        <f>H30-'Verbrauch je Träger 2019'!I30</f>
        <v>0</v>
      </c>
      <c r="Q30" s="52">
        <f>I30-'Verbrauch je Träger 2019'!J30</f>
        <v>-71.381993473283572</v>
      </c>
      <c r="S30" s="8" t="str">
        <f t="shared" si="2"/>
        <v>Romania</v>
      </c>
      <c r="T30" s="8" t="str">
        <f t="shared" si="3"/>
        <v>Galati</v>
      </c>
      <c r="U30" s="50">
        <f>'Gesamtenergie 2050 var.'!E64*'Energie pro Energieträger'!D$43</f>
        <v>5159.6964938154142</v>
      </c>
      <c r="V30" s="54">
        <f>'Gesamtenergie 2050 var.'!F64*'Energie pro Energieträger'!D$41</f>
        <v>5816.7814460545696</v>
      </c>
      <c r="W30" s="51">
        <f>'Gesamtenergie 2050 var.'!G64*'Energie pro Energieträger'!E$42</f>
        <v>0</v>
      </c>
      <c r="X30" s="53">
        <f>'Gesamtenergie 2050 var.'!H64*'Energie pro Energieträger'!E$44</f>
        <v>0</v>
      </c>
      <c r="Y30" s="52">
        <f>'Gesamtenergie 2050 var.'!I64*'Energie pro Energieträger'!E$41</f>
        <v>93.593685042024362</v>
      </c>
      <c r="AA30" s="8" t="str">
        <f t="shared" si="4"/>
        <v>Romania</v>
      </c>
      <c r="AB30" s="8" t="str">
        <f t="shared" si="5"/>
        <v>Galati</v>
      </c>
      <c r="AC30" s="50">
        <f>U30-'Verbrauch je Träger 2019'!F30</f>
        <v>-4227.2535061845847</v>
      </c>
      <c r="AD30" s="54">
        <f>V30-'Verbrauch je Träger 2019'!G30</f>
        <v>-4765.5922769908711</v>
      </c>
      <c r="AE30" s="51">
        <f>W30-'Verbrauch je Träger 2019'!H30</f>
        <v>0</v>
      </c>
      <c r="AF30" s="53">
        <f>X30-'Verbrauch je Träger 2019'!I30</f>
        <v>0</v>
      </c>
      <c r="AG30" s="52">
        <f>Y30-'Verbrauch je Träger 2019'!J30</f>
        <v>-76.679749230379286</v>
      </c>
      <c r="AI30" s="8" t="str">
        <f t="shared" si="6"/>
        <v>Romania</v>
      </c>
      <c r="AJ30" s="8" t="str">
        <f t="shared" si="7"/>
        <v>Galati</v>
      </c>
      <c r="AK30" s="50">
        <f>'Gesamtenergie 2050 var.'!E100*'Energie pro Energieträger'!D$43</f>
        <v>4867.6382017126552</v>
      </c>
      <c r="AL30" s="54">
        <f>'Gesamtenergie 2050 var.'!F100*'Energie pro Energieträger'!D$41</f>
        <v>5487.5296660892163</v>
      </c>
      <c r="AM30" s="51">
        <f>'Gesamtenergie 2050 var.'!G100*'Energie pro Energieträger'!E$42</f>
        <v>0</v>
      </c>
      <c r="AN30" s="53">
        <f>'Gesamtenergie 2050 var.'!H100*'Energie pro Energieträger'!E$44</f>
        <v>0</v>
      </c>
      <c r="AO30" s="52">
        <f>'Gesamtenergie 2050 var.'!I100*'Energie pro Energieträger'!E$41</f>
        <v>88.295929284928647</v>
      </c>
      <c r="AQ30" s="8" t="str">
        <f t="shared" si="8"/>
        <v>Romania</v>
      </c>
      <c r="AR30" s="8" t="str">
        <f t="shared" si="9"/>
        <v>Galati</v>
      </c>
      <c r="AS30" s="50">
        <f>AK30-'Verbrauch je Träger 2019'!F30</f>
        <v>-4519.3117982873437</v>
      </c>
      <c r="AT30" s="54">
        <f>AL30-'Verbrauch je Träger 2019'!G30</f>
        <v>-5094.8440569562244</v>
      </c>
      <c r="AU30" s="51">
        <f>AM30-'Verbrauch je Träger 2019'!H30</f>
        <v>0</v>
      </c>
      <c r="AV30" s="53">
        <f>AN30-'Verbrauch je Träger 2019'!I30</f>
        <v>0</v>
      </c>
      <c r="AW30" s="52">
        <f>AO30-'Verbrauch je Träger 2019'!J30</f>
        <v>-81.977504987475001</v>
      </c>
    </row>
    <row r="31" spans="3:49" x14ac:dyDescent="0.25">
      <c r="C31" s="8" t="str">
        <f>'Verbrauch je Träger 2019'!D105</f>
        <v>Slovakia</v>
      </c>
      <c r="D31" s="8" t="str">
        <f>'Verbrauch je Träger 2019'!E105</f>
        <v>Kosice</v>
      </c>
      <c r="E31" s="50">
        <f>'Gesamtenergie 2050 var.'!E29*'Energie pro Energieträger'!D$43</f>
        <v>11967.266603235017</v>
      </c>
      <c r="F31" s="54">
        <f>'Gesamtenergie 2050 var.'!F29*'Energie pro Energieträger'!D$41</f>
        <v>13491.292447360804</v>
      </c>
      <c r="G31" s="51">
        <f>'Gesamtenergie 2050 var.'!G29*'Energie pro Energieträger'!E$42</f>
        <v>0</v>
      </c>
      <c r="H31" s="53">
        <f>'Gesamtenergie 2050 var.'!H29*'Energie pro Energieträger'!E$44</f>
        <v>0</v>
      </c>
      <c r="I31" s="52">
        <f>'Gesamtenergie 2050 var.'!I29*'Energie pro Energieträger'!E$41</f>
        <v>217.07877248587337</v>
      </c>
      <c r="K31" s="8" t="str">
        <f t="shared" si="0"/>
        <v>Slovakia</v>
      </c>
      <c r="L31" s="8" t="str">
        <f t="shared" si="1"/>
        <v>Kosice</v>
      </c>
      <c r="M31" s="50">
        <f>E31-'Verbrauch je Träger 2019'!F31</f>
        <v>-8638.2333967649829</v>
      </c>
      <c r="N31" s="54">
        <f>F31-'Verbrauch je Träger 2019'!G31</f>
        <v>-9738.3084081047928</v>
      </c>
      <c r="O31" s="51">
        <f>G31-'Verbrauch je Träger 2019'!H31</f>
        <v>0</v>
      </c>
      <c r="P31" s="53">
        <f>H31-'Verbrauch je Träger 2019'!I31</f>
        <v>0</v>
      </c>
      <c r="Q31" s="52">
        <f>I31-'Verbrauch je Träger 2019'!J31</f>
        <v>-156.69218079501266</v>
      </c>
      <c r="S31" s="8" t="str">
        <f t="shared" si="2"/>
        <v>Slovakia</v>
      </c>
      <c r="T31" s="8" t="str">
        <f t="shared" si="3"/>
        <v>Kosice</v>
      </c>
      <c r="U31" s="50">
        <f>'Gesamtenergie 2050 var.'!E65*'Energie pro Energieträger'!D$43</f>
        <v>11326.163035204569</v>
      </c>
      <c r="V31" s="54">
        <f>'Gesamtenergie 2050 var.'!F65*'Energie pro Energieträger'!D$41</f>
        <v>12768.544637680759</v>
      </c>
      <c r="W31" s="51">
        <f>'Gesamtenergie 2050 var.'!G65*'Energie pro Energieträger'!E$42</f>
        <v>0</v>
      </c>
      <c r="X31" s="53">
        <f>'Gesamtenergie 2050 var.'!H65*'Energie pro Energieträger'!E$44</f>
        <v>0</v>
      </c>
      <c r="Y31" s="52">
        <f>'Gesamtenergie 2050 var.'!I65*'Energie pro Energieträger'!E$41</f>
        <v>205.44955253127296</v>
      </c>
      <c r="AA31" s="8" t="str">
        <f t="shared" si="4"/>
        <v>Slovakia</v>
      </c>
      <c r="AB31" s="8" t="str">
        <f t="shared" si="5"/>
        <v>Kosice</v>
      </c>
      <c r="AC31" s="50">
        <f>U31-'Verbrauch je Träger 2019'!F31</f>
        <v>-9279.3369647954314</v>
      </c>
      <c r="AD31" s="54">
        <f>V31-'Verbrauch je Träger 2019'!G31</f>
        <v>-10461.056217784837</v>
      </c>
      <c r="AE31" s="51">
        <f>W31-'Verbrauch je Träger 2019'!H31</f>
        <v>0</v>
      </c>
      <c r="AF31" s="53">
        <f>X31-'Verbrauch je Träger 2019'!I31</f>
        <v>0</v>
      </c>
      <c r="AG31" s="52">
        <f>Y31-'Verbrauch je Träger 2019'!J31</f>
        <v>-168.32140074961308</v>
      </c>
      <c r="AI31" s="8" t="str">
        <f t="shared" si="6"/>
        <v>Slovakia</v>
      </c>
      <c r="AJ31" s="8" t="str">
        <f t="shared" si="7"/>
        <v>Kosice</v>
      </c>
      <c r="AK31" s="50">
        <f>'Gesamtenergie 2050 var.'!E101*'Energie pro Energieträger'!D$43</f>
        <v>10685.059467174122</v>
      </c>
      <c r="AL31" s="54">
        <f>'Gesamtenergie 2050 var.'!F101*'Energie pro Energieträger'!D$41</f>
        <v>12045.796828000717</v>
      </c>
      <c r="AM31" s="51">
        <f>'Gesamtenergie 2050 var.'!G101*'Energie pro Energieträger'!E$42</f>
        <v>0</v>
      </c>
      <c r="AN31" s="53">
        <f>'Gesamtenergie 2050 var.'!H101*'Energie pro Energieträger'!E$44</f>
        <v>0</v>
      </c>
      <c r="AO31" s="52">
        <f>'Gesamtenergie 2050 var.'!I101*'Energie pro Energieträger'!E$41</f>
        <v>193.82033257667263</v>
      </c>
      <c r="AQ31" s="8" t="str">
        <f t="shared" si="8"/>
        <v>Slovakia</v>
      </c>
      <c r="AR31" s="8" t="str">
        <f t="shared" si="9"/>
        <v>Kosice</v>
      </c>
      <c r="AS31" s="50">
        <f>AK31-'Verbrauch je Träger 2019'!F31</f>
        <v>-9920.4405328258781</v>
      </c>
      <c r="AT31" s="54">
        <f>AL31-'Verbrauch je Träger 2019'!G31</f>
        <v>-11183.804027464879</v>
      </c>
      <c r="AU31" s="51">
        <f>AM31-'Verbrauch je Träger 2019'!H31</f>
        <v>0</v>
      </c>
      <c r="AV31" s="53">
        <f>AN31-'Verbrauch je Träger 2019'!I31</f>
        <v>0</v>
      </c>
      <c r="AW31" s="52">
        <f>AO31-'Verbrauch je Träger 2019'!J31</f>
        <v>-179.95062070421341</v>
      </c>
    </row>
    <row r="32" spans="3:49" x14ac:dyDescent="0.25">
      <c r="C32" s="8" t="str">
        <f>'Verbrauch je Träger 2019'!D106</f>
        <v>Spain</v>
      </c>
      <c r="D32" s="8" t="str">
        <f>'Verbrauch je Träger 2019'!E106</f>
        <v>Gijon</v>
      </c>
      <c r="E32" s="50">
        <f>'Gesamtenergie 2050 var.'!E30*'Energie pro Energieträger'!D$43</f>
        <v>6316.0573739295924</v>
      </c>
      <c r="F32" s="54">
        <f>'Gesamtenergie 2050 var.'!F30*'Energie pro Energieträger'!D$41</f>
        <v>7120.4043472182029</v>
      </c>
      <c r="G32" s="51">
        <f>'Gesamtenergie 2050 var.'!G30*'Energie pro Energieträger'!E$42</f>
        <v>0</v>
      </c>
      <c r="H32" s="53">
        <f>'Gesamtenergie 2050 var.'!H30*'Energie pro Energieträger'!E$44</f>
        <v>0</v>
      </c>
      <c r="I32" s="52">
        <f>'Gesamtenergie 2050 var.'!I30*'Energie pro Energieträger'!E$41</f>
        <v>114.56935214532206</v>
      </c>
      <c r="K32" s="8" t="str">
        <f t="shared" si="0"/>
        <v>Spain</v>
      </c>
      <c r="L32" s="8" t="str">
        <f t="shared" si="1"/>
        <v>Gijon</v>
      </c>
      <c r="M32" s="50">
        <f>E32-'Verbrauch je Träger 2019'!F32</f>
        <v>-4559.0676260704076</v>
      </c>
      <c r="N32" s="54">
        <f>F32-'Verbrauch je Träger 2019'!G32</f>
        <v>-5139.6627709441973</v>
      </c>
      <c r="O32" s="51">
        <f>G32-'Verbrauch je Träger 2019'!H32</f>
        <v>0</v>
      </c>
      <c r="P32" s="53">
        <f>H32-'Verbrauch je Träger 2019'!I32</f>
        <v>0</v>
      </c>
      <c r="Q32" s="52">
        <f>I32-'Verbrauch je Träger 2019'!J32</f>
        <v>-82.698650975145597</v>
      </c>
      <c r="S32" s="8" t="str">
        <f t="shared" si="2"/>
        <v>Spain</v>
      </c>
      <c r="T32" s="8" t="str">
        <f t="shared" si="3"/>
        <v>Gijon</v>
      </c>
      <c r="U32" s="50">
        <f>'Gesamtenergie 2050 var.'!E66*'Energie pro Energieträger'!D$43</f>
        <v>5977.6971574690779</v>
      </c>
      <c r="V32" s="54">
        <f>'Gesamtenergie 2050 var.'!F66*'Energie pro Energieträger'!D$41</f>
        <v>6738.9541143315128</v>
      </c>
      <c r="W32" s="51">
        <f>'Gesamtenergie 2050 var.'!G66*'Energie pro Energieträger'!E$42</f>
        <v>0</v>
      </c>
      <c r="X32" s="53">
        <f>'Gesamtenergie 2050 var.'!H66*'Energie pro Energieträger'!E$44</f>
        <v>0</v>
      </c>
      <c r="Y32" s="52">
        <f>'Gesamtenergie 2050 var.'!I66*'Energie pro Energieträger'!E$41</f>
        <v>108.43170828039408</v>
      </c>
      <c r="AA32" s="8" t="str">
        <f t="shared" si="4"/>
        <v>Spain</v>
      </c>
      <c r="AB32" s="8" t="str">
        <f t="shared" si="5"/>
        <v>Gijon</v>
      </c>
      <c r="AC32" s="50">
        <f>U32-'Verbrauch je Träger 2019'!F32</f>
        <v>-4897.4278425309221</v>
      </c>
      <c r="AD32" s="54">
        <f>V32-'Verbrauch je Träger 2019'!G32</f>
        <v>-5521.1130038308875</v>
      </c>
      <c r="AE32" s="51">
        <f>W32-'Verbrauch je Träger 2019'!H32</f>
        <v>0</v>
      </c>
      <c r="AF32" s="53">
        <f>X32-'Verbrauch je Träger 2019'!I32</f>
        <v>0</v>
      </c>
      <c r="AG32" s="52">
        <f>Y32-'Verbrauch je Träger 2019'!J32</f>
        <v>-88.836294840073577</v>
      </c>
      <c r="AI32" s="8" t="str">
        <f t="shared" si="6"/>
        <v>Spain</v>
      </c>
      <c r="AJ32" s="8" t="str">
        <f t="shared" si="7"/>
        <v>Gijon</v>
      </c>
      <c r="AK32" s="50">
        <f>'Gesamtenergie 2050 var.'!E102*'Energie pro Energieträger'!D$43</f>
        <v>5639.3369410085652</v>
      </c>
      <c r="AL32" s="54">
        <f>'Gesamtenergie 2050 var.'!F102*'Energie pro Energieträger'!D$41</f>
        <v>6357.5038814448235</v>
      </c>
      <c r="AM32" s="51">
        <f>'Gesamtenergie 2050 var.'!G102*'Energie pro Energieträger'!E$42</f>
        <v>0</v>
      </c>
      <c r="AN32" s="53">
        <f>'Gesamtenergie 2050 var.'!H102*'Energie pro Energieträger'!E$44</f>
        <v>0</v>
      </c>
      <c r="AO32" s="52">
        <f>'Gesamtenergie 2050 var.'!I102*'Energie pro Energieträger'!E$41</f>
        <v>102.29406441546612</v>
      </c>
      <c r="AQ32" s="8" t="str">
        <f t="shared" si="8"/>
        <v>Spain</v>
      </c>
      <c r="AR32" s="8" t="str">
        <f t="shared" si="9"/>
        <v>Gijon</v>
      </c>
      <c r="AS32" s="50">
        <f>AK32-'Verbrauch je Träger 2019'!F32</f>
        <v>-5235.7880589914348</v>
      </c>
      <c r="AT32" s="54">
        <f>AL32-'Verbrauch je Träger 2019'!G32</f>
        <v>-5902.5632367175767</v>
      </c>
      <c r="AU32" s="51">
        <f>AM32-'Verbrauch je Träger 2019'!H32</f>
        <v>0</v>
      </c>
      <c r="AV32" s="53">
        <f>AN32-'Verbrauch je Träger 2019'!I32</f>
        <v>0</v>
      </c>
      <c r="AW32" s="52">
        <f>AO32-'Verbrauch je Träger 2019'!J32</f>
        <v>-94.97393870500153</v>
      </c>
    </row>
    <row r="33" spans="3:49" x14ac:dyDescent="0.25">
      <c r="C33" s="8" t="str">
        <f>'Verbrauch je Träger 2019'!D107</f>
        <v>Spain</v>
      </c>
      <c r="D33" s="8" t="str">
        <f>'Verbrauch je Träger 2019'!E107</f>
        <v>Aviles</v>
      </c>
      <c r="E33" s="50">
        <f>'Gesamtenergie 2050 var.'!E31*'Energie pro Energieträger'!D$43</f>
        <v>6316.0573739295924</v>
      </c>
      <c r="F33" s="54">
        <f>'Gesamtenergie 2050 var.'!F31*'Energie pro Energieträger'!D$41</f>
        <v>7120.4043472182029</v>
      </c>
      <c r="G33" s="51">
        <f>'Gesamtenergie 2050 var.'!G31*'Energie pro Energieträger'!E$42</f>
        <v>0</v>
      </c>
      <c r="H33" s="53">
        <f>'Gesamtenergie 2050 var.'!H31*'Energie pro Energieträger'!E$44</f>
        <v>0</v>
      </c>
      <c r="I33" s="52">
        <f>'Gesamtenergie 2050 var.'!I31*'Energie pro Energieträger'!E$41</f>
        <v>114.56935214532206</v>
      </c>
      <c r="K33" s="8" t="str">
        <f t="shared" si="0"/>
        <v>Spain</v>
      </c>
      <c r="L33" s="8" t="str">
        <f t="shared" si="1"/>
        <v>Aviles</v>
      </c>
      <c r="M33" s="50">
        <f>E33-'Verbrauch je Träger 2019'!F33</f>
        <v>-4559.0676260704076</v>
      </c>
      <c r="N33" s="54">
        <f>F33-'Verbrauch je Träger 2019'!G33</f>
        <v>-5139.6627709441973</v>
      </c>
      <c r="O33" s="51">
        <f>G33-'Verbrauch je Träger 2019'!H33</f>
        <v>0</v>
      </c>
      <c r="P33" s="53">
        <f>H33-'Verbrauch je Träger 2019'!I33</f>
        <v>0</v>
      </c>
      <c r="Q33" s="52">
        <f>I33-'Verbrauch je Träger 2019'!J33</f>
        <v>-82.698650975145597</v>
      </c>
      <c r="S33" s="8" t="str">
        <f t="shared" si="2"/>
        <v>Spain</v>
      </c>
      <c r="T33" s="8" t="str">
        <f t="shared" si="3"/>
        <v>Aviles</v>
      </c>
      <c r="U33" s="50">
        <f>'Gesamtenergie 2050 var.'!E67*'Energie pro Energieträger'!D$43</f>
        <v>5977.6971574690779</v>
      </c>
      <c r="V33" s="54">
        <f>'Gesamtenergie 2050 var.'!F67*'Energie pro Energieträger'!D$41</f>
        <v>6738.9541143315128</v>
      </c>
      <c r="W33" s="51">
        <f>'Gesamtenergie 2050 var.'!G67*'Energie pro Energieträger'!E$42</f>
        <v>0</v>
      </c>
      <c r="X33" s="53">
        <f>'Gesamtenergie 2050 var.'!H67*'Energie pro Energieträger'!E$44</f>
        <v>0</v>
      </c>
      <c r="Y33" s="52">
        <f>'Gesamtenergie 2050 var.'!I67*'Energie pro Energieträger'!E$41</f>
        <v>108.43170828039408</v>
      </c>
      <c r="AA33" s="8" t="str">
        <f t="shared" si="4"/>
        <v>Spain</v>
      </c>
      <c r="AB33" s="8" t="str">
        <f t="shared" si="5"/>
        <v>Aviles</v>
      </c>
      <c r="AC33" s="50">
        <f>U33-'Verbrauch je Träger 2019'!F33</f>
        <v>-4897.4278425309221</v>
      </c>
      <c r="AD33" s="54">
        <f>V33-'Verbrauch je Träger 2019'!G33</f>
        <v>-5521.1130038308875</v>
      </c>
      <c r="AE33" s="51">
        <f>W33-'Verbrauch je Träger 2019'!H33</f>
        <v>0</v>
      </c>
      <c r="AF33" s="53">
        <f>X33-'Verbrauch je Träger 2019'!I33</f>
        <v>0</v>
      </c>
      <c r="AG33" s="52">
        <f>Y33-'Verbrauch je Träger 2019'!J33</f>
        <v>-88.836294840073577</v>
      </c>
      <c r="AI33" s="8" t="str">
        <f t="shared" si="6"/>
        <v>Spain</v>
      </c>
      <c r="AJ33" s="8" t="str">
        <f t="shared" si="7"/>
        <v>Aviles</v>
      </c>
      <c r="AK33" s="50">
        <f>'Gesamtenergie 2050 var.'!E103*'Energie pro Energieträger'!D$43</f>
        <v>5639.3369410085652</v>
      </c>
      <c r="AL33" s="54">
        <f>'Gesamtenergie 2050 var.'!F103*'Energie pro Energieträger'!D$41</f>
        <v>6357.5038814448235</v>
      </c>
      <c r="AM33" s="51">
        <f>'Gesamtenergie 2050 var.'!G103*'Energie pro Energieträger'!E$42</f>
        <v>0</v>
      </c>
      <c r="AN33" s="53">
        <f>'Gesamtenergie 2050 var.'!H103*'Energie pro Energieträger'!E$44</f>
        <v>0</v>
      </c>
      <c r="AO33" s="52">
        <f>'Gesamtenergie 2050 var.'!I103*'Energie pro Energieträger'!E$41</f>
        <v>102.29406441546612</v>
      </c>
      <c r="AQ33" s="8" t="str">
        <f t="shared" si="8"/>
        <v>Spain</v>
      </c>
      <c r="AR33" s="8" t="str">
        <f t="shared" si="9"/>
        <v>Aviles</v>
      </c>
      <c r="AS33" s="50">
        <f>AK33-'Verbrauch je Träger 2019'!F33</f>
        <v>-5235.7880589914348</v>
      </c>
      <c r="AT33" s="54">
        <f>AL33-'Verbrauch je Träger 2019'!G33</f>
        <v>-5902.5632367175767</v>
      </c>
      <c r="AU33" s="51">
        <f>AM33-'Verbrauch je Träger 2019'!H33</f>
        <v>0</v>
      </c>
      <c r="AV33" s="53">
        <f>AN33-'Verbrauch je Träger 2019'!I33</f>
        <v>0</v>
      </c>
      <c r="AW33" s="52">
        <f>AO33-'Verbrauch je Träger 2019'!J33</f>
        <v>-94.97393870500153</v>
      </c>
    </row>
    <row r="34" spans="3:49" x14ac:dyDescent="0.25">
      <c r="C34" s="8" t="str">
        <f>'Verbrauch je Träger 2019'!D108</f>
        <v>Sweden</v>
      </c>
      <c r="D34" s="8" t="str">
        <f>'Verbrauch je Träger 2019'!E108</f>
        <v>Lulea</v>
      </c>
      <c r="E34" s="50">
        <f>'Gesamtenergie 2050 var.'!E32*'Energie pro Energieträger'!D$43</f>
        <v>6116.6029305423417</v>
      </c>
      <c r="F34" s="54">
        <f>'Gesamtenergie 2050 var.'!F32*'Energie pro Energieträger'!D$41</f>
        <v>6895.5494730955224</v>
      </c>
      <c r="G34" s="51">
        <f>'Gesamtenergie 2050 var.'!G32*'Energie pro Energieträger'!E$42</f>
        <v>0</v>
      </c>
      <c r="H34" s="53">
        <f>'Gesamtenergie 2050 var.'!H32*'Energie pro Energieträger'!E$44</f>
        <v>0</v>
      </c>
      <c r="I34" s="52">
        <f>'Gesamtenergie 2050 var.'!I32*'Energie pro Energieträger'!E$41</f>
        <v>110.95137260389083</v>
      </c>
      <c r="K34" s="8" t="str">
        <f t="shared" si="0"/>
        <v>Sweden</v>
      </c>
      <c r="L34" s="8" t="str">
        <f t="shared" si="1"/>
        <v>Lulea</v>
      </c>
      <c r="M34" s="50">
        <f>E34-'Verbrauch je Träger 2019'!F34</f>
        <v>-4415.0970694576572</v>
      </c>
      <c r="N34" s="54">
        <f>F34-'Verbrauch je Träger 2019'!G34</f>
        <v>-4977.3576308091169</v>
      </c>
      <c r="O34" s="51">
        <f>G34-'Verbrauch je Träger 2019'!H34</f>
        <v>0</v>
      </c>
      <c r="P34" s="53">
        <f>H34-'Verbrauch je Träger 2019'!I34</f>
        <v>0</v>
      </c>
      <c r="Q34" s="52">
        <f>I34-'Verbrauch je Träger 2019'!J34</f>
        <v>-80.087114628562063</v>
      </c>
      <c r="S34" s="8" t="str">
        <f t="shared" si="2"/>
        <v>Sweden</v>
      </c>
      <c r="T34" s="8" t="str">
        <f t="shared" si="3"/>
        <v>Lulea</v>
      </c>
      <c r="U34" s="50">
        <f>'Gesamtenergie 2050 var.'!E68*'Energie pro Energieträger'!D$43</f>
        <v>5788.9277735490014</v>
      </c>
      <c r="V34" s="54">
        <f>'Gesamtenergie 2050 var.'!F68*'Energie pro Energieträger'!D$41</f>
        <v>6526.1450370368329</v>
      </c>
      <c r="W34" s="51">
        <f>'Gesamtenergie 2050 var.'!G68*'Energie pro Energieträger'!E$42</f>
        <v>0</v>
      </c>
      <c r="X34" s="53">
        <f>'Gesamtenergie 2050 var.'!H68*'Energie pro Energieträger'!E$44</f>
        <v>0</v>
      </c>
      <c r="Y34" s="52">
        <f>'Gesamtenergie 2050 var.'!I68*'Energie pro Energieträger'!E$41</f>
        <v>105.00754907153953</v>
      </c>
      <c r="AA34" s="8" t="str">
        <f t="shared" si="4"/>
        <v>Sweden</v>
      </c>
      <c r="AB34" s="8" t="str">
        <f t="shared" si="5"/>
        <v>Lulea</v>
      </c>
      <c r="AC34" s="50">
        <f>U34-'Verbrauch je Träger 2019'!F34</f>
        <v>-4742.7722264509976</v>
      </c>
      <c r="AD34" s="54">
        <f>V34-'Verbrauch je Träger 2019'!G34</f>
        <v>-5346.7620668678064</v>
      </c>
      <c r="AE34" s="51">
        <f>W34-'Verbrauch je Träger 2019'!H34</f>
        <v>0</v>
      </c>
      <c r="AF34" s="53">
        <f>X34-'Verbrauch je Träger 2019'!I34</f>
        <v>0</v>
      </c>
      <c r="AG34" s="52">
        <f>Y34-'Verbrauch je Träger 2019'!J34</f>
        <v>-86.030938160913365</v>
      </c>
      <c r="AI34" s="8" t="str">
        <f t="shared" si="6"/>
        <v>Sweden</v>
      </c>
      <c r="AJ34" s="8" t="str">
        <f t="shared" si="7"/>
        <v>Lulea</v>
      </c>
      <c r="AK34" s="50">
        <f>'Gesamtenergie 2050 var.'!E104*'Energie pro Energieträger'!D$43</f>
        <v>5461.2526165556619</v>
      </c>
      <c r="AL34" s="54">
        <f>'Gesamtenergie 2050 var.'!F104*'Energie pro Energieträger'!D$41</f>
        <v>6156.7406009781444</v>
      </c>
      <c r="AM34" s="51">
        <f>'Gesamtenergie 2050 var.'!G104*'Energie pro Energieträger'!E$42</f>
        <v>0</v>
      </c>
      <c r="AN34" s="53">
        <f>'Gesamtenergie 2050 var.'!H104*'Energie pro Energieträger'!E$44</f>
        <v>0</v>
      </c>
      <c r="AO34" s="52">
        <f>'Gesamtenergie 2050 var.'!I104*'Energie pro Energieträger'!E$41</f>
        <v>99.063725539188241</v>
      </c>
      <c r="AQ34" s="8" t="str">
        <f t="shared" si="8"/>
        <v>Sweden</v>
      </c>
      <c r="AR34" s="8" t="str">
        <f t="shared" si="9"/>
        <v>Lulea</v>
      </c>
      <c r="AS34" s="50">
        <f>AK34-'Verbrauch je Träger 2019'!F34</f>
        <v>-5070.447383444337</v>
      </c>
      <c r="AT34" s="54">
        <f>AL34-'Verbrauch je Träger 2019'!G34</f>
        <v>-5716.166502926495</v>
      </c>
      <c r="AU34" s="51">
        <f>AM34-'Verbrauch je Träger 2019'!H34</f>
        <v>0</v>
      </c>
      <c r="AV34" s="53">
        <f>AN34-'Verbrauch je Träger 2019'!I34</f>
        <v>0</v>
      </c>
      <c r="AW34" s="52">
        <f>AO34-'Verbrauch je Träger 2019'!J34</f>
        <v>-91.974761693264654</v>
      </c>
    </row>
    <row r="35" spans="3:49" x14ac:dyDescent="0.25">
      <c r="C35" s="8" t="str">
        <f>'Verbrauch je Träger 2019'!D109</f>
        <v>Sweden</v>
      </c>
      <c r="D35" s="8" t="str">
        <f>'Verbrauch je Träger 2019'!E109</f>
        <v>Oxeloesund</v>
      </c>
      <c r="E35" s="50">
        <f>'Gesamtenergie 2050 var.'!E33*'Energie pro Energieträger'!D$43</f>
        <v>3989.0888677450057</v>
      </c>
      <c r="F35" s="54">
        <f>'Gesamtenergie 2050 var.'!F33*'Energie pro Energieträger'!D$41</f>
        <v>4497.0974824536015</v>
      </c>
      <c r="G35" s="51">
        <f>'Gesamtenergie 2050 var.'!G33*'Energie pro Energieträger'!E$42</f>
        <v>0</v>
      </c>
      <c r="H35" s="53">
        <f>'Gesamtenergie 2050 var.'!H33*'Energie pro Energieträger'!E$44</f>
        <v>0</v>
      </c>
      <c r="I35" s="52">
        <f>'Gesamtenergie 2050 var.'!I33*'Energie pro Energieträger'!E$41</f>
        <v>72.359590828624448</v>
      </c>
      <c r="K35" s="8" t="str">
        <f t="shared" si="0"/>
        <v>Sweden</v>
      </c>
      <c r="L35" s="8" t="str">
        <f t="shared" si="1"/>
        <v>Oxeloesund</v>
      </c>
      <c r="M35" s="50">
        <f>E35-'Verbrauch je Träger 2019'!F35</f>
        <v>-2879.4111322549943</v>
      </c>
      <c r="N35" s="54">
        <f>F35-'Verbrauch je Träger 2019'!G35</f>
        <v>-3246.1028027015982</v>
      </c>
      <c r="O35" s="51">
        <f>G35-'Verbrauch je Träger 2019'!H35</f>
        <v>0</v>
      </c>
      <c r="P35" s="53">
        <f>H35-'Verbrauch je Träger 2019'!I35</f>
        <v>0</v>
      </c>
      <c r="Q35" s="52">
        <f>I35-'Verbrauch je Träger 2019'!J35</f>
        <v>-52.230726931670901</v>
      </c>
      <c r="S35" s="8" t="str">
        <f t="shared" si="2"/>
        <v>Sweden</v>
      </c>
      <c r="T35" s="8" t="str">
        <f t="shared" si="3"/>
        <v>Oxeloesund</v>
      </c>
      <c r="U35" s="50">
        <f>'Gesamtenergie 2050 var.'!E69*'Energie pro Energieträger'!D$43</f>
        <v>3775.3876784015229</v>
      </c>
      <c r="V35" s="54">
        <f>'Gesamtenergie 2050 var.'!F69*'Energie pro Energieträger'!D$41</f>
        <v>4256.1815458935871</v>
      </c>
      <c r="W35" s="51">
        <f>'Gesamtenergie 2050 var.'!G69*'Energie pro Energieträger'!E$42</f>
        <v>0</v>
      </c>
      <c r="X35" s="53">
        <f>'Gesamtenergie 2050 var.'!H69*'Energie pro Energieträger'!E$44</f>
        <v>0</v>
      </c>
      <c r="Y35" s="52">
        <f>'Gesamtenergie 2050 var.'!I69*'Energie pro Energieträger'!E$41</f>
        <v>68.48318417709099</v>
      </c>
      <c r="AA35" s="8" t="str">
        <f t="shared" si="4"/>
        <v>Sweden</v>
      </c>
      <c r="AB35" s="8" t="str">
        <f t="shared" si="5"/>
        <v>Oxeloesund</v>
      </c>
      <c r="AC35" s="50">
        <f>U35-'Verbrauch je Träger 2019'!F35</f>
        <v>-3093.1123215984771</v>
      </c>
      <c r="AD35" s="54">
        <f>V35-'Verbrauch je Träger 2019'!G35</f>
        <v>-3487.0187392616126</v>
      </c>
      <c r="AE35" s="51">
        <f>W35-'Verbrauch je Träger 2019'!H35</f>
        <v>0</v>
      </c>
      <c r="AF35" s="53">
        <f>X35-'Verbrauch je Träger 2019'!I35</f>
        <v>0</v>
      </c>
      <c r="AG35" s="52">
        <f>Y35-'Verbrauch je Träger 2019'!J35</f>
        <v>-56.107133583204359</v>
      </c>
      <c r="AI35" s="8" t="str">
        <f t="shared" si="6"/>
        <v>Sweden</v>
      </c>
      <c r="AJ35" s="8" t="str">
        <f t="shared" si="7"/>
        <v>Oxeloesund</v>
      </c>
      <c r="AK35" s="50">
        <f>'Gesamtenergie 2050 var.'!E105*'Energie pro Energieträger'!D$43</f>
        <v>3561.6864890580409</v>
      </c>
      <c r="AL35" s="54">
        <f>'Gesamtenergie 2050 var.'!F105*'Energie pro Energieträger'!D$41</f>
        <v>4015.2656093335727</v>
      </c>
      <c r="AM35" s="51">
        <f>'Gesamtenergie 2050 var.'!G105*'Energie pro Energieträger'!E$42</f>
        <v>0</v>
      </c>
      <c r="AN35" s="53">
        <f>'Gesamtenergie 2050 var.'!H105*'Energie pro Energieträger'!E$44</f>
        <v>0</v>
      </c>
      <c r="AO35" s="52">
        <f>'Gesamtenergie 2050 var.'!I105*'Energie pro Energieträger'!E$41</f>
        <v>64.606777525557547</v>
      </c>
      <c r="AQ35" s="8" t="str">
        <f t="shared" si="8"/>
        <v>Sweden</v>
      </c>
      <c r="AR35" s="8" t="str">
        <f t="shared" si="9"/>
        <v>Oxeloesund</v>
      </c>
      <c r="AS35" s="50">
        <f>AK35-'Verbrauch je Träger 2019'!F35</f>
        <v>-3306.8135109419591</v>
      </c>
      <c r="AT35" s="54">
        <f>AL35-'Verbrauch je Träger 2019'!G35</f>
        <v>-3727.934675821627</v>
      </c>
      <c r="AU35" s="51">
        <f>AM35-'Verbrauch je Träger 2019'!H35</f>
        <v>0</v>
      </c>
      <c r="AV35" s="53">
        <f>AN35-'Verbrauch je Träger 2019'!I35</f>
        <v>0</v>
      </c>
      <c r="AW35" s="52">
        <f>AO35-'Verbrauch je Träger 2019'!J35</f>
        <v>-59.983540234737802</v>
      </c>
    </row>
    <row r="36" spans="3:49" x14ac:dyDescent="0.25">
      <c r="C36" s="8" t="str">
        <f>'Verbrauch je Träger 2019'!D110</f>
        <v>United Kingdom</v>
      </c>
      <c r="D36" s="8" t="str">
        <f>'Verbrauch je Träger 2019'!E110</f>
        <v>Port Talbot</v>
      </c>
      <c r="E36" s="50">
        <f>'Gesamtenergie 2050 var.'!E34*'Energie pro Energieträger'!D$43</f>
        <v>10065.800909609898</v>
      </c>
      <c r="F36" s="54">
        <f>'Gesamtenergie 2050 var.'!F34*'Energie pro Energieträger'!D$41</f>
        <v>11347.675980724589</v>
      </c>
      <c r="G36" s="51">
        <f>'Gesamtenergie 2050 var.'!G34*'Energie pro Energieträger'!E$42</f>
        <v>0</v>
      </c>
      <c r="H36" s="53">
        <f>'Gesamtenergie 2050 var.'!H34*'Energie pro Energieträger'!E$44</f>
        <v>0</v>
      </c>
      <c r="I36" s="52">
        <f>'Gesamtenergie 2050 var.'!I34*'Energie pro Energieträger'!E$41</f>
        <v>182.58736752422905</v>
      </c>
      <c r="K36" s="8" t="str">
        <f t="shared" si="0"/>
        <v>United Kingdom</v>
      </c>
      <c r="L36" s="8" t="str">
        <f t="shared" si="1"/>
        <v>Port Talbot</v>
      </c>
      <c r="M36" s="50">
        <f>E36-'Verbrauch je Träger 2019'!F36</f>
        <v>-7265.7140903901018</v>
      </c>
      <c r="N36" s="54">
        <f>F36-'Verbrauch je Träger 2019'!G36</f>
        <v>-8190.9994054836989</v>
      </c>
      <c r="O36" s="51">
        <f>G36-'Verbrauch je Träger 2019'!H36</f>
        <v>0</v>
      </c>
      <c r="P36" s="53">
        <f>H36-'Verbrauch je Träger 2019'!I36</f>
        <v>0</v>
      </c>
      <c r="Q36" s="52">
        <f>I36-'Verbrauch je Träger 2019'!J36</f>
        <v>-131.79553429091621</v>
      </c>
      <c r="S36" s="8" t="str">
        <f t="shared" si="2"/>
        <v>United Kingdom</v>
      </c>
      <c r="T36" s="8" t="str">
        <f t="shared" si="3"/>
        <v>Port Talbot</v>
      </c>
      <c r="U36" s="50">
        <f>'Gesamtenergie 2050 var.'!E70*'Energie pro Energieträger'!D$43</f>
        <v>9526.56157516651</v>
      </c>
      <c r="V36" s="54">
        <f>'Gesamtenergie 2050 var.'!F70*'Energie pro Energieträger'!D$41</f>
        <v>10739.764767471484</v>
      </c>
      <c r="W36" s="51">
        <f>'Gesamtenergie 2050 var.'!G70*'Energie pro Energieträger'!E$42</f>
        <v>0</v>
      </c>
      <c r="X36" s="53">
        <f>'Gesamtenergie 2050 var.'!H70*'Energie pro Energieträger'!E$44</f>
        <v>0</v>
      </c>
      <c r="Y36" s="52">
        <f>'Gesamtenergie 2050 var.'!I70*'Energie pro Energieträger'!E$41</f>
        <v>172.80590140685962</v>
      </c>
      <c r="AA36" s="8" t="str">
        <f t="shared" si="4"/>
        <v>United Kingdom</v>
      </c>
      <c r="AB36" s="8" t="str">
        <f t="shared" si="5"/>
        <v>Port Talbot</v>
      </c>
      <c r="AC36" s="50">
        <f>U36-'Verbrauch je Träger 2019'!F36</f>
        <v>-7804.9534248334894</v>
      </c>
      <c r="AD36" s="54">
        <f>V36-'Verbrauch je Träger 2019'!G36</f>
        <v>-8798.9106187368034</v>
      </c>
      <c r="AE36" s="51">
        <f>W36-'Verbrauch je Träger 2019'!H36</f>
        <v>0</v>
      </c>
      <c r="AF36" s="53">
        <f>X36-'Verbrauch je Träger 2019'!I36</f>
        <v>0</v>
      </c>
      <c r="AG36" s="52">
        <f>Y36-'Verbrauch je Träger 2019'!J36</f>
        <v>-141.57700040828564</v>
      </c>
      <c r="AI36" s="8" t="str">
        <f t="shared" si="6"/>
        <v>United Kingdom</v>
      </c>
      <c r="AJ36" s="8" t="str">
        <f t="shared" si="7"/>
        <v>Port Talbot</v>
      </c>
      <c r="AK36" s="50">
        <f>'Gesamtenergie 2050 var.'!E106*'Energie pro Energieträger'!D$43</f>
        <v>8987.3222407231224</v>
      </c>
      <c r="AL36" s="54">
        <f>'Gesamtenergie 2050 var.'!F106*'Energie pro Energieträger'!D$41</f>
        <v>10131.853554218382</v>
      </c>
      <c r="AM36" s="51">
        <f>'Gesamtenergie 2050 var.'!G106*'Energie pro Energieträger'!E$42</f>
        <v>0</v>
      </c>
      <c r="AN36" s="53">
        <f>'Gesamtenergie 2050 var.'!H106*'Energie pro Energieträger'!E$44</f>
        <v>0</v>
      </c>
      <c r="AO36" s="52">
        <f>'Gesamtenergie 2050 var.'!I106*'Energie pro Energieträger'!E$41</f>
        <v>163.02443528949024</v>
      </c>
      <c r="AQ36" s="8" t="str">
        <f t="shared" si="8"/>
        <v>United Kingdom</v>
      </c>
      <c r="AR36" s="8" t="str">
        <f t="shared" si="9"/>
        <v>Port Talbot</v>
      </c>
      <c r="AS36" s="50">
        <f>AK36-'Verbrauch je Träger 2019'!F36</f>
        <v>-8344.192759276877</v>
      </c>
      <c r="AT36" s="54">
        <f>AL36-'Verbrauch je Träger 2019'!G36</f>
        <v>-9406.8218319899061</v>
      </c>
      <c r="AU36" s="51">
        <f>AM36-'Verbrauch je Träger 2019'!H36</f>
        <v>0</v>
      </c>
      <c r="AV36" s="53">
        <f>AN36-'Verbrauch je Träger 2019'!I36</f>
        <v>0</v>
      </c>
      <c r="AW36" s="52">
        <f>AO36-'Verbrauch je Träger 2019'!J36</f>
        <v>-151.35846652565502</v>
      </c>
    </row>
    <row r="37" spans="3:49" x14ac:dyDescent="0.25">
      <c r="C37" s="8" t="str">
        <f>'Verbrauch je Träger 2019'!D111</f>
        <v>United Kingdom</v>
      </c>
      <c r="D37" s="8" t="str">
        <f>'Verbrauch je Träger 2019'!E111</f>
        <v>Scunthorpe</v>
      </c>
      <c r="E37" s="50">
        <f>'Gesamtenergie 2050 var.'!E35*'Energie pro Energieträger'!D$43</f>
        <v>7446.2992197906769</v>
      </c>
      <c r="F37" s="54">
        <f>'Gesamtenergie 2050 var.'!F35*'Energie pro Energieträger'!D$41</f>
        <v>8394.5819672467223</v>
      </c>
      <c r="G37" s="51">
        <f>'Gesamtenergie 2050 var.'!G35*'Energie pro Energieträger'!E$42</f>
        <v>0</v>
      </c>
      <c r="H37" s="53">
        <f>'Gesamtenergie 2050 var.'!H35*'Energie pro Energieträger'!E$44</f>
        <v>0</v>
      </c>
      <c r="I37" s="52">
        <f>'Gesamtenergie 2050 var.'!I35*'Energie pro Energieträger'!E$41</f>
        <v>135.07123621343234</v>
      </c>
      <c r="K37" s="8" t="str">
        <f t="shared" si="0"/>
        <v>United Kingdom</v>
      </c>
      <c r="L37" s="8" t="str">
        <f t="shared" si="1"/>
        <v>Scunthorpe</v>
      </c>
      <c r="M37" s="50">
        <f>E37-'Verbrauch je Träger 2019'!F37</f>
        <v>-5374.900780209322</v>
      </c>
      <c r="N37" s="54">
        <f>F37-'Verbrauch je Träger 2019'!G37</f>
        <v>-6059.3918983763178</v>
      </c>
      <c r="O37" s="51">
        <f>G37-'Verbrauch je Träger 2019'!H37</f>
        <v>0</v>
      </c>
      <c r="P37" s="53">
        <f>H37-'Verbrauch je Träger 2019'!I37</f>
        <v>0</v>
      </c>
      <c r="Q37" s="52">
        <f>I37-'Verbrauch je Träger 2019'!J37</f>
        <v>-97.497356939118987</v>
      </c>
      <c r="S37" s="8" t="str">
        <f t="shared" si="2"/>
        <v>United Kingdom</v>
      </c>
      <c r="T37" s="8" t="str">
        <f t="shared" si="3"/>
        <v>Scunthorpe</v>
      </c>
      <c r="U37" s="50">
        <f>'Gesamtenergie 2050 var.'!E71*'Energie pro Energieträger'!D$43</f>
        <v>7047.3903330161756</v>
      </c>
      <c r="V37" s="54">
        <f>'Gesamtenergie 2050 var.'!F71*'Energie pro Energieträger'!D$41</f>
        <v>7944.8722190013623</v>
      </c>
      <c r="W37" s="51">
        <f>'Gesamtenergie 2050 var.'!G71*'Energie pro Energieträger'!E$42</f>
        <v>0</v>
      </c>
      <c r="X37" s="53">
        <f>'Gesamtenergie 2050 var.'!H71*'Energie pro Energieträger'!E$44</f>
        <v>0</v>
      </c>
      <c r="Y37" s="52">
        <f>'Gesamtenergie 2050 var.'!I71*'Energie pro Energieträger'!E$41</f>
        <v>127.83527713056986</v>
      </c>
      <c r="AA37" s="8" t="str">
        <f t="shared" si="4"/>
        <v>United Kingdom</v>
      </c>
      <c r="AB37" s="8" t="str">
        <f t="shared" si="5"/>
        <v>Scunthorpe</v>
      </c>
      <c r="AC37" s="50">
        <f>U37-'Verbrauch je Träger 2019'!F37</f>
        <v>-5773.8096669838233</v>
      </c>
      <c r="AD37" s="54">
        <f>V37-'Verbrauch je Träger 2019'!G37</f>
        <v>-6509.1016466216779</v>
      </c>
      <c r="AE37" s="51">
        <f>W37-'Verbrauch je Träger 2019'!H37</f>
        <v>0</v>
      </c>
      <c r="AF37" s="53">
        <f>X37-'Verbrauch je Träger 2019'!I37</f>
        <v>0</v>
      </c>
      <c r="AG37" s="52">
        <f>Y37-'Verbrauch je Träger 2019'!J37</f>
        <v>-104.73331602198147</v>
      </c>
      <c r="AI37" s="8" t="str">
        <f t="shared" si="6"/>
        <v>United Kingdom</v>
      </c>
      <c r="AJ37" s="8" t="str">
        <f t="shared" si="7"/>
        <v>Scunthorpe</v>
      </c>
      <c r="AK37" s="50">
        <f>'Gesamtenergie 2050 var.'!E107*'Energie pro Energieträger'!D$43</f>
        <v>6648.4814462416762</v>
      </c>
      <c r="AL37" s="54">
        <f>'Gesamtenergie 2050 var.'!F107*'Energie pro Energieträger'!D$41</f>
        <v>7495.1624707560022</v>
      </c>
      <c r="AM37" s="51">
        <f>'Gesamtenergie 2050 var.'!G107*'Energie pro Energieträger'!E$42</f>
        <v>0</v>
      </c>
      <c r="AN37" s="53">
        <f>'Gesamtenergie 2050 var.'!H107*'Energie pro Energieträger'!E$44</f>
        <v>0</v>
      </c>
      <c r="AO37" s="52">
        <f>'Gesamtenergie 2050 var.'!I107*'Energie pro Energieträger'!E$41</f>
        <v>120.59931804770743</v>
      </c>
      <c r="AQ37" s="8" t="str">
        <f t="shared" si="8"/>
        <v>United Kingdom</v>
      </c>
      <c r="AR37" s="8" t="str">
        <f t="shared" si="9"/>
        <v>Scunthorpe</v>
      </c>
      <c r="AS37" s="50">
        <f>AK37-'Verbrauch je Träger 2019'!F37</f>
        <v>-6172.7185537583227</v>
      </c>
      <c r="AT37" s="54">
        <f>AL37-'Verbrauch je Träger 2019'!G37</f>
        <v>-6958.811394867038</v>
      </c>
      <c r="AU37" s="51">
        <f>AM37-'Verbrauch je Träger 2019'!H37</f>
        <v>0</v>
      </c>
      <c r="AV37" s="53">
        <f>AN37-'Verbrauch je Träger 2019'!I37</f>
        <v>0</v>
      </c>
      <c r="AW37" s="52">
        <f>AO37-'Verbrauch je Träger 2019'!J37</f>
        <v>-111.9692751048439</v>
      </c>
    </row>
    <row r="38" spans="3:49" ht="15.75" thickBot="1" x14ac:dyDescent="0.3"/>
    <row r="39" spans="3:49" ht="15.75" thickBot="1" x14ac:dyDescent="0.3">
      <c r="C39" s="100" t="s">
        <v>26</v>
      </c>
      <c r="D39" s="101"/>
      <c r="E39" s="79">
        <f>SUM(E9:E37)</f>
        <v>282201.44346717407</v>
      </c>
      <c r="F39" s="81">
        <f t="shared" ref="F39:I39" si="10">SUM(F9:F37)</f>
        <v>318139.66623370926</v>
      </c>
      <c r="G39" s="79">
        <f t="shared" si="10"/>
        <v>0</v>
      </c>
      <c r="H39" s="79">
        <f t="shared" si="10"/>
        <v>0</v>
      </c>
      <c r="I39" s="82">
        <f t="shared" si="10"/>
        <v>5118.9586538529893</v>
      </c>
      <c r="K39" s="100" t="s">
        <v>26</v>
      </c>
      <c r="L39" s="101"/>
      <c r="M39" s="79">
        <f>SUM(M9:M37)</f>
        <v>-203699.14153282577</v>
      </c>
      <c r="N39" s="81">
        <f t="shared" ref="N39:Q39" si="11">SUM(N9:N37)</f>
        <v>-229640.1326057867</v>
      </c>
      <c r="O39" s="79">
        <f t="shared" si="11"/>
        <v>0</v>
      </c>
      <c r="P39" s="79">
        <f t="shared" si="11"/>
        <v>0</v>
      </c>
      <c r="Q39" s="82">
        <f t="shared" si="11"/>
        <v>-3694.975725569504</v>
      </c>
      <c r="S39" s="100" t="s">
        <v>26</v>
      </c>
      <c r="T39" s="101"/>
      <c r="U39" s="79">
        <f>SUM(U9:U37)</f>
        <v>267083.50899571838</v>
      </c>
      <c r="V39" s="81">
        <f t="shared" ref="V39:Y39" si="12">SUM(V9:V37)</f>
        <v>301096.46982833202</v>
      </c>
      <c r="W39" s="79">
        <f t="shared" si="12"/>
        <v>0</v>
      </c>
      <c r="X39" s="79">
        <f t="shared" si="12"/>
        <v>0</v>
      </c>
      <c r="Y39" s="82">
        <f t="shared" si="12"/>
        <v>4844.7287259680061</v>
      </c>
      <c r="AA39" s="100" t="s">
        <v>26</v>
      </c>
      <c r="AB39" s="101"/>
      <c r="AC39" s="79">
        <f>SUM(AC9:AC37)</f>
        <v>-218817.07600428152</v>
      </c>
      <c r="AD39" s="81">
        <f t="shared" ref="AD39:AG39" si="13">SUM(AD9:AD37)</f>
        <v>-246683.32901116408</v>
      </c>
      <c r="AE39" s="79">
        <f t="shared" si="13"/>
        <v>0</v>
      </c>
      <c r="AF39" s="79">
        <f t="shared" si="13"/>
        <v>0</v>
      </c>
      <c r="AG39" s="82">
        <f t="shared" si="13"/>
        <v>-3969.2056534544872</v>
      </c>
      <c r="AI39" s="100" t="s">
        <v>26</v>
      </c>
      <c r="AJ39" s="101"/>
      <c r="AK39" s="79">
        <f>SUM(AK9:AK37)</f>
        <v>251965.57452426263</v>
      </c>
      <c r="AL39" s="81">
        <f t="shared" ref="AL39:AO39" si="14">SUM(AL9:AL37)</f>
        <v>284053.27342295466</v>
      </c>
      <c r="AM39" s="79">
        <f t="shared" si="14"/>
        <v>0</v>
      </c>
      <c r="AN39" s="79">
        <f t="shared" si="14"/>
        <v>0</v>
      </c>
      <c r="AO39" s="82">
        <f t="shared" si="14"/>
        <v>4570.4987980830265</v>
      </c>
      <c r="AQ39" s="100" t="s">
        <v>26</v>
      </c>
      <c r="AR39" s="101"/>
      <c r="AS39" s="79">
        <f>SUM(AS9:AS37)</f>
        <v>-233935.01047573736</v>
      </c>
      <c r="AT39" s="81">
        <f t="shared" ref="AT39:AW39" si="15">SUM(AT9:AT37)</f>
        <v>-263726.52541654132</v>
      </c>
      <c r="AU39" s="79">
        <f t="shared" si="15"/>
        <v>0</v>
      </c>
      <c r="AV39" s="79">
        <f t="shared" si="15"/>
        <v>0</v>
      </c>
      <c r="AW39" s="82">
        <f t="shared" si="15"/>
        <v>-4243.4355813394695</v>
      </c>
    </row>
    <row r="42" spans="3:49" ht="41.25" customHeight="1" x14ac:dyDescent="0.35">
      <c r="C42" s="91" t="s">
        <v>172</v>
      </c>
      <c r="D42" s="91"/>
      <c r="E42" s="91"/>
      <c r="F42" s="91"/>
      <c r="G42" s="91"/>
      <c r="H42" s="91"/>
      <c r="I42" s="91"/>
      <c r="K42" s="91" t="s">
        <v>161</v>
      </c>
      <c r="L42" s="91"/>
      <c r="M42" s="91"/>
      <c r="N42" s="91"/>
      <c r="O42" s="91"/>
      <c r="P42" s="91"/>
      <c r="Q42" s="91"/>
      <c r="S42" s="91" t="s">
        <v>162</v>
      </c>
      <c r="T42" s="91"/>
      <c r="U42" s="91"/>
      <c r="V42" s="91"/>
      <c r="W42" s="91"/>
      <c r="X42" s="91"/>
      <c r="Y42" s="91"/>
      <c r="AA42" s="91" t="s">
        <v>163</v>
      </c>
      <c r="AB42" s="91"/>
      <c r="AC42" s="91"/>
      <c r="AD42" s="91"/>
      <c r="AE42" s="91"/>
      <c r="AF42" s="91"/>
      <c r="AG42" s="91"/>
      <c r="AI42" s="91" t="s">
        <v>164</v>
      </c>
      <c r="AJ42" s="91"/>
      <c r="AK42" s="91"/>
      <c r="AL42" s="91"/>
      <c r="AM42" s="91"/>
      <c r="AN42" s="91"/>
      <c r="AO42" s="91"/>
      <c r="AQ42" s="91" t="s">
        <v>165</v>
      </c>
      <c r="AR42" s="91"/>
      <c r="AS42" s="91"/>
      <c r="AT42" s="91"/>
      <c r="AU42" s="91"/>
      <c r="AV42" s="91"/>
      <c r="AW42" s="91"/>
    </row>
    <row r="44" spans="3:49" ht="15.75" x14ac:dyDescent="0.25">
      <c r="E44" s="99" t="s">
        <v>45</v>
      </c>
      <c r="F44" s="99"/>
      <c r="G44" s="99" t="s">
        <v>42</v>
      </c>
      <c r="H44" s="99"/>
      <c r="I44" s="99"/>
      <c r="M44" s="99" t="s">
        <v>45</v>
      </c>
      <c r="N44" s="99"/>
      <c r="O44" s="99" t="s">
        <v>42</v>
      </c>
      <c r="P44" s="99"/>
      <c r="Q44" s="99"/>
      <c r="U44" s="99" t="s">
        <v>45</v>
      </c>
      <c r="V44" s="99"/>
      <c r="W44" s="99" t="s">
        <v>42</v>
      </c>
      <c r="X44" s="99"/>
      <c r="Y44" s="99"/>
      <c r="AC44" s="99" t="s">
        <v>45</v>
      </c>
      <c r="AD44" s="99"/>
      <c r="AE44" s="99" t="s">
        <v>42</v>
      </c>
      <c r="AF44" s="99"/>
      <c r="AG44" s="99"/>
      <c r="AK44" s="99" t="s">
        <v>45</v>
      </c>
      <c r="AL44" s="99"/>
      <c r="AM44" s="99" t="s">
        <v>42</v>
      </c>
      <c r="AN44" s="99"/>
      <c r="AO44" s="99"/>
      <c r="AS44" s="99" t="s">
        <v>45</v>
      </c>
      <c r="AT44" s="99"/>
      <c r="AU44" s="99" t="s">
        <v>42</v>
      </c>
      <c r="AV44" s="99"/>
      <c r="AW44" s="99"/>
    </row>
    <row r="45" spans="3:49" s="1" customFormat="1" x14ac:dyDescent="0.25">
      <c r="C45" s="15" t="s">
        <v>51</v>
      </c>
      <c r="D45" s="15" t="s">
        <v>52</v>
      </c>
      <c r="E45" s="62" t="str">
        <f>Studienliste!$F$17</f>
        <v>ISI-05 13</v>
      </c>
      <c r="F45" s="63" t="s">
        <v>128</v>
      </c>
      <c r="G45" s="64" t="str">
        <f>Studienliste!$F$10</f>
        <v>OTTO-01 17</v>
      </c>
      <c r="H45" s="65" t="str">
        <f>Studienliste!$F$8</f>
        <v>TUD-02 20</v>
      </c>
      <c r="I45" s="66" t="str">
        <f>F45</f>
        <v>ENWI</v>
      </c>
      <c r="K45" s="15" t="s">
        <v>51</v>
      </c>
      <c r="L45" s="15" t="s">
        <v>52</v>
      </c>
      <c r="M45" s="62" t="str">
        <f>Studienliste!$F$17</f>
        <v>ISI-05 13</v>
      </c>
      <c r="N45" s="63" t="s">
        <v>128</v>
      </c>
      <c r="O45" s="64" t="str">
        <f>Studienliste!$F$10</f>
        <v>OTTO-01 17</v>
      </c>
      <c r="P45" s="65" t="str">
        <f>Studienliste!$F$8</f>
        <v>TUD-02 20</v>
      </c>
      <c r="Q45" s="66" t="str">
        <f>N45</f>
        <v>ENWI</v>
      </c>
      <c r="S45" s="15" t="s">
        <v>51</v>
      </c>
      <c r="T45" s="15" t="s">
        <v>52</v>
      </c>
      <c r="U45" s="62" t="str">
        <f>Studienliste!$F$17</f>
        <v>ISI-05 13</v>
      </c>
      <c r="V45" s="63" t="s">
        <v>128</v>
      </c>
      <c r="W45" s="64" t="str">
        <f>Studienliste!$F$10</f>
        <v>OTTO-01 17</v>
      </c>
      <c r="X45" s="65" t="str">
        <f>Studienliste!$F$8</f>
        <v>TUD-02 20</v>
      </c>
      <c r="Y45" s="66" t="str">
        <f>V45</f>
        <v>ENWI</v>
      </c>
      <c r="AA45" s="15" t="s">
        <v>51</v>
      </c>
      <c r="AB45" s="15" t="s">
        <v>52</v>
      </c>
      <c r="AC45" s="62" t="str">
        <f>Studienliste!$F$17</f>
        <v>ISI-05 13</v>
      </c>
      <c r="AD45" s="63" t="s">
        <v>128</v>
      </c>
      <c r="AE45" s="64" t="str">
        <f>Studienliste!$F$10</f>
        <v>OTTO-01 17</v>
      </c>
      <c r="AF45" s="65" t="str">
        <f>Studienliste!$F$8</f>
        <v>TUD-02 20</v>
      </c>
      <c r="AG45" s="66" t="str">
        <f>AD45</f>
        <v>ENWI</v>
      </c>
      <c r="AI45" s="15" t="s">
        <v>51</v>
      </c>
      <c r="AJ45" s="15" t="s">
        <v>52</v>
      </c>
      <c r="AK45" s="62" t="str">
        <f>Studienliste!$F$17</f>
        <v>ISI-05 13</v>
      </c>
      <c r="AL45" s="63" t="s">
        <v>128</v>
      </c>
      <c r="AM45" s="64" t="str">
        <f>Studienliste!$F$10</f>
        <v>OTTO-01 17</v>
      </c>
      <c r="AN45" s="65" t="str">
        <f>Studienliste!$F$8</f>
        <v>TUD-02 20</v>
      </c>
      <c r="AO45" s="66" t="str">
        <f>AL45</f>
        <v>ENWI</v>
      </c>
      <c r="AQ45" s="15" t="s">
        <v>51</v>
      </c>
      <c r="AR45" s="15" t="s">
        <v>52</v>
      </c>
      <c r="AS45" s="62" t="str">
        <f>Studienliste!$F$17</f>
        <v>ISI-05 13</v>
      </c>
      <c r="AT45" s="63" t="s">
        <v>128</v>
      </c>
      <c r="AU45" s="64" t="str">
        <f>Studienliste!$F$10</f>
        <v>OTTO-01 17</v>
      </c>
      <c r="AV45" s="65" t="str">
        <f>Studienliste!$F$8</f>
        <v>TUD-02 20</v>
      </c>
      <c r="AW45" s="66" t="str">
        <f>AT45</f>
        <v>ENWI</v>
      </c>
    </row>
    <row r="46" spans="3:49" x14ac:dyDescent="0.25">
      <c r="C46" s="8" t="str">
        <f t="shared" ref="C46:D74" si="16">C9</f>
        <v>Austria</v>
      </c>
      <c r="D46" s="8" t="str">
        <f t="shared" si="16"/>
        <v>Donawitz</v>
      </c>
      <c r="E46" s="50">
        <f>'Gesamtenergie 2050 var.'!E7*'Energie pro Energieträger'!D$47</f>
        <v>0</v>
      </c>
      <c r="F46" s="54">
        <f>'Gesamtenergie 2050 var.'!F7*'Energie pro Energieträger'!D$45</f>
        <v>343.04591501992752</v>
      </c>
      <c r="G46" s="51">
        <f>'Gesamtenergie 2050 var.'!G7*'Energie pro Energieträger'!E$46</f>
        <v>4050.350457732563</v>
      </c>
      <c r="H46" s="53">
        <f>'Gesamtenergie 2050 var.'!H7*'Energie pro Energieträger'!E$48</f>
        <v>0</v>
      </c>
      <c r="I46" s="52">
        <f>'Gesamtenergie 2050 var.'!I7*'Energie pro Energieträger'!E$45</f>
        <v>867.78509294046432</v>
      </c>
      <c r="K46" s="8" t="str">
        <f>C46</f>
        <v>Austria</v>
      </c>
      <c r="L46" s="8" t="str">
        <f>D46</f>
        <v>Donawitz</v>
      </c>
      <c r="M46" s="50">
        <f>E46-'Verbrauch je Träger 2019'!F46</f>
        <v>0</v>
      </c>
      <c r="N46" s="54">
        <f>F46-'Verbrauch je Träger 2019'!G46</f>
        <v>-247.61800484564208</v>
      </c>
      <c r="O46" s="51">
        <f>G46-'Verbrauch je Träger 2019'!H46</f>
        <v>-2923.6310807289738</v>
      </c>
      <c r="P46" s="53">
        <f>H46-'Verbrauch je Träger 2019'!I46</f>
        <v>0</v>
      </c>
      <c r="Q46" s="52">
        <f>I46-'Verbrauch je Träger 2019'!J46</f>
        <v>-626.38615981253008</v>
      </c>
      <c r="S46" s="8" t="str">
        <f>K46</f>
        <v>Austria</v>
      </c>
      <c r="T46" s="8" t="str">
        <f>L46</f>
        <v>Donawitz</v>
      </c>
      <c r="U46" s="50">
        <f>'Gesamtenergie 2050 var.'!E43*'Energie pro Energieträger'!D$47</f>
        <v>0</v>
      </c>
      <c r="V46" s="54">
        <f>'Gesamtenergie 2050 var.'!F43*'Energie pro Energieträger'!D$45</f>
        <v>324.66845528671701</v>
      </c>
      <c r="W46" s="51">
        <f>'Gesamtenergie 2050 var.'!G43*'Energie pro Energieträger'!E$46</f>
        <v>3833.3673974968888</v>
      </c>
      <c r="X46" s="53">
        <f>'Gesamtenergie 2050 var.'!H43*'Energie pro Energieträger'!E$48</f>
        <v>0</v>
      </c>
      <c r="Y46" s="52">
        <f>'Gesamtenergie 2050 var.'!I43*'Energie pro Energieträger'!E$45</f>
        <v>821.29660581865369</v>
      </c>
      <c r="AA46" s="8" t="str">
        <f>S46</f>
        <v>Austria</v>
      </c>
      <c r="AB46" s="8" t="str">
        <f>T46</f>
        <v>Donawitz</v>
      </c>
      <c r="AC46" s="50">
        <f>U46-'Verbrauch je Träger 2019'!F46</f>
        <v>0</v>
      </c>
      <c r="AD46" s="54">
        <f>V46-'Verbrauch je Träger 2019'!G46</f>
        <v>-265.99546457885259</v>
      </c>
      <c r="AE46" s="51">
        <f>W46-'Verbrauch je Träger 2019'!H46</f>
        <v>-3140.614140964648</v>
      </c>
      <c r="AF46" s="53">
        <f>X46-'Verbrauch je Träger 2019'!I46</f>
        <v>0</v>
      </c>
      <c r="AG46" s="52">
        <f>Y46-'Verbrauch je Träger 2019'!J46</f>
        <v>-672.87464693434072</v>
      </c>
      <c r="AI46" s="8" t="str">
        <f>AA46</f>
        <v>Austria</v>
      </c>
      <c r="AJ46" s="8" t="str">
        <f>AB46</f>
        <v>Donawitz</v>
      </c>
      <c r="AK46" s="50">
        <f>'Gesamtenergie 2050 var.'!E79*'Energie pro Energieträger'!D$47</f>
        <v>0</v>
      </c>
      <c r="AL46" s="54">
        <f>'Gesamtenergie 2050 var.'!F79*'Energie pro Energieträger'!D$45</f>
        <v>306.29099555350666</v>
      </c>
      <c r="AM46" s="51">
        <f>'Gesamtenergie 2050 var.'!G79*'Energie pro Energieträger'!E$46</f>
        <v>3616.3843372612168</v>
      </c>
      <c r="AN46" s="53">
        <f>'Gesamtenergie 2050 var.'!H79*'Energie pro Energieträger'!E$48</f>
        <v>0</v>
      </c>
      <c r="AO46" s="52">
        <f>'Gesamtenergie 2050 var.'!I79*'Energie pro Energieträger'!E$45</f>
        <v>774.80811869684317</v>
      </c>
      <c r="AQ46" s="8" t="str">
        <f>AI46</f>
        <v>Austria</v>
      </c>
      <c r="AR46" s="8" t="str">
        <f>AJ46</f>
        <v>Donawitz</v>
      </c>
      <c r="AS46" s="50">
        <f>AK46-'Verbrauch je Träger 2019'!F46</f>
        <v>0</v>
      </c>
      <c r="AT46" s="54">
        <f>AL46-'Verbrauch je Träger 2019'!G46</f>
        <v>-284.37292431206293</v>
      </c>
      <c r="AU46" s="51">
        <f>AM46-'Verbrauch je Träger 2019'!H46</f>
        <v>-3357.5972012003199</v>
      </c>
      <c r="AV46" s="53">
        <f>AN46-'Verbrauch je Träger 2019'!I46</f>
        <v>0</v>
      </c>
      <c r="AW46" s="52">
        <f>AO46-'Verbrauch je Träger 2019'!J46</f>
        <v>-719.36313405615124</v>
      </c>
    </row>
    <row r="47" spans="3:49" x14ac:dyDescent="0.25">
      <c r="C47" s="8" t="str">
        <f t="shared" si="16"/>
        <v>Austria</v>
      </c>
      <c r="D47" s="8" t="str">
        <f t="shared" si="16"/>
        <v>Linz</v>
      </c>
      <c r="E47" s="50">
        <f>'Gesamtenergie 2050 var.'!E8*'Energie pro Energieträger'!D$47</f>
        <v>0</v>
      </c>
      <c r="F47" s="54">
        <f>'Gesamtenergie 2050 var.'!F8*'Energie pro Energieträger'!D$45</f>
        <v>343.04591501992752</v>
      </c>
      <c r="G47" s="51">
        <f>'Gesamtenergie 2050 var.'!G8*'Energie pro Energieträger'!E$46</f>
        <v>4050.350457732563</v>
      </c>
      <c r="H47" s="53">
        <f>'Gesamtenergie 2050 var.'!H8*'Energie pro Energieträger'!E$48</f>
        <v>0</v>
      </c>
      <c r="I47" s="52">
        <f>'Gesamtenergie 2050 var.'!I8*'Energie pro Energieträger'!E$45</f>
        <v>867.78509294046432</v>
      </c>
      <c r="K47" s="8" t="str">
        <f t="shared" ref="K47:K74" si="17">C47</f>
        <v>Austria</v>
      </c>
      <c r="L47" s="8" t="str">
        <f t="shared" ref="L47:L74" si="18">D47</f>
        <v>Linz</v>
      </c>
      <c r="M47" s="50">
        <f>E47-'Verbrauch je Träger 2019'!F47</f>
        <v>0</v>
      </c>
      <c r="N47" s="54">
        <f>F47-'Verbrauch je Träger 2019'!G47</f>
        <v>-247.61800484564208</v>
      </c>
      <c r="O47" s="51">
        <f>G47-'Verbrauch je Träger 2019'!H47</f>
        <v>-2923.6310807289738</v>
      </c>
      <c r="P47" s="53">
        <f>H47-'Verbrauch je Träger 2019'!I47</f>
        <v>0</v>
      </c>
      <c r="Q47" s="52">
        <f>I47-'Verbrauch je Träger 2019'!J47</f>
        <v>-626.38615981253008</v>
      </c>
      <c r="S47" s="8" t="str">
        <f t="shared" ref="S47:S74" si="19">K47</f>
        <v>Austria</v>
      </c>
      <c r="T47" s="8" t="str">
        <f t="shared" ref="T47:T74" si="20">L47</f>
        <v>Linz</v>
      </c>
      <c r="U47" s="50">
        <f>'Gesamtenergie 2050 var.'!E44*'Energie pro Energieträger'!D$47</f>
        <v>0</v>
      </c>
      <c r="V47" s="54">
        <f>'Gesamtenergie 2050 var.'!F44*'Energie pro Energieträger'!D$45</f>
        <v>324.66845528671701</v>
      </c>
      <c r="W47" s="51">
        <f>'Gesamtenergie 2050 var.'!G44*'Energie pro Energieträger'!E$46</f>
        <v>3833.3673974968888</v>
      </c>
      <c r="X47" s="53">
        <f>'Gesamtenergie 2050 var.'!H44*'Energie pro Energieträger'!E$48</f>
        <v>0</v>
      </c>
      <c r="Y47" s="52">
        <f>'Gesamtenergie 2050 var.'!I44*'Energie pro Energieträger'!E$45</f>
        <v>821.29660581865369</v>
      </c>
      <c r="AA47" s="8" t="str">
        <f t="shared" ref="AA47:AA74" si="21">S47</f>
        <v>Austria</v>
      </c>
      <c r="AB47" s="8" t="str">
        <f t="shared" ref="AB47:AB74" si="22">T47</f>
        <v>Linz</v>
      </c>
      <c r="AC47" s="50">
        <f>U47-'Verbrauch je Träger 2019'!F47</f>
        <v>0</v>
      </c>
      <c r="AD47" s="54">
        <f>V47-'Verbrauch je Träger 2019'!G47</f>
        <v>-265.99546457885259</v>
      </c>
      <c r="AE47" s="51">
        <f>W47-'Verbrauch je Träger 2019'!H47</f>
        <v>-3140.614140964648</v>
      </c>
      <c r="AF47" s="53">
        <f>X47-'Verbrauch je Träger 2019'!I47</f>
        <v>0</v>
      </c>
      <c r="AG47" s="52">
        <f>Y47-'Verbrauch je Träger 2019'!J47</f>
        <v>-672.87464693434072</v>
      </c>
      <c r="AI47" s="8" t="str">
        <f t="shared" ref="AI47:AI74" si="23">AA47</f>
        <v>Austria</v>
      </c>
      <c r="AJ47" s="8" t="str">
        <f t="shared" ref="AJ47:AJ74" si="24">AB47</f>
        <v>Linz</v>
      </c>
      <c r="AK47" s="50">
        <f>'Gesamtenergie 2050 var.'!E80*'Energie pro Energieträger'!D$47</f>
        <v>0</v>
      </c>
      <c r="AL47" s="54">
        <f>'Gesamtenergie 2050 var.'!F80*'Energie pro Energieträger'!D$45</f>
        <v>306.29099555350666</v>
      </c>
      <c r="AM47" s="51">
        <f>'Gesamtenergie 2050 var.'!G80*'Energie pro Energieträger'!E$46</f>
        <v>3616.3843372612168</v>
      </c>
      <c r="AN47" s="53">
        <f>'Gesamtenergie 2050 var.'!H80*'Energie pro Energieträger'!E$48</f>
        <v>0</v>
      </c>
      <c r="AO47" s="52">
        <f>'Gesamtenergie 2050 var.'!I80*'Energie pro Energieträger'!E$45</f>
        <v>774.80811869684317</v>
      </c>
      <c r="AQ47" s="8" t="str">
        <f t="shared" ref="AQ47:AQ74" si="25">AI47</f>
        <v>Austria</v>
      </c>
      <c r="AR47" s="8" t="str">
        <f t="shared" ref="AR47:AR74" si="26">AJ47</f>
        <v>Linz</v>
      </c>
      <c r="AS47" s="50">
        <f>AK47-'Verbrauch je Träger 2019'!F47</f>
        <v>0</v>
      </c>
      <c r="AT47" s="54">
        <f>AL47-'Verbrauch je Träger 2019'!G47</f>
        <v>-284.37292431206293</v>
      </c>
      <c r="AU47" s="51">
        <f>AM47-'Verbrauch je Träger 2019'!H47</f>
        <v>-3357.5972012003199</v>
      </c>
      <c r="AV47" s="53">
        <f>AN47-'Verbrauch je Träger 2019'!I47</f>
        <v>0</v>
      </c>
      <c r="AW47" s="52">
        <f>AO47-'Verbrauch je Träger 2019'!J47</f>
        <v>-719.36313405615124</v>
      </c>
    </row>
    <row r="48" spans="3:49" x14ac:dyDescent="0.25">
      <c r="C48" s="8" t="str">
        <f t="shared" si="16"/>
        <v>Belgium</v>
      </c>
      <c r="D48" s="8" t="str">
        <f t="shared" si="16"/>
        <v>Ghent</v>
      </c>
      <c r="E48" s="50">
        <f>'Gesamtenergie 2050 var.'!E9*'Energie pro Energieträger'!D$47</f>
        <v>0</v>
      </c>
      <c r="F48" s="54">
        <f>'Gesamtenergie 2050 var.'!F9*'Energie pro Energieträger'!D$45</f>
        <v>495.52086850214806</v>
      </c>
      <c r="G48" s="51">
        <f>'Gesamtenergie 2050 var.'!G9*'Energie pro Energieträger'!E$46</f>
        <v>5850.625495532061</v>
      </c>
      <c r="H48" s="53">
        <f>'Gesamtenergie 2050 var.'!H9*'Energie pro Energieträger'!E$48</f>
        <v>0</v>
      </c>
      <c r="I48" s="52">
        <f>'Gesamtenergie 2050 var.'!I9*'Energie pro Energieträger'!E$45</f>
        <v>1253.4929118806072</v>
      </c>
      <c r="K48" s="8" t="str">
        <f t="shared" si="17"/>
        <v>Belgium</v>
      </c>
      <c r="L48" s="8" t="str">
        <f t="shared" si="18"/>
        <v>Ghent</v>
      </c>
      <c r="M48" s="50">
        <f>E48-'Verbrauch je Träger 2019'!F48</f>
        <v>0</v>
      </c>
      <c r="N48" s="54">
        <f>F48-'Verbrauch je Träger 2019'!G48</f>
        <v>-357.67774354856869</v>
      </c>
      <c r="O48" s="51">
        <f>G48-'Verbrauch je Träger 2019'!H48</f>
        <v>-4223.1087702022023</v>
      </c>
      <c r="P48" s="53">
        <f>H48-'Verbrauch je Träger 2019'!I48</f>
        <v>0</v>
      </c>
      <c r="Q48" s="52">
        <f>I48-'Verbrauch je Träger 2019'!J48</f>
        <v>-904.79845506978245</v>
      </c>
      <c r="S48" s="8" t="str">
        <f t="shared" si="19"/>
        <v>Belgium</v>
      </c>
      <c r="T48" s="8" t="str">
        <f t="shared" si="20"/>
        <v>Ghent</v>
      </c>
      <c r="U48" s="50">
        <f>'Gesamtenergie 2050 var.'!E45*'Energie pro Energieträger'!D$47</f>
        <v>0</v>
      </c>
      <c r="V48" s="54">
        <f>'Gesamtenergie 2050 var.'!F45*'Energie pro Energieträger'!D$45</f>
        <v>468.97510768953299</v>
      </c>
      <c r="W48" s="51">
        <f>'Gesamtenergie 2050 var.'!G45*'Energie pro Energieträger'!E$46</f>
        <v>5537.1991296999859</v>
      </c>
      <c r="X48" s="53">
        <f>'Gesamtenergie 2050 var.'!H45*'Energie pro Energieträger'!E$48</f>
        <v>0</v>
      </c>
      <c r="Y48" s="52">
        <f>'Gesamtenergie 2050 var.'!I45*'Energie pro Energieträger'!E$45</f>
        <v>1186.341505887003</v>
      </c>
      <c r="AA48" s="8" t="str">
        <f t="shared" si="21"/>
        <v>Belgium</v>
      </c>
      <c r="AB48" s="8" t="str">
        <f t="shared" si="22"/>
        <v>Ghent</v>
      </c>
      <c r="AC48" s="50">
        <f>U48-'Verbrauch je Träger 2019'!F48</f>
        <v>0</v>
      </c>
      <c r="AD48" s="54">
        <f>V48-'Verbrauch je Träger 2019'!G48</f>
        <v>-384.22350436118376</v>
      </c>
      <c r="AE48" s="51">
        <f>W48-'Verbrauch je Träger 2019'!H48</f>
        <v>-4536.5351360342775</v>
      </c>
      <c r="AF48" s="53">
        <f>X48-'Verbrauch je Träger 2019'!I48</f>
        <v>0</v>
      </c>
      <c r="AG48" s="52">
        <f>Y48-'Verbrauch je Träger 2019'!J48</f>
        <v>-971.94986106338661</v>
      </c>
      <c r="AI48" s="8" t="str">
        <f t="shared" si="23"/>
        <v>Belgium</v>
      </c>
      <c r="AJ48" s="8" t="str">
        <f t="shared" si="24"/>
        <v>Ghent</v>
      </c>
      <c r="AK48" s="50">
        <f>'Gesamtenergie 2050 var.'!E81*'Energie pro Energieträger'!D$47</f>
        <v>0</v>
      </c>
      <c r="AL48" s="54">
        <f>'Gesamtenergie 2050 var.'!F81*'Energie pro Energieträger'!D$45</f>
        <v>442.42934687691792</v>
      </c>
      <c r="AM48" s="51">
        <f>'Gesamtenergie 2050 var.'!G81*'Energie pro Energieträger'!E$46</f>
        <v>5223.7727638679116</v>
      </c>
      <c r="AN48" s="53">
        <f>'Gesamtenergie 2050 var.'!H81*'Energie pro Energieträger'!E$48</f>
        <v>0</v>
      </c>
      <c r="AO48" s="52">
        <f>'Gesamtenergie 2050 var.'!I81*'Energie pro Energieträger'!E$45</f>
        <v>1119.1900998933993</v>
      </c>
      <c r="AQ48" s="8" t="str">
        <f t="shared" si="25"/>
        <v>Belgium</v>
      </c>
      <c r="AR48" s="8" t="str">
        <f t="shared" si="26"/>
        <v>Ghent</v>
      </c>
      <c r="AS48" s="50">
        <f>AK48-'Verbrauch je Träger 2019'!F48</f>
        <v>0</v>
      </c>
      <c r="AT48" s="54">
        <f>AL48-'Verbrauch je Träger 2019'!G48</f>
        <v>-410.76926517379883</v>
      </c>
      <c r="AU48" s="51">
        <f>AM48-'Verbrauch je Träger 2019'!H48</f>
        <v>-4849.9615018663517</v>
      </c>
      <c r="AV48" s="53">
        <f>AN48-'Verbrauch je Träger 2019'!I48</f>
        <v>0</v>
      </c>
      <c r="AW48" s="52">
        <f>AO48-'Verbrauch je Träger 2019'!J48</f>
        <v>-1039.1012670569903</v>
      </c>
    </row>
    <row r="49" spans="3:49" x14ac:dyDescent="0.25">
      <c r="C49" s="8" t="str">
        <f t="shared" si="16"/>
        <v>Czech Republic</v>
      </c>
      <c r="D49" s="8" t="str">
        <f t="shared" si="16"/>
        <v>Trinec</v>
      </c>
      <c r="E49" s="50">
        <f>'Gesamtenergie 2050 var.'!E10*'Energie pro Energieträger'!D$47</f>
        <v>0</v>
      </c>
      <c r="F49" s="54">
        <f>'Gesamtenergie 2050 var.'!F10*'Energie pro Energieträger'!D$45</f>
        <v>234.84961529193552</v>
      </c>
      <c r="G49" s="51">
        <f>'Gesamtenergie 2050 var.'!G10*'Energie pro Energieträger'!E$46</f>
        <v>2772.8744321026261</v>
      </c>
      <c r="H49" s="53">
        <f>'Gesamtenergie 2050 var.'!H10*'Energie pro Energieträger'!E$48</f>
        <v>0</v>
      </c>
      <c r="I49" s="52">
        <f>'Gesamtenergie 2050 var.'!I10*'Energie pro Energieträger'!E$45</f>
        <v>594.08664062157948</v>
      </c>
      <c r="K49" s="8" t="str">
        <f t="shared" si="17"/>
        <v>Czech Republic</v>
      </c>
      <c r="L49" s="8" t="str">
        <f t="shared" si="18"/>
        <v>Trinec</v>
      </c>
      <c r="M49" s="50">
        <f>E49-'Verbrauch je Träger 2019'!F49</f>
        <v>0</v>
      </c>
      <c r="N49" s="54">
        <f>F49-'Verbrauch je Träger 2019'!G49</f>
        <v>-169.51956175889043</v>
      </c>
      <c r="O49" s="51">
        <f>G49-'Verbrauch je Träger 2019'!H49</f>
        <v>-2001.5210923728973</v>
      </c>
      <c r="P49" s="53">
        <f>H49-'Verbrauch je Träger 2019'!I49</f>
        <v>0</v>
      </c>
      <c r="Q49" s="52">
        <f>I49-'Verbrauch je Träger 2019'!J49</f>
        <v>-428.82466228353178</v>
      </c>
      <c r="S49" s="8" t="str">
        <f t="shared" si="19"/>
        <v>Czech Republic</v>
      </c>
      <c r="T49" s="8" t="str">
        <f t="shared" si="20"/>
        <v>Trinec</v>
      </c>
      <c r="U49" s="50">
        <f>'Gesamtenergie 2050 var.'!E46*'Energie pro Energieträger'!D$47</f>
        <v>0</v>
      </c>
      <c r="V49" s="54">
        <f>'Gesamtenergie 2050 var.'!F46*'Energie pro Energieträger'!D$45</f>
        <v>222.26838590129609</v>
      </c>
      <c r="W49" s="51">
        <f>'Gesamtenergie 2050 var.'!G46*'Energie pro Energieträger'!E$46</f>
        <v>2624.3275875256995</v>
      </c>
      <c r="X49" s="53">
        <f>'Gesamtenergie 2050 var.'!H46*'Energie pro Energieträger'!E$48</f>
        <v>0</v>
      </c>
      <c r="Y49" s="52">
        <f>'Gesamtenergie 2050 var.'!I46*'Energie pro Energieträger'!E$45</f>
        <v>562.26057058828053</v>
      </c>
      <c r="AA49" s="8" t="str">
        <f t="shared" si="21"/>
        <v>Czech Republic</v>
      </c>
      <c r="AB49" s="8" t="str">
        <f t="shared" si="22"/>
        <v>Trinec</v>
      </c>
      <c r="AC49" s="50">
        <f>U49-'Verbrauch je Träger 2019'!F49</f>
        <v>0</v>
      </c>
      <c r="AD49" s="54">
        <f>V49-'Verbrauch je Träger 2019'!G49</f>
        <v>-182.10079114952987</v>
      </c>
      <c r="AE49" s="51">
        <f>W49-'Verbrauch je Träger 2019'!H49</f>
        <v>-2150.0679369498239</v>
      </c>
      <c r="AF49" s="53">
        <f>X49-'Verbrauch je Träger 2019'!I49</f>
        <v>0</v>
      </c>
      <c r="AG49" s="52">
        <f>Y49-'Verbrauch je Träger 2019'!J49</f>
        <v>-460.65073231683073</v>
      </c>
      <c r="AI49" s="8" t="str">
        <f t="shared" si="23"/>
        <v>Czech Republic</v>
      </c>
      <c r="AJ49" s="8" t="str">
        <f t="shared" si="24"/>
        <v>Trinec</v>
      </c>
      <c r="AK49" s="50">
        <f>'Gesamtenergie 2050 var.'!E82*'Energie pro Energieträger'!D$47</f>
        <v>0</v>
      </c>
      <c r="AL49" s="54">
        <f>'Gesamtenergie 2050 var.'!F82*'Energie pro Energieträger'!D$45</f>
        <v>209.68715651065671</v>
      </c>
      <c r="AM49" s="51">
        <f>'Gesamtenergie 2050 var.'!G82*'Energie pro Energieträger'!E$46</f>
        <v>2475.7807429487734</v>
      </c>
      <c r="AN49" s="53">
        <f>'Gesamtenergie 2050 var.'!H82*'Energie pro Energieträger'!E$48</f>
        <v>0</v>
      </c>
      <c r="AO49" s="52">
        <f>'Gesamtenergie 2050 var.'!I82*'Energie pro Energieträger'!E$45</f>
        <v>530.43450055498181</v>
      </c>
      <c r="AQ49" s="8" t="str">
        <f t="shared" si="25"/>
        <v>Czech Republic</v>
      </c>
      <c r="AR49" s="8" t="str">
        <f t="shared" si="26"/>
        <v>Trinec</v>
      </c>
      <c r="AS49" s="50">
        <f>AK49-'Verbrauch je Träger 2019'!F49</f>
        <v>0</v>
      </c>
      <c r="AT49" s="54">
        <f>AL49-'Verbrauch je Träger 2019'!G49</f>
        <v>-194.68202054016925</v>
      </c>
      <c r="AU49" s="51">
        <f>AM49-'Verbrauch je Träger 2019'!H49</f>
        <v>-2298.61478152675</v>
      </c>
      <c r="AV49" s="53">
        <f>AN49-'Verbrauch je Träger 2019'!I49</f>
        <v>0</v>
      </c>
      <c r="AW49" s="52">
        <f>AO49-'Verbrauch je Träger 2019'!J49</f>
        <v>-492.47680235012945</v>
      </c>
    </row>
    <row r="50" spans="3:49" x14ac:dyDescent="0.25">
      <c r="C50" s="8" t="str">
        <f t="shared" si="16"/>
        <v>Finland</v>
      </c>
      <c r="D50" s="8" t="str">
        <f t="shared" si="16"/>
        <v>Raahe</v>
      </c>
      <c r="E50" s="50">
        <f>'Gesamtenergie 2050 var.'!E11*'Energie pro Energieträger'!D$47</f>
        <v>0</v>
      </c>
      <c r="F50" s="54">
        <f>'Gesamtenergie 2050 var.'!F11*'Energie pro Energieträger'!D$45</f>
        <v>236.39527671662114</v>
      </c>
      <c r="G50" s="51">
        <f>'Gesamtenergie 2050 var.'!G11*'Energie pro Energieträger'!E$46</f>
        <v>2791.1240896116251</v>
      </c>
      <c r="H50" s="53">
        <f>'Gesamtenergie 2050 var.'!H11*'Energie pro Energieträger'!E$48</f>
        <v>0</v>
      </c>
      <c r="I50" s="52">
        <f>'Gesamtenergie 2050 var.'!I11*'Energie pro Energieträger'!E$45</f>
        <v>597.99661851184931</v>
      </c>
      <c r="K50" s="8" t="str">
        <f t="shared" si="17"/>
        <v>Finland</v>
      </c>
      <c r="L50" s="8" t="str">
        <f t="shared" si="18"/>
        <v>Raahe</v>
      </c>
      <c r="M50" s="50">
        <f>E50-'Verbrauch je Träger 2019'!F50</f>
        <v>0</v>
      </c>
      <c r="N50" s="54">
        <f>F50-'Verbrauch je Träger 2019'!G50</f>
        <v>-170.63525380298688</v>
      </c>
      <c r="O50" s="51">
        <f>G50-'Verbrauch je Träger 2019'!H50</f>
        <v>-2014.694092206556</v>
      </c>
      <c r="P50" s="53">
        <f>H50-'Verbrauch je Träger 2019'!I50</f>
        <v>0</v>
      </c>
      <c r="Q50" s="52">
        <f>I50-'Verbrauch je Träger 2019'!J50</f>
        <v>-431.64696939108887</v>
      </c>
      <c r="S50" s="8" t="str">
        <f t="shared" si="19"/>
        <v>Finland</v>
      </c>
      <c r="T50" s="8" t="str">
        <f t="shared" si="20"/>
        <v>Raahe</v>
      </c>
      <c r="U50" s="50">
        <f>'Gesamtenergie 2050 var.'!E47*'Energie pro Energieträger'!D$47</f>
        <v>0</v>
      </c>
      <c r="V50" s="54">
        <f>'Gesamtenergie 2050 var.'!F47*'Energie pro Energieträger'!D$45</f>
        <v>223.73124403537355</v>
      </c>
      <c r="W50" s="51">
        <f>'Gesamtenergie 2050 var.'!G47*'Energie pro Energieträger'!E$46</f>
        <v>2641.5995848110024</v>
      </c>
      <c r="X50" s="53">
        <f>'Gesamtenergie 2050 var.'!H47*'Energie pro Energieträger'!E$48</f>
        <v>0</v>
      </c>
      <c r="Y50" s="52">
        <f>'Gesamtenergie 2050 var.'!I47*'Energie pro Energieträger'!E$45</f>
        <v>565.96108537728594</v>
      </c>
      <c r="AA50" s="8" t="str">
        <f t="shared" si="21"/>
        <v>Finland</v>
      </c>
      <c r="AB50" s="8" t="str">
        <f t="shared" si="22"/>
        <v>Raahe</v>
      </c>
      <c r="AC50" s="50">
        <f>U50-'Verbrauch je Träger 2019'!F50</f>
        <v>0</v>
      </c>
      <c r="AD50" s="54">
        <f>V50-'Verbrauch je Träger 2019'!G50</f>
        <v>-183.29928648423447</v>
      </c>
      <c r="AE50" s="51">
        <f>W50-'Verbrauch je Träger 2019'!H50</f>
        <v>-2164.2185970071787</v>
      </c>
      <c r="AF50" s="53">
        <f>X50-'Verbrauch je Träger 2019'!I50</f>
        <v>0</v>
      </c>
      <c r="AG50" s="52">
        <f>Y50-'Verbrauch je Träger 2019'!J50</f>
        <v>-463.68250252565224</v>
      </c>
      <c r="AI50" s="8" t="str">
        <f t="shared" si="23"/>
        <v>Finland</v>
      </c>
      <c r="AJ50" s="8" t="str">
        <f t="shared" si="24"/>
        <v>Raahe</v>
      </c>
      <c r="AK50" s="50">
        <f>'Gesamtenergie 2050 var.'!E83*'Energie pro Energieträger'!D$47</f>
        <v>0</v>
      </c>
      <c r="AL50" s="54">
        <f>'Gesamtenergie 2050 var.'!F83*'Energie pro Energieträger'!D$45</f>
        <v>211.06721135412599</v>
      </c>
      <c r="AM50" s="51">
        <f>'Gesamtenergie 2050 var.'!G83*'Energie pro Energieträger'!E$46</f>
        <v>2492.0750800103797</v>
      </c>
      <c r="AN50" s="53">
        <f>'Gesamtenergie 2050 var.'!H83*'Energie pro Energieträger'!E$48</f>
        <v>0</v>
      </c>
      <c r="AO50" s="52">
        <f>'Gesamtenergie 2050 var.'!I83*'Energie pro Energieträger'!E$45</f>
        <v>533.92555224272246</v>
      </c>
      <c r="AQ50" s="8" t="str">
        <f t="shared" si="25"/>
        <v>Finland</v>
      </c>
      <c r="AR50" s="8" t="str">
        <f t="shared" si="26"/>
        <v>Raahe</v>
      </c>
      <c r="AS50" s="50">
        <f>AK50-'Verbrauch je Träger 2019'!F50</f>
        <v>0</v>
      </c>
      <c r="AT50" s="54">
        <f>AL50-'Verbrauch je Träger 2019'!G50</f>
        <v>-195.96331916548203</v>
      </c>
      <c r="AU50" s="51">
        <f>AM50-'Verbrauch je Träger 2019'!H50</f>
        <v>-2313.7431018078014</v>
      </c>
      <c r="AV50" s="53">
        <f>AN50-'Verbrauch je Träger 2019'!I50</f>
        <v>0</v>
      </c>
      <c r="AW50" s="52">
        <f>AO50-'Verbrauch je Träger 2019'!J50</f>
        <v>-495.71803566021572</v>
      </c>
    </row>
    <row r="51" spans="3:49" x14ac:dyDescent="0.25">
      <c r="C51" s="8" t="str">
        <f t="shared" si="16"/>
        <v>France</v>
      </c>
      <c r="D51" s="8" t="str">
        <f t="shared" si="16"/>
        <v>Fos-Sur-Mer</v>
      </c>
      <c r="E51" s="50">
        <f>'Gesamtenergie 2050 var.'!E12*'Energie pro Energieträger'!D$47</f>
        <v>0</v>
      </c>
      <c r="F51" s="54">
        <f>'Gesamtenergie 2050 var.'!F12*'Energie pro Energieträger'!D$45</f>
        <v>340.9547260335882</v>
      </c>
      <c r="G51" s="51">
        <f>'Gesamtenergie 2050 var.'!G12*'Energie pro Energieträger'!E$46</f>
        <v>4025.6597446321525</v>
      </c>
      <c r="H51" s="53">
        <f>'Gesamtenergie 2050 var.'!H12*'Energie pro Energieträger'!E$48</f>
        <v>0</v>
      </c>
      <c r="I51" s="52">
        <f>'Gesamtenergie 2050 var.'!I12*'Energie pro Energieträger'!E$45</f>
        <v>862.4951228536288</v>
      </c>
      <c r="K51" s="8" t="str">
        <f t="shared" si="17"/>
        <v>France</v>
      </c>
      <c r="L51" s="8" t="str">
        <f t="shared" si="18"/>
        <v>Fos-Sur-Mer</v>
      </c>
      <c r="M51" s="50">
        <f>E51-'Verbrauch je Träger 2019'!F51</f>
        <v>0</v>
      </c>
      <c r="N51" s="54">
        <f>F51-'Verbrauch je Träger 2019'!G51</f>
        <v>-246.10853913892339</v>
      </c>
      <c r="O51" s="51">
        <f>G51-'Verbrauch je Träger 2019'!H51</f>
        <v>-2905.8087868363787</v>
      </c>
      <c r="P51" s="53">
        <f>H51-'Verbrauch je Träger 2019'!I51</f>
        <v>0</v>
      </c>
      <c r="Q51" s="52">
        <f>I51-'Verbrauch je Träger 2019'!J51</f>
        <v>-622.56774431407052</v>
      </c>
      <c r="S51" s="8" t="str">
        <f t="shared" si="19"/>
        <v>France</v>
      </c>
      <c r="T51" s="8" t="str">
        <f t="shared" si="20"/>
        <v>Fos-Sur-Mer</v>
      </c>
      <c r="U51" s="50">
        <f>'Gesamtenergie 2050 var.'!E48*'Energie pro Energieträger'!D$47</f>
        <v>0</v>
      </c>
      <c r="V51" s="54">
        <f>'Gesamtenergie 2050 var.'!F48*'Energie pro Energieträger'!D$45</f>
        <v>322.68929428178876</v>
      </c>
      <c r="W51" s="51">
        <f>'Gesamtenergie 2050 var.'!G48*'Energie pro Energieträger'!E$46</f>
        <v>3809.9994011697154</v>
      </c>
      <c r="X51" s="53">
        <f>'Gesamtenergie 2050 var.'!H48*'Energie pro Energieträger'!E$48</f>
        <v>0</v>
      </c>
      <c r="Y51" s="52">
        <f>'Gesamtenergie 2050 var.'!I48*'Energie pro Energieträger'!E$45</f>
        <v>816.29002698647002</v>
      </c>
      <c r="AA51" s="8" t="str">
        <f t="shared" si="21"/>
        <v>France</v>
      </c>
      <c r="AB51" s="8" t="str">
        <f t="shared" si="22"/>
        <v>Fos-Sur-Mer</v>
      </c>
      <c r="AC51" s="50">
        <f>U51-'Verbrauch je Träger 2019'!F51</f>
        <v>0</v>
      </c>
      <c r="AD51" s="54">
        <f>V51-'Verbrauch je Träger 2019'!G51</f>
        <v>-264.37397089072283</v>
      </c>
      <c r="AE51" s="51">
        <f>W51-'Verbrauch je Träger 2019'!H51</f>
        <v>-3121.4691302988158</v>
      </c>
      <c r="AF51" s="53">
        <f>X51-'Verbrauch je Träger 2019'!I51</f>
        <v>0</v>
      </c>
      <c r="AG51" s="52">
        <f>Y51-'Verbrauch je Träger 2019'!J51</f>
        <v>-668.7728401812293</v>
      </c>
      <c r="AI51" s="8" t="str">
        <f t="shared" si="23"/>
        <v>France</v>
      </c>
      <c r="AJ51" s="8" t="str">
        <f t="shared" si="24"/>
        <v>Fos-Sur-Mer</v>
      </c>
      <c r="AK51" s="50">
        <f>'Gesamtenergie 2050 var.'!E84*'Energie pro Energieträger'!D$47</f>
        <v>0</v>
      </c>
      <c r="AL51" s="54">
        <f>'Gesamtenergie 2050 var.'!F84*'Energie pro Energieträger'!D$45</f>
        <v>304.42386252998949</v>
      </c>
      <c r="AM51" s="51">
        <f>'Gesamtenergie 2050 var.'!G84*'Energie pro Energieträger'!E$46</f>
        <v>3594.3390577072787</v>
      </c>
      <c r="AN51" s="53">
        <f>'Gesamtenergie 2050 var.'!H84*'Energie pro Energieträger'!E$48</f>
        <v>0</v>
      </c>
      <c r="AO51" s="52">
        <f>'Gesamtenergie 2050 var.'!I84*'Energie pro Energieträger'!E$45</f>
        <v>770.08493111931148</v>
      </c>
      <c r="AQ51" s="8" t="str">
        <f t="shared" si="25"/>
        <v>France</v>
      </c>
      <c r="AR51" s="8" t="str">
        <f t="shared" si="26"/>
        <v>Fos-Sur-Mer</v>
      </c>
      <c r="AS51" s="50">
        <f>AK51-'Verbrauch je Träger 2019'!F51</f>
        <v>0</v>
      </c>
      <c r="AT51" s="54">
        <f>AL51-'Verbrauch je Träger 2019'!G51</f>
        <v>-282.6394026425221</v>
      </c>
      <c r="AU51" s="51">
        <f>AM51-'Verbrauch je Träger 2019'!H51</f>
        <v>-3337.1294737612525</v>
      </c>
      <c r="AV51" s="53">
        <f>AN51-'Verbrauch je Träger 2019'!I51</f>
        <v>0</v>
      </c>
      <c r="AW51" s="52">
        <f>AO51-'Verbrauch je Träger 2019'!J51</f>
        <v>-714.97793604838785</v>
      </c>
    </row>
    <row r="52" spans="3:49" x14ac:dyDescent="0.25">
      <c r="C52" s="8" t="str">
        <f t="shared" si="16"/>
        <v>France</v>
      </c>
      <c r="D52" s="8" t="str">
        <f t="shared" si="16"/>
        <v>Dunkerque</v>
      </c>
      <c r="E52" s="50">
        <f>'Gesamtenergie 2050 var.'!E13*'Energie pro Energieträger'!D$47</f>
        <v>0</v>
      </c>
      <c r="F52" s="54">
        <f>'Gesamtenergie 2050 var.'!F13*'Energie pro Energieträger'!D$45</f>
        <v>622.81063288802102</v>
      </c>
      <c r="G52" s="51">
        <f>'Gesamtenergie 2050 var.'!G13*'Energie pro Energieträger'!E$46</f>
        <v>7353.538466861397</v>
      </c>
      <c r="H52" s="53">
        <f>'Gesamtenergie 2050 var.'!H13*'Energie pro Energieträger'!E$48</f>
        <v>0</v>
      </c>
      <c r="I52" s="52">
        <f>'Gesamtenergie 2050 var.'!I13*'Energie pro Energieträger'!E$45</f>
        <v>1575.4910910792953</v>
      </c>
      <c r="K52" s="8" t="str">
        <f t="shared" si="17"/>
        <v>France</v>
      </c>
      <c r="L52" s="8" t="str">
        <f t="shared" si="18"/>
        <v>Dunkerque</v>
      </c>
      <c r="M52" s="50">
        <f>E52-'Verbrauch je Träger 2019'!F52</f>
        <v>0</v>
      </c>
      <c r="N52" s="54">
        <f>F52-'Verbrauch je Träger 2019'!G52</f>
        <v>-449.55826482710017</v>
      </c>
      <c r="O52" s="51">
        <f>G52-'Verbrauch je Träger 2019'!H52</f>
        <v>-5307.9440506211176</v>
      </c>
      <c r="P52" s="53">
        <f>H52-'Verbrauch je Träger 2019'!I52</f>
        <v>0</v>
      </c>
      <c r="Q52" s="52">
        <f>I52-'Verbrauch je Träger 2019'!J52</f>
        <v>-1137.2237462803685</v>
      </c>
      <c r="S52" s="8" t="str">
        <f t="shared" si="19"/>
        <v>France</v>
      </c>
      <c r="T52" s="8" t="str">
        <f t="shared" si="20"/>
        <v>Dunkerque</v>
      </c>
      <c r="U52" s="50">
        <f>'Gesamtenergie 2050 var.'!E49*'Energie pro Energieträger'!D$47</f>
        <v>0</v>
      </c>
      <c r="V52" s="54">
        <f>'Gesamtenergie 2050 var.'!F49*'Energie pro Energieträger'!D$45</f>
        <v>589.44577755473415</v>
      </c>
      <c r="W52" s="51">
        <f>'Gesamtenergie 2050 var.'!G49*'Energie pro Energieträger'!E$46</f>
        <v>6959.598906136679</v>
      </c>
      <c r="X52" s="53">
        <f>'Gesamtenergie 2050 var.'!H49*'Energie pro Energieträger'!E$48</f>
        <v>0</v>
      </c>
      <c r="Y52" s="52">
        <f>'Gesamtenergie 2050 var.'!I49*'Energie pro Energieträger'!E$45</f>
        <v>1491.0897826286187</v>
      </c>
      <c r="AA52" s="8" t="str">
        <f t="shared" si="21"/>
        <v>France</v>
      </c>
      <c r="AB52" s="8" t="str">
        <f t="shared" si="22"/>
        <v>Dunkerque</v>
      </c>
      <c r="AC52" s="50">
        <f>U52-'Verbrauch je Träger 2019'!F52</f>
        <v>0</v>
      </c>
      <c r="AD52" s="54">
        <f>V52-'Verbrauch je Träger 2019'!G52</f>
        <v>-482.92312016038704</v>
      </c>
      <c r="AE52" s="51">
        <f>W52-'Verbrauch je Träger 2019'!H52</f>
        <v>-5701.8836113458356</v>
      </c>
      <c r="AF52" s="53">
        <f>X52-'Verbrauch je Träger 2019'!I52</f>
        <v>0</v>
      </c>
      <c r="AG52" s="52">
        <f>Y52-'Verbrauch je Träger 2019'!J52</f>
        <v>-1221.6250547310451</v>
      </c>
      <c r="AI52" s="8" t="str">
        <f t="shared" si="23"/>
        <v>France</v>
      </c>
      <c r="AJ52" s="8" t="str">
        <f t="shared" si="24"/>
        <v>Dunkerque</v>
      </c>
      <c r="AK52" s="50">
        <f>'Gesamtenergie 2050 var.'!E85*'Energie pro Energieträger'!D$47</f>
        <v>0</v>
      </c>
      <c r="AL52" s="54">
        <f>'Gesamtenergie 2050 var.'!F85*'Energie pro Energieträger'!D$45</f>
        <v>556.08092222144739</v>
      </c>
      <c r="AM52" s="51">
        <f>'Gesamtenergie 2050 var.'!G85*'Energie pro Energieträger'!E$46</f>
        <v>6565.659345411962</v>
      </c>
      <c r="AN52" s="53">
        <f>'Gesamtenergie 2050 var.'!H85*'Energie pro Energieträger'!E$48</f>
        <v>0</v>
      </c>
      <c r="AO52" s="52">
        <f>'Gesamtenergie 2050 var.'!I85*'Energie pro Energieträger'!E$45</f>
        <v>1406.688474177942</v>
      </c>
      <c r="AQ52" s="8" t="str">
        <f t="shared" si="25"/>
        <v>France</v>
      </c>
      <c r="AR52" s="8" t="str">
        <f t="shared" si="26"/>
        <v>Dunkerque</v>
      </c>
      <c r="AS52" s="50">
        <f>AK52-'Verbrauch je Träger 2019'!F52</f>
        <v>0</v>
      </c>
      <c r="AT52" s="54">
        <f>AL52-'Verbrauch je Träger 2019'!G52</f>
        <v>-516.2879754936738</v>
      </c>
      <c r="AU52" s="51">
        <f>AM52-'Verbrauch je Träger 2019'!H52</f>
        <v>-6095.8231720705526</v>
      </c>
      <c r="AV52" s="53">
        <f>AN52-'Verbrauch je Träger 2019'!I52</f>
        <v>0</v>
      </c>
      <c r="AW52" s="52">
        <f>AO52-'Verbrauch je Träger 2019'!J52</f>
        <v>-1306.0263631817218</v>
      </c>
    </row>
    <row r="53" spans="3:49" x14ac:dyDescent="0.25">
      <c r="C53" s="8" t="str">
        <f t="shared" si="16"/>
        <v>Germany</v>
      </c>
      <c r="D53" s="8" t="str">
        <f t="shared" si="16"/>
        <v>Bremen</v>
      </c>
      <c r="E53" s="50">
        <f>'Gesamtenergie 2050 var.'!E14*'Energie pro Energieträger'!D$47</f>
        <v>0</v>
      </c>
      <c r="F53" s="54">
        <f>'Gesamtenergie 2050 var.'!F14*'Energie pro Energieträger'!D$45</f>
        <v>300.04015890955753</v>
      </c>
      <c r="G53" s="51">
        <f>'Gesamtenergie 2050 var.'!G14*'Energie pro Energieträger'!E$46</f>
        <v>3542.580575276294</v>
      </c>
      <c r="H53" s="53">
        <f>'Gesamtenergie 2050 var.'!H14*'Energie pro Energieträger'!E$48</f>
        <v>0</v>
      </c>
      <c r="I53" s="52">
        <f>'Gesamtenergie 2050 var.'!I14*'Energie pro Energieträger'!E$45</f>
        <v>758.99570811119327</v>
      </c>
      <c r="K53" s="8" t="str">
        <f t="shared" si="17"/>
        <v>Germany</v>
      </c>
      <c r="L53" s="8" t="str">
        <f t="shared" si="18"/>
        <v>Bremen</v>
      </c>
      <c r="M53" s="50">
        <f>E53-'Verbrauch je Träger 2019'!F53</f>
        <v>0</v>
      </c>
      <c r="N53" s="54">
        <f>F53-'Verbrauch je Träger 2019'!G53</f>
        <v>-216.57551444225265</v>
      </c>
      <c r="O53" s="51">
        <f>G53-'Verbrauch je Träger 2019'!H53</f>
        <v>-2557.1117324160127</v>
      </c>
      <c r="P53" s="53">
        <f>H53-'Verbrauch je Träger 2019'!I53</f>
        <v>0</v>
      </c>
      <c r="Q53" s="52">
        <f>I53-'Verbrauch je Träger 2019'!J53</f>
        <v>-547.85961499638199</v>
      </c>
      <c r="S53" s="8" t="str">
        <f t="shared" si="19"/>
        <v>Germany</v>
      </c>
      <c r="T53" s="8" t="str">
        <f t="shared" si="20"/>
        <v>Bremen</v>
      </c>
      <c r="U53" s="50">
        <f>'Gesamtenergie 2050 var.'!E50*'Energie pro Energieträger'!D$47</f>
        <v>0</v>
      </c>
      <c r="V53" s="54">
        <f>'Gesamtenergie 2050 var.'!F50*'Energie pro Energieträger'!D$45</f>
        <v>283.9665789679741</v>
      </c>
      <c r="W53" s="51">
        <f>'Gesamtenergie 2050 var.'!G50*'Energie pro Energieträger'!E$46</f>
        <v>3352.799473029349</v>
      </c>
      <c r="X53" s="53">
        <f>'Gesamtenergie 2050 var.'!H50*'Energie pro Energieträger'!E$48</f>
        <v>0</v>
      </c>
      <c r="Y53" s="52">
        <f>'Gesamtenergie 2050 var.'!I50*'Energie pro Energieträger'!E$45</f>
        <v>718.33522374809365</v>
      </c>
      <c r="AA53" s="8" t="str">
        <f t="shared" si="21"/>
        <v>Germany</v>
      </c>
      <c r="AB53" s="8" t="str">
        <f t="shared" si="22"/>
        <v>Bremen</v>
      </c>
      <c r="AC53" s="50">
        <f>U53-'Verbrauch je Träger 2019'!F53</f>
        <v>0</v>
      </c>
      <c r="AD53" s="54">
        <f>V53-'Verbrauch je Träger 2019'!G53</f>
        <v>-232.64909438383609</v>
      </c>
      <c r="AE53" s="51">
        <f>W53-'Verbrauch je Träger 2019'!H53</f>
        <v>-2746.8928346629577</v>
      </c>
      <c r="AF53" s="53">
        <f>X53-'Verbrauch je Träger 2019'!I53</f>
        <v>0</v>
      </c>
      <c r="AG53" s="52">
        <f>Y53-'Verbrauch je Träger 2019'!J53</f>
        <v>-588.52009935948161</v>
      </c>
      <c r="AI53" s="8" t="str">
        <f t="shared" si="23"/>
        <v>Germany</v>
      </c>
      <c r="AJ53" s="8" t="str">
        <f t="shared" si="24"/>
        <v>Bremen</v>
      </c>
      <c r="AK53" s="50">
        <f>'Gesamtenergie 2050 var.'!E86*'Energie pro Energieträger'!D$47</f>
        <v>0</v>
      </c>
      <c r="AL53" s="54">
        <f>'Gesamtenergie 2050 var.'!F86*'Energie pro Energieträger'!D$45</f>
        <v>267.89299902639067</v>
      </c>
      <c r="AM53" s="51">
        <f>'Gesamtenergie 2050 var.'!G86*'Energie pro Energieträger'!E$46</f>
        <v>3163.0183707824053</v>
      </c>
      <c r="AN53" s="53">
        <f>'Gesamtenergie 2050 var.'!H86*'Energie pro Energieträger'!E$48</f>
        <v>0</v>
      </c>
      <c r="AO53" s="52">
        <f>'Gesamtenergie 2050 var.'!I86*'Energie pro Energieträger'!E$45</f>
        <v>677.67473938499404</v>
      </c>
      <c r="AQ53" s="8" t="str">
        <f t="shared" si="25"/>
        <v>Germany</v>
      </c>
      <c r="AR53" s="8" t="str">
        <f t="shared" si="26"/>
        <v>Bremen</v>
      </c>
      <c r="AS53" s="50">
        <f>AK53-'Verbrauch je Träger 2019'!F53</f>
        <v>0</v>
      </c>
      <c r="AT53" s="54">
        <f>AL53-'Verbrauch je Träger 2019'!G53</f>
        <v>-248.72267432541952</v>
      </c>
      <c r="AU53" s="51">
        <f>AM53-'Verbrauch je Träger 2019'!H53</f>
        <v>-2936.6739369099014</v>
      </c>
      <c r="AV53" s="53">
        <f>AN53-'Verbrauch je Träger 2019'!I53</f>
        <v>0</v>
      </c>
      <c r="AW53" s="52">
        <f>AO53-'Verbrauch je Träger 2019'!J53</f>
        <v>-629.18058372258122</v>
      </c>
    </row>
    <row r="54" spans="3:49" x14ac:dyDescent="0.25">
      <c r="C54" s="8" t="str">
        <f t="shared" si="16"/>
        <v>Germany</v>
      </c>
      <c r="D54" s="8" t="str">
        <f t="shared" si="16"/>
        <v>Voelklingen</v>
      </c>
      <c r="E54" s="50">
        <f>'Gesamtenergie 2050 var.'!E15*'Energie pro Energieträger'!D$47</f>
        <v>0</v>
      </c>
      <c r="F54" s="54">
        <f>'Gesamtenergie 2050 var.'!F15*'Energie pro Energieträger'!D$45</f>
        <v>252.94294608678462</v>
      </c>
      <c r="G54" s="51">
        <f>'Gesamtenergie 2050 var.'!G15*'Energie pro Energieträger'!E$46</f>
        <v>2986.5027758844394</v>
      </c>
      <c r="H54" s="53">
        <f>'Gesamtenergie 2050 var.'!H15*'Energie pro Energieträger'!E$48</f>
        <v>0</v>
      </c>
      <c r="I54" s="52">
        <f>'Gesamtenergie 2050 var.'!I15*'Energie pro Energieträger'!E$45</f>
        <v>639.85638180767864</v>
      </c>
      <c r="K54" s="8" t="str">
        <f t="shared" si="17"/>
        <v>Germany</v>
      </c>
      <c r="L54" s="8" t="str">
        <f t="shared" si="18"/>
        <v>Voelklingen</v>
      </c>
      <c r="M54" s="50">
        <f>E54-'Verbrauch je Träger 2019'!F54</f>
        <v>0</v>
      </c>
      <c r="N54" s="54">
        <f>F54-'Verbrauch je Träger 2019'!G54</f>
        <v>-182.57972156919595</v>
      </c>
      <c r="O54" s="51">
        <f>G54-'Verbrauch je Träger 2019'!H54</f>
        <v>-2155.722678661014</v>
      </c>
      <c r="P54" s="53">
        <f>H54-'Verbrauch je Träger 2019'!I54</f>
        <v>0</v>
      </c>
      <c r="Q54" s="52">
        <f>I54-'Verbrauch je Träger 2019'!J54</f>
        <v>-461.86225724846508</v>
      </c>
      <c r="S54" s="8" t="str">
        <f t="shared" si="19"/>
        <v>Germany</v>
      </c>
      <c r="T54" s="8" t="str">
        <f t="shared" si="20"/>
        <v>Voelklingen</v>
      </c>
      <c r="U54" s="50">
        <f>'Gesamtenergie 2050 var.'!E51*'Energie pro Energieträger'!D$47</f>
        <v>0</v>
      </c>
      <c r="V54" s="54">
        <f>'Gesamtenergie 2050 var.'!F51*'Energie pro Energieträger'!D$45</f>
        <v>239.3924311178497</v>
      </c>
      <c r="W54" s="51">
        <f>'Gesamtenergie 2050 var.'!G51*'Energie pro Energieträger'!E$46</f>
        <v>2826.5115557477729</v>
      </c>
      <c r="X54" s="53">
        <f>'Gesamtenergie 2050 var.'!H51*'Energie pro Energieträger'!E$48</f>
        <v>0</v>
      </c>
      <c r="Y54" s="52">
        <f>'Gesamtenergie 2050 var.'!I51*'Energie pro Energieträger'!E$45</f>
        <v>605.57836135369587</v>
      </c>
      <c r="AA54" s="8" t="str">
        <f t="shared" si="21"/>
        <v>Germany</v>
      </c>
      <c r="AB54" s="8" t="str">
        <f t="shared" si="22"/>
        <v>Voelklingen</v>
      </c>
      <c r="AC54" s="50">
        <f>U54-'Verbrauch je Träger 2019'!F54</f>
        <v>0</v>
      </c>
      <c r="AD54" s="54">
        <f>V54-'Verbrauch je Träger 2019'!G54</f>
        <v>-196.13023653813087</v>
      </c>
      <c r="AE54" s="51">
        <f>W54-'Verbrauch je Träger 2019'!H54</f>
        <v>-2315.7138987976805</v>
      </c>
      <c r="AF54" s="53">
        <f>X54-'Verbrauch je Träger 2019'!I54</f>
        <v>0</v>
      </c>
      <c r="AG54" s="52">
        <f>Y54-'Verbrauch je Träger 2019'!J54</f>
        <v>-496.14027770244786</v>
      </c>
      <c r="AI54" s="8" t="str">
        <f t="shared" si="23"/>
        <v>Germany</v>
      </c>
      <c r="AJ54" s="8" t="str">
        <f t="shared" si="24"/>
        <v>Voelklingen</v>
      </c>
      <c r="AK54" s="50">
        <f>'Gesamtenergie 2050 var.'!E87*'Energie pro Energieträger'!D$47</f>
        <v>0</v>
      </c>
      <c r="AL54" s="54">
        <f>'Gesamtenergie 2050 var.'!F87*'Energie pro Energieträger'!D$45</f>
        <v>225.84191614891483</v>
      </c>
      <c r="AM54" s="51">
        <f>'Gesamtenergie 2050 var.'!G87*'Energie pro Energieträger'!E$46</f>
        <v>2666.5203356111065</v>
      </c>
      <c r="AN54" s="53">
        <f>'Gesamtenergie 2050 var.'!H87*'Energie pro Energieträger'!E$48</f>
        <v>0</v>
      </c>
      <c r="AO54" s="52">
        <f>'Gesamtenergie 2050 var.'!I87*'Energie pro Energieträger'!E$45</f>
        <v>571.30034089971309</v>
      </c>
      <c r="AQ54" s="8" t="str">
        <f t="shared" si="25"/>
        <v>Germany</v>
      </c>
      <c r="AR54" s="8" t="str">
        <f t="shared" si="26"/>
        <v>Voelklingen</v>
      </c>
      <c r="AS54" s="50">
        <f>AK54-'Verbrauch je Träger 2019'!F54</f>
        <v>0</v>
      </c>
      <c r="AT54" s="54">
        <f>AL54-'Verbrauch je Träger 2019'!G54</f>
        <v>-209.68075150706574</v>
      </c>
      <c r="AU54" s="51">
        <f>AM54-'Verbrauch je Träger 2019'!H54</f>
        <v>-2475.705118934347</v>
      </c>
      <c r="AV54" s="53">
        <f>AN54-'Verbrauch je Träger 2019'!I54</f>
        <v>0</v>
      </c>
      <c r="AW54" s="52">
        <f>AO54-'Verbrauch je Träger 2019'!J54</f>
        <v>-530.41829815643064</v>
      </c>
    </row>
    <row r="55" spans="3:49" x14ac:dyDescent="0.25">
      <c r="C55" s="8" t="str">
        <f t="shared" si="16"/>
        <v>Germany</v>
      </c>
      <c r="D55" s="8" t="str">
        <f t="shared" si="16"/>
        <v>Eisenhuettenstadt</v>
      </c>
      <c r="E55" s="50">
        <f>'Gesamtenergie 2050 var.'!E16*'Energie pro Energieträger'!D$47</f>
        <v>0</v>
      </c>
      <c r="F55" s="54">
        <f>'Gesamtenergie 2050 var.'!F16*'Energie pro Energieträger'!D$45</f>
        <v>195.48070959259056</v>
      </c>
      <c r="G55" s="51">
        <f>'Gesamtenergie 2050 var.'!G16*'Energie pro Energieträger'!E$46</f>
        <v>2308.044920255767</v>
      </c>
      <c r="H55" s="53">
        <f>'Gesamtenergie 2050 var.'!H16*'Energie pro Energieträger'!E$48</f>
        <v>0</v>
      </c>
      <c r="I55" s="52">
        <f>'Gesamtenergie 2050 var.'!I16*'Energie pro Energieträger'!E$45</f>
        <v>494.49720376941383</v>
      </c>
      <c r="K55" s="8" t="str">
        <f t="shared" si="17"/>
        <v>Germany</v>
      </c>
      <c r="L55" s="8" t="str">
        <f t="shared" si="18"/>
        <v>Eisenhuettenstadt</v>
      </c>
      <c r="M55" s="50">
        <f>E55-'Verbrauch je Träger 2019'!F55</f>
        <v>0</v>
      </c>
      <c r="N55" s="54">
        <f>F55-'Verbrauch je Träger 2019'!G55</f>
        <v>-141.10222910631612</v>
      </c>
      <c r="O55" s="51">
        <f>G55-'Verbrauch je Träger 2019'!H55</f>
        <v>-1665.99703778619</v>
      </c>
      <c r="P55" s="53">
        <f>H55-'Verbrauch je Träger 2019'!I55</f>
        <v>0</v>
      </c>
      <c r="Q55" s="52">
        <f>I55-'Verbrauch je Träger 2019'!J55</f>
        <v>-356.9388400734004</v>
      </c>
      <c r="S55" s="8" t="str">
        <f t="shared" si="19"/>
        <v>Germany</v>
      </c>
      <c r="T55" s="8" t="str">
        <f t="shared" si="20"/>
        <v>Eisenhuettenstadt</v>
      </c>
      <c r="U55" s="50">
        <f>'Gesamtenergie 2050 var.'!E52*'Energie pro Energieträger'!D$47</f>
        <v>0</v>
      </c>
      <c r="V55" s="54">
        <f>'Gesamtenergie 2050 var.'!F52*'Energie pro Energieträger'!D$45</f>
        <v>185.00852872155889</v>
      </c>
      <c r="W55" s="51">
        <f>'Gesamtenergie 2050 var.'!G52*'Energie pro Energieträger'!E$46</f>
        <v>2184.3996566706364</v>
      </c>
      <c r="X55" s="53">
        <f>'Gesamtenergie 2050 var.'!H52*'Energie pro Energieträger'!E$48</f>
        <v>0</v>
      </c>
      <c r="Y55" s="52">
        <f>'Gesamtenergie 2050 var.'!I52*'Energie pro Energieträger'!E$45</f>
        <v>468.00628213890951</v>
      </c>
      <c r="AA55" s="8" t="str">
        <f t="shared" si="21"/>
        <v>Germany</v>
      </c>
      <c r="AB55" s="8" t="str">
        <f t="shared" si="22"/>
        <v>Eisenhuettenstadt</v>
      </c>
      <c r="AC55" s="50">
        <f>U55-'Verbrauch je Träger 2019'!F55</f>
        <v>0</v>
      </c>
      <c r="AD55" s="54">
        <f>V55-'Verbrauch je Träger 2019'!G55</f>
        <v>-151.57440997734778</v>
      </c>
      <c r="AE55" s="51">
        <f>W55-'Verbrauch je Träger 2019'!H55</f>
        <v>-1789.6423013713206</v>
      </c>
      <c r="AF55" s="53">
        <f>X55-'Verbrauch je Träger 2019'!I55</f>
        <v>0</v>
      </c>
      <c r="AG55" s="52">
        <f>Y55-'Verbrauch je Träger 2019'!J55</f>
        <v>-383.42976170390472</v>
      </c>
      <c r="AI55" s="8" t="str">
        <f t="shared" si="23"/>
        <v>Germany</v>
      </c>
      <c r="AJ55" s="8" t="str">
        <f t="shared" si="24"/>
        <v>Eisenhuettenstadt</v>
      </c>
      <c r="AK55" s="50">
        <f>'Gesamtenergie 2050 var.'!E88*'Energie pro Energieträger'!D$47</f>
        <v>0</v>
      </c>
      <c r="AL55" s="54">
        <f>'Gesamtenergie 2050 var.'!F88*'Energie pro Energieträger'!D$45</f>
        <v>174.53634785052728</v>
      </c>
      <c r="AM55" s="51">
        <f>'Gesamtenergie 2050 var.'!G88*'Energie pro Energieträger'!E$46</f>
        <v>2060.7543930855063</v>
      </c>
      <c r="AN55" s="53">
        <f>'Gesamtenergie 2050 var.'!H88*'Energie pro Energieträger'!E$48</f>
        <v>0</v>
      </c>
      <c r="AO55" s="52">
        <f>'Gesamtenergie 2050 var.'!I88*'Energie pro Energieträger'!E$45</f>
        <v>441.51536050840519</v>
      </c>
      <c r="AQ55" s="8" t="str">
        <f t="shared" si="25"/>
        <v>Germany</v>
      </c>
      <c r="AR55" s="8" t="str">
        <f t="shared" si="26"/>
        <v>Eisenhuettenstadt</v>
      </c>
      <c r="AS55" s="50">
        <f>AK55-'Verbrauch je Träger 2019'!F55</f>
        <v>0</v>
      </c>
      <c r="AT55" s="54">
        <f>AL55-'Verbrauch je Träger 2019'!G55</f>
        <v>-162.0465908483794</v>
      </c>
      <c r="AU55" s="51">
        <f>AM55-'Verbrauch je Träger 2019'!H55</f>
        <v>-1913.2875649564508</v>
      </c>
      <c r="AV55" s="53">
        <f>AN55-'Verbrauch je Träger 2019'!I55</f>
        <v>0</v>
      </c>
      <c r="AW55" s="52">
        <f>AO55-'Verbrauch je Träger 2019'!J55</f>
        <v>-409.92068333440903</v>
      </c>
    </row>
    <row r="56" spans="3:49" x14ac:dyDescent="0.25">
      <c r="C56" s="8" t="str">
        <f t="shared" si="16"/>
        <v>Germany</v>
      </c>
      <c r="D56" s="8" t="str">
        <f t="shared" si="16"/>
        <v>Duisburg-Huckingen</v>
      </c>
      <c r="E56" s="50">
        <f>'Gesamtenergie 2050 var.'!E17*'Energie pro Energieträger'!D$47</f>
        <v>0</v>
      </c>
      <c r="F56" s="54">
        <f>'Gesamtenergie 2050 var.'!F17*'Energie pro Energieträger'!D$45</f>
        <v>454.60630137811756</v>
      </c>
      <c r="G56" s="51">
        <f>'Gesamtenergie 2050 var.'!G17*'Energie pro Energieträger'!E$46</f>
        <v>5367.5463261762025</v>
      </c>
      <c r="H56" s="53">
        <f>'Gesamtenergie 2050 var.'!H17*'Energie pro Energieträger'!E$48</f>
        <v>0</v>
      </c>
      <c r="I56" s="52">
        <f>'Gesamtenergie 2050 var.'!I17*'Energie pro Energieträger'!E$45</f>
        <v>1149.9934971381717</v>
      </c>
      <c r="K56" s="8" t="str">
        <f t="shared" si="17"/>
        <v>Germany</v>
      </c>
      <c r="L56" s="8" t="str">
        <f t="shared" si="18"/>
        <v>Duisburg-Huckingen</v>
      </c>
      <c r="M56" s="50">
        <f>E56-'Verbrauch je Träger 2019'!F56</f>
        <v>0</v>
      </c>
      <c r="N56" s="54">
        <f>F56-'Verbrauch je Träger 2019'!G56</f>
        <v>-328.14471885189789</v>
      </c>
      <c r="O56" s="51">
        <f>G56-'Verbrauch je Träger 2019'!H56</f>
        <v>-3874.4117157818373</v>
      </c>
      <c r="P56" s="53">
        <f>H56-'Verbrauch je Träger 2019'!I56</f>
        <v>0</v>
      </c>
      <c r="Q56" s="52">
        <f>I56-'Verbrauch je Träger 2019'!J56</f>
        <v>-830.09032575209403</v>
      </c>
      <c r="S56" s="8" t="str">
        <f t="shared" si="19"/>
        <v>Germany</v>
      </c>
      <c r="T56" s="8" t="str">
        <f t="shared" si="20"/>
        <v>Duisburg-Huckingen</v>
      </c>
      <c r="U56" s="50">
        <f>'Gesamtenergie 2050 var.'!E53*'Energie pro Energieträger'!D$47</f>
        <v>0</v>
      </c>
      <c r="V56" s="54">
        <f>'Gesamtenergie 2050 var.'!F53*'Energie pro Energieträger'!D$45</f>
        <v>430.25239237571833</v>
      </c>
      <c r="W56" s="51">
        <f>'Gesamtenergie 2050 var.'!G53*'Energie pro Energieträger'!E$46</f>
        <v>5079.9992015596199</v>
      </c>
      <c r="X56" s="53">
        <f>'Gesamtenergie 2050 var.'!H53*'Energie pro Energieträger'!E$48</f>
        <v>0</v>
      </c>
      <c r="Y56" s="52">
        <f>'Gesamtenergie 2050 var.'!I53*'Energie pro Energieträger'!E$45</f>
        <v>1088.3867026486269</v>
      </c>
      <c r="AA56" s="8" t="str">
        <f t="shared" si="21"/>
        <v>Germany</v>
      </c>
      <c r="AB56" s="8" t="str">
        <f t="shared" si="22"/>
        <v>Duisburg-Huckingen</v>
      </c>
      <c r="AC56" s="50">
        <f>U56-'Verbrauch je Träger 2019'!F56</f>
        <v>0</v>
      </c>
      <c r="AD56" s="54">
        <f>V56-'Verbrauch je Träger 2019'!G56</f>
        <v>-352.49862785429713</v>
      </c>
      <c r="AE56" s="51">
        <f>W56-'Verbrauch je Träger 2019'!H56</f>
        <v>-4161.9588403984199</v>
      </c>
      <c r="AF56" s="53">
        <f>X56-'Verbrauch je Träger 2019'!I56</f>
        <v>0</v>
      </c>
      <c r="AG56" s="52">
        <f>Y56-'Verbrauch je Träger 2019'!J56</f>
        <v>-891.69712024163891</v>
      </c>
      <c r="AI56" s="8" t="str">
        <f t="shared" si="23"/>
        <v>Germany</v>
      </c>
      <c r="AJ56" s="8" t="str">
        <f t="shared" si="24"/>
        <v>Duisburg-Huckingen</v>
      </c>
      <c r="AK56" s="50">
        <f>'Gesamtenergie 2050 var.'!E89*'Energie pro Energieträger'!D$47</f>
        <v>0</v>
      </c>
      <c r="AL56" s="54">
        <f>'Gesamtenergie 2050 var.'!F89*'Energie pro Energieträger'!D$45</f>
        <v>405.89848337331921</v>
      </c>
      <c r="AM56" s="51">
        <f>'Gesamtenergie 2050 var.'!G89*'Energie pro Energieträger'!E$46</f>
        <v>4792.4520769430383</v>
      </c>
      <c r="AN56" s="53">
        <f>'Gesamtenergie 2050 var.'!H89*'Energie pro Energieträger'!E$48</f>
        <v>0</v>
      </c>
      <c r="AO56" s="52">
        <f>'Gesamtenergie 2050 var.'!I89*'Energie pro Energieträger'!E$45</f>
        <v>1026.779908159082</v>
      </c>
      <c r="AQ56" s="8" t="str">
        <f t="shared" si="25"/>
        <v>Germany</v>
      </c>
      <c r="AR56" s="8" t="str">
        <f t="shared" si="26"/>
        <v>Duisburg-Huckingen</v>
      </c>
      <c r="AS56" s="50">
        <f>AK56-'Verbrauch je Träger 2019'!F56</f>
        <v>0</v>
      </c>
      <c r="AT56" s="54">
        <f>AL56-'Verbrauch je Träger 2019'!G56</f>
        <v>-376.85253685669625</v>
      </c>
      <c r="AU56" s="51">
        <f>AM56-'Verbrauch je Träger 2019'!H56</f>
        <v>-4449.5059650150015</v>
      </c>
      <c r="AV56" s="53">
        <f>AN56-'Verbrauch je Träger 2019'!I56</f>
        <v>0</v>
      </c>
      <c r="AW56" s="52">
        <f>AO56-'Verbrauch je Träger 2019'!J56</f>
        <v>-953.3039147311838</v>
      </c>
    </row>
    <row r="57" spans="3:49" x14ac:dyDescent="0.25">
      <c r="C57" s="8" t="str">
        <f t="shared" si="16"/>
        <v>Germany</v>
      </c>
      <c r="D57" s="8" t="str">
        <f t="shared" si="16"/>
        <v>Duisburg-Beeckerwerth</v>
      </c>
      <c r="E57" s="50">
        <f>'Gesamtenergie 2050 var.'!E18*'Energie pro Energieträger'!D$47</f>
        <v>0</v>
      </c>
      <c r="F57" s="54">
        <f>'Gesamtenergie 2050 var.'!F18*'Energie pro Energieträger'!D$45</f>
        <v>545.52756165374103</v>
      </c>
      <c r="G57" s="51">
        <f>'Gesamtenergie 2050 var.'!G18*'Energie pro Energieträger'!E$46</f>
        <v>6441.0555914114439</v>
      </c>
      <c r="H57" s="53">
        <f>'Gesamtenergie 2050 var.'!H18*'Energie pro Energieträger'!E$48</f>
        <v>0</v>
      </c>
      <c r="I57" s="52">
        <f>'Gesamtenergie 2050 var.'!I18*'Energie pro Energieträger'!E$45</f>
        <v>1379.9921965658059</v>
      </c>
      <c r="K57" s="8" t="str">
        <f t="shared" si="17"/>
        <v>Germany</v>
      </c>
      <c r="L57" s="8" t="str">
        <f t="shared" si="18"/>
        <v>Duisburg-Beeckerwerth</v>
      </c>
      <c r="M57" s="50">
        <f>E57-'Verbrauch je Träger 2019'!F57</f>
        <v>0</v>
      </c>
      <c r="N57" s="54">
        <f>F57-'Verbrauch je Träger 2019'!G57</f>
        <v>-393.77366262227747</v>
      </c>
      <c r="O57" s="51">
        <f>G57-'Verbrauch je Träger 2019'!H57</f>
        <v>-4649.2940589382042</v>
      </c>
      <c r="P57" s="53">
        <f>H57-'Verbrauch je Träger 2019'!I57</f>
        <v>0</v>
      </c>
      <c r="Q57" s="52">
        <f>I57-'Verbrauch je Träger 2019'!J57</f>
        <v>-996.10839090251284</v>
      </c>
      <c r="S57" s="8" t="str">
        <f t="shared" si="19"/>
        <v>Germany</v>
      </c>
      <c r="T57" s="8" t="str">
        <f t="shared" si="20"/>
        <v>Duisburg-Beeckerwerth</v>
      </c>
      <c r="U57" s="50">
        <f>'Gesamtenergie 2050 var.'!E54*'Energie pro Energieträger'!D$47</f>
        <v>0</v>
      </c>
      <c r="V57" s="54">
        <f>'Gesamtenergie 2050 var.'!F54*'Energie pro Energieträger'!D$45</f>
        <v>516.30287085086206</v>
      </c>
      <c r="W57" s="51">
        <f>'Gesamtenergie 2050 var.'!G54*'Energie pro Energieträger'!E$46</f>
        <v>6095.9990418715443</v>
      </c>
      <c r="X57" s="53">
        <f>'Gesamtenergie 2050 var.'!H54*'Energie pro Energieträger'!E$48</f>
        <v>0</v>
      </c>
      <c r="Y57" s="52">
        <f>'Gesamtenergie 2050 var.'!I54*'Energie pro Energieträger'!E$45</f>
        <v>1306.064043178352</v>
      </c>
      <c r="AA57" s="8" t="str">
        <f t="shared" si="21"/>
        <v>Germany</v>
      </c>
      <c r="AB57" s="8" t="str">
        <f t="shared" si="22"/>
        <v>Duisburg-Beeckerwerth</v>
      </c>
      <c r="AC57" s="50">
        <f>U57-'Verbrauch je Träger 2019'!F57</f>
        <v>0</v>
      </c>
      <c r="AD57" s="54">
        <f>V57-'Verbrauch je Träger 2019'!G57</f>
        <v>-422.99835342515644</v>
      </c>
      <c r="AE57" s="51">
        <f>W57-'Verbrauch je Träger 2019'!H57</f>
        <v>-4994.3506084781038</v>
      </c>
      <c r="AF57" s="53">
        <f>X57-'Verbrauch je Träger 2019'!I57</f>
        <v>0</v>
      </c>
      <c r="AG57" s="52">
        <f>Y57-'Verbrauch je Träger 2019'!J57</f>
        <v>-1070.0365442899667</v>
      </c>
      <c r="AI57" s="8" t="str">
        <f t="shared" si="23"/>
        <v>Germany</v>
      </c>
      <c r="AJ57" s="8" t="str">
        <f t="shared" si="24"/>
        <v>Duisburg-Beeckerwerth</v>
      </c>
      <c r="AK57" s="50">
        <f>'Gesamtenergie 2050 var.'!E90*'Energie pro Energieträger'!D$47</f>
        <v>0</v>
      </c>
      <c r="AL57" s="54">
        <f>'Gesamtenergie 2050 var.'!F90*'Energie pro Energieträger'!D$45</f>
        <v>487.0781800479831</v>
      </c>
      <c r="AM57" s="51">
        <f>'Gesamtenergie 2050 var.'!G90*'Energie pro Energieträger'!E$46</f>
        <v>5750.9424923316456</v>
      </c>
      <c r="AN57" s="53">
        <f>'Gesamtenergie 2050 var.'!H90*'Energie pro Energieträger'!E$48</f>
        <v>0</v>
      </c>
      <c r="AO57" s="52">
        <f>'Gesamtenergie 2050 var.'!I90*'Energie pro Energieträger'!E$45</f>
        <v>1232.1358897908981</v>
      </c>
      <c r="AQ57" s="8" t="str">
        <f t="shared" si="25"/>
        <v>Germany</v>
      </c>
      <c r="AR57" s="8" t="str">
        <f t="shared" si="26"/>
        <v>Duisburg-Beeckerwerth</v>
      </c>
      <c r="AS57" s="50">
        <f>AK57-'Verbrauch je Träger 2019'!F57</f>
        <v>0</v>
      </c>
      <c r="AT57" s="54">
        <f>AL57-'Verbrauch je Träger 2019'!G57</f>
        <v>-452.22304422803541</v>
      </c>
      <c r="AU57" s="51">
        <f>AM57-'Verbrauch je Träger 2019'!H57</f>
        <v>-5339.4071580180025</v>
      </c>
      <c r="AV57" s="53">
        <f>AN57-'Verbrauch je Träger 2019'!I57</f>
        <v>0</v>
      </c>
      <c r="AW57" s="52">
        <f>AO57-'Verbrauch je Träger 2019'!J57</f>
        <v>-1143.9646976774206</v>
      </c>
    </row>
    <row r="58" spans="3:49" x14ac:dyDescent="0.25">
      <c r="C58" s="8" t="str">
        <f t="shared" si="16"/>
        <v>Germany</v>
      </c>
      <c r="D58" s="8" t="str">
        <f t="shared" si="16"/>
        <v>Salzgitter</v>
      </c>
      <c r="E58" s="50">
        <f>'Gesamtenergie 2050 var.'!E19*'Energie pro Energieträger'!D$47</f>
        <v>0</v>
      </c>
      <c r="F58" s="54">
        <f>'Gesamtenergie 2050 var.'!F19*'Energie pro Energieträger'!D$45</f>
        <v>418.23779726786813</v>
      </c>
      <c r="G58" s="51">
        <f>'Gesamtenergie 2050 var.'!G19*'Energie pro Energieträger'!E$46</f>
        <v>4938.1426200821061</v>
      </c>
      <c r="H58" s="53">
        <f>'Gesamtenergie 2050 var.'!H19*'Energie pro Energieträger'!E$48</f>
        <v>0</v>
      </c>
      <c r="I58" s="52">
        <f>'Gesamtenergie 2050 var.'!I19*'Energie pro Energieträger'!E$45</f>
        <v>1057.994017367118</v>
      </c>
      <c r="K58" s="8" t="str">
        <f t="shared" si="17"/>
        <v>Germany</v>
      </c>
      <c r="L58" s="8" t="str">
        <f t="shared" si="18"/>
        <v>Salzgitter</v>
      </c>
      <c r="M58" s="50">
        <f>E58-'Verbrauch je Träger 2019'!F58</f>
        <v>0</v>
      </c>
      <c r="N58" s="54">
        <f>F58-'Verbrauch je Träger 2019'!G58</f>
        <v>-301.89314134374604</v>
      </c>
      <c r="O58" s="51">
        <f>G58-'Verbrauch je Träger 2019'!H58</f>
        <v>-3564.4587785192907</v>
      </c>
      <c r="P58" s="53">
        <f>H58-'Verbrauch je Träger 2019'!I58</f>
        <v>0</v>
      </c>
      <c r="Q58" s="52">
        <f>I58-'Verbrauch je Träger 2019'!J58</f>
        <v>-763.68309969192637</v>
      </c>
      <c r="S58" s="8" t="str">
        <f t="shared" si="19"/>
        <v>Germany</v>
      </c>
      <c r="T58" s="8" t="str">
        <f t="shared" si="20"/>
        <v>Salzgitter</v>
      </c>
      <c r="U58" s="50">
        <f>'Gesamtenergie 2050 var.'!E55*'Energie pro Energieträger'!D$47</f>
        <v>0</v>
      </c>
      <c r="V58" s="54">
        <f>'Gesamtenergie 2050 var.'!F55*'Energie pro Energieträger'!D$45</f>
        <v>395.8322009856609</v>
      </c>
      <c r="W58" s="51">
        <f>'Gesamtenergie 2050 var.'!G55*'Energie pro Energieträger'!E$46</f>
        <v>4673.5992654348502</v>
      </c>
      <c r="X58" s="53">
        <f>'Gesamtenergie 2050 var.'!H55*'Energie pro Energieträger'!E$48</f>
        <v>0</v>
      </c>
      <c r="Y58" s="52">
        <f>'Gesamtenergie 2050 var.'!I55*'Energie pro Energieträger'!E$45</f>
        <v>1001.3157664367366</v>
      </c>
      <c r="AA58" s="8" t="str">
        <f t="shared" si="21"/>
        <v>Germany</v>
      </c>
      <c r="AB58" s="8" t="str">
        <f t="shared" si="22"/>
        <v>Salzgitter</v>
      </c>
      <c r="AC58" s="50">
        <f>U58-'Verbrauch je Träger 2019'!F58</f>
        <v>0</v>
      </c>
      <c r="AD58" s="54">
        <f>V58-'Verbrauch je Träger 2019'!G58</f>
        <v>-324.29873762595327</v>
      </c>
      <c r="AE58" s="51">
        <f>W58-'Verbrauch je Träger 2019'!H58</f>
        <v>-3829.0021331665466</v>
      </c>
      <c r="AF58" s="53">
        <f>X58-'Verbrauch je Träger 2019'!I58</f>
        <v>0</v>
      </c>
      <c r="AG58" s="52">
        <f>Y58-'Verbrauch je Träger 2019'!J58</f>
        <v>-820.36135062230778</v>
      </c>
      <c r="AI58" s="8" t="str">
        <f t="shared" si="23"/>
        <v>Germany</v>
      </c>
      <c r="AJ58" s="8" t="str">
        <f t="shared" si="24"/>
        <v>Salzgitter</v>
      </c>
      <c r="AK58" s="50">
        <f>'Gesamtenergie 2050 var.'!E91*'Energie pro Energieträger'!D$47</f>
        <v>0</v>
      </c>
      <c r="AL58" s="54">
        <f>'Gesamtenergie 2050 var.'!F91*'Energie pro Energieträger'!D$45</f>
        <v>373.42660470345368</v>
      </c>
      <c r="AM58" s="51">
        <f>'Gesamtenergie 2050 var.'!G91*'Energie pro Energieträger'!E$46</f>
        <v>4409.0559107875952</v>
      </c>
      <c r="AN58" s="53">
        <f>'Gesamtenergie 2050 var.'!H91*'Energie pro Energieträger'!E$48</f>
        <v>0</v>
      </c>
      <c r="AO58" s="52">
        <f>'Gesamtenergie 2050 var.'!I91*'Energie pro Energieträger'!E$45</f>
        <v>944.63751550635538</v>
      </c>
      <c r="AQ58" s="8" t="str">
        <f t="shared" si="25"/>
        <v>Germany</v>
      </c>
      <c r="AR58" s="8" t="str">
        <f t="shared" si="26"/>
        <v>Salzgitter</v>
      </c>
      <c r="AS58" s="50">
        <f>AK58-'Verbrauch je Träger 2019'!F58</f>
        <v>0</v>
      </c>
      <c r="AT58" s="54">
        <f>AL58-'Verbrauch je Träger 2019'!G58</f>
        <v>-346.70433390816049</v>
      </c>
      <c r="AU58" s="51">
        <f>AM58-'Verbrauch je Träger 2019'!H58</f>
        <v>-4093.5454878138016</v>
      </c>
      <c r="AV58" s="53">
        <f>AN58-'Verbrauch je Träger 2019'!I58</f>
        <v>0</v>
      </c>
      <c r="AW58" s="52">
        <f>AO58-'Verbrauch je Träger 2019'!J58</f>
        <v>-877.03960155268896</v>
      </c>
    </row>
    <row r="59" spans="3:49" x14ac:dyDescent="0.25">
      <c r="C59" s="8" t="str">
        <f t="shared" si="16"/>
        <v>Germany</v>
      </c>
      <c r="D59" s="8" t="str">
        <f t="shared" si="16"/>
        <v>Dillingen</v>
      </c>
      <c r="E59" s="50">
        <f>'Gesamtenergie 2050 var.'!E20*'Energie pro Energieträger'!D$47</f>
        <v>0</v>
      </c>
      <c r="F59" s="54">
        <f>'Gesamtenergie 2050 var.'!F20*'Energie pro Energieträger'!D$45</f>
        <v>212.21022148330528</v>
      </c>
      <c r="G59" s="51">
        <f>'Gesamtenergie 2050 var.'!G20*'Energie pro Energieträger'!E$46</f>
        <v>2505.5706250590515</v>
      </c>
      <c r="H59" s="53">
        <f>'Gesamtenergie 2050 var.'!H20*'Energie pro Energieträger'!E$48</f>
        <v>0</v>
      </c>
      <c r="I59" s="52">
        <f>'Gesamtenergie 2050 var.'!I20*'Energie pro Energieträger'!E$45</f>
        <v>536.81696446409853</v>
      </c>
      <c r="K59" s="8" t="str">
        <f t="shared" si="17"/>
        <v>Germany</v>
      </c>
      <c r="L59" s="8" t="str">
        <f t="shared" si="18"/>
        <v>Dillingen</v>
      </c>
      <c r="M59" s="50">
        <f>E59-'Verbrauch je Träger 2019'!F59</f>
        <v>0</v>
      </c>
      <c r="N59" s="54">
        <f>F59-'Verbrauch je Träger 2019'!G59</f>
        <v>-153.17795476006589</v>
      </c>
      <c r="O59" s="51">
        <f>G59-'Verbrauch je Träger 2019'!H59</f>
        <v>-1808.5753889269622</v>
      </c>
      <c r="P59" s="53">
        <f>H59-'Verbrauch je Träger 2019'!I59</f>
        <v>0</v>
      </c>
      <c r="Q59" s="52">
        <f>I59-'Verbrauch je Träger 2019'!J59</f>
        <v>-387.48616406107749</v>
      </c>
      <c r="S59" s="8" t="str">
        <f t="shared" si="19"/>
        <v>Germany</v>
      </c>
      <c r="T59" s="8" t="str">
        <f t="shared" si="20"/>
        <v>Dillingen</v>
      </c>
      <c r="U59" s="50">
        <f>'Gesamtenergie 2050 var.'!E56*'Energie pro Energieträger'!D$47</f>
        <v>0</v>
      </c>
      <c r="V59" s="54">
        <f>'Gesamtenergie 2050 var.'!F56*'Energie pro Energieträger'!D$45</f>
        <v>200.84181676098532</v>
      </c>
      <c r="W59" s="51">
        <f>'Gesamtenergie 2050 var.'!G56*'Energie pro Energieträger'!E$46</f>
        <v>2371.3436272880308</v>
      </c>
      <c r="X59" s="53">
        <f>'Gesamtenergie 2050 var.'!H56*'Energie pro Energieträger'!E$48</f>
        <v>0</v>
      </c>
      <c r="Y59" s="52">
        <f>'Gesamtenergie 2050 var.'!I56*'Energie pro Energieträger'!E$45</f>
        <v>508.05891279637893</v>
      </c>
      <c r="AA59" s="8" t="str">
        <f t="shared" si="21"/>
        <v>Germany</v>
      </c>
      <c r="AB59" s="8" t="str">
        <f t="shared" si="22"/>
        <v>Dillingen</v>
      </c>
      <c r="AC59" s="50">
        <f>U59-'Verbrauch je Träger 2019'!F59</f>
        <v>0</v>
      </c>
      <c r="AD59" s="54">
        <f>V59-'Verbrauch je Träger 2019'!G59</f>
        <v>-164.54635948238584</v>
      </c>
      <c r="AE59" s="51">
        <f>W59-'Verbrauch je Träger 2019'!H59</f>
        <v>-1942.8023866979829</v>
      </c>
      <c r="AF59" s="53">
        <f>X59-'Verbrauch je Träger 2019'!I59</f>
        <v>0</v>
      </c>
      <c r="AG59" s="52">
        <f>Y59-'Verbrauch je Träger 2019'!J59</f>
        <v>-416.24421572879709</v>
      </c>
      <c r="AI59" s="8" t="str">
        <f t="shared" si="23"/>
        <v>Germany</v>
      </c>
      <c r="AJ59" s="8" t="str">
        <f t="shared" si="24"/>
        <v>Dillingen</v>
      </c>
      <c r="AK59" s="50">
        <f>'Gesamtenergie 2050 var.'!E92*'Energie pro Energieträger'!D$47</f>
        <v>0</v>
      </c>
      <c r="AL59" s="54">
        <f>'Gesamtenergie 2050 var.'!F92*'Energie pro Energieträger'!D$45</f>
        <v>189.4734120386654</v>
      </c>
      <c r="AM59" s="51">
        <f>'Gesamtenergie 2050 var.'!G92*'Energie pro Energieträger'!E$46</f>
        <v>2237.1166295170106</v>
      </c>
      <c r="AN59" s="53">
        <f>'Gesamtenergie 2050 var.'!H92*'Energie pro Energieträger'!E$48</f>
        <v>0</v>
      </c>
      <c r="AO59" s="52">
        <f>'Gesamtenergie 2050 var.'!I92*'Energie pro Energieträger'!E$45</f>
        <v>479.30086112865939</v>
      </c>
      <c r="AQ59" s="8" t="str">
        <f t="shared" si="25"/>
        <v>Germany</v>
      </c>
      <c r="AR59" s="8" t="str">
        <f t="shared" si="26"/>
        <v>Dillingen</v>
      </c>
      <c r="AS59" s="50">
        <f>AK59-'Verbrauch je Träger 2019'!F59</f>
        <v>0</v>
      </c>
      <c r="AT59" s="54">
        <f>AL59-'Verbrauch je Träger 2019'!G59</f>
        <v>-175.91476420470576</v>
      </c>
      <c r="AU59" s="51">
        <f>AM59-'Verbrauch je Träger 2019'!H59</f>
        <v>-2077.0293844690032</v>
      </c>
      <c r="AV59" s="53">
        <f>AN59-'Verbrauch je Träger 2019'!I59</f>
        <v>0</v>
      </c>
      <c r="AW59" s="52">
        <f>AO59-'Verbrauch je Träger 2019'!J59</f>
        <v>-445.00226739651663</v>
      </c>
    </row>
    <row r="60" spans="3:49" x14ac:dyDescent="0.25">
      <c r="C60" s="8" t="str">
        <f t="shared" si="16"/>
        <v>Germany</v>
      </c>
      <c r="D60" s="8" t="str">
        <f t="shared" si="16"/>
        <v>Duisburg</v>
      </c>
      <c r="E60" s="50">
        <f>'Gesamtenergie 2050 var.'!E21*'Energie pro Energieträger'!D$47</f>
        <v>0</v>
      </c>
      <c r="F60" s="54">
        <f>'Gesamtenergie 2050 var.'!F21*'Energie pro Energieträger'!D$45</f>
        <v>101.83181150869834</v>
      </c>
      <c r="G60" s="51">
        <f>'Gesamtenergie 2050 var.'!G21*'Energie pro Energieträger'!E$46</f>
        <v>1202.3303770634695</v>
      </c>
      <c r="H60" s="53">
        <f>'Gesamtenergie 2050 var.'!H21*'Energie pro Energieträger'!E$48</f>
        <v>0</v>
      </c>
      <c r="I60" s="52">
        <f>'Gesamtenergie 2050 var.'!I21*'Energie pro Energieträger'!E$45</f>
        <v>257.59854335895045</v>
      </c>
      <c r="K60" s="8" t="str">
        <f t="shared" si="17"/>
        <v>Germany</v>
      </c>
      <c r="L60" s="8" t="str">
        <f t="shared" si="18"/>
        <v>Duisburg</v>
      </c>
      <c r="M60" s="50">
        <f>E60-'Verbrauch je Träger 2019'!F60</f>
        <v>0</v>
      </c>
      <c r="N60" s="54">
        <f>F60-'Verbrauch je Träger 2019'!G60</f>
        <v>-73.504417022825123</v>
      </c>
      <c r="O60" s="51">
        <f>G60-'Verbrauch je Träger 2019'!H60</f>
        <v>-867.86822433513157</v>
      </c>
      <c r="P60" s="53">
        <f>H60-'Verbrauch je Träger 2019'!I60</f>
        <v>0</v>
      </c>
      <c r="Q60" s="52">
        <f>I60-'Verbrauch je Träger 2019'!J60</f>
        <v>-185.94023296846905</v>
      </c>
      <c r="S60" s="8" t="str">
        <f t="shared" si="19"/>
        <v>Germany</v>
      </c>
      <c r="T60" s="8" t="str">
        <f t="shared" si="20"/>
        <v>Duisburg</v>
      </c>
      <c r="U60" s="50">
        <f>'Gesamtenergie 2050 var.'!E57*'Energie pro Energieträger'!D$47</f>
        <v>0</v>
      </c>
      <c r="V60" s="54">
        <f>'Gesamtenergie 2050 var.'!F57*'Energie pro Energieträger'!D$45</f>
        <v>96.376535892160916</v>
      </c>
      <c r="W60" s="51">
        <f>'Gesamtenergie 2050 var.'!G57*'Energie pro Energieträger'!E$46</f>
        <v>1137.9198211493549</v>
      </c>
      <c r="X60" s="53">
        <f>'Gesamtenergie 2050 var.'!H57*'Energie pro Energieträger'!E$48</f>
        <v>0</v>
      </c>
      <c r="Y60" s="52">
        <f>'Gesamtenergie 2050 var.'!I57*'Energie pro Energieträger'!E$45</f>
        <v>243.79862139329239</v>
      </c>
      <c r="AA60" s="8" t="str">
        <f t="shared" si="21"/>
        <v>Germany</v>
      </c>
      <c r="AB60" s="8" t="str">
        <f t="shared" si="22"/>
        <v>Duisburg</v>
      </c>
      <c r="AC60" s="50">
        <f>U60-'Verbrauch je Träger 2019'!F60</f>
        <v>0</v>
      </c>
      <c r="AD60" s="54">
        <f>V60-'Verbrauch je Träger 2019'!G60</f>
        <v>-78.959692639362544</v>
      </c>
      <c r="AE60" s="51">
        <f>W60-'Verbrauch je Träger 2019'!H60</f>
        <v>-932.27878024924621</v>
      </c>
      <c r="AF60" s="53">
        <f>X60-'Verbrauch je Träger 2019'!I60</f>
        <v>0</v>
      </c>
      <c r="AG60" s="52">
        <f>Y60-'Verbrauch je Träger 2019'!J60</f>
        <v>-199.7401549341271</v>
      </c>
      <c r="AI60" s="8" t="str">
        <f t="shared" si="23"/>
        <v>Germany</v>
      </c>
      <c r="AJ60" s="8" t="str">
        <f t="shared" si="24"/>
        <v>Duisburg</v>
      </c>
      <c r="AK60" s="50">
        <f>'Gesamtenergie 2050 var.'!E93*'Energie pro Energieträger'!D$47</f>
        <v>0</v>
      </c>
      <c r="AL60" s="54">
        <f>'Gesamtenergie 2050 var.'!F93*'Energie pro Energieträger'!D$45</f>
        <v>90.92126027562351</v>
      </c>
      <c r="AM60" s="51">
        <f>'Gesamtenergie 2050 var.'!G93*'Energie pro Energieträger'!E$46</f>
        <v>1073.5092652352405</v>
      </c>
      <c r="AN60" s="53">
        <f>'Gesamtenergie 2050 var.'!H93*'Energie pro Energieträger'!E$48</f>
        <v>0</v>
      </c>
      <c r="AO60" s="52">
        <f>'Gesamtenergie 2050 var.'!I93*'Energie pro Energieträger'!E$45</f>
        <v>229.99869942763434</v>
      </c>
      <c r="AQ60" s="8" t="str">
        <f t="shared" si="25"/>
        <v>Germany</v>
      </c>
      <c r="AR60" s="8" t="str">
        <f t="shared" si="26"/>
        <v>Duisburg</v>
      </c>
      <c r="AS60" s="50">
        <f>AK60-'Verbrauch je Träger 2019'!F60</f>
        <v>0</v>
      </c>
      <c r="AT60" s="54">
        <f>AL60-'Verbrauch je Träger 2019'!G60</f>
        <v>-84.41496825589995</v>
      </c>
      <c r="AU60" s="51">
        <f>AM60-'Verbrauch je Träger 2019'!H60</f>
        <v>-996.68933616336062</v>
      </c>
      <c r="AV60" s="53">
        <f>AN60-'Verbrauch je Träger 2019'!I60</f>
        <v>0</v>
      </c>
      <c r="AW60" s="52">
        <f>AO60-'Verbrauch je Träger 2019'!J60</f>
        <v>-213.54007689978516</v>
      </c>
    </row>
    <row r="61" spans="3:49" x14ac:dyDescent="0.25">
      <c r="C61" s="8" t="str">
        <f t="shared" si="16"/>
        <v>Germany</v>
      </c>
      <c r="D61" s="8" t="str">
        <f t="shared" si="16"/>
        <v>Duisburg-Bruckhausen</v>
      </c>
      <c r="E61" s="50">
        <f>'Gesamtenergie 2050 var.'!E22*'Energie pro Energieträger'!D$47</f>
        <v>0</v>
      </c>
      <c r="F61" s="54">
        <f>'Gesamtenergie 2050 var.'!F22*'Energie pro Energieträger'!D$45</f>
        <v>545.52756165374103</v>
      </c>
      <c r="G61" s="51">
        <f>'Gesamtenergie 2050 var.'!G22*'Energie pro Energieträger'!E$46</f>
        <v>6441.0555914114439</v>
      </c>
      <c r="H61" s="53">
        <f>'Gesamtenergie 2050 var.'!H22*'Energie pro Energieträger'!E$48</f>
        <v>0</v>
      </c>
      <c r="I61" s="52">
        <f>'Gesamtenergie 2050 var.'!I22*'Energie pro Energieträger'!E$45</f>
        <v>1379.9921965658059</v>
      </c>
      <c r="K61" s="8" t="str">
        <f t="shared" si="17"/>
        <v>Germany</v>
      </c>
      <c r="L61" s="8" t="str">
        <f t="shared" si="18"/>
        <v>Duisburg-Bruckhausen</v>
      </c>
      <c r="M61" s="50">
        <f>E61-'Verbrauch je Träger 2019'!F61</f>
        <v>0</v>
      </c>
      <c r="N61" s="54">
        <f>F61-'Verbrauch je Träger 2019'!G61</f>
        <v>-393.77366262227747</v>
      </c>
      <c r="O61" s="51">
        <f>G61-'Verbrauch je Träger 2019'!H61</f>
        <v>-4649.2940589382042</v>
      </c>
      <c r="P61" s="53">
        <f>H61-'Verbrauch je Träger 2019'!I61</f>
        <v>0</v>
      </c>
      <c r="Q61" s="52">
        <f>I61-'Verbrauch je Träger 2019'!J61</f>
        <v>-996.10839090251284</v>
      </c>
      <c r="S61" s="8" t="str">
        <f t="shared" si="19"/>
        <v>Germany</v>
      </c>
      <c r="T61" s="8" t="str">
        <f t="shared" si="20"/>
        <v>Duisburg-Bruckhausen</v>
      </c>
      <c r="U61" s="50">
        <f>'Gesamtenergie 2050 var.'!E58*'Energie pro Energieträger'!D$47</f>
        <v>0</v>
      </c>
      <c r="V61" s="54">
        <f>'Gesamtenergie 2050 var.'!F58*'Energie pro Energieträger'!D$45</f>
        <v>516.30287085086206</v>
      </c>
      <c r="W61" s="51">
        <f>'Gesamtenergie 2050 var.'!G58*'Energie pro Energieträger'!E$46</f>
        <v>6095.9990418715443</v>
      </c>
      <c r="X61" s="53">
        <f>'Gesamtenergie 2050 var.'!H58*'Energie pro Energieträger'!E$48</f>
        <v>0</v>
      </c>
      <c r="Y61" s="52">
        <f>'Gesamtenergie 2050 var.'!I58*'Energie pro Energieträger'!E$45</f>
        <v>1306.064043178352</v>
      </c>
      <c r="AA61" s="8" t="str">
        <f t="shared" si="21"/>
        <v>Germany</v>
      </c>
      <c r="AB61" s="8" t="str">
        <f t="shared" si="22"/>
        <v>Duisburg-Bruckhausen</v>
      </c>
      <c r="AC61" s="50">
        <f>U61-'Verbrauch je Träger 2019'!F61</f>
        <v>0</v>
      </c>
      <c r="AD61" s="54">
        <f>V61-'Verbrauch je Träger 2019'!G61</f>
        <v>-422.99835342515644</v>
      </c>
      <c r="AE61" s="51">
        <f>W61-'Verbrauch je Träger 2019'!H61</f>
        <v>-4994.3506084781038</v>
      </c>
      <c r="AF61" s="53">
        <f>X61-'Verbrauch je Träger 2019'!I61</f>
        <v>0</v>
      </c>
      <c r="AG61" s="52">
        <f>Y61-'Verbrauch je Träger 2019'!J61</f>
        <v>-1070.0365442899667</v>
      </c>
      <c r="AI61" s="8" t="str">
        <f t="shared" si="23"/>
        <v>Germany</v>
      </c>
      <c r="AJ61" s="8" t="str">
        <f t="shared" si="24"/>
        <v>Duisburg-Bruckhausen</v>
      </c>
      <c r="AK61" s="50">
        <f>'Gesamtenergie 2050 var.'!E94*'Energie pro Energieträger'!D$47</f>
        <v>0</v>
      </c>
      <c r="AL61" s="54">
        <f>'Gesamtenergie 2050 var.'!F94*'Energie pro Energieträger'!D$45</f>
        <v>487.0781800479831</v>
      </c>
      <c r="AM61" s="51">
        <f>'Gesamtenergie 2050 var.'!G94*'Energie pro Energieträger'!E$46</f>
        <v>5750.9424923316456</v>
      </c>
      <c r="AN61" s="53">
        <f>'Gesamtenergie 2050 var.'!H94*'Energie pro Energieträger'!E$48</f>
        <v>0</v>
      </c>
      <c r="AO61" s="52">
        <f>'Gesamtenergie 2050 var.'!I94*'Energie pro Energieträger'!E$45</f>
        <v>1232.1358897908981</v>
      </c>
      <c r="AQ61" s="8" t="str">
        <f t="shared" si="25"/>
        <v>Germany</v>
      </c>
      <c r="AR61" s="8" t="str">
        <f t="shared" si="26"/>
        <v>Duisburg-Bruckhausen</v>
      </c>
      <c r="AS61" s="50">
        <f>AK61-'Verbrauch je Träger 2019'!F61</f>
        <v>0</v>
      </c>
      <c r="AT61" s="54">
        <f>AL61-'Verbrauch je Träger 2019'!G61</f>
        <v>-452.22304422803541</v>
      </c>
      <c r="AU61" s="51">
        <f>AM61-'Verbrauch je Träger 2019'!H61</f>
        <v>-5339.4071580180025</v>
      </c>
      <c r="AV61" s="53">
        <f>AN61-'Verbrauch je Träger 2019'!I61</f>
        <v>0</v>
      </c>
      <c r="AW61" s="52">
        <f>AO61-'Verbrauch je Träger 2019'!J61</f>
        <v>-1143.9646976774206</v>
      </c>
    </row>
    <row r="62" spans="3:49" x14ac:dyDescent="0.25">
      <c r="C62" s="8" t="str">
        <f t="shared" si="16"/>
        <v>Hungaria</v>
      </c>
      <c r="D62" s="8" t="str">
        <f t="shared" si="16"/>
        <v>Dunauijvaros</v>
      </c>
      <c r="E62" s="50">
        <f>'Gesamtenergie 2050 var.'!E23*'Energie pro Energieträger'!D$47</f>
        <v>0</v>
      </c>
      <c r="F62" s="54">
        <f>'Gesamtenergie 2050 var.'!F23*'Energie pro Energieträger'!D$45</f>
        <v>145.47401644099762</v>
      </c>
      <c r="G62" s="51">
        <f>'Gesamtenergie 2050 var.'!G23*'Energie pro Energieträger'!E$46</f>
        <v>1717.6148243763848</v>
      </c>
      <c r="H62" s="53">
        <f>'Gesamtenergie 2050 var.'!H23*'Energie pro Energieträger'!E$48</f>
        <v>0</v>
      </c>
      <c r="I62" s="52">
        <f>'Gesamtenergie 2050 var.'!I23*'Energie pro Energieträger'!E$45</f>
        <v>367.99791908421497</v>
      </c>
      <c r="K62" s="8" t="str">
        <f t="shared" si="17"/>
        <v>Hungaria</v>
      </c>
      <c r="L62" s="8" t="str">
        <f t="shared" si="18"/>
        <v>Dunauijvaros</v>
      </c>
      <c r="M62" s="50">
        <f>E62-'Verbrauch je Träger 2019'!F62</f>
        <v>0</v>
      </c>
      <c r="N62" s="54">
        <f>F62-'Verbrauch je Träger 2019'!G62</f>
        <v>-105.0063100326073</v>
      </c>
      <c r="O62" s="51">
        <f>G62-'Verbrauch je Träger 2019'!H62</f>
        <v>-1239.8117490501879</v>
      </c>
      <c r="P62" s="53">
        <f>H62-'Verbrauch je Träger 2019'!I62</f>
        <v>0</v>
      </c>
      <c r="Q62" s="52">
        <f>I62-'Verbrauch je Träger 2019'!J62</f>
        <v>-265.62890424067001</v>
      </c>
      <c r="S62" s="8" t="str">
        <f t="shared" si="19"/>
        <v>Hungaria</v>
      </c>
      <c r="T62" s="8" t="str">
        <f t="shared" si="20"/>
        <v>Dunauijvaros</v>
      </c>
      <c r="U62" s="50">
        <f>'Gesamtenergie 2050 var.'!E59*'Energie pro Energieträger'!D$47</f>
        <v>0</v>
      </c>
      <c r="V62" s="54">
        <f>'Gesamtenergie 2050 var.'!F59*'Energie pro Energieträger'!D$45</f>
        <v>137.68076556022987</v>
      </c>
      <c r="W62" s="51">
        <f>'Gesamtenergie 2050 var.'!G59*'Energie pro Energieträger'!E$46</f>
        <v>1625.5997444990783</v>
      </c>
      <c r="X62" s="53">
        <f>'Gesamtenergie 2050 var.'!H59*'Energie pro Energieträger'!E$48</f>
        <v>0</v>
      </c>
      <c r="Y62" s="52">
        <f>'Gesamtenergie 2050 var.'!I59*'Energie pro Energieträger'!E$45</f>
        <v>348.28374484756057</v>
      </c>
      <c r="AA62" s="8" t="str">
        <f t="shared" si="21"/>
        <v>Hungaria</v>
      </c>
      <c r="AB62" s="8" t="str">
        <f t="shared" si="22"/>
        <v>Dunauijvaros</v>
      </c>
      <c r="AC62" s="50">
        <f>U62-'Verbrauch je Träger 2019'!F62</f>
        <v>0</v>
      </c>
      <c r="AD62" s="54">
        <f>V62-'Verbrauch je Träger 2019'!G62</f>
        <v>-112.79956091337505</v>
      </c>
      <c r="AE62" s="51">
        <f>W62-'Verbrauch je Träger 2019'!H62</f>
        <v>-1331.8268289274945</v>
      </c>
      <c r="AF62" s="53">
        <f>X62-'Verbrauch je Träger 2019'!I62</f>
        <v>0</v>
      </c>
      <c r="AG62" s="52">
        <f>Y62-'Verbrauch je Träger 2019'!J62</f>
        <v>-285.34307847732441</v>
      </c>
      <c r="AI62" s="8" t="str">
        <f t="shared" si="23"/>
        <v>Hungaria</v>
      </c>
      <c r="AJ62" s="8" t="str">
        <f t="shared" si="24"/>
        <v>Dunauijvaros</v>
      </c>
      <c r="AK62" s="50">
        <f>'Gesamtenergie 2050 var.'!E95*'Energie pro Energieträger'!D$47</f>
        <v>0</v>
      </c>
      <c r="AL62" s="54">
        <f>'Gesamtenergie 2050 var.'!F95*'Energie pro Energieträger'!D$45</f>
        <v>129.88751467946213</v>
      </c>
      <c r="AM62" s="51">
        <f>'Gesamtenergie 2050 var.'!G95*'Energie pro Energieträger'!E$46</f>
        <v>1533.5846646217722</v>
      </c>
      <c r="AN62" s="53">
        <f>'Gesamtenergie 2050 var.'!H95*'Energie pro Energieträger'!E$48</f>
        <v>0</v>
      </c>
      <c r="AO62" s="52">
        <f>'Gesamtenergie 2050 var.'!I95*'Energie pro Energieträger'!E$45</f>
        <v>328.56957061090623</v>
      </c>
      <c r="AQ62" s="8" t="str">
        <f t="shared" si="25"/>
        <v>Hungaria</v>
      </c>
      <c r="AR62" s="8" t="str">
        <f t="shared" si="26"/>
        <v>Dunauijvaros</v>
      </c>
      <c r="AS62" s="50">
        <f>AK62-'Verbrauch je Träger 2019'!F62</f>
        <v>0</v>
      </c>
      <c r="AT62" s="54">
        <f>AL62-'Verbrauch je Träger 2019'!G62</f>
        <v>-120.59281179414279</v>
      </c>
      <c r="AU62" s="51">
        <f>AM62-'Verbrauch je Träger 2019'!H62</f>
        <v>-1423.8419088048006</v>
      </c>
      <c r="AV62" s="53">
        <f>AN62-'Verbrauch je Träger 2019'!I62</f>
        <v>0</v>
      </c>
      <c r="AW62" s="52">
        <f>AO62-'Verbrauch je Träger 2019'!J62</f>
        <v>-305.05725271397876</v>
      </c>
    </row>
    <row r="63" spans="3:49" x14ac:dyDescent="0.25">
      <c r="C63" s="8" t="str">
        <f t="shared" si="16"/>
        <v>Italy</v>
      </c>
      <c r="D63" s="8" t="str">
        <f t="shared" si="16"/>
        <v>Taranto</v>
      </c>
      <c r="E63" s="50">
        <f>'Gesamtenergie 2050 var.'!E24*'Energie pro Energieträger'!D$47</f>
        <v>0</v>
      </c>
      <c r="F63" s="54">
        <f>'Gesamtenergie 2050 var.'!F24*'Energie pro Energieträger'!D$45</f>
        <v>772.83071234279976</v>
      </c>
      <c r="G63" s="51">
        <f>'Gesamtenergie 2050 var.'!G24*'Energie pro Energieträger'!E$46</f>
        <v>9124.8287544995437</v>
      </c>
      <c r="H63" s="53">
        <f>'Gesamtenergie 2050 var.'!H24*'Energie pro Energieträger'!E$48</f>
        <v>0</v>
      </c>
      <c r="I63" s="52">
        <f>'Gesamtenergie 2050 var.'!I24*'Energie pro Energieträger'!E$45</f>
        <v>1954.9889451348918</v>
      </c>
      <c r="K63" s="8" t="str">
        <f t="shared" si="17"/>
        <v>Italy</v>
      </c>
      <c r="L63" s="8" t="str">
        <f t="shared" si="18"/>
        <v>Taranto</v>
      </c>
      <c r="M63" s="50">
        <f>E63-'Verbrauch je Träger 2019'!F63</f>
        <v>0</v>
      </c>
      <c r="N63" s="54">
        <f>F63-'Verbrauch je Träger 2019'!G63</f>
        <v>-557.84602204822647</v>
      </c>
      <c r="O63" s="51">
        <f>G63-'Verbrauch je Träger 2019'!H63</f>
        <v>-6586.4999168291233</v>
      </c>
      <c r="P63" s="53">
        <f>H63-'Verbrauch je Träger 2019'!I63</f>
        <v>0</v>
      </c>
      <c r="Q63" s="52">
        <f>I63-'Verbrauch je Träger 2019'!J63</f>
        <v>-1411.1535537785599</v>
      </c>
      <c r="S63" s="8" t="str">
        <f t="shared" si="19"/>
        <v>Italy</v>
      </c>
      <c r="T63" s="8" t="str">
        <f t="shared" si="20"/>
        <v>Taranto</v>
      </c>
      <c r="U63" s="50">
        <f>'Gesamtenergie 2050 var.'!E60*'Energie pro Energieträger'!D$47</f>
        <v>0</v>
      </c>
      <c r="V63" s="54">
        <f>'Gesamtenergie 2050 var.'!F60*'Energie pro Energieträger'!D$45</f>
        <v>731.42906703872109</v>
      </c>
      <c r="W63" s="51">
        <f>'Gesamtenergie 2050 var.'!G60*'Energie pro Energieträger'!E$46</f>
        <v>8635.9986426513533</v>
      </c>
      <c r="X63" s="53">
        <f>'Gesamtenergie 2050 var.'!H60*'Energie pro Energieträger'!E$48</f>
        <v>0</v>
      </c>
      <c r="Y63" s="52">
        <f>'Gesamtenergie 2050 var.'!I60*'Energie pro Energieträger'!E$45</f>
        <v>1850.2573945026654</v>
      </c>
      <c r="AA63" s="8" t="str">
        <f t="shared" si="21"/>
        <v>Italy</v>
      </c>
      <c r="AB63" s="8" t="str">
        <f t="shared" si="22"/>
        <v>Taranto</v>
      </c>
      <c r="AC63" s="50">
        <f>U63-'Verbrauch je Träger 2019'!F63</f>
        <v>0</v>
      </c>
      <c r="AD63" s="54">
        <f>V63-'Verbrauch je Träger 2019'!G63</f>
        <v>-599.24766735230514</v>
      </c>
      <c r="AE63" s="51">
        <f>W63-'Verbrauch je Träger 2019'!H63</f>
        <v>-7075.3300286773137</v>
      </c>
      <c r="AF63" s="53">
        <f>X63-'Verbrauch je Träger 2019'!I63</f>
        <v>0</v>
      </c>
      <c r="AG63" s="52">
        <f>Y63-'Verbrauch je Träger 2019'!J63</f>
        <v>-1515.8851044107862</v>
      </c>
      <c r="AI63" s="8" t="str">
        <f t="shared" si="23"/>
        <v>Italy</v>
      </c>
      <c r="AJ63" s="8" t="str">
        <f t="shared" si="24"/>
        <v>Taranto</v>
      </c>
      <c r="AK63" s="50">
        <f>'Gesamtenergie 2050 var.'!E96*'Energie pro Energieträger'!D$47</f>
        <v>0</v>
      </c>
      <c r="AL63" s="54">
        <f>'Gesamtenergie 2050 var.'!F96*'Energie pro Energieträger'!D$45</f>
        <v>690.02742173464264</v>
      </c>
      <c r="AM63" s="51">
        <f>'Gesamtenergie 2050 var.'!G96*'Energie pro Energieträger'!E$46</f>
        <v>8147.1685308031647</v>
      </c>
      <c r="AN63" s="53">
        <f>'Gesamtenergie 2050 var.'!H96*'Energie pro Energieträger'!E$48</f>
        <v>0</v>
      </c>
      <c r="AO63" s="52">
        <f>'Gesamtenergie 2050 var.'!I96*'Energie pro Energieträger'!E$45</f>
        <v>1745.5258438704391</v>
      </c>
      <c r="AQ63" s="8" t="str">
        <f t="shared" si="25"/>
        <v>Italy</v>
      </c>
      <c r="AR63" s="8" t="str">
        <f t="shared" si="26"/>
        <v>Taranto</v>
      </c>
      <c r="AS63" s="50">
        <f>AK63-'Verbrauch je Träger 2019'!F63</f>
        <v>0</v>
      </c>
      <c r="AT63" s="54">
        <f>AL63-'Verbrauch je Träger 2019'!G63</f>
        <v>-640.64931265638359</v>
      </c>
      <c r="AU63" s="51">
        <f>AM63-'Verbrauch je Träger 2019'!H63</f>
        <v>-7564.1601405255024</v>
      </c>
      <c r="AV63" s="53">
        <f>AN63-'Verbrauch je Träger 2019'!I63</f>
        <v>0</v>
      </c>
      <c r="AW63" s="52">
        <f>AO63-'Verbrauch je Träger 2019'!J63</f>
        <v>-1620.6166550430125</v>
      </c>
    </row>
    <row r="64" spans="3:49" x14ac:dyDescent="0.25">
      <c r="C64" s="8" t="str">
        <f t="shared" si="16"/>
        <v>Netherlands</v>
      </c>
      <c r="D64" s="8" t="str">
        <f t="shared" si="16"/>
        <v>Ijmuiden</v>
      </c>
      <c r="E64" s="50">
        <f>'Gesamtenergie 2050 var.'!E25*'Energie pro Energieträger'!D$47</f>
        <v>0</v>
      </c>
      <c r="F64" s="54">
        <f>'Gesamtenergie 2050 var.'!F25*'Energie pro Energieträger'!D$45</f>
        <v>619.6283887783743</v>
      </c>
      <c r="G64" s="51">
        <f>'Gesamtenergie 2050 var.'!G25*'Energie pro Energieträger'!E$46</f>
        <v>7315.9656425781641</v>
      </c>
      <c r="H64" s="53">
        <f>'Gesamtenergie 2050 var.'!H25*'Energie pro Energieträger'!E$48</f>
        <v>0</v>
      </c>
      <c r="I64" s="52">
        <f>'Gesamtenergie 2050 var.'!I25*'Energie pro Energieträger'!E$45</f>
        <v>1567.4411365993283</v>
      </c>
      <c r="K64" s="8" t="str">
        <f t="shared" si="17"/>
        <v>Netherlands</v>
      </c>
      <c r="L64" s="8" t="str">
        <f t="shared" si="18"/>
        <v>Ijmuiden</v>
      </c>
      <c r="M64" s="50">
        <f>E64-'Verbrauch je Träger 2019'!F64</f>
        <v>0</v>
      </c>
      <c r="N64" s="54">
        <f>F64-'Verbrauch je Träger 2019'!G64</f>
        <v>-447.26125179513679</v>
      </c>
      <c r="O64" s="51">
        <f>G64-'Verbrauch je Träger 2019'!H64</f>
        <v>-5280.8231686106456</v>
      </c>
      <c r="P64" s="53">
        <f>H64-'Verbrauch je Träger 2019'!I64</f>
        <v>0</v>
      </c>
      <c r="Q64" s="52">
        <f>I64-'Verbrauch je Träger 2019'!J64</f>
        <v>-1131.4131140001041</v>
      </c>
      <c r="S64" s="8" t="str">
        <f t="shared" si="19"/>
        <v>Netherlands</v>
      </c>
      <c r="T64" s="8" t="str">
        <f t="shared" si="20"/>
        <v>Ijmuiden</v>
      </c>
      <c r="U64" s="50">
        <f>'Gesamtenergie 2050 var.'!E61*'Energie pro Energieträger'!D$47</f>
        <v>0</v>
      </c>
      <c r="V64" s="54">
        <f>'Gesamtenergie 2050 var.'!F61*'Energie pro Energieträger'!D$45</f>
        <v>586.43401080810418</v>
      </c>
      <c r="W64" s="51">
        <f>'Gesamtenergie 2050 var.'!G61*'Energie pro Energieträger'!E$46</f>
        <v>6924.0389117257619</v>
      </c>
      <c r="X64" s="53">
        <f>'Gesamtenergie 2050 var.'!H61*'Energie pro Energieträger'!E$48</f>
        <v>0</v>
      </c>
      <c r="Y64" s="52">
        <f>'Gesamtenergie 2050 var.'!I61*'Energie pro Energieträger'!E$45</f>
        <v>1483.4710757100781</v>
      </c>
      <c r="AA64" s="8" t="str">
        <f t="shared" si="21"/>
        <v>Netherlands</v>
      </c>
      <c r="AB64" s="8" t="str">
        <f t="shared" si="22"/>
        <v>Ijmuiden</v>
      </c>
      <c r="AC64" s="50">
        <f>U64-'Verbrauch je Träger 2019'!F64</f>
        <v>0</v>
      </c>
      <c r="AD64" s="54">
        <f>V64-'Verbrauch je Träger 2019'!G64</f>
        <v>-480.45562976540691</v>
      </c>
      <c r="AE64" s="51">
        <f>W64-'Verbrauch je Träger 2019'!H64</f>
        <v>-5672.7498994630478</v>
      </c>
      <c r="AF64" s="53">
        <f>X64-'Verbrauch je Träger 2019'!I64</f>
        <v>0</v>
      </c>
      <c r="AG64" s="52">
        <f>Y64-'Verbrauch je Träger 2019'!J64</f>
        <v>-1215.3831748893542</v>
      </c>
      <c r="AI64" s="8" t="str">
        <f t="shared" si="23"/>
        <v>Netherlands</v>
      </c>
      <c r="AJ64" s="8" t="str">
        <f t="shared" si="24"/>
        <v>Ijmuiden</v>
      </c>
      <c r="AK64" s="50">
        <f>'Gesamtenergie 2050 var.'!E97*'Energie pro Energieträger'!D$47</f>
        <v>0</v>
      </c>
      <c r="AL64" s="54">
        <f>'Gesamtenergie 2050 var.'!F97*'Energie pro Energieträger'!D$45</f>
        <v>553.23963283783405</v>
      </c>
      <c r="AM64" s="51">
        <f>'Gesamtenergie 2050 var.'!G97*'Energie pro Energieträger'!E$46</f>
        <v>6532.1121808733615</v>
      </c>
      <c r="AN64" s="53">
        <f>'Gesamtenergie 2050 var.'!H97*'Energie pro Energieträger'!E$48</f>
        <v>0</v>
      </c>
      <c r="AO64" s="52">
        <f>'Gesamtenergie 2050 var.'!I97*'Energie pro Energieträger'!E$45</f>
        <v>1399.5010148208285</v>
      </c>
      <c r="AQ64" s="8" t="str">
        <f t="shared" si="25"/>
        <v>Netherlands</v>
      </c>
      <c r="AR64" s="8" t="str">
        <f t="shared" si="26"/>
        <v>Ijmuiden</v>
      </c>
      <c r="AS64" s="50">
        <f>AK64-'Verbrauch je Träger 2019'!F64</f>
        <v>0</v>
      </c>
      <c r="AT64" s="54">
        <f>AL64-'Verbrauch je Träger 2019'!G64</f>
        <v>-513.65000773567704</v>
      </c>
      <c r="AU64" s="51">
        <f>AM64-'Verbrauch je Träger 2019'!H64</f>
        <v>-6064.6766303154482</v>
      </c>
      <c r="AV64" s="53">
        <f>AN64-'Verbrauch je Träger 2019'!I64</f>
        <v>0</v>
      </c>
      <c r="AW64" s="52">
        <f>AO64-'Verbrauch je Träger 2019'!J64</f>
        <v>-1299.3532357786039</v>
      </c>
    </row>
    <row r="65" spans="3:49" x14ac:dyDescent="0.25">
      <c r="C65" s="8" t="str">
        <f t="shared" si="16"/>
        <v>Poland</v>
      </c>
      <c r="D65" s="8" t="str">
        <f t="shared" si="16"/>
        <v>Krakow</v>
      </c>
      <c r="E65" s="50">
        <f>'Gesamtenergie 2050 var.'!E26*'Energie pro Energieträger'!D$47</f>
        <v>0</v>
      </c>
      <c r="F65" s="54">
        <f>'Gesamtenergie 2050 var.'!F26*'Energie pro Energieträger'!D$45</f>
        <v>247.76043425107403</v>
      </c>
      <c r="G65" s="51">
        <f>'Gesamtenergie 2050 var.'!G26*'Energie pro Energieträger'!E$46</f>
        <v>2925.3127477660305</v>
      </c>
      <c r="H65" s="53">
        <f>'Gesamtenergie 2050 var.'!H26*'Energie pro Energieträger'!E$48</f>
        <v>0</v>
      </c>
      <c r="I65" s="52">
        <f>'Gesamtenergie 2050 var.'!I26*'Energie pro Energieträger'!E$45</f>
        <v>626.74645594030358</v>
      </c>
      <c r="K65" s="8" t="str">
        <f t="shared" si="17"/>
        <v>Poland</v>
      </c>
      <c r="L65" s="8" t="str">
        <f t="shared" si="18"/>
        <v>Krakow</v>
      </c>
      <c r="M65" s="50">
        <f>E65-'Verbrauch je Träger 2019'!F65</f>
        <v>0</v>
      </c>
      <c r="N65" s="54">
        <f>F65-'Verbrauch je Träger 2019'!G65</f>
        <v>-178.83887177428434</v>
      </c>
      <c r="O65" s="51">
        <f>G65-'Verbrauch je Träger 2019'!H65</f>
        <v>-2111.5543851011012</v>
      </c>
      <c r="P65" s="53">
        <f>H65-'Verbrauch je Träger 2019'!I65</f>
        <v>0</v>
      </c>
      <c r="Q65" s="52">
        <f>I65-'Verbrauch je Träger 2019'!J65</f>
        <v>-452.39922753489122</v>
      </c>
      <c r="S65" s="8" t="str">
        <f t="shared" si="19"/>
        <v>Poland</v>
      </c>
      <c r="T65" s="8" t="str">
        <f t="shared" si="20"/>
        <v>Krakow</v>
      </c>
      <c r="U65" s="50">
        <f>'Gesamtenergie 2050 var.'!E62*'Energie pro Energieträger'!D$47</f>
        <v>0</v>
      </c>
      <c r="V65" s="54">
        <f>'Gesamtenergie 2050 var.'!F62*'Energie pro Energieträger'!D$45</f>
        <v>234.4875538447665</v>
      </c>
      <c r="W65" s="51">
        <f>'Gesamtenergie 2050 var.'!G62*'Energie pro Energieträger'!E$46</f>
        <v>2768.5995648499929</v>
      </c>
      <c r="X65" s="53">
        <f>'Gesamtenergie 2050 var.'!H62*'Energie pro Energieträger'!E$48</f>
        <v>0</v>
      </c>
      <c r="Y65" s="52">
        <f>'Gesamtenergie 2050 var.'!I62*'Energie pro Energieträger'!E$45</f>
        <v>593.1707529435015</v>
      </c>
      <c r="AA65" s="8" t="str">
        <f t="shared" si="21"/>
        <v>Poland</v>
      </c>
      <c r="AB65" s="8" t="str">
        <f t="shared" si="22"/>
        <v>Krakow</v>
      </c>
      <c r="AC65" s="50">
        <f>U65-'Verbrauch je Träger 2019'!F65</f>
        <v>0</v>
      </c>
      <c r="AD65" s="54">
        <f>V65-'Verbrauch je Träger 2019'!G65</f>
        <v>-192.11175218059188</v>
      </c>
      <c r="AE65" s="51">
        <f>W65-'Verbrauch je Träger 2019'!H65</f>
        <v>-2268.2675680171387</v>
      </c>
      <c r="AF65" s="53">
        <f>X65-'Verbrauch je Träger 2019'!I65</f>
        <v>0</v>
      </c>
      <c r="AG65" s="52">
        <f>Y65-'Verbrauch je Träger 2019'!J65</f>
        <v>-485.9749305316933</v>
      </c>
      <c r="AI65" s="8" t="str">
        <f t="shared" si="23"/>
        <v>Poland</v>
      </c>
      <c r="AJ65" s="8" t="str">
        <f t="shared" si="24"/>
        <v>Krakow</v>
      </c>
      <c r="AK65" s="50">
        <f>'Gesamtenergie 2050 var.'!E98*'Energie pro Energieträger'!D$47</f>
        <v>0</v>
      </c>
      <c r="AL65" s="54">
        <f>'Gesamtenergie 2050 var.'!F98*'Energie pro Energieträger'!D$45</f>
        <v>221.21467343845896</v>
      </c>
      <c r="AM65" s="51">
        <f>'Gesamtenergie 2050 var.'!G98*'Energie pro Energieträger'!E$46</f>
        <v>2611.8863819339558</v>
      </c>
      <c r="AN65" s="53">
        <f>'Gesamtenergie 2050 var.'!H98*'Energie pro Energieträger'!E$48</f>
        <v>0</v>
      </c>
      <c r="AO65" s="52">
        <f>'Gesamtenergie 2050 var.'!I98*'Energie pro Energieträger'!E$45</f>
        <v>559.59504994669965</v>
      </c>
      <c r="AQ65" s="8" t="str">
        <f t="shared" si="25"/>
        <v>Poland</v>
      </c>
      <c r="AR65" s="8" t="str">
        <f t="shared" si="26"/>
        <v>Krakow</v>
      </c>
      <c r="AS65" s="50">
        <f>AK65-'Verbrauch je Träger 2019'!F65</f>
        <v>0</v>
      </c>
      <c r="AT65" s="54">
        <f>AL65-'Verbrauch je Träger 2019'!G65</f>
        <v>-205.38463258689941</v>
      </c>
      <c r="AU65" s="51">
        <f>AM65-'Verbrauch je Träger 2019'!H65</f>
        <v>-2424.9807509331758</v>
      </c>
      <c r="AV65" s="53">
        <f>AN65-'Verbrauch je Träger 2019'!I65</f>
        <v>0</v>
      </c>
      <c r="AW65" s="52">
        <f>AO65-'Verbrauch je Träger 2019'!J65</f>
        <v>-519.55063352849515</v>
      </c>
    </row>
    <row r="66" spans="3:49" x14ac:dyDescent="0.25">
      <c r="C66" s="8" t="str">
        <f t="shared" si="16"/>
        <v>Poland</v>
      </c>
      <c r="D66" s="8" t="str">
        <f t="shared" si="16"/>
        <v>Dabrowa Gornicza</v>
      </c>
      <c r="E66" s="50">
        <f>'Gesamtenergie 2050 var.'!E27*'Energie pro Energieträger'!D$47</f>
        <v>0</v>
      </c>
      <c r="F66" s="54">
        <f>'Gesamtenergie 2050 var.'!F27*'Energie pro Energieträger'!D$45</f>
        <v>247.76043425107403</v>
      </c>
      <c r="G66" s="51">
        <f>'Gesamtenergie 2050 var.'!G27*'Energie pro Energieträger'!E$46</f>
        <v>2925.3127477660305</v>
      </c>
      <c r="H66" s="53">
        <f>'Gesamtenergie 2050 var.'!H27*'Energie pro Energieträger'!E$48</f>
        <v>0</v>
      </c>
      <c r="I66" s="52">
        <f>'Gesamtenergie 2050 var.'!I27*'Energie pro Energieträger'!E$45</f>
        <v>626.74645594030358</v>
      </c>
      <c r="K66" s="8" t="str">
        <f t="shared" si="17"/>
        <v>Poland</v>
      </c>
      <c r="L66" s="8" t="str">
        <f t="shared" si="18"/>
        <v>Dabrowa Gornicza</v>
      </c>
      <c r="M66" s="50">
        <f>E66-'Verbrauch je Träger 2019'!F66</f>
        <v>0</v>
      </c>
      <c r="N66" s="54">
        <f>F66-'Verbrauch je Träger 2019'!G66</f>
        <v>-178.83887177428434</v>
      </c>
      <c r="O66" s="51">
        <f>G66-'Verbrauch je Träger 2019'!H66</f>
        <v>-2111.5543851011012</v>
      </c>
      <c r="P66" s="53">
        <f>H66-'Verbrauch je Träger 2019'!I66</f>
        <v>0</v>
      </c>
      <c r="Q66" s="52">
        <f>I66-'Verbrauch je Träger 2019'!J66</f>
        <v>-452.39922753489122</v>
      </c>
      <c r="S66" s="8" t="str">
        <f t="shared" si="19"/>
        <v>Poland</v>
      </c>
      <c r="T66" s="8" t="str">
        <f t="shared" si="20"/>
        <v>Dabrowa Gornicza</v>
      </c>
      <c r="U66" s="50">
        <f>'Gesamtenergie 2050 var.'!E63*'Energie pro Energieträger'!D$47</f>
        <v>0</v>
      </c>
      <c r="V66" s="54">
        <f>'Gesamtenergie 2050 var.'!F63*'Energie pro Energieträger'!D$45</f>
        <v>234.4875538447665</v>
      </c>
      <c r="W66" s="51">
        <f>'Gesamtenergie 2050 var.'!G63*'Energie pro Energieträger'!E$46</f>
        <v>2768.5995648499929</v>
      </c>
      <c r="X66" s="53">
        <f>'Gesamtenergie 2050 var.'!H63*'Energie pro Energieträger'!E$48</f>
        <v>0</v>
      </c>
      <c r="Y66" s="52">
        <f>'Gesamtenergie 2050 var.'!I63*'Energie pro Energieträger'!E$45</f>
        <v>593.1707529435015</v>
      </c>
      <c r="AA66" s="8" t="str">
        <f t="shared" si="21"/>
        <v>Poland</v>
      </c>
      <c r="AB66" s="8" t="str">
        <f t="shared" si="22"/>
        <v>Dabrowa Gornicza</v>
      </c>
      <c r="AC66" s="50">
        <f>U66-'Verbrauch je Träger 2019'!F66</f>
        <v>0</v>
      </c>
      <c r="AD66" s="54">
        <f>V66-'Verbrauch je Träger 2019'!G66</f>
        <v>-192.11175218059188</v>
      </c>
      <c r="AE66" s="51">
        <f>W66-'Verbrauch je Träger 2019'!H66</f>
        <v>-2268.2675680171387</v>
      </c>
      <c r="AF66" s="53">
        <f>X66-'Verbrauch je Träger 2019'!I66</f>
        <v>0</v>
      </c>
      <c r="AG66" s="52">
        <f>Y66-'Verbrauch je Träger 2019'!J66</f>
        <v>-485.9749305316933</v>
      </c>
      <c r="AI66" s="8" t="str">
        <f t="shared" si="23"/>
        <v>Poland</v>
      </c>
      <c r="AJ66" s="8" t="str">
        <f t="shared" si="24"/>
        <v>Dabrowa Gornicza</v>
      </c>
      <c r="AK66" s="50">
        <f>'Gesamtenergie 2050 var.'!E99*'Energie pro Energieträger'!D$47</f>
        <v>0</v>
      </c>
      <c r="AL66" s="54">
        <f>'Gesamtenergie 2050 var.'!F99*'Energie pro Energieträger'!D$45</f>
        <v>221.21467343845896</v>
      </c>
      <c r="AM66" s="51">
        <f>'Gesamtenergie 2050 var.'!G99*'Energie pro Energieträger'!E$46</f>
        <v>2611.8863819339558</v>
      </c>
      <c r="AN66" s="53">
        <f>'Gesamtenergie 2050 var.'!H99*'Energie pro Energieträger'!E$48</f>
        <v>0</v>
      </c>
      <c r="AO66" s="52">
        <f>'Gesamtenergie 2050 var.'!I99*'Energie pro Energieträger'!E$45</f>
        <v>559.59504994669965</v>
      </c>
      <c r="AQ66" s="8" t="str">
        <f t="shared" si="25"/>
        <v>Poland</v>
      </c>
      <c r="AR66" s="8" t="str">
        <f t="shared" si="26"/>
        <v>Dabrowa Gornicza</v>
      </c>
      <c r="AS66" s="50">
        <f>AK66-'Verbrauch je Träger 2019'!F66</f>
        <v>0</v>
      </c>
      <c r="AT66" s="54">
        <f>AL66-'Verbrauch je Träger 2019'!G66</f>
        <v>-205.38463258689941</v>
      </c>
      <c r="AU66" s="51">
        <f>AM66-'Verbrauch je Träger 2019'!H66</f>
        <v>-2424.9807509331758</v>
      </c>
      <c r="AV66" s="53">
        <f>AN66-'Verbrauch je Träger 2019'!I66</f>
        <v>0</v>
      </c>
      <c r="AW66" s="52">
        <f>AO66-'Verbrauch je Träger 2019'!J66</f>
        <v>-519.55063352849515</v>
      </c>
    </row>
    <row r="67" spans="3:49" x14ac:dyDescent="0.25">
      <c r="C67" s="8" t="str">
        <f t="shared" si="16"/>
        <v>Romania</v>
      </c>
      <c r="D67" s="8" t="str">
        <f t="shared" si="16"/>
        <v>Galati</v>
      </c>
      <c r="E67" s="50">
        <f>'Gesamtenergie 2050 var.'!E28*'Energie pro Energieträger'!D$47</f>
        <v>0</v>
      </c>
      <c r="F67" s="54">
        <f>'Gesamtenergie 2050 var.'!F28*'Energie pro Energieträger'!D$45</f>
        <v>186.3885835650282</v>
      </c>
      <c r="G67" s="51">
        <f>'Gesamtenergie 2050 var.'!G28*'Energie pro Energieträger'!E$46</f>
        <v>2200.6939937322431</v>
      </c>
      <c r="H67" s="53">
        <f>'Gesamtenergie 2050 var.'!H28*'Energie pro Energieträger'!E$48</f>
        <v>0</v>
      </c>
      <c r="I67" s="52">
        <f>'Gesamtenergie 2050 var.'!I28*'Energie pro Energieträger'!E$45</f>
        <v>471.49733382665033</v>
      </c>
      <c r="K67" s="8" t="str">
        <f t="shared" si="17"/>
        <v>Romania</v>
      </c>
      <c r="L67" s="8" t="str">
        <f t="shared" si="18"/>
        <v>Galati</v>
      </c>
      <c r="M67" s="50">
        <f>E67-'Verbrauch je Träger 2019'!F67</f>
        <v>0</v>
      </c>
      <c r="N67" s="54">
        <f>F67-'Verbrauch je Träger 2019'!G67</f>
        <v>-134.53933472927812</v>
      </c>
      <c r="O67" s="51">
        <f>G67-'Verbrauch je Träger 2019'!H67</f>
        <v>-1588.5088034705532</v>
      </c>
      <c r="P67" s="53">
        <f>H67-'Verbrauch je Träger 2019'!I67</f>
        <v>0</v>
      </c>
      <c r="Q67" s="52">
        <f>I67-'Verbrauch je Träger 2019'!J67</f>
        <v>-340.33703355835848</v>
      </c>
      <c r="S67" s="8" t="str">
        <f t="shared" si="19"/>
        <v>Romania</v>
      </c>
      <c r="T67" s="8" t="str">
        <f t="shared" si="20"/>
        <v>Galati</v>
      </c>
      <c r="U67" s="50">
        <f>'Gesamtenergie 2050 var.'!E64*'Energie pro Energieträger'!D$47</f>
        <v>0</v>
      </c>
      <c r="V67" s="54">
        <f>'Gesamtenergie 2050 var.'!F64*'Energie pro Energieträger'!D$45</f>
        <v>176.40348087404453</v>
      </c>
      <c r="W67" s="51">
        <f>'Gesamtenergie 2050 var.'!G64*'Energie pro Energieträger'!E$46</f>
        <v>2082.799672639444</v>
      </c>
      <c r="X67" s="53">
        <f>'Gesamtenergie 2050 var.'!H64*'Energie pro Energieträger'!E$48</f>
        <v>0</v>
      </c>
      <c r="Y67" s="52">
        <f>'Gesamtenergie 2050 var.'!I64*'Energie pro Energieträger'!E$45</f>
        <v>446.23854808593688</v>
      </c>
      <c r="AA67" s="8" t="str">
        <f t="shared" si="21"/>
        <v>Romania</v>
      </c>
      <c r="AB67" s="8" t="str">
        <f t="shared" si="22"/>
        <v>Galati</v>
      </c>
      <c r="AC67" s="50">
        <f>U67-'Verbrauch je Träger 2019'!F67</f>
        <v>0</v>
      </c>
      <c r="AD67" s="54">
        <f>V67-'Verbrauch je Träger 2019'!G67</f>
        <v>-144.52443742026179</v>
      </c>
      <c r="AE67" s="51">
        <f>W67-'Verbrauch je Träger 2019'!H67</f>
        <v>-1706.4031245633523</v>
      </c>
      <c r="AF67" s="53">
        <f>X67-'Verbrauch je Träger 2019'!I67</f>
        <v>0</v>
      </c>
      <c r="AG67" s="52">
        <f>Y67-'Verbrauch je Träger 2019'!J67</f>
        <v>-365.59581929907193</v>
      </c>
      <c r="AI67" s="8" t="str">
        <f t="shared" si="23"/>
        <v>Romania</v>
      </c>
      <c r="AJ67" s="8" t="str">
        <f t="shared" si="24"/>
        <v>Galati</v>
      </c>
      <c r="AK67" s="50">
        <f>'Gesamtenergie 2050 var.'!E100*'Energie pro Energieträger'!D$47</f>
        <v>0</v>
      </c>
      <c r="AL67" s="54">
        <f>'Gesamtenergie 2050 var.'!F100*'Energie pro Energieträger'!D$45</f>
        <v>166.4183781830609</v>
      </c>
      <c r="AM67" s="51">
        <f>'Gesamtenergie 2050 var.'!G100*'Energie pro Energieträger'!E$46</f>
        <v>1964.9053515466455</v>
      </c>
      <c r="AN67" s="53">
        <f>'Gesamtenergie 2050 var.'!H100*'Energie pro Energieträger'!E$48</f>
        <v>0</v>
      </c>
      <c r="AO67" s="52">
        <f>'Gesamtenergie 2050 var.'!I100*'Energie pro Energieträger'!E$45</f>
        <v>420.97976234522355</v>
      </c>
      <c r="AQ67" s="8" t="str">
        <f t="shared" si="25"/>
        <v>Romania</v>
      </c>
      <c r="AR67" s="8" t="str">
        <f t="shared" si="26"/>
        <v>Galati</v>
      </c>
      <c r="AS67" s="50">
        <f>AK67-'Verbrauch je Träger 2019'!F67</f>
        <v>0</v>
      </c>
      <c r="AT67" s="54">
        <f>AL67-'Verbrauch je Träger 2019'!G67</f>
        <v>-154.50954011124543</v>
      </c>
      <c r="AU67" s="51">
        <f>AM67-'Verbrauch je Träger 2019'!H67</f>
        <v>-1824.2974456561508</v>
      </c>
      <c r="AV67" s="53">
        <f>AN67-'Verbrauch je Träger 2019'!I67</f>
        <v>0</v>
      </c>
      <c r="AW67" s="52">
        <f>AO67-'Verbrauch je Träger 2019'!J67</f>
        <v>-390.85460503978527</v>
      </c>
    </row>
    <row r="68" spans="3:49" x14ac:dyDescent="0.25">
      <c r="C68" s="8" t="str">
        <f t="shared" si="16"/>
        <v>Slovakia</v>
      </c>
      <c r="D68" s="8" t="str">
        <f t="shared" si="16"/>
        <v>Kosice</v>
      </c>
      <c r="E68" s="50">
        <f>'Gesamtenergie 2050 var.'!E29*'Energie pro Energieträger'!D$47</f>
        <v>0</v>
      </c>
      <c r="F68" s="54">
        <f>'Gesamtenergie 2050 var.'!F29*'Energie pro Energieträger'!D$45</f>
        <v>409.14567124030577</v>
      </c>
      <c r="G68" s="51">
        <f>'Gesamtenergie 2050 var.'!G29*'Energie pro Energieträger'!E$46</f>
        <v>4830.7916935585818</v>
      </c>
      <c r="H68" s="53">
        <f>'Gesamtenergie 2050 var.'!H29*'Energie pro Energieträger'!E$48</f>
        <v>0</v>
      </c>
      <c r="I68" s="52">
        <f>'Gesamtenergie 2050 var.'!I29*'Energie pro Energieträger'!E$45</f>
        <v>1034.9941474243547</v>
      </c>
      <c r="K68" s="8" t="str">
        <f t="shared" si="17"/>
        <v>Slovakia</v>
      </c>
      <c r="L68" s="8" t="str">
        <f t="shared" si="18"/>
        <v>Kosice</v>
      </c>
      <c r="M68" s="50">
        <f>E68-'Verbrauch je Träger 2019'!F68</f>
        <v>0</v>
      </c>
      <c r="N68" s="54">
        <f>F68-'Verbrauch je Träger 2019'!G68</f>
        <v>-295.33024696670805</v>
      </c>
      <c r="O68" s="51">
        <f>G68-'Verbrauch je Träger 2019'!H68</f>
        <v>-3486.9705442036538</v>
      </c>
      <c r="P68" s="53">
        <f>H68-'Verbrauch je Träger 2019'!I68</f>
        <v>0</v>
      </c>
      <c r="Q68" s="52">
        <f>I68-'Verbrauch je Träger 2019'!J68</f>
        <v>-747.0812931768844</v>
      </c>
      <c r="S68" s="8" t="str">
        <f t="shared" si="19"/>
        <v>Slovakia</v>
      </c>
      <c r="T68" s="8" t="str">
        <f t="shared" si="20"/>
        <v>Kosice</v>
      </c>
      <c r="U68" s="50">
        <f>'Gesamtenergie 2050 var.'!E65*'Energie pro Energieträger'!D$47</f>
        <v>0</v>
      </c>
      <c r="V68" s="54">
        <f>'Gesamtenergie 2050 var.'!F65*'Energie pro Energieträger'!D$45</f>
        <v>387.22715313814649</v>
      </c>
      <c r="W68" s="51">
        <f>'Gesamtenergie 2050 var.'!G65*'Energie pro Energieträger'!E$46</f>
        <v>4571.9992814036577</v>
      </c>
      <c r="X68" s="53">
        <f>'Gesamtenergie 2050 var.'!H65*'Energie pro Energieträger'!E$48</f>
        <v>0</v>
      </c>
      <c r="Y68" s="52">
        <f>'Gesamtenergie 2050 var.'!I65*'Energie pro Energieträger'!E$45</f>
        <v>979.54803238376394</v>
      </c>
      <c r="AA68" s="8" t="str">
        <f t="shared" si="21"/>
        <v>Slovakia</v>
      </c>
      <c r="AB68" s="8" t="str">
        <f t="shared" si="22"/>
        <v>Kosice</v>
      </c>
      <c r="AC68" s="50">
        <f>U68-'Verbrauch je Träger 2019'!F68</f>
        <v>0</v>
      </c>
      <c r="AD68" s="54">
        <f>V68-'Verbrauch je Träger 2019'!G68</f>
        <v>-317.24876506886733</v>
      </c>
      <c r="AE68" s="51">
        <f>W68-'Verbrauch je Träger 2019'!H68</f>
        <v>-3745.7629563585779</v>
      </c>
      <c r="AF68" s="53">
        <f>X68-'Verbrauch je Träger 2019'!I68</f>
        <v>0</v>
      </c>
      <c r="AG68" s="52">
        <f>Y68-'Verbrauch je Träger 2019'!J68</f>
        <v>-802.52740821747511</v>
      </c>
      <c r="AI68" s="8" t="str">
        <f t="shared" si="23"/>
        <v>Slovakia</v>
      </c>
      <c r="AJ68" s="8" t="str">
        <f t="shared" si="24"/>
        <v>Kosice</v>
      </c>
      <c r="AK68" s="50">
        <f>'Gesamtenergie 2050 var.'!E101*'Energie pro Energieträger'!D$47</f>
        <v>0</v>
      </c>
      <c r="AL68" s="54">
        <f>'Gesamtenergie 2050 var.'!F101*'Energie pro Energieträger'!D$45</f>
        <v>365.30863503598727</v>
      </c>
      <c r="AM68" s="51">
        <f>'Gesamtenergie 2050 var.'!G101*'Energie pro Energieträger'!E$46</f>
        <v>4313.2068692487337</v>
      </c>
      <c r="AN68" s="53">
        <f>'Gesamtenergie 2050 var.'!H101*'Energie pro Energieträger'!E$48</f>
        <v>0</v>
      </c>
      <c r="AO68" s="52">
        <f>'Gesamtenergie 2050 var.'!I101*'Energie pro Energieträger'!E$45</f>
        <v>924.10191734317357</v>
      </c>
      <c r="AQ68" s="8" t="str">
        <f t="shared" si="25"/>
        <v>Slovakia</v>
      </c>
      <c r="AR68" s="8" t="str">
        <f t="shared" si="26"/>
        <v>Kosice</v>
      </c>
      <c r="AS68" s="50">
        <f>AK68-'Verbrauch je Träger 2019'!F68</f>
        <v>0</v>
      </c>
      <c r="AT68" s="54">
        <f>AL68-'Verbrauch je Träger 2019'!G68</f>
        <v>-339.16728317102655</v>
      </c>
      <c r="AU68" s="51">
        <f>AM68-'Verbrauch je Träger 2019'!H68</f>
        <v>-4004.5553685135019</v>
      </c>
      <c r="AV68" s="53">
        <f>AN68-'Verbrauch je Träger 2019'!I68</f>
        <v>0</v>
      </c>
      <c r="AW68" s="52">
        <f>AO68-'Verbrauch je Träger 2019'!J68</f>
        <v>-857.97352325806548</v>
      </c>
    </row>
    <row r="69" spans="3:49" x14ac:dyDescent="0.25">
      <c r="C69" s="8" t="str">
        <f t="shared" si="16"/>
        <v>Spain</v>
      </c>
      <c r="D69" s="8" t="str">
        <f t="shared" si="16"/>
        <v>Gijon</v>
      </c>
      <c r="E69" s="50">
        <f>'Gesamtenergie 2050 var.'!E30*'Energie pro Energieträger'!D$47</f>
        <v>0</v>
      </c>
      <c r="F69" s="54">
        <f>'Gesamtenergie 2050 var.'!F30*'Energie pro Energieträger'!D$45</f>
        <v>215.93799315460583</v>
      </c>
      <c r="G69" s="51">
        <f>'Gesamtenergie 2050 var.'!G30*'Energie pro Energieträger'!E$46</f>
        <v>2549.5845049336963</v>
      </c>
      <c r="H69" s="53">
        <f>'Gesamtenergie 2050 var.'!H30*'Energie pro Energieträger'!E$48</f>
        <v>0</v>
      </c>
      <c r="I69" s="52">
        <f>'Gesamtenergie 2050 var.'!I30*'Energie pro Energieträger'!E$45</f>
        <v>546.2469111406316</v>
      </c>
      <c r="K69" s="8" t="str">
        <f t="shared" si="17"/>
        <v>Spain</v>
      </c>
      <c r="L69" s="8" t="str">
        <f t="shared" si="18"/>
        <v>Gijon</v>
      </c>
      <c r="M69" s="50">
        <f>E69-'Verbrauch je Träger 2019'!F69</f>
        <v>0</v>
      </c>
      <c r="N69" s="54">
        <f>F69-'Verbrauch je Träger 2019'!G69</f>
        <v>-155.86874145465148</v>
      </c>
      <c r="O69" s="51">
        <f>G69-'Verbrauch je Träger 2019'!H69</f>
        <v>-1840.3455649963721</v>
      </c>
      <c r="P69" s="53">
        <f>H69-'Verbrauch je Träger 2019'!I69</f>
        <v>0</v>
      </c>
      <c r="Q69" s="52">
        <f>I69-'Verbrauch je Träger 2019'!J69</f>
        <v>-394.29290473224466</v>
      </c>
      <c r="S69" s="8" t="str">
        <f t="shared" si="19"/>
        <v>Spain</v>
      </c>
      <c r="T69" s="8" t="str">
        <f t="shared" si="20"/>
        <v>Gijon</v>
      </c>
      <c r="U69" s="50">
        <f>'Gesamtenergie 2050 var.'!E66*'Energie pro Energieträger'!D$47</f>
        <v>0</v>
      </c>
      <c r="V69" s="54">
        <f>'Gesamtenergie 2050 var.'!F66*'Energie pro Energieträger'!D$45</f>
        <v>204.36988637846622</v>
      </c>
      <c r="W69" s="51">
        <f>'Gesamtenergie 2050 var.'!G66*'Energie pro Energieträger'!E$46</f>
        <v>2412.9996207408194</v>
      </c>
      <c r="X69" s="53">
        <f>'Gesamtenergie 2050 var.'!H66*'Energie pro Energieträger'!E$48</f>
        <v>0</v>
      </c>
      <c r="Y69" s="52">
        <f>'Gesamtenergie 2050 var.'!I66*'Energie pro Energieträger'!E$45</f>
        <v>516.98368375809764</v>
      </c>
      <c r="AA69" s="8" t="str">
        <f t="shared" si="21"/>
        <v>Spain</v>
      </c>
      <c r="AB69" s="8" t="str">
        <f t="shared" si="22"/>
        <v>Gijon</v>
      </c>
      <c r="AC69" s="50">
        <f>U69-'Verbrauch je Träger 2019'!F69</f>
        <v>0</v>
      </c>
      <c r="AD69" s="54">
        <f>V69-'Verbrauch je Träger 2019'!G69</f>
        <v>-167.4368482307911</v>
      </c>
      <c r="AE69" s="51">
        <f>W69-'Verbrauch je Träger 2019'!H69</f>
        <v>-1976.930449189249</v>
      </c>
      <c r="AF69" s="53">
        <f>X69-'Verbrauch je Träger 2019'!I69</f>
        <v>0</v>
      </c>
      <c r="AG69" s="52">
        <f>Y69-'Verbrauch je Träger 2019'!J69</f>
        <v>-423.55613211477862</v>
      </c>
      <c r="AI69" s="8" t="str">
        <f t="shared" si="23"/>
        <v>Spain</v>
      </c>
      <c r="AJ69" s="8" t="str">
        <f t="shared" si="24"/>
        <v>Gijon</v>
      </c>
      <c r="AK69" s="50">
        <f>'Gesamtenergie 2050 var.'!E102*'Energie pro Energieträger'!D$47</f>
        <v>0</v>
      </c>
      <c r="AL69" s="54">
        <f>'Gesamtenergie 2050 var.'!F102*'Energie pro Energieträger'!D$45</f>
        <v>192.80177960232663</v>
      </c>
      <c r="AM69" s="51">
        <f>'Gesamtenergie 2050 var.'!G102*'Energie pro Energieträger'!E$46</f>
        <v>2276.414736547943</v>
      </c>
      <c r="AN69" s="53">
        <f>'Gesamtenergie 2050 var.'!H102*'Energie pro Energieträger'!E$48</f>
        <v>0</v>
      </c>
      <c r="AO69" s="52">
        <f>'Gesamtenergie 2050 var.'!I102*'Energie pro Energieträger'!E$45</f>
        <v>487.72045637556391</v>
      </c>
      <c r="AQ69" s="8" t="str">
        <f t="shared" si="25"/>
        <v>Spain</v>
      </c>
      <c r="AR69" s="8" t="str">
        <f t="shared" si="26"/>
        <v>Gijon</v>
      </c>
      <c r="AS69" s="50">
        <f>AK69-'Verbrauch je Träger 2019'!F69</f>
        <v>0</v>
      </c>
      <c r="AT69" s="54">
        <f>AL69-'Verbrauch je Träger 2019'!G69</f>
        <v>-179.00495500693069</v>
      </c>
      <c r="AU69" s="51">
        <f>AM69-'Verbrauch je Träger 2019'!H69</f>
        <v>-2113.5153333821254</v>
      </c>
      <c r="AV69" s="53">
        <f>AN69-'Verbrauch je Träger 2019'!I69</f>
        <v>0</v>
      </c>
      <c r="AW69" s="52">
        <f>AO69-'Verbrauch je Träger 2019'!J69</f>
        <v>-452.81935949731235</v>
      </c>
    </row>
    <row r="70" spans="3:49" x14ac:dyDescent="0.25">
      <c r="C70" s="8" t="str">
        <f t="shared" si="16"/>
        <v>Spain</v>
      </c>
      <c r="D70" s="8" t="str">
        <f t="shared" si="16"/>
        <v>Aviles</v>
      </c>
      <c r="E70" s="50">
        <f>'Gesamtenergie 2050 var.'!E31*'Energie pro Energieträger'!D$47</f>
        <v>0</v>
      </c>
      <c r="F70" s="54">
        <f>'Gesamtenergie 2050 var.'!F31*'Energie pro Energieträger'!D$45</f>
        <v>215.93799315460583</v>
      </c>
      <c r="G70" s="51">
        <f>'Gesamtenergie 2050 var.'!G31*'Energie pro Energieträger'!E$46</f>
        <v>2549.5845049336963</v>
      </c>
      <c r="H70" s="53">
        <f>'Gesamtenergie 2050 var.'!H31*'Energie pro Energieträger'!E$48</f>
        <v>0</v>
      </c>
      <c r="I70" s="52">
        <f>'Gesamtenergie 2050 var.'!I31*'Energie pro Energieträger'!E$45</f>
        <v>546.2469111406316</v>
      </c>
      <c r="K70" s="8" t="str">
        <f t="shared" si="17"/>
        <v>Spain</v>
      </c>
      <c r="L70" s="8" t="str">
        <f t="shared" si="18"/>
        <v>Aviles</v>
      </c>
      <c r="M70" s="50">
        <f>E70-'Verbrauch je Träger 2019'!F70</f>
        <v>0</v>
      </c>
      <c r="N70" s="54">
        <f>F70-'Verbrauch je Träger 2019'!G70</f>
        <v>-155.86874145465148</v>
      </c>
      <c r="O70" s="51">
        <f>G70-'Verbrauch je Träger 2019'!H70</f>
        <v>-1840.3455649963721</v>
      </c>
      <c r="P70" s="53">
        <f>H70-'Verbrauch je Träger 2019'!I70</f>
        <v>0</v>
      </c>
      <c r="Q70" s="52">
        <f>I70-'Verbrauch je Träger 2019'!J70</f>
        <v>-394.29290473224466</v>
      </c>
      <c r="S70" s="8" t="str">
        <f t="shared" si="19"/>
        <v>Spain</v>
      </c>
      <c r="T70" s="8" t="str">
        <f t="shared" si="20"/>
        <v>Aviles</v>
      </c>
      <c r="U70" s="50">
        <f>'Gesamtenergie 2050 var.'!E67*'Energie pro Energieträger'!D$47</f>
        <v>0</v>
      </c>
      <c r="V70" s="54">
        <f>'Gesamtenergie 2050 var.'!F67*'Energie pro Energieträger'!D$45</f>
        <v>204.36988637846622</v>
      </c>
      <c r="W70" s="51">
        <f>'Gesamtenergie 2050 var.'!G67*'Energie pro Energieträger'!E$46</f>
        <v>2412.9996207408194</v>
      </c>
      <c r="X70" s="53">
        <f>'Gesamtenergie 2050 var.'!H67*'Energie pro Energieträger'!E$48</f>
        <v>0</v>
      </c>
      <c r="Y70" s="52">
        <f>'Gesamtenergie 2050 var.'!I67*'Energie pro Energieträger'!E$45</f>
        <v>516.98368375809764</v>
      </c>
      <c r="AA70" s="8" t="str">
        <f t="shared" si="21"/>
        <v>Spain</v>
      </c>
      <c r="AB70" s="8" t="str">
        <f t="shared" si="22"/>
        <v>Aviles</v>
      </c>
      <c r="AC70" s="50">
        <f>U70-'Verbrauch je Träger 2019'!F70</f>
        <v>0</v>
      </c>
      <c r="AD70" s="54">
        <f>V70-'Verbrauch je Träger 2019'!G70</f>
        <v>-167.4368482307911</v>
      </c>
      <c r="AE70" s="51">
        <f>W70-'Verbrauch je Träger 2019'!H70</f>
        <v>-1976.930449189249</v>
      </c>
      <c r="AF70" s="53">
        <f>X70-'Verbrauch je Träger 2019'!I70</f>
        <v>0</v>
      </c>
      <c r="AG70" s="52">
        <f>Y70-'Verbrauch je Träger 2019'!J70</f>
        <v>-423.55613211477862</v>
      </c>
      <c r="AI70" s="8" t="str">
        <f t="shared" si="23"/>
        <v>Spain</v>
      </c>
      <c r="AJ70" s="8" t="str">
        <f t="shared" si="24"/>
        <v>Aviles</v>
      </c>
      <c r="AK70" s="50">
        <f>'Gesamtenergie 2050 var.'!E103*'Energie pro Energieträger'!D$47</f>
        <v>0</v>
      </c>
      <c r="AL70" s="54">
        <f>'Gesamtenergie 2050 var.'!F103*'Energie pro Energieträger'!D$45</f>
        <v>192.80177960232663</v>
      </c>
      <c r="AM70" s="51">
        <f>'Gesamtenergie 2050 var.'!G103*'Energie pro Energieträger'!E$46</f>
        <v>2276.414736547943</v>
      </c>
      <c r="AN70" s="53">
        <f>'Gesamtenergie 2050 var.'!H103*'Energie pro Energieträger'!E$48</f>
        <v>0</v>
      </c>
      <c r="AO70" s="52">
        <f>'Gesamtenergie 2050 var.'!I103*'Energie pro Energieträger'!E$45</f>
        <v>487.72045637556391</v>
      </c>
      <c r="AQ70" s="8" t="str">
        <f t="shared" si="25"/>
        <v>Spain</v>
      </c>
      <c r="AR70" s="8" t="str">
        <f t="shared" si="26"/>
        <v>Aviles</v>
      </c>
      <c r="AS70" s="50">
        <f>AK70-'Verbrauch je Träger 2019'!F70</f>
        <v>0</v>
      </c>
      <c r="AT70" s="54">
        <f>AL70-'Verbrauch je Träger 2019'!G70</f>
        <v>-179.00495500693069</v>
      </c>
      <c r="AU70" s="51">
        <f>AM70-'Verbrauch je Träger 2019'!H70</f>
        <v>-2113.5153333821254</v>
      </c>
      <c r="AV70" s="53">
        <f>AN70-'Verbrauch je Träger 2019'!I70</f>
        <v>0</v>
      </c>
      <c r="AW70" s="52">
        <f>AO70-'Verbrauch je Träger 2019'!J70</f>
        <v>-452.81935949731235</v>
      </c>
    </row>
    <row r="71" spans="3:49" x14ac:dyDescent="0.25">
      <c r="C71" s="8" t="str">
        <f t="shared" si="16"/>
        <v>Sweden</v>
      </c>
      <c r="D71" s="8" t="str">
        <f t="shared" si="16"/>
        <v>Lulea</v>
      </c>
      <c r="E71" s="50">
        <f>'Gesamtenergie 2050 var.'!E32*'Energie pro Energieträger'!D$47</f>
        <v>0</v>
      </c>
      <c r="F71" s="54">
        <f>'Gesamtenergie 2050 var.'!F32*'Energie pro Energieträger'!D$45</f>
        <v>209.11889863393407</v>
      </c>
      <c r="G71" s="51">
        <f>'Gesamtenergie 2050 var.'!G32*'Energie pro Energieträger'!E$46</f>
        <v>2469.071310041053</v>
      </c>
      <c r="H71" s="53">
        <f>'Gesamtenergie 2050 var.'!H32*'Energie pro Energieträger'!E$48</f>
        <v>0</v>
      </c>
      <c r="I71" s="52">
        <f>'Gesamtenergie 2050 var.'!I32*'Energie pro Energieträger'!E$45</f>
        <v>528.99700868355899</v>
      </c>
      <c r="K71" s="8" t="str">
        <f t="shared" si="17"/>
        <v>Sweden</v>
      </c>
      <c r="L71" s="8" t="str">
        <f t="shared" si="18"/>
        <v>Lulea</v>
      </c>
      <c r="M71" s="50">
        <f>E71-'Verbrauch je Träger 2019'!F71</f>
        <v>0</v>
      </c>
      <c r="N71" s="54">
        <f>F71-'Verbrauch je Träger 2019'!G71</f>
        <v>-150.94657067187302</v>
      </c>
      <c r="O71" s="51">
        <f>G71-'Verbrauch je Träger 2019'!H71</f>
        <v>-1782.2293892596454</v>
      </c>
      <c r="P71" s="53">
        <f>H71-'Verbrauch je Träger 2019'!I71</f>
        <v>0</v>
      </c>
      <c r="Q71" s="52">
        <f>I71-'Verbrauch je Träger 2019'!J71</f>
        <v>-381.84154984596319</v>
      </c>
      <c r="S71" s="8" t="str">
        <f t="shared" si="19"/>
        <v>Sweden</v>
      </c>
      <c r="T71" s="8" t="str">
        <f t="shared" si="20"/>
        <v>Lulea</v>
      </c>
      <c r="U71" s="50">
        <f>'Gesamtenergie 2050 var.'!E68*'Energie pro Energieträger'!D$47</f>
        <v>0</v>
      </c>
      <c r="V71" s="54">
        <f>'Gesamtenergie 2050 var.'!F68*'Energie pro Energieträger'!D$45</f>
        <v>197.91610049283045</v>
      </c>
      <c r="W71" s="51">
        <f>'Gesamtenergie 2050 var.'!G68*'Energie pro Energieträger'!E$46</f>
        <v>2336.7996327174251</v>
      </c>
      <c r="X71" s="53">
        <f>'Gesamtenergie 2050 var.'!H68*'Energie pro Energieträger'!E$48</f>
        <v>0</v>
      </c>
      <c r="Y71" s="52">
        <f>'Gesamtenergie 2050 var.'!I68*'Energie pro Energieträger'!E$45</f>
        <v>500.65788321836828</v>
      </c>
      <c r="AA71" s="8" t="str">
        <f t="shared" si="21"/>
        <v>Sweden</v>
      </c>
      <c r="AB71" s="8" t="str">
        <f t="shared" si="22"/>
        <v>Lulea</v>
      </c>
      <c r="AC71" s="50">
        <f>U71-'Verbrauch je Träger 2019'!F71</f>
        <v>0</v>
      </c>
      <c r="AD71" s="54">
        <f>V71-'Verbrauch je Träger 2019'!G71</f>
        <v>-162.14936881297663</v>
      </c>
      <c r="AE71" s="51">
        <f>W71-'Verbrauch je Träger 2019'!H71</f>
        <v>-1914.5010665832733</v>
      </c>
      <c r="AF71" s="53">
        <f>X71-'Verbrauch je Träger 2019'!I71</f>
        <v>0</v>
      </c>
      <c r="AG71" s="52">
        <f>Y71-'Verbrauch je Träger 2019'!J71</f>
        <v>-410.18067531115389</v>
      </c>
      <c r="AI71" s="8" t="str">
        <f t="shared" si="23"/>
        <v>Sweden</v>
      </c>
      <c r="AJ71" s="8" t="str">
        <f t="shared" si="24"/>
        <v>Lulea</v>
      </c>
      <c r="AK71" s="50">
        <f>'Gesamtenergie 2050 var.'!E104*'Energie pro Energieträger'!D$47</f>
        <v>0</v>
      </c>
      <c r="AL71" s="54">
        <f>'Gesamtenergie 2050 var.'!F104*'Energie pro Energieträger'!D$45</f>
        <v>186.71330235172684</v>
      </c>
      <c r="AM71" s="51">
        <f>'Gesamtenergie 2050 var.'!G104*'Energie pro Energieträger'!E$46</f>
        <v>2204.5279553937976</v>
      </c>
      <c r="AN71" s="53">
        <f>'Gesamtenergie 2050 var.'!H104*'Energie pro Energieträger'!E$48</f>
        <v>0</v>
      </c>
      <c r="AO71" s="52">
        <f>'Gesamtenergie 2050 var.'!I104*'Energie pro Energieträger'!E$45</f>
        <v>472.31875775317769</v>
      </c>
      <c r="AQ71" s="8" t="str">
        <f t="shared" si="25"/>
        <v>Sweden</v>
      </c>
      <c r="AR71" s="8" t="str">
        <f t="shared" si="26"/>
        <v>Lulea</v>
      </c>
      <c r="AS71" s="50">
        <f>AK71-'Verbrauch je Träger 2019'!F71</f>
        <v>0</v>
      </c>
      <c r="AT71" s="54">
        <f>AL71-'Verbrauch je Träger 2019'!G71</f>
        <v>-173.35216695408025</v>
      </c>
      <c r="AU71" s="51">
        <f>AM71-'Verbrauch je Träger 2019'!H71</f>
        <v>-2046.7727439069008</v>
      </c>
      <c r="AV71" s="53">
        <f>AN71-'Verbrauch je Träger 2019'!I71</f>
        <v>0</v>
      </c>
      <c r="AW71" s="52">
        <f>AO71-'Verbrauch je Träger 2019'!J71</f>
        <v>-438.51980077634448</v>
      </c>
    </row>
    <row r="72" spans="3:49" x14ac:dyDescent="0.25">
      <c r="C72" s="8" t="str">
        <f t="shared" si="16"/>
        <v>Sweden</v>
      </c>
      <c r="D72" s="8" t="str">
        <f t="shared" si="16"/>
        <v>Oxeloesund</v>
      </c>
      <c r="E72" s="50">
        <f>'Gesamtenergie 2050 var.'!E33*'Energie pro Energieträger'!D$47</f>
        <v>0</v>
      </c>
      <c r="F72" s="54">
        <f>'Gesamtenergie 2050 var.'!F33*'Energie pro Energieträger'!D$45</f>
        <v>136.38189041343526</v>
      </c>
      <c r="G72" s="51">
        <f>'Gesamtenergie 2050 var.'!G33*'Energie pro Energieträger'!E$46</f>
        <v>1610.263897852861</v>
      </c>
      <c r="H72" s="53">
        <f>'Gesamtenergie 2050 var.'!H33*'Energie pro Energieträger'!E$48</f>
        <v>0</v>
      </c>
      <c r="I72" s="52">
        <f>'Gesamtenergie 2050 var.'!I33*'Energie pro Energieträger'!E$45</f>
        <v>344.99804914145147</v>
      </c>
      <c r="K72" s="8" t="str">
        <f t="shared" si="17"/>
        <v>Sweden</v>
      </c>
      <c r="L72" s="8" t="str">
        <f t="shared" si="18"/>
        <v>Oxeloesund</v>
      </c>
      <c r="M72" s="50">
        <f>E72-'Verbrauch je Träger 2019'!F72</f>
        <v>0</v>
      </c>
      <c r="N72" s="54">
        <f>F72-'Verbrauch je Träger 2019'!G72</f>
        <v>-98.443415655569368</v>
      </c>
      <c r="O72" s="51">
        <f>G72-'Verbrauch je Träger 2019'!H72</f>
        <v>-1162.3235147345511</v>
      </c>
      <c r="P72" s="53">
        <f>H72-'Verbrauch je Träger 2019'!I72</f>
        <v>0</v>
      </c>
      <c r="Q72" s="52">
        <f>I72-'Verbrauch je Träger 2019'!J72</f>
        <v>-249.02709772562821</v>
      </c>
      <c r="S72" s="8" t="str">
        <f t="shared" si="19"/>
        <v>Sweden</v>
      </c>
      <c r="T72" s="8" t="str">
        <f t="shared" si="20"/>
        <v>Oxeloesund</v>
      </c>
      <c r="U72" s="50">
        <f>'Gesamtenergie 2050 var.'!E69*'Energie pro Energieträger'!D$47</f>
        <v>0</v>
      </c>
      <c r="V72" s="54">
        <f>'Gesamtenergie 2050 var.'!F69*'Energie pro Energieträger'!D$45</f>
        <v>129.07571771271552</v>
      </c>
      <c r="W72" s="51">
        <f>'Gesamtenergie 2050 var.'!G69*'Energie pro Energieträger'!E$46</f>
        <v>1523.9997604678861</v>
      </c>
      <c r="X72" s="53">
        <f>'Gesamtenergie 2050 var.'!H69*'Energie pro Energieträger'!E$48</f>
        <v>0</v>
      </c>
      <c r="Y72" s="52">
        <f>'Gesamtenergie 2050 var.'!I69*'Energie pro Energieträger'!E$45</f>
        <v>326.516010794588</v>
      </c>
      <c r="AA72" s="8" t="str">
        <f t="shared" si="21"/>
        <v>Sweden</v>
      </c>
      <c r="AB72" s="8" t="str">
        <f t="shared" si="22"/>
        <v>Oxeloesund</v>
      </c>
      <c r="AC72" s="50">
        <f>U72-'Verbrauch je Träger 2019'!F72</f>
        <v>0</v>
      </c>
      <c r="AD72" s="54">
        <f>V72-'Verbrauch je Träger 2019'!G72</f>
        <v>-105.74958835628911</v>
      </c>
      <c r="AE72" s="51">
        <f>W72-'Verbrauch je Träger 2019'!H72</f>
        <v>-1248.587652119526</v>
      </c>
      <c r="AF72" s="53">
        <f>X72-'Verbrauch je Träger 2019'!I72</f>
        <v>0</v>
      </c>
      <c r="AG72" s="52">
        <f>Y72-'Verbrauch je Träger 2019'!J72</f>
        <v>-267.50913607249169</v>
      </c>
      <c r="AI72" s="8" t="str">
        <f t="shared" si="23"/>
        <v>Sweden</v>
      </c>
      <c r="AJ72" s="8" t="str">
        <f t="shared" si="24"/>
        <v>Oxeloesund</v>
      </c>
      <c r="AK72" s="50">
        <f>'Gesamtenergie 2050 var.'!E105*'Energie pro Energieträger'!D$47</f>
        <v>0</v>
      </c>
      <c r="AL72" s="54">
        <f>'Gesamtenergie 2050 var.'!F105*'Energie pro Energieträger'!D$45</f>
        <v>121.76954501199577</v>
      </c>
      <c r="AM72" s="51">
        <f>'Gesamtenergie 2050 var.'!G105*'Energie pro Energieträger'!E$46</f>
        <v>1437.7356230829114</v>
      </c>
      <c r="AN72" s="53">
        <f>'Gesamtenergie 2050 var.'!H105*'Energie pro Energieträger'!E$48</f>
        <v>0</v>
      </c>
      <c r="AO72" s="52">
        <f>'Gesamtenergie 2050 var.'!I105*'Energie pro Energieträger'!E$45</f>
        <v>308.03397244772452</v>
      </c>
      <c r="AQ72" s="8" t="str">
        <f t="shared" si="25"/>
        <v>Sweden</v>
      </c>
      <c r="AR72" s="8" t="str">
        <f t="shared" si="26"/>
        <v>Oxeloesund</v>
      </c>
      <c r="AS72" s="50">
        <f>AK72-'Verbrauch je Träger 2019'!F72</f>
        <v>0</v>
      </c>
      <c r="AT72" s="54">
        <f>AL72-'Verbrauch je Träger 2019'!G72</f>
        <v>-113.05576105700885</v>
      </c>
      <c r="AU72" s="51">
        <f>AM72-'Verbrauch je Träger 2019'!H72</f>
        <v>-1334.8517895045006</v>
      </c>
      <c r="AV72" s="53">
        <f>AN72-'Verbrauch je Träger 2019'!I72</f>
        <v>0</v>
      </c>
      <c r="AW72" s="52">
        <f>AO72-'Verbrauch je Träger 2019'!J72</f>
        <v>-285.99117441935516</v>
      </c>
    </row>
    <row r="73" spans="3:49" x14ac:dyDescent="0.25">
      <c r="C73" s="8" t="str">
        <f t="shared" si="16"/>
        <v>United Kingdom</v>
      </c>
      <c r="D73" s="8" t="str">
        <f t="shared" si="16"/>
        <v>Port Talbot</v>
      </c>
      <c r="E73" s="50">
        <f>'Gesamtenergie 2050 var.'!E34*'Energie pro Energieträger'!D$47</f>
        <v>0</v>
      </c>
      <c r="F73" s="54">
        <f>'Gesamtenergie 2050 var.'!F34*'Energie pro Energieträger'!D$45</f>
        <v>344.13697014323503</v>
      </c>
      <c r="G73" s="51">
        <f>'Gesamtenergie 2050 var.'!G34*'Energie pro Energieträger'!E$46</f>
        <v>4063.2325689153859</v>
      </c>
      <c r="H73" s="53">
        <f>'Gesamtenergie 2050 var.'!H34*'Energie pro Energieträger'!E$48</f>
        <v>0</v>
      </c>
      <c r="I73" s="52">
        <f>'Gesamtenergie 2050 var.'!I34*'Energie pro Energieträger'!E$45</f>
        <v>870.54507733359605</v>
      </c>
      <c r="K73" s="8" t="str">
        <f t="shared" si="17"/>
        <v>United Kingdom</v>
      </c>
      <c r="L73" s="8" t="str">
        <f t="shared" si="18"/>
        <v>Port Talbot</v>
      </c>
      <c r="M73" s="50">
        <f>E73-'Verbrauch je Träger 2019'!F73</f>
        <v>0</v>
      </c>
      <c r="N73" s="54">
        <f>F73-'Verbrauch je Träger 2019'!G73</f>
        <v>-248.40555217088666</v>
      </c>
      <c r="O73" s="51">
        <f>G73-'Verbrauch je Träger 2019'!H73</f>
        <v>-2932.9296688468512</v>
      </c>
      <c r="P73" s="53">
        <f>H73-'Verbrauch je Träger 2019'!I73</f>
        <v>0</v>
      </c>
      <c r="Q73" s="52">
        <f>I73-'Verbrauch je Träger 2019'!J73</f>
        <v>-628.37837659433512</v>
      </c>
      <c r="S73" s="8" t="str">
        <f t="shared" si="19"/>
        <v>United Kingdom</v>
      </c>
      <c r="T73" s="8" t="str">
        <f t="shared" si="20"/>
        <v>Port Talbot</v>
      </c>
      <c r="U73" s="50">
        <f>'Gesamtenergie 2050 var.'!E70*'Energie pro Energieträger'!D$47</f>
        <v>0</v>
      </c>
      <c r="V73" s="54">
        <f>'Gesamtenergie 2050 var.'!F70*'Energie pro Energieträger'!D$45</f>
        <v>325.70106102841879</v>
      </c>
      <c r="W73" s="51">
        <f>'Gesamtenergie 2050 var.'!G70*'Energie pro Energieträger'!E$46</f>
        <v>3845.5593955806326</v>
      </c>
      <c r="X73" s="53">
        <f>'Gesamtenergie 2050 var.'!H70*'Energie pro Energieträger'!E$48</f>
        <v>0</v>
      </c>
      <c r="Y73" s="52">
        <f>'Gesamtenergie 2050 var.'!I70*'Energie pro Energieträger'!E$45</f>
        <v>823.90873390501042</v>
      </c>
      <c r="AA73" s="8" t="str">
        <f t="shared" si="21"/>
        <v>United Kingdom</v>
      </c>
      <c r="AB73" s="8" t="str">
        <f t="shared" si="22"/>
        <v>Port Talbot</v>
      </c>
      <c r="AC73" s="50">
        <f>U73-'Verbrauch je Träger 2019'!F73</f>
        <v>0</v>
      </c>
      <c r="AD73" s="54">
        <f>V73-'Verbrauch je Träger 2019'!G73</f>
        <v>-266.84146128570291</v>
      </c>
      <c r="AE73" s="51">
        <f>W73-'Verbrauch je Träger 2019'!H73</f>
        <v>-3150.6028421816045</v>
      </c>
      <c r="AF73" s="53">
        <f>X73-'Verbrauch je Träger 2019'!I73</f>
        <v>0</v>
      </c>
      <c r="AG73" s="52">
        <f>Y73-'Verbrauch je Träger 2019'!J73</f>
        <v>-675.01472002292076</v>
      </c>
      <c r="AI73" s="8" t="str">
        <f t="shared" si="23"/>
        <v>United Kingdom</v>
      </c>
      <c r="AJ73" s="8" t="str">
        <f t="shared" si="24"/>
        <v>Port Talbot</v>
      </c>
      <c r="AK73" s="50">
        <f>'Gesamtenergie 2050 var.'!E106*'Energie pro Energieträger'!D$47</f>
        <v>0</v>
      </c>
      <c r="AL73" s="54">
        <f>'Gesamtenergie 2050 var.'!F106*'Energie pro Energieträger'!D$45</f>
        <v>307.26515191360266</v>
      </c>
      <c r="AM73" s="51">
        <f>'Gesamtenergie 2050 var.'!G106*'Energie pro Energieträger'!E$46</f>
        <v>3627.8862222458802</v>
      </c>
      <c r="AN73" s="53">
        <f>'Gesamtenergie 2050 var.'!H106*'Energie pro Energieträger'!E$48</f>
        <v>0</v>
      </c>
      <c r="AO73" s="52">
        <f>'Gesamtenergie 2050 var.'!I106*'Energie pro Energieträger'!E$45</f>
        <v>777.27239047642502</v>
      </c>
      <c r="AQ73" s="8" t="str">
        <f t="shared" si="25"/>
        <v>United Kingdom</v>
      </c>
      <c r="AR73" s="8" t="str">
        <f t="shared" si="26"/>
        <v>Port Talbot</v>
      </c>
      <c r="AS73" s="50">
        <f>AK73-'Verbrauch je Träger 2019'!F73</f>
        <v>0</v>
      </c>
      <c r="AT73" s="54">
        <f>AL73-'Verbrauch je Träger 2019'!G73</f>
        <v>-285.27737040051903</v>
      </c>
      <c r="AU73" s="51">
        <f>AM73-'Verbrauch je Träger 2019'!H73</f>
        <v>-3368.2760155163569</v>
      </c>
      <c r="AV73" s="53">
        <f>AN73-'Verbrauch je Träger 2019'!I73</f>
        <v>0</v>
      </c>
      <c r="AW73" s="52">
        <f>AO73-'Verbrauch je Träger 2019'!J73</f>
        <v>-721.65106345150616</v>
      </c>
    </row>
    <row r="74" spans="3:49" x14ac:dyDescent="0.25">
      <c r="C74" s="8" t="str">
        <f t="shared" si="16"/>
        <v>United Kingdom</v>
      </c>
      <c r="D74" s="8" t="str">
        <f t="shared" si="16"/>
        <v>Scunthorpe</v>
      </c>
      <c r="E74" s="50">
        <f>'Gesamtenergie 2050 var.'!E35*'Energie pro Energieträger'!D$47</f>
        <v>0</v>
      </c>
      <c r="F74" s="54">
        <f>'Gesamtenergie 2050 var.'!F35*'Energie pro Energieträger'!D$45</f>
        <v>254.57952877174583</v>
      </c>
      <c r="G74" s="51">
        <f>'Gesamtenergie 2050 var.'!G35*'Energie pro Energieträger'!E$46</f>
        <v>3005.8259426586737</v>
      </c>
      <c r="H74" s="53">
        <f>'Gesamtenergie 2050 var.'!H35*'Energie pro Energieträger'!E$48</f>
        <v>0</v>
      </c>
      <c r="I74" s="52">
        <f>'Gesamtenergie 2050 var.'!I35*'Energie pro Energieträger'!E$45</f>
        <v>643.9963583973763</v>
      </c>
      <c r="K74" s="8" t="str">
        <f t="shared" si="17"/>
        <v>United Kingdom</v>
      </c>
      <c r="L74" s="8" t="str">
        <f t="shared" si="18"/>
        <v>Scunthorpe</v>
      </c>
      <c r="M74" s="50">
        <f>E74-'Verbrauch je Träger 2019'!F74</f>
        <v>0</v>
      </c>
      <c r="N74" s="54">
        <f>F74-'Verbrauch je Träger 2019'!G74</f>
        <v>-183.76104255706284</v>
      </c>
      <c r="O74" s="51">
        <f>G74-'Verbrauch je Träger 2019'!H74</f>
        <v>-2169.6705608378288</v>
      </c>
      <c r="P74" s="53">
        <f>H74-'Verbrauch je Träger 2019'!I74</f>
        <v>0</v>
      </c>
      <c r="Q74" s="52">
        <f>I74-'Verbrauch je Träger 2019'!J74</f>
        <v>-464.85058242117248</v>
      </c>
      <c r="S74" s="8" t="str">
        <f t="shared" si="19"/>
        <v>United Kingdom</v>
      </c>
      <c r="T74" s="8" t="str">
        <f t="shared" si="20"/>
        <v>Scunthorpe</v>
      </c>
      <c r="U74" s="50">
        <f>'Gesamtenergie 2050 var.'!E71*'Energie pro Energieträger'!D$47</f>
        <v>0</v>
      </c>
      <c r="V74" s="54">
        <f>'Gesamtenergie 2050 var.'!F71*'Energie pro Energieträger'!D$45</f>
        <v>240.94133973040229</v>
      </c>
      <c r="W74" s="51">
        <f>'Gesamtenergie 2050 var.'!G71*'Energie pro Energieträger'!E$46</f>
        <v>2844.7995528733873</v>
      </c>
      <c r="X74" s="53">
        <f>'Gesamtenergie 2050 var.'!H71*'Energie pro Energieträger'!E$48</f>
        <v>0</v>
      </c>
      <c r="Y74" s="52">
        <f>'Gesamtenergie 2050 var.'!I71*'Energie pro Energieträger'!E$45</f>
        <v>609.49655348323097</v>
      </c>
      <c r="AA74" s="8" t="str">
        <f t="shared" si="21"/>
        <v>United Kingdom</v>
      </c>
      <c r="AB74" s="8" t="str">
        <f t="shared" si="22"/>
        <v>Scunthorpe</v>
      </c>
      <c r="AC74" s="50">
        <f>U74-'Verbrauch je Träger 2019'!F74</f>
        <v>0</v>
      </c>
      <c r="AD74" s="54">
        <f>V74-'Verbrauch je Träger 2019'!G74</f>
        <v>-197.39923159840637</v>
      </c>
      <c r="AE74" s="51">
        <f>W74-'Verbrauch je Träger 2019'!H74</f>
        <v>-2330.6969506231153</v>
      </c>
      <c r="AF74" s="53">
        <f>X74-'Verbrauch je Träger 2019'!I74</f>
        <v>0</v>
      </c>
      <c r="AG74" s="52">
        <f>Y74-'Verbrauch je Träger 2019'!J74</f>
        <v>-499.35038733531781</v>
      </c>
      <c r="AI74" s="8" t="str">
        <f t="shared" si="23"/>
        <v>United Kingdom</v>
      </c>
      <c r="AJ74" s="8" t="str">
        <f t="shared" si="24"/>
        <v>Scunthorpe</v>
      </c>
      <c r="AK74" s="50">
        <f>'Gesamtenergie 2050 var.'!E107*'Energie pro Energieträger'!D$47</f>
        <v>0</v>
      </c>
      <c r="AL74" s="54">
        <f>'Gesamtenergie 2050 var.'!F107*'Energie pro Energieträger'!D$45</f>
        <v>227.30315068905878</v>
      </c>
      <c r="AM74" s="51">
        <f>'Gesamtenergie 2050 var.'!G107*'Energie pro Energieträger'!E$46</f>
        <v>2683.7731630881012</v>
      </c>
      <c r="AN74" s="53">
        <f>'Gesamtenergie 2050 var.'!H107*'Energie pro Energieträger'!E$48</f>
        <v>0</v>
      </c>
      <c r="AO74" s="52">
        <f>'Gesamtenergie 2050 var.'!I107*'Energie pro Energieträger'!E$45</f>
        <v>574.99674856908587</v>
      </c>
      <c r="AQ74" s="8" t="str">
        <f t="shared" si="25"/>
        <v>United Kingdom</v>
      </c>
      <c r="AR74" s="8" t="str">
        <f t="shared" si="26"/>
        <v>Scunthorpe</v>
      </c>
      <c r="AS74" s="50">
        <f>AK74-'Verbrauch je Träger 2019'!F74</f>
        <v>0</v>
      </c>
      <c r="AT74" s="54">
        <f>AL74-'Verbrauch je Träger 2019'!G74</f>
        <v>-211.03742063974988</v>
      </c>
      <c r="AU74" s="51">
        <f>AM74-'Verbrauch je Träger 2019'!H74</f>
        <v>-2491.7233404084013</v>
      </c>
      <c r="AV74" s="53">
        <f>AN74-'Verbrauch je Träger 2019'!I74</f>
        <v>0</v>
      </c>
      <c r="AW74" s="52">
        <f>AO74-'Verbrauch je Träger 2019'!J74</f>
        <v>-533.85019224946291</v>
      </c>
    </row>
    <row r="75" spans="3:49" ht="15.75" thickBot="1" x14ac:dyDescent="0.3"/>
    <row r="76" spans="3:49" ht="15.75" thickBot="1" x14ac:dyDescent="0.3">
      <c r="C76" s="100" t="s">
        <v>26</v>
      </c>
      <c r="D76" s="101"/>
      <c r="E76" s="79">
        <f>SUM(E46:E74)</f>
        <v>0</v>
      </c>
      <c r="F76" s="81">
        <f t="shared" ref="F76:I76" si="27">SUM(F46:F74)</f>
        <v>9648.1095341477921</v>
      </c>
      <c r="G76" s="79">
        <f t="shared" si="27"/>
        <v>113915.43568043753</v>
      </c>
      <c r="H76" s="79">
        <f t="shared" si="27"/>
        <v>0</v>
      </c>
      <c r="I76" s="82">
        <f t="shared" si="27"/>
        <v>24406.311989763421</v>
      </c>
      <c r="K76" s="100" t="s">
        <v>26</v>
      </c>
      <c r="L76" s="101"/>
      <c r="M76" s="79">
        <f>SUM(M46:M74)</f>
        <v>0</v>
      </c>
      <c r="N76" s="81">
        <f t="shared" ref="N76:Q76" si="28">SUM(N46:N74)</f>
        <v>-6964.215368193828</v>
      </c>
      <c r="O76" s="79">
        <f t="shared" si="28"/>
        <v>-82226.639844037927</v>
      </c>
      <c r="P76" s="79">
        <f t="shared" si="28"/>
        <v>0</v>
      </c>
      <c r="Q76" s="82">
        <f t="shared" si="28"/>
        <v>-17617.006983436691</v>
      </c>
      <c r="S76" s="100" t="s">
        <v>26</v>
      </c>
      <c r="T76" s="101"/>
      <c r="U76" s="79">
        <f>SUM(U46:U74)</f>
        <v>0</v>
      </c>
      <c r="V76" s="81">
        <f t="shared" ref="V76:Y76" si="29">SUM(V46:V74)</f>
        <v>9131.2465233898711</v>
      </c>
      <c r="W76" s="79">
        <f t="shared" si="29"/>
        <v>107812.82305469981</v>
      </c>
      <c r="X76" s="79">
        <f t="shared" si="29"/>
        <v>0</v>
      </c>
      <c r="Y76" s="82">
        <f t="shared" si="29"/>
        <v>23098.830990311806</v>
      </c>
      <c r="AA76" s="100" t="s">
        <v>26</v>
      </c>
      <c r="AB76" s="101"/>
      <c r="AC76" s="79">
        <f>SUM(AC46:AC74)</f>
        <v>0</v>
      </c>
      <c r="AD76" s="81">
        <f t="shared" ref="AD76:AG76" si="30">SUM(AD46:AD74)</f>
        <v>-7481.0783789517454</v>
      </c>
      <c r="AE76" s="79">
        <f t="shared" si="30"/>
        <v>-88329.252469775674</v>
      </c>
      <c r="AF76" s="79">
        <f t="shared" si="30"/>
        <v>0</v>
      </c>
      <c r="AG76" s="82">
        <f t="shared" si="30"/>
        <v>-18924.487982888302</v>
      </c>
      <c r="AI76" s="100" t="s">
        <v>26</v>
      </c>
      <c r="AJ76" s="101"/>
      <c r="AK76" s="79">
        <f>SUM(AK46:AK74)</f>
        <v>0</v>
      </c>
      <c r="AL76" s="81">
        <f t="shared" ref="AL76:AO76" si="31">SUM(AL46:AL74)</f>
        <v>8614.3835126319518</v>
      </c>
      <c r="AM76" s="79">
        <f t="shared" si="31"/>
        <v>101710.21042896213</v>
      </c>
      <c r="AN76" s="79">
        <f t="shared" si="31"/>
        <v>0</v>
      </c>
      <c r="AO76" s="82">
        <f t="shared" si="31"/>
        <v>21791.349990860192</v>
      </c>
      <c r="AQ76" s="100" t="s">
        <v>26</v>
      </c>
      <c r="AR76" s="101"/>
      <c r="AS76" s="79">
        <f>SUM(AS46:AS74)</f>
        <v>0</v>
      </c>
      <c r="AT76" s="81">
        <f t="shared" ref="AT76:AW76" si="32">SUM(AT46:AT74)</f>
        <v>-7997.9413897096638</v>
      </c>
      <c r="AU76" s="79">
        <f t="shared" si="32"/>
        <v>-94431.865095513378</v>
      </c>
      <c r="AV76" s="79">
        <f t="shared" si="32"/>
        <v>0</v>
      </c>
      <c r="AW76" s="82">
        <f t="shared" si="32"/>
        <v>-20231.968982339909</v>
      </c>
    </row>
    <row r="79" spans="3:49" ht="41.25" customHeight="1" x14ac:dyDescent="0.35">
      <c r="C79" s="91" t="s">
        <v>173</v>
      </c>
      <c r="D79" s="91"/>
      <c r="E79" s="91"/>
      <c r="F79" s="91"/>
      <c r="G79" s="91"/>
      <c r="H79" s="91"/>
      <c r="I79" s="91"/>
      <c r="K79" s="91" t="s">
        <v>166</v>
      </c>
      <c r="L79" s="91"/>
      <c r="M79" s="91"/>
      <c r="N79" s="91"/>
      <c r="O79" s="91"/>
      <c r="P79" s="91"/>
      <c r="Q79" s="91"/>
      <c r="S79" s="91" t="s">
        <v>167</v>
      </c>
      <c r="T79" s="91"/>
      <c r="U79" s="91"/>
      <c r="V79" s="91"/>
      <c r="W79" s="91"/>
      <c r="X79" s="91"/>
      <c r="Y79" s="91"/>
      <c r="AA79" s="91" t="s">
        <v>168</v>
      </c>
      <c r="AB79" s="91"/>
      <c r="AC79" s="91"/>
      <c r="AD79" s="91"/>
      <c r="AE79" s="91"/>
      <c r="AF79" s="91"/>
      <c r="AG79" s="91"/>
      <c r="AI79" s="91" t="s">
        <v>169</v>
      </c>
      <c r="AJ79" s="91"/>
      <c r="AK79" s="91"/>
      <c r="AL79" s="91"/>
      <c r="AM79" s="91"/>
      <c r="AN79" s="91"/>
      <c r="AO79" s="91"/>
      <c r="AQ79" s="91" t="s">
        <v>170</v>
      </c>
      <c r="AR79" s="91"/>
      <c r="AS79" s="91"/>
      <c r="AT79" s="91"/>
      <c r="AU79" s="91"/>
      <c r="AV79" s="91"/>
      <c r="AW79" s="91"/>
    </row>
    <row r="81" spans="3:49" ht="15.75" x14ac:dyDescent="0.25">
      <c r="E81" s="99" t="s">
        <v>45</v>
      </c>
      <c r="F81" s="99"/>
      <c r="G81" s="99" t="s">
        <v>42</v>
      </c>
      <c r="H81" s="99"/>
      <c r="I81" s="99"/>
      <c r="M81" s="99" t="s">
        <v>45</v>
      </c>
      <c r="N81" s="99"/>
      <c r="O81" s="99" t="s">
        <v>42</v>
      </c>
      <c r="P81" s="99"/>
      <c r="Q81" s="99"/>
      <c r="U81" s="99" t="s">
        <v>45</v>
      </c>
      <c r="V81" s="99"/>
      <c r="W81" s="99" t="s">
        <v>42</v>
      </c>
      <c r="X81" s="99"/>
      <c r="Y81" s="99"/>
      <c r="AC81" s="99" t="s">
        <v>45</v>
      </c>
      <c r="AD81" s="99"/>
      <c r="AE81" s="99" t="s">
        <v>42</v>
      </c>
      <c r="AF81" s="99"/>
      <c r="AG81" s="99"/>
      <c r="AK81" s="99" t="s">
        <v>45</v>
      </c>
      <c r="AL81" s="99"/>
      <c r="AM81" s="99" t="s">
        <v>42</v>
      </c>
      <c r="AN81" s="99"/>
      <c r="AO81" s="99"/>
      <c r="AS81" s="99" t="s">
        <v>45</v>
      </c>
      <c r="AT81" s="99"/>
      <c r="AU81" s="99" t="s">
        <v>42</v>
      </c>
      <c r="AV81" s="99"/>
      <c r="AW81" s="99"/>
    </row>
    <row r="82" spans="3:49" s="1" customFormat="1" x14ac:dyDescent="0.25">
      <c r="C82" s="15" t="s">
        <v>51</v>
      </c>
      <c r="D82" s="15" t="s">
        <v>52</v>
      </c>
      <c r="E82" s="62" t="str">
        <f>Studienliste!$F$17</f>
        <v>ISI-05 13</v>
      </c>
      <c r="F82" s="63" t="s">
        <v>128</v>
      </c>
      <c r="G82" s="64" t="str">
        <f>Studienliste!$F$10</f>
        <v>OTTO-01 17</v>
      </c>
      <c r="H82" s="65" t="str">
        <f>Studienliste!$F$8</f>
        <v>TUD-02 20</v>
      </c>
      <c r="I82" s="66" t="str">
        <f>F82</f>
        <v>ENWI</v>
      </c>
      <c r="K82" s="15" t="s">
        <v>51</v>
      </c>
      <c r="L82" s="15" t="s">
        <v>52</v>
      </c>
      <c r="M82" s="62" t="str">
        <f>Studienliste!$F$17</f>
        <v>ISI-05 13</v>
      </c>
      <c r="N82" s="63" t="s">
        <v>128</v>
      </c>
      <c r="O82" s="64" t="str">
        <f>Studienliste!$F$10</f>
        <v>OTTO-01 17</v>
      </c>
      <c r="P82" s="65" t="str">
        <f>Studienliste!$F$8</f>
        <v>TUD-02 20</v>
      </c>
      <c r="Q82" s="66" t="str">
        <f>N82</f>
        <v>ENWI</v>
      </c>
      <c r="S82" s="15" t="s">
        <v>51</v>
      </c>
      <c r="T82" s="15" t="s">
        <v>52</v>
      </c>
      <c r="U82" s="62" t="str">
        <f>Studienliste!$F$17</f>
        <v>ISI-05 13</v>
      </c>
      <c r="V82" s="63" t="s">
        <v>128</v>
      </c>
      <c r="W82" s="64" t="str">
        <f>Studienliste!$F$10</f>
        <v>OTTO-01 17</v>
      </c>
      <c r="X82" s="65" t="str">
        <f>Studienliste!$F$8</f>
        <v>TUD-02 20</v>
      </c>
      <c r="Y82" s="66" t="str">
        <f>V82</f>
        <v>ENWI</v>
      </c>
      <c r="AA82" s="15" t="s">
        <v>51</v>
      </c>
      <c r="AB82" s="15" t="s">
        <v>52</v>
      </c>
      <c r="AC82" s="62" t="str">
        <f>Studienliste!$F$17</f>
        <v>ISI-05 13</v>
      </c>
      <c r="AD82" s="63" t="s">
        <v>128</v>
      </c>
      <c r="AE82" s="64" t="str">
        <f>Studienliste!$F$10</f>
        <v>OTTO-01 17</v>
      </c>
      <c r="AF82" s="65" t="str">
        <f>Studienliste!$F$8</f>
        <v>TUD-02 20</v>
      </c>
      <c r="AG82" s="66" t="str">
        <f>AD82</f>
        <v>ENWI</v>
      </c>
      <c r="AI82" s="15" t="s">
        <v>51</v>
      </c>
      <c r="AJ82" s="15" t="s">
        <v>52</v>
      </c>
      <c r="AK82" s="62" t="str">
        <f>Studienliste!$F$17</f>
        <v>ISI-05 13</v>
      </c>
      <c r="AL82" s="63" t="s">
        <v>128</v>
      </c>
      <c r="AM82" s="64" t="str">
        <f>Studienliste!$F$10</f>
        <v>OTTO-01 17</v>
      </c>
      <c r="AN82" s="65" t="str">
        <f>Studienliste!$F$8</f>
        <v>TUD-02 20</v>
      </c>
      <c r="AO82" s="66" t="str">
        <f>AL82</f>
        <v>ENWI</v>
      </c>
      <c r="AQ82" s="15" t="s">
        <v>51</v>
      </c>
      <c r="AR82" s="15" t="s">
        <v>52</v>
      </c>
      <c r="AS82" s="62" t="str">
        <f>Studienliste!$F$17</f>
        <v>ISI-05 13</v>
      </c>
      <c r="AT82" s="63" t="s">
        <v>128</v>
      </c>
      <c r="AU82" s="64" t="str">
        <f>Studienliste!$F$10</f>
        <v>OTTO-01 17</v>
      </c>
      <c r="AV82" s="65" t="str">
        <f>Studienliste!$F$8</f>
        <v>TUD-02 20</v>
      </c>
      <c r="AW82" s="66" t="str">
        <f>AT82</f>
        <v>ENWI</v>
      </c>
    </row>
    <row r="83" spans="3:49" x14ac:dyDescent="0.25">
      <c r="C83" s="8" t="str">
        <f t="shared" ref="C83:D111" si="33">C46</f>
        <v>Austria</v>
      </c>
      <c r="D83" s="8" t="str">
        <f t="shared" si="33"/>
        <v>Donawitz</v>
      </c>
      <c r="E83" s="50">
        <f>'Gesamtenergie 2050 var.'!E7*'Energie pro Energieträger'!D$51</f>
        <v>10033.888198667937</v>
      </c>
      <c r="F83" s="54">
        <f>'Gesamtenergie 2050 var.'!F7*'Energie pro Energieträger'!D$49</f>
        <v>11881.627334813411</v>
      </c>
      <c r="G83" s="51">
        <f>'Gesamtenergie 2050 var.'!G7*'Energie pro Energieträger'!E$50</f>
        <v>9816.9511094196023</v>
      </c>
      <c r="H83" s="53">
        <f>'Gesamtenergie 2050 var.'!H7*'Energie pro Energieträger'!E$52</f>
        <v>7638.8150820171286</v>
      </c>
      <c r="I83" s="52">
        <f>'Gesamtenergie 2050 var.'!I7*'Energie pro Energieträger'!E$49</f>
        <v>6867.726685104135</v>
      </c>
      <c r="K83" s="8" t="str">
        <f>C83</f>
        <v>Austria</v>
      </c>
      <c r="L83" s="8" t="str">
        <f>D83</f>
        <v>Donawitz</v>
      </c>
      <c r="M83" s="50">
        <f>E83-'Verbrauch je Träger 2019'!F83</f>
        <v>-7242.678801332062</v>
      </c>
      <c r="N83" s="54">
        <f>F83-'Verbrauch je Träger 2019'!G83</f>
        <v>-8576.4171096310365</v>
      </c>
      <c r="O83" s="51">
        <f>G83-'Verbrauch je Träger 2019'!H83</f>
        <v>-7086.0888905803949</v>
      </c>
      <c r="P83" s="53">
        <f>H83-'Verbrauch je Träger 2019'!I83</f>
        <v>-5513.8629179828713</v>
      </c>
      <c r="Q83" s="52">
        <f>I83-'Verbrauch je Träger 2019'!J83</f>
        <v>-4957.2745371180863</v>
      </c>
      <c r="S83" s="8" t="str">
        <f>K83</f>
        <v>Austria</v>
      </c>
      <c r="T83" s="8" t="str">
        <f>L83</f>
        <v>Donawitz</v>
      </c>
      <c r="U83" s="50">
        <f>'Gesamtenergie 2050 var.'!E43*'Energie pro Energieträger'!D$51</f>
        <v>9496.3584737392976</v>
      </c>
      <c r="V83" s="54">
        <f>'Gesamtenergie 2050 var.'!F43*'Energie pro Energieträger'!D$49</f>
        <v>11245.111584734119</v>
      </c>
      <c r="W83" s="51">
        <f>'Gesamtenergie 2050 var.'!G43*'Energie pro Energieträger'!E$50</f>
        <v>9291.0430142721216</v>
      </c>
      <c r="X83" s="53">
        <f>'Gesamtenergie 2050 var.'!H43*'Energie pro Energieträger'!E$52</f>
        <v>7229.5928454804962</v>
      </c>
      <c r="Y83" s="52">
        <f>'Gesamtenergie 2050 var.'!I43*'Energie pro Energieträger'!E$49</f>
        <v>6499.8127555449846</v>
      </c>
      <c r="AA83" s="8" t="str">
        <f>S83</f>
        <v>Austria</v>
      </c>
      <c r="AB83" s="8" t="str">
        <f>T83</f>
        <v>Donawitz</v>
      </c>
      <c r="AC83" s="50">
        <f>U83-'Verbrauch je Träger 2019'!F83</f>
        <v>-7780.2085262607015</v>
      </c>
      <c r="AD83" s="54">
        <f>V83-'Verbrauch je Träger 2019'!G83</f>
        <v>-9212.9328597103286</v>
      </c>
      <c r="AE83" s="51">
        <f>W83-'Verbrauch je Träger 2019'!H83</f>
        <v>-7611.9969857278757</v>
      </c>
      <c r="AF83" s="53">
        <f>X83-'Verbrauch je Träger 2019'!I83</f>
        <v>-5923.0851545195037</v>
      </c>
      <c r="AG83" s="52">
        <f>Y83-'Verbrauch je Träger 2019'!J83</f>
        <v>-5325.1884666772366</v>
      </c>
      <c r="AI83" s="8" t="str">
        <f>AA83</f>
        <v>Austria</v>
      </c>
      <c r="AJ83" s="8" t="str">
        <f>AB83</f>
        <v>Donawitz</v>
      </c>
      <c r="AK83" s="50">
        <f>'Gesamtenergie 2050 var.'!E79*'Energie pro Energieträger'!D$51</f>
        <v>8958.828748810658</v>
      </c>
      <c r="AL83" s="54">
        <f>'Gesamtenergie 2050 var.'!F79*'Energie pro Energieträger'!D$49</f>
        <v>10608.59583465483</v>
      </c>
      <c r="AM83" s="51">
        <f>'Gesamtenergie 2050 var.'!G79*'Energie pro Energieträger'!E$50</f>
        <v>8765.1349191246445</v>
      </c>
      <c r="AN83" s="53">
        <f>'Gesamtenergie 2050 var.'!H79*'Energie pro Energieträger'!E$52</f>
        <v>6820.3706089438647</v>
      </c>
      <c r="AO83" s="52">
        <f>'Gesamtenergie 2050 var.'!I79*'Energie pro Energieträger'!E$49</f>
        <v>6131.8988259858343</v>
      </c>
      <c r="AQ83" s="8" t="str">
        <f>AI83</f>
        <v>Austria</v>
      </c>
      <c r="AR83" s="8" t="str">
        <f>AJ83</f>
        <v>Donawitz</v>
      </c>
      <c r="AS83" s="50">
        <f>AK83-'Verbrauch je Träger 2019'!F83</f>
        <v>-8317.7382511893411</v>
      </c>
      <c r="AT83" s="54">
        <f>AL83-'Verbrauch je Träger 2019'!G83</f>
        <v>-9849.448609789617</v>
      </c>
      <c r="AU83" s="51">
        <f>AM83-'Verbrauch je Träger 2019'!H83</f>
        <v>-8137.9050808753527</v>
      </c>
      <c r="AV83" s="53">
        <f>AN83-'Verbrauch je Träger 2019'!I83</f>
        <v>-6332.3073910561352</v>
      </c>
      <c r="AW83" s="52">
        <f>AO83-'Verbrauch je Träger 2019'!J83</f>
        <v>-5693.102396236387</v>
      </c>
    </row>
    <row r="84" spans="3:49" x14ac:dyDescent="0.25">
      <c r="C84" s="8" t="str">
        <f t="shared" si="33"/>
        <v>Austria</v>
      </c>
      <c r="D84" s="8" t="str">
        <f t="shared" si="33"/>
        <v>Linz</v>
      </c>
      <c r="E84" s="50">
        <f>'Gesamtenergie 2050 var.'!E8*'Energie pro Energieträger'!D$51</f>
        <v>10033.888198667937</v>
      </c>
      <c r="F84" s="54">
        <f>'Gesamtenergie 2050 var.'!F8*'Energie pro Energieträger'!D$49</f>
        <v>11881.627334813411</v>
      </c>
      <c r="G84" s="51">
        <f>'Gesamtenergie 2050 var.'!G8*'Energie pro Energieträger'!E$50</f>
        <v>9816.9511094196023</v>
      </c>
      <c r="H84" s="53">
        <f>'Gesamtenergie 2050 var.'!H8*'Energie pro Energieträger'!E$52</f>
        <v>7638.8150820171286</v>
      </c>
      <c r="I84" s="52">
        <f>'Gesamtenergie 2050 var.'!I8*'Energie pro Energieträger'!E$49</f>
        <v>6867.726685104135</v>
      </c>
      <c r="K84" s="8" t="str">
        <f t="shared" ref="K84:K111" si="34">C84</f>
        <v>Austria</v>
      </c>
      <c r="L84" s="8" t="str">
        <f t="shared" ref="L84:L111" si="35">D84</f>
        <v>Linz</v>
      </c>
      <c r="M84" s="50">
        <f>E84-'Verbrauch je Träger 2019'!F84</f>
        <v>-7242.678801332062</v>
      </c>
      <c r="N84" s="54">
        <f>F84-'Verbrauch je Träger 2019'!G84</f>
        <v>-8576.4171096310365</v>
      </c>
      <c r="O84" s="51">
        <f>G84-'Verbrauch je Träger 2019'!H84</f>
        <v>-7086.0888905803949</v>
      </c>
      <c r="P84" s="53">
        <f>H84-'Verbrauch je Träger 2019'!I84</f>
        <v>-5513.8629179828713</v>
      </c>
      <c r="Q84" s="52">
        <f>I84-'Verbrauch je Träger 2019'!J84</f>
        <v>-4957.2745371180863</v>
      </c>
      <c r="S84" s="8" t="str">
        <f t="shared" ref="S84:S111" si="36">K84</f>
        <v>Austria</v>
      </c>
      <c r="T84" s="8" t="str">
        <f t="shared" ref="T84:T111" si="37">L84</f>
        <v>Linz</v>
      </c>
      <c r="U84" s="50">
        <f>'Gesamtenergie 2050 var.'!E44*'Energie pro Energieträger'!D$51</f>
        <v>9496.3584737392976</v>
      </c>
      <c r="V84" s="54">
        <f>'Gesamtenergie 2050 var.'!F44*'Energie pro Energieträger'!D$49</f>
        <v>11245.111584734119</v>
      </c>
      <c r="W84" s="51">
        <f>'Gesamtenergie 2050 var.'!G44*'Energie pro Energieträger'!E$50</f>
        <v>9291.0430142721216</v>
      </c>
      <c r="X84" s="53">
        <f>'Gesamtenergie 2050 var.'!H44*'Energie pro Energieträger'!E$52</f>
        <v>7229.5928454804962</v>
      </c>
      <c r="Y84" s="52">
        <f>'Gesamtenergie 2050 var.'!I44*'Energie pro Energieträger'!E$49</f>
        <v>6499.8127555449846</v>
      </c>
      <c r="AA84" s="8" t="str">
        <f t="shared" ref="AA84:AA111" si="38">S84</f>
        <v>Austria</v>
      </c>
      <c r="AB84" s="8" t="str">
        <f t="shared" ref="AB84:AB111" si="39">T84</f>
        <v>Linz</v>
      </c>
      <c r="AC84" s="50">
        <f>U84-'Verbrauch je Träger 2019'!F84</f>
        <v>-7780.2085262607015</v>
      </c>
      <c r="AD84" s="54">
        <f>V84-'Verbrauch je Träger 2019'!G84</f>
        <v>-9212.9328597103286</v>
      </c>
      <c r="AE84" s="51">
        <f>W84-'Verbrauch je Träger 2019'!H84</f>
        <v>-7611.9969857278757</v>
      </c>
      <c r="AF84" s="53">
        <f>X84-'Verbrauch je Träger 2019'!I84</f>
        <v>-5923.0851545195037</v>
      </c>
      <c r="AG84" s="52">
        <f>Y84-'Verbrauch je Träger 2019'!J84</f>
        <v>-5325.1884666772366</v>
      </c>
      <c r="AI84" s="8" t="str">
        <f t="shared" ref="AI84:AI111" si="40">AA84</f>
        <v>Austria</v>
      </c>
      <c r="AJ84" s="8" t="str">
        <f t="shared" ref="AJ84:AJ111" si="41">AB84</f>
        <v>Linz</v>
      </c>
      <c r="AK84" s="50">
        <f>'Gesamtenergie 2050 var.'!E80*'Energie pro Energieträger'!D$51</f>
        <v>8958.828748810658</v>
      </c>
      <c r="AL84" s="54">
        <f>'Gesamtenergie 2050 var.'!F80*'Energie pro Energieträger'!D$49</f>
        <v>10608.59583465483</v>
      </c>
      <c r="AM84" s="51">
        <f>'Gesamtenergie 2050 var.'!G80*'Energie pro Energieträger'!E$50</f>
        <v>8765.1349191246445</v>
      </c>
      <c r="AN84" s="53">
        <f>'Gesamtenergie 2050 var.'!H80*'Energie pro Energieträger'!E$52</f>
        <v>6820.3706089438647</v>
      </c>
      <c r="AO84" s="52">
        <f>'Gesamtenergie 2050 var.'!I80*'Energie pro Energieträger'!E$49</f>
        <v>6131.8988259858343</v>
      </c>
      <c r="AQ84" s="8" t="str">
        <f t="shared" ref="AQ84:AQ111" si="42">AI84</f>
        <v>Austria</v>
      </c>
      <c r="AR84" s="8" t="str">
        <f t="shared" ref="AR84:AR111" si="43">AJ84</f>
        <v>Linz</v>
      </c>
      <c r="AS84" s="50">
        <f>AK84-'Verbrauch je Träger 2019'!F84</f>
        <v>-8317.7382511893411</v>
      </c>
      <c r="AT84" s="54">
        <f>AL84-'Verbrauch je Träger 2019'!G84</f>
        <v>-9849.448609789617</v>
      </c>
      <c r="AU84" s="51">
        <f>AM84-'Verbrauch je Träger 2019'!H84</f>
        <v>-8137.9050808753527</v>
      </c>
      <c r="AV84" s="53">
        <f>AN84-'Verbrauch je Träger 2019'!I84</f>
        <v>-6332.3073910561352</v>
      </c>
      <c r="AW84" s="52">
        <f>AO84-'Verbrauch je Träger 2019'!J84</f>
        <v>-5693.102396236387</v>
      </c>
    </row>
    <row r="85" spans="3:49" x14ac:dyDescent="0.25">
      <c r="C85" s="8" t="str">
        <f t="shared" si="33"/>
        <v>Belgium</v>
      </c>
      <c r="D85" s="8" t="str">
        <f t="shared" si="33"/>
        <v>Ghent</v>
      </c>
      <c r="E85" s="50">
        <f>'Gesamtenergie 2050 var.'!E9*'Energie pro Energieträger'!D$51</f>
        <v>14493.689552806854</v>
      </c>
      <c r="F85" s="54">
        <f>'Gesamtenergie 2050 var.'!F9*'Energie pro Energieträger'!D$49</f>
        <v>17162.700496881283</v>
      </c>
      <c r="G85" s="51">
        <f>'Gesamtenergie 2050 var.'!G9*'Energie pro Energieträger'!E$50</f>
        <v>14180.329590865844</v>
      </c>
      <c r="H85" s="53">
        <f>'Gesamtenergie 2050 var.'!H9*'Energie pro Energieträger'!E$52</f>
        <v>11034.068962892487</v>
      </c>
      <c r="I85" s="52">
        <f>'Gesamtenergie 2050 var.'!I9*'Energie pro Energieträger'!E$49</f>
        <v>9920.2519040067673</v>
      </c>
      <c r="K85" s="8" t="str">
        <f t="shared" si="34"/>
        <v>Belgium</v>
      </c>
      <c r="L85" s="8" t="str">
        <f t="shared" si="35"/>
        <v>Ghent</v>
      </c>
      <c r="M85" s="50">
        <f>E85-'Verbrauch je Träger 2019'!F85</f>
        <v>-10461.860447193145</v>
      </c>
      <c r="N85" s="54">
        <f>F85-'Verbrauch je Träger 2019'!G85</f>
        <v>-12388.410614229833</v>
      </c>
      <c r="O85" s="51">
        <f>G85-'Verbrauch je Träger 2019'!H85</f>
        <v>-10235.670409134153</v>
      </c>
      <c r="P85" s="53">
        <f>H85-'Verbrauch je Träger 2019'!I85</f>
        <v>-7964.6310371075142</v>
      </c>
      <c r="Q85" s="52">
        <f>I85-'Verbrauch je Träger 2019'!J85</f>
        <v>-7160.653651548786</v>
      </c>
      <c r="S85" s="8" t="str">
        <f t="shared" si="36"/>
        <v>Belgium</v>
      </c>
      <c r="T85" s="8" t="str">
        <f t="shared" si="37"/>
        <v>Ghent</v>
      </c>
      <c r="U85" s="50">
        <f>'Gesamtenergie 2050 var.'!E45*'Energie pro Energieträger'!D$51</f>
        <v>13717.2418981922</v>
      </c>
      <c r="V85" s="54">
        <f>'Gesamtenergie 2050 var.'!F45*'Energie pro Energieträger'!D$49</f>
        <v>16243.270113119786</v>
      </c>
      <c r="W85" s="51">
        <f>'Gesamtenergie 2050 var.'!G45*'Energie pro Energieträger'!E$50</f>
        <v>13420.669077069459</v>
      </c>
      <c r="X85" s="53">
        <f>'Gesamtenergie 2050 var.'!H45*'Energie pro Energieträger'!E$52</f>
        <v>10442.958125594674</v>
      </c>
      <c r="Y85" s="52">
        <f>'Gesamtenergie 2050 var.'!I45*'Energie pro Energieträger'!E$49</f>
        <v>9388.8098377206898</v>
      </c>
      <c r="AA85" s="8" t="str">
        <f t="shared" si="38"/>
        <v>Belgium</v>
      </c>
      <c r="AB85" s="8" t="str">
        <f t="shared" si="39"/>
        <v>Ghent</v>
      </c>
      <c r="AC85" s="50">
        <f>U85-'Verbrauch je Träger 2019'!F85</f>
        <v>-11238.308101807799</v>
      </c>
      <c r="AD85" s="54">
        <f>V85-'Verbrauch je Träger 2019'!G85</f>
        <v>-13307.84099799133</v>
      </c>
      <c r="AE85" s="51">
        <f>W85-'Verbrauch je Träger 2019'!H85</f>
        <v>-10995.330922930538</v>
      </c>
      <c r="AF85" s="53">
        <f>X85-'Verbrauch je Träger 2019'!I85</f>
        <v>-8555.7418744053266</v>
      </c>
      <c r="AG85" s="52">
        <f>Y85-'Verbrauch je Träger 2019'!J85</f>
        <v>-7692.0957178348635</v>
      </c>
      <c r="AI85" s="8" t="str">
        <f t="shared" si="40"/>
        <v>Belgium</v>
      </c>
      <c r="AJ85" s="8" t="str">
        <f t="shared" si="41"/>
        <v>Ghent</v>
      </c>
      <c r="AK85" s="50">
        <f>'Gesamtenergie 2050 var.'!E81*'Energie pro Energieträger'!D$51</f>
        <v>12940.794243577548</v>
      </c>
      <c r="AL85" s="54">
        <f>'Gesamtenergie 2050 var.'!F81*'Energie pro Energieträger'!D$49</f>
        <v>15323.839729358289</v>
      </c>
      <c r="AM85" s="51">
        <f>'Gesamtenergie 2050 var.'!G81*'Energie pro Energieträger'!E$50</f>
        <v>12661.008563273075</v>
      </c>
      <c r="AN85" s="53">
        <f>'Gesamtenergie 2050 var.'!H81*'Energie pro Energieträger'!E$52</f>
        <v>9851.8472882968636</v>
      </c>
      <c r="AO85" s="52">
        <f>'Gesamtenergie 2050 var.'!I81*'Energie pro Energieträger'!E$49</f>
        <v>8857.367771434614</v>
      </c>
      <c r="AQ85" s="8" t="str">
        <f t="shared" si="42"/>
        <v>Belgium</v>
      </c>
      <c r="AR85" s="8" t="str">
        <f t="shared" si="43"/>
        <v>Ghent</v>
      </c>
      <c r="AS85" s="50">
        <f>AK85-'Verbrauch je Träger 2019'!F85</f>
        <v>-12014.755756422452</v>
      </c>
      <c r="AT85" s="54">
        <f>AL85-'Verbrauch je Träger 2019'!G85</f>
        <v>-14227.271381752827</v>
      </c>
      <c r="AU85" s="51">
        <f>AM85-'Verbrauch je Träger 2019'!H85</f>
        <v>-11754.991436726921</v>
      </c>
      <c r="AV85" s="53">
        <f>AN85-'Verbrauch je Träger 2019'!I85</f>
        <v>-9146.8527117031372</v>
      </c>
      <c r="AW85" s="52">
        <f>AO85-'Verbrauch je Träger 2019'!J85</f>
        <v>-8223.5377841209392</v>
      </c>
    </row>
    <row r="86" spans="3:49" x14ac:dyDescent="0.25">
      <c r="C86" s="8" t="str">
        <f t="shared" si="33"/>
        <v>Czech Republic</v>
      </c>
      <c r="D86" s="8" t="str">
        <f t="shared" si="33"/>
        <v>Trinec</v>
      </c>
      <c r="E86" s="50">
        <f>'Gesamtenergie 2050 var.'!E10*'Energie pro Energieträger'!D$51</f>
        <v>6869.2110302568999</v>
      </c>
      <c r="F86" s="54">
        <f>'Gesamtenergie 2050 var.'!F10*'Energie pro Energieträger'!D$49</f>
        <v>8134.1752997145613</v>
      </c>
      <c r="G86" s="51">
        <f>'Gesamtenergie 2050 var.'!G10*'Energie pro Energieträger'!E$50</f>
        <v>6720.6956574690776</v>
      </c>
      <c r="H86" s="53">
        <f>'Gesamtenergie 2050 var.'!H10*'Energie pro Energieträger'!E$52</f>
        <v>5229.5413084681268</v>
      </c>
      <c r="I86" s="52">
        <f>'Gesamtenergie 2050 var.'!I10*'Energie pro Energieträger'!E$49</f>
        <v>4701.6533335870608</v>
      </c>
      <c r="K86" s="8" t="str">
        <f t="shared" si="34"/>
        <v>Czech Republic</v>
      </c>
      <c r="L86" s="8" t="str">
        <f t="shared" si="35"/>
        <v>Trinec</v>
      </c>
      <c r="M86" s="50">
        <f>E86-'Verbrauch je Träger 2019'!F86</f>
        <v>-4958.345969743099</v>
      </c>
      <c r="N86" s="54">
        <f>F86-'Verbrauch je Träger 2019'!G86</f>
        <v>-5871.4247002854408</v>
      </c>
      <c r="O86" s="51">
        <f>G86-'Verbrauch je Träger 2019'!H86</f>
        <v>-4851.1443425309208</v>
      </c>
      <c r="P86" s="53">
        <f>H86-'Verbrauch je Träger 2019'!I86</f>
        <v>-3774.796691531873</v>
      </c>
      <c r="Q86" s="52">
        <f>I86-'Verbrauch je Träger 2019'!J86</f>
        <v>-3393.7556664129388</v>
      </c>
      <c r="S86" s="8" t="str">
        <f t="shared" si="36"/>
        <v>Czech Republic</v>
      </c>
      <c r="T86" s="8" t="str">
        <f t="shared" si="37"/>
        <v>Trinec</v>
      </c>
      <c r="U86" s="50">
        <f>'Gesamtenergie 2050 var.'!E46*'Energie pro Energieträger'!D$51</f>
        <v>6501.2175822074223</v>
      </c>
      <c r="V86" s="54">
        <f>'Gesamtenergie 2050 var.'!F46*'Energie pro Energieträger'!D$49</f>
        <v>7698.4159086584232</v>
      </c>
      <c r="W86" s="51">
        <f>'Gesamtenergie 2050 var.'!G46*'Energie pro Energieträger'!E$50</f>
        <v>6360.6583901046624</v>
      </c>
      <c r="X86" s="53">
        <f>'Gesamtenergie 2050 var.'!H46*'Energie pro Energieträger'!E$52</f>
        <v>4949.3873098001914</v>
      </c>
      <c r="Y86" s="52">
        <f>'Gesamtenergie 2050 var.'!I46*'Energie pro Energieträger'!E$49</f>
        <v>4449.7790478591824</v>
      </c>
      <c r="AA86" s="8" t="str">
        <f t="shared" si="38"/>
        <v>Czech Republic</v>
      </c>
      <c r="AB86" s="8" t="str">
        <f t="shared" si="39"/>
        <v>Trinec</v>
      </c>
      <c r="AC86" s="50">
        <f>U86-'Verbrauch je Träger 2019'!F86</f>
        <v>-5326.3394177925766</v>
      </c>
      <c r="AD86" s="54">
        <f>V86-'Verbrauch je Träger 2019'!G86</f>
        <v>-6307.184091341579</v>
      </c>
      <c r="AE86" s="51">
        <f>W86-'Verbrauch je Träger 2019'!H86</f>
        <v>-5211.1816098953359</v>
      </c>
      <c r="AF86" s="53">
        <f>X86-'Verbrauch je Träger 2019'!I86</f>
        <v>-4054.9506901998084</v>
      </c>
      <c r="AG86" s="52">
        <f>Y86-'Verbrauch je Träger 2019'!J86</f>
        <v>-3645.6299521408173</v>
      </c>
      <c r="AI86" s="8" t="str">
        <f t="shared" si="40"/>
        <v>Czech Republic</v>
      </c>
      <c r="AJ86" s="8" t="str">
        <f t="shared" si="41"/>
        <v>Trinec</v>
      </c>
      <c r="AK86" s="50">
        <f>'Gesamtenergie 2050 var.'!E82*'Energie pro Energieträger'!D$51</f>
        <v>6133.2241341579456</v>
      </c>
      <c r="AL86" s="54">
        <f>'Gesamtenergie 2050 var.'!F82*'Energie pro Energieträger'!D$49</f>
        <v>7262.6565176022868</v>
      </c>
      <c r="AM86" s="51">
        <f>'Gesamtenergie 2050 var.'!G82*'Energie pro Energieträger'!E$50</f>
        <v>6000.6211227402482</v>
      </c>
      <c r="AN86" s="53">
        <f>'Gesamtenergie 2050 var.'!H82*'Energie pro Energieträger'!E$52</f>
        <v>4669.2333111322559</v>
      </c>
      <c r="AO86" s="52">
        <f>'Gesamtenergie 2050 var.'!I82*'Energie pro Energieträger'!E$49</f>
        <v>4197.9047621313048</v>
      </c>
      <c r="AQ86" s="8" t="str">
        <f t="shared" si="42"/>
        <v>Czech Republic</v>
      </c>
      <c r="AR86" s="8" t="str">
        <f t="shared" si="43"/>
        <v>Trinec</v>
      </c>
      <c r="AS86" s="50">
        <f>AK86-'Verbrauch je Träger 2019'!F86</f>
        <v>-5694.3328658420533</v>
      </c>
      <c r="AT86" s="54">
        <f>AL86-'Verbrauch je Träger 2019'!G86</f>
        <v>-6742.9434823977153</v>
      </c>
      <c r="AU86" s="51">
        <f>AM86-'Verbrauch je Träger 2019'!H86</f>
        <v>-5571.2188772597501</v>
      </c>
      <c r="AV86" s="53">
        <f>AN86-'Verbrauch je Träger 2019'!I86</f>
        <v>-4335.1046888677438</v>
      </c>
      <c r="AW86" s="52">
        <f>AO86-'Verbrauch je Träger 2019'!J86</f>
        <v>-3897.5042378686949</v>
      </c>
    </row>
    <row r="87" spans="3:49" x14ac:dyDescent="0.25">
      <c r="C87" s="8" t="str">
        <f t="shared" si="33"/>
        <v>Finland</v>
      </c>
      <c r="D87" s="8" t="str">
        <f t="shared" si="33"/>
        <v>Raahe</v>
      </c>
      <c r="E87" s="50">
        <f>'Gesamtenergie 2050 var.'!E11*'Energie pro Energieträger'!D$51</f>
        <v>6914.4207040913434</v>
      </c>
      <c r="F87" s="54">
        <f>'Gesamtenergie 2050 var.'!F11*'Energie pro Energieträger'!D$49</f>
        <v>8187.7103287874024</v>
      </c>
      <c r="G87" s="51">
        <f>'Gesamtenergie 2050 var.'!G11*'Energie pro Energieträger'!E$50</f>
        <v>6764.9278782112278</v>
      </c>
      <c r="H87" s="53">
        <f>'Gesamtenergie 2050 var.'!H11*'Energie pro Energieträger'!E$52</f>
        <v>5263.9595052331133</v>
      </c>
      <c r="I87" s="52">
        <f>'Gesamtenergie 2050 var.'!I11*'Energie pro Energieträger'!E$49</f>
        <v>4732.5972386087333</v>
      </c>
      <c r="K87" s="8" t="str">
        <f t="shared" si="34"/>
        <v>Finland</v>
      </c>
      <c r="L87" s="8" t="str">
        <f t="shared" si="35"/>
        <v>Raahe</v>
      </c>
      <c r="M87" s="50">
        <f>E87-'Verbrauch je Träger 2019'!F87</f>
        <v>-4990.9792959086562</v>
      </c>
      <c r="N87" s="54">
        <f>F87-'Verbrauch je Träger 2019'!G87</f>
        <v>-5910.0674489903786</v>
      </c>
      <c r="O87" s="51">
        <f>G87-'Verbrauch je Träger 2019'!H87</f>
        <v>-4883.0721217887703</v>
      </c>
      <c r="P87" s="53">
        <f>H87-'Verbrauch je Träger 2019'!I87</f>
        <v>-3799.6404947668871</v>
      </c>
      <c r="Q87" s="52">
        <f>I87-'Verbrauch je Träger 2019'!J87</f>
        <v>-3416.0916502801547</v>
      </c>
      <c r="S87" s="8" t="str">
        <f t="shared" si="36"/>
        <v>Finland</v>
      </c>
      <c r="T87" s="8" t="str">
        <f t="shared" si="37"/>
        <v>Raahe</v>
      </c>
      <c r="U87" s="50">
        <f>'Gesamtenergie 2050 var.'!E47*'Energie pro Energieträger'!D$51</f>
        <v>6544.0053092293065</v>
      </c>
      <c r="V87" s="54">
        <f>'Gesamtenergie 2050 var.'!F47*'Energie pro Energieträger'!D$49</f>
        <v>7749.0829897452195</v>
      </c>
      <c r="W87" s="51">
        <f>'Gesamtenergie 2050 var.'!G47*'Energie pro Energieträger'!E$50</f>
        <v>6402.5210275927693</v>
      </c>
      <c r="X87" s="53">
        <f>'Gesamtenergie 2050 var.'!H47*'Energie pro Energieträger'!E$52</f>
        <v>4981.9616745956246</v>
      </c>
      <c r="Y87" s="52">
        <f>'Gesamtenergie 2050 var.'!I47*'Energie pro Energieträger'!E$49</f>
        <v>4479.0652436832652</v>
      </c>
      <c r="AA87" s="8" t="str">
        <f t="shared" si="38"/>
        <v>Finland</v>
      </c>
      <c r="AB87" s="8" t="str">
        <f t="shared" si="39"/>
        <v>Raahe</v>
      </c>
      <c r="AC87" s="50">
        <f>U87-'Verbrauch je Träger 2019'!F87</f>
        <v>-5361.3946907706932</v>
      </c>
      <c r="AD87" s="54">
        <f>V87-'Verbrauch je Träger 2019'!G87</f>
        <v>-6348.6947880325615</v>
      </c>
      <c r="AE87" s="51">
        <f>W87-'Verbrauch je Träger 2019'!H87</f>
        <v>-5245.4789724072289</v>
      </c>
      <c r="AF87" s="53">
        <f>X87-'Verbrauch je Träger 2019'!I87</f>
        <v>-4081.6383254043758</v>
      </c>
      <c r="AG87" s="52">
        <f>Y87-'Verbrauch je Träger 2019'!J87</f>
        <v>-3669.6236452056228</v>
      </c>
      <c r="AI87" s="8" t="str">
        <f t="shared" si="40"/>
        <v>Finland</v>
      </c>
      <c r="AJ87" s="8" t="str">
        <f t="shared" si="41"/>
        <v>Raahe</v>
      </c>
      <c r="AK87" s="50">
        <f>'Gesamtenergie 2050 var.'!E83*'Energie pro Energieträger'!D$51</f>
        <v>6173.5899143672705</v>
      </c>
      <c r="AL87" s="54">
        <f>'Gesamtenergie 2050 var.'!F83*'Energie pro Energieträger'!D$49</f>
        <v>7310.4556507030375</v>
      </c>
      <c r="AM87" s="51">
        <f>'Gesamtenergie 2050 var.'!G83*'Energie pro Energieträger'!E$50</f>
        <v>6040.1141769743108</v>
      </c>
      <c r="AN87" s="53">
        <f>'Gesamtenergie 2050 var.'!H83*'Energie pro Energieträger'!E$52</f>
        <v>4699.9638439581367</v>
      </c>
      <c r="AO87" s="52">
        <f>'Gesamtenergie 2050 var.'!I83*'Energie pro Energieträger'!E$49</f>
        <v>4225.5332487577971</v>
      </c>
      <c r="AQ87" s="8" t="str">
        <f t="shared" si="42"/>
        <v>Finland</v>
      </c>
      <c r="AR87" s="8" t="str">
        <f t="shared" si="43"/>
        <v>Raahe</v>
      </c>
      <c r="AS87" s="50">
        <f>AK87-'Verbrauch je Träger 2019'!F87</f>
        <v>-5731.8100856327292</v>
      </c>
      <c r="AT87" s="54">
        <f>AL87-'Verbrauch je Träger 2019'!G87</f>
        <v>-6787.3221270747435</v>
      </c>
      <c r="AU87" s="51">
        <f>AM87-'Verbrauch je Träger 2019'!H87</f>
        <v>-5607.8858230256874</v>
      </c>
      <c r="AV87" s="53">
        <f>AN87-'Verbrauch je Träger 2019'!I87</f>
        <v>-4363.6361560418636</v>
      </c>
      <c r="AW87" s="52">
        <f>AO87-'Verbrauch je Träger 2019'!J87</f>
        <v>-3923.1556401310909</v>
      </c>
    </row>
    <row r="88" spans="3:49" x14ac:dyDescent="0.25">
      <c r="C88" s="8" t="str">
        <f t="shared" si="33"/>
        <v>France</v>
      </c>
      <c r="D88" s="8" t="str">
        <f t="shared" si="33"/>
        <v>Fos-Sur-Mer</v>
      </c>
      <c r="E88" s="50">
        <f>'Gesamtenergie 2050 var.'!E12*'Energie pro Energieträger'!D$51</f>
        <v>9972.7221693625143</v>
      </c>
      <c r="F88" s="54">
        <f>'Gesamtenergie 2050 var.'!F12*'Energie pro Energieträger'!D$49</f>
        <v>11809.197589597215</v>
      </c>
      <c r="G88" s="51">
        <f>'Gesamtenergie 2050 var.'!G12*'Energie pro Energieträger'!E$50</f>
        <v>9757.1075166508108</v>
      </c>
      <c r="H88" s="53">
        <f>'Gesamtenergie 2050 var.'!H12*'Energie pro Energieträger'!E$52</f>
        <v>7592.2492863939124</v>
      </c>
      <c r="I88" s="52">
        <f>'Gesamtenergie 2050 var.'!I12*'Energie pro Energieträger'!E$49</f>
        <v>6825.8614018395192</v>
      </c>
      <c r="K88" s="8" t="str">
        <f t="shared" si="34"/>
        <v>France</v>
      </c>
      <c r="L88" s="8" t="str">
        <f t="shared" si="35"/>
        <v>Fos-Sur-Mer</v>
      </c>
      <c r="M88" s="50">
        <f>E88-'Verbrauch je Träger 2019'!F88</f>
        <v>-7198.5278306374857</v>
      </c>
      <c r="N88" s="54">
        <f>F88-'Verbrauch je Träger 2019'!G88</f>
        <v>-8524.1357437361239</v>
      </c>
      <c r="O88" s="51">
        <f>G88-'Verbrauch je Träger 2019'!H88</f>
        <v>-7042.8924833491892</v>
      </c>
      <c r="P88" s="53">
        <f>H88-'Verbrauch je Träger 2019'!I88</f>
        <v>-5480.2507136060876</v>
      </c>
      <c r="Q88" s="52">
        <f>I88-'Verbrauch je Träger 2019'!J88</f>
        <v>-4927.0552648271469</v>
      </c>
      <c r="S88" s="8" t="str">
        <f t="shared" si="36"/>
        <v>France</v>
      </c>
      <c r="T88" s="8" t="str">
        <f t="shared" si="37"/>
        <v>Fos-Sur-Mer</v>
      </c>
      <c r="U88" s="50">
        <f>'Gesamtenergie 2050 var.'!E48*'Energie pro Energieträger'!D$51</f>
        <v>9438.4691960038072</v>
      </c>
      <c r="V88" s="54">
        <f>'Gesamtenergie 2050 var.'!F48*'Energie pro Energieträger'!D$49</f>
        <v>11176.56200444022</v>
      </c>
      <c r="W88" s="51">
        <f>'Gesamtenergie 2050 var.'!G48*'Energie pro Energieträger'!E$50</f>
        <v>9234.4053282588029</v>
      </c>
      <c r="X88" s="53">
        <f>'Gesamtenergie 2050 var.'!H48*'Energie pro Energieträger'!E$52</f>
        <v>7185.5216460513811</v>
      </c>
      <c r="Y88" s="52">
        <f>'Gesamtenergie 2050 var.'!I48*'Energie pro Energieträger'!E$49</f>
        <v>6460.1902553124019</v>
      </c>
      <c r="AA88" s="8" t="str">
        <f t="shared" si="38"/>
        <v>France</v>
      </c>
      <c r="AB88" s="8" t="str">
        <f t="shared" si="39"/>
        <v>Fos-Sur-Mer</v>
      </c>
      <c r="AC88" s="50">
        <f>U88-'Verbrauch je Träger 2019'!F88</f>
        <v>-7732.7808039961928</v>
      </c>
      <c r="AD88" s="54">
        <f>V88-'Verbrauch je Träger 2019'!G88</f>
        <v>-9156.7713288931191</v>
      </c>
      <c r="AE88" s="51">
        <f>W88-'Verbrauch je Träger 2019'!H88</f>
        <v>-7565.5946717411971</v>
      </c>
      <c r="AF88" s="53">
        <f>X88-'Verbrauch je Träger 2019'!I88</f>
        <v>-5886.9783539486189</v>
      </c>
      <c r="AG88" s="52">
        <f>Y88-'Verbrauch je Träger 2019'!J88</f>
        <v>-5292.7264113542642</v>
      </c>
      <c r="AI88" s="8" t="str">
        <f t="shared" si="40"/>
        <v>France</v>
      </c>
      <c r="AJ88" s="8" t="str">
        <f t="shared" si="41"/>
        <v>Fos-Sur-Mer</v>
      </c>
      <c r="AK88" s="50">
        <f>'Gesamtenergie 2050 var.'!E84*'Energie pro Energieträger'!D$51</f>
        <v>8904.2162226451019</v>
      </c>
      <c r="AL88" s="54">
        <f>'Gesamtenergie 2050 var.'!F84*'Energie pro Energieträger'!D$49</f>
        <v>10543.926419283229</v>
      </c>
      <c r="AM88" s="51">
        <f>'Gesamtenergie 2050 var.'!G84*'Energie pro Energieträger'!E$50</f>
        <v>8711.703139866795</v>
      </c>
      <c r="AN88" s="53">
        <f>'Gesamtenergie 2050 var.'!H84*'Energie pro Energieträger'!E$52</f>
        <v>6778.7940057088508</v>
      </c>
      <c r="AO88" s="52">
        <f>'Gesamtenergie 2050 var.'!I84*'Energie pro Energieträger'!E$49</f>
        <v>6094.5191087852854</v>
      </c>
      <c r="AQ88" s="8" t="str">
        <f t="shared" si="42"/>
        <v>France</v>
      </c>
      <c r="AR88" s="8" t="str">
        <f t="shared" si="43"/>
        <v>Fos-Sur-Mer</v>
      </c>
      <c r="AS88" s="50">
        <f>AK88-'Verbrauch je Träger 2019'!F88</f>
        <v>-8267.0337773548981</v>
      </c>
      <c r="AT88" s="54">
        <f>AL88-'Verbrauch je Träger 2019'!G88</f>
        <v>-9789.4069140501106</v>
      </c>
      <c r="AU88" s="51">
        <f>AM88-'Verbrauch je Träger 2019'!H88</f>
        <v>-8088.296860133205</v>
      </c>
      <c r="AV88" s="53">
        <f>AN88-'Verbrauch je Träger 2019'!I88</f>
        <v>-6293.7059942911492</v>
      </c>
      <c r="AW88" s="52">
        <f>AO88-'Verbrauch je Träger 2019'!J88</f>
        <v>-5658.3975578813806</v>
      </c>
    </row>
    <row r="89" spans="3:49" x14ac:dyDescent="0.25">
      <c r="C89" s="8" t="str">
        <f t="shared" si="33"/>
        <v>France</v>
      </c>
      <c r="D89" s="8" t="str">
        <f t="shared" si="33"/>
        <v>Dunkerque</v>
      </c>
      <c r="E89" s="50">
        <f>'Gesamtenergie 2050 var.'!E13*'Energie pro Energieträger'!D$51</f>
        <v>18216.839162702192</v>
      </c>
      <c r="F89" s="54">
        <f>'Gesamtenergie 2050 var.'!F13*'Energie pro Energieträger'!D$49</f>
        <v>21571.46759699758</v>
      </c>
      <c r="G89" s="51">
        <f>'Gesamtenergie 2050 var.'!G13*'Energie pro Energieträger'!E$50</f>
        <v>17822.983063748812</v>
      </c>
      <c r="H89" s="53">
        <f>'Gesamtenergie 2050 var.'!H13*'Energie pro Energieträger'!E$52</f>
        <v>13868.508696479548</v>
      </c>
      <c r="I89" s="52">
        <f>'Gesamtenergie 2050 var.'!I13*'Energie pro Energieträger'!E$49</f>
        <v>12468.573494026856</v>
      </c>
      <c r="K89" s="8" t="str">
        <f t="shared" si="34"/>
        <v>France</v>
      </c>
      <c r="L89" s="8" t="str">
        <f t="shared" si="35"/>
        <v>Dunkerque</v>
      </c>
      <c r="M89" s="50">
        <f>E89-'Verbrauch je Träger 2019'!F89</f>
        <v>-13149.310837297806</v>
      </c>
      <c r="N89" s="54">
        <f>F89-'Verbrauch je Träger 2019'!G89</f>
        <v>-15570.754625224654</v>
      </c>
      <c r="O89" s="51">
        <f>G89-'Verbrauch je Träger 2019'!H89</f>
        <v>-12865.016936251184</v>
      </c>
      <c r="P89" s="53">
        <f>H89-'Verbrauch je Träger 2019'!I89</f>
        <v>-10010.591303520454</v>
      </c>
      <c r="Q89" s="52">
        <f>I89-'Verbrauch je Träger 2019'!J89</f>
        <v>-9000.087617084253</v>
      </c>
      <c r="S89" s="8" t="str">
        <f t="shared" si="36"/>
        <v>France</v>
      </c>
      <c r="T89" s="8" t="str">
        <f t="shared" si="37"/>
        <v>Dunkerque</v>
      </c>
      <c r="U89" s="50">
        <f>'Gesamtenergie 2050 var.'!E49*'Energie pro Energieträger'!D$51</f>
        <v>17240.937064700287</v>
      </c>
      <c r="V89" s="54">
        <f>'Gesamtenergie 2050 var.'!F49*'Energie pro Energieträger'!D$49</f>
        <v>20415.853261444136</v>
      </c>
      <c r="W89" s="51">
        <f>'Gesamtenergie 2050 var.'!G49*'Energie pro Energieträger'!E$50</f>
        <v>16868.18039961941</v>
      </c>
      <c r="X89" s="53">
        <f>'Gesamtenergie 2050 var.'!H49*'Energie pro Energieträger'!E$52</f>
        <v>13125.552873453857</v>
      </c>
      <c r="Y89" s="52">
        <f>'Gesamtenergie 2050 var.'!I49*'Energie pro Energieträger'!E$49</f>
        <v>11800.614199703987</v>
      </c>
      <c r="AA89" s="8" t="str">
        <f t="shared" si="38"/>
        <v>France</v>
      </c>
      <c r="AB89" s="8" t="str">
        <f t="shared" si="39"/>
        <v>Dunkerque</v>
      </c>
      <c r="AC89" s="50">
        <f>U89-'Verbrauch je Träger 2019'!F89</f>
        <v>-14125.212935299711</v>
      </c>
      <c r="AD89" s="54">
        <f>V89-'Verbrauch je Träger 2019'!G89</f>
        <v>-16726.368960778098</v>
      </c>
      <c r="AE89" s="51">
        <f>W89-'Verbrauch je Träger 2019'!H89</f>
        <v>-13819.819600380586</v>
      </c>
      <c r="AF89" s="53">
        <f>X89-'Verbrauch je Träger 2019'!I89</f>
        <v>-10753.547126546146</v>
      </c>
      <c r="AG89" s="52">
        <f>Y89-'Verbrauch je Träger 2019'!J89</f>
        <v>-9668.046911407122</v>
      </c>
      <c r="AI89" s="8" t="str">
        <f t="shared" si="40"/>
        <v>France</v>
      </c>
      <c r="AJ89" s="8" t="str">
        <f t="shared" si="41"/>
        <v>Dunkerque</v>
      </c>
      <c r="AK89" s="50">
        <f>'Gesamtenergie 2050 var.'!E85*'Energie pro Energieträger'!D$51</f>
        <v>16265.034966698386</v>
      </c>
      <c r="AL89" s="54">
        <f>'Gesamtenergie 2050 var.'!F85*'Energie pro Energieträger'!D$49</f>
        <v>19260.238925890699</v>
      </c>
      <c r="AM89" s="51">
        <f>'Gesamtenergie 2050 var.'!G85*'Energie pro Energieträger'!E$50</f>
        <v>15913.377735490012</v>
      </c>
      <c r="AN89" s="53">
        <f>'Gesamtenergie 2050 var.'!H85*'Energie pro Energieträger'!E$52</f>
        <v>12382.597050428169</v>
      </c>
      <c r="AO89" s="52">
        <f>'Gesamtenergie 2050 var.'!I85*'Energie pro Energieträger'!E$49</f>
        <v>11132.65490538112</v>
      </c>
      <c r="AQ89" s="8" t="str">
        <f t="shared" si="42"/>
        <v>France</v>
      </c>
      <c r="AR89" s="8" t="str">
        <f t="shared" si="43"/>
        <v>Dunkerque</v>
      </c>
      <c r="AS89" s="50">
        <f>AK89-'Verbrauch je Träger 2019'!F89</f>
        <v>-15101.115033301612</v>
      </c>
      <c r="AT89" s="54">
        <f>AL89-'Verbrauch je Träger 2019'!G89</f>
        <v>-17881.983296331535</v>
      </c>
      <c r="AU89" s="51">
        <f>AM89-'Verbrauch je Träger 2019'!H89</f>
        <v>-14774.622264509984</v>
      </c>
      <c r="AV89" s="53">
        <f>AN89-'Verbrauch je Träger 2019'!I89</f>
        <v>-11496.502949571834</v>
      </c>
      <c r="AW89" s="52">
        <f>AO89-'Verbrauch je Träger 2019'!J89</f>
        <v>-10336.006205729989</v>
      </c>
    </row>
    <row r="90" spans="3:49" x14ac:dyDescent="0.25">
      <c r="C90" s="8" t="str">
        <f t="shared" si="33"/>
        <v>Germany</v>
      </c>
      <c r="D90" s="8" t="str">
        <f t="shared" si="33"/>
        <v>Bremen</v>
      </c>
      <c r="E90" s="50">
        <f>'Gesamtenergie 2050 var.'!E14*'Energie pro Energieträger'!D$51</f>
        <v>8775.9955090390122</v>
      </c>
      <c r="F90" s="54">
        <f>'Gesamtenergie 2050 var.'!F14*'Energie pro Energieträger'!D$49</f>
        <v>10392.093878845548</v>
      </c>
      <c r="G90" s="51">
        <f>'Gesamtenergie 2050 var.'!G14*'Energie pro Energieträger'!E$50</f>
        <v>8586.2546146527129</v>
      </c>
      <c r="H90" s="53">
        <f>'Gesamtenergie 2050 var.'!H14*'Energie pro Energieträger'!E$52</f>
        <v>6681.1793720266442</v>
      </c>
      <c r="I90" s="52">
        <f>'Gesamtenergie 2050 var.'!I14*'Energie pro Energieträger'!E$49</f>
        <v>6006.7580336187766</v>
      </c>
      <c r="K90" s="8" t="str">
        <f t="shared" si="34"/>
        <v>Germany</v>
      </c>
      <c r="L90" s="8" t="str">
        <f t="shared" si="35"/>
        <v>Bremen</v>
      </c>
      <c r="M90" s="50">
        <f>E90-'Verbrauch je Träger 2019'!F90</f>
        <v>-6334.7044909609867</v>
      </c>
      <c r="N90" s="54">
        <f>F90-'Verbrauch je Träger 2019'!G90</f>
        <v>-7501.239454487788</v>
      </c>
      <c r="O90" s="51">
        <f>G90-'Verbrauch je Träger 2019'!H90</f>
        <v>-6197.7453853472853</v>
      </c>
      <c r="P90" s="53">
        <f>H90-'Verbrauch je Träger 2019'!I90</f>
        <v>-4822.6206279733569</v>
      </c>
      <c r="Q90" s="52">
        <f>I90-'Verbrauch je Träger 2019'!J90</f>
        <v>-4335.8086330478891</v>
      </c>
      <c r="S90" s="8" t="str">
        <f t="shared" si="36"/>
        <v>Germany</v>
      </c>
      <c r="T90" s="8" t="str">
        <f t="shared" si="37"/>
        <v>Bremen</v>
      </c>
      <c r="U90" s="50">
        <f>'Gesamtenergie 2050 var.'!E50*'Energie pro Energieträger'!D$51</f>
        <v>8305.8528924833499</v>
      </c>
      <c r="V90" s="54">
        <f>'Gesamtenergie 2050 var.'!F50*'Energie pro Energieträger'!D$49</f>
        <v>9835.3745639073932</v>
      </c>
      <c r="W90" s="51">
        <f>'Gesamtenergie 2050 var.'!G50*'Energie pro Energieträger'!E$50</f>
        <v>8126.2766888677452</v>
      </c>
      <c r="X90" s="53">
        <f>'Gesamtenergie 2050 var.'!H50*'Energie pro Energieträger'!E$52</f>
        <v>6323.2590485252158</v>
      </c>
      <c r="Y90" s="52">
        <f>'Gesamtenergie 2050 var.'!I50*'Energie pro Energieträger'!E$49</f>
        <v>5684.9674246749137</v>
      </c>
      <c r="AA90" s="8" t="str">
        <f t="shared" si="38"/>
        <v>Germany</v>
      </c>
      <c r="AB90" s="8" t="str">
        <f t="shared" si="39"/>
        <v>Bremen</v>
      </c>
      <c r="AC90" s="50">
        <f>U90-'Verbrauch je Träger 2019'!F90</f>
        <v>-6804.847107516649</v>
      </c>
      <c r="AD90" s="54">
        <f>V90-'Verbrauch je Träger 2019'!G90</f>
        <v>-8057.9587694259426</v>
      </c>
      <c r="AE90" s="51">
        <f>W90-'Verbrauch je Träger 2019'!H90</f>
        <v>-6657.723311132253</v>
      </c>
      <c r="AF90" s="53">
        <f>X90-'Verbrauch je Träger 2019'!I90</f>
        <v>-5180.5409514747853</v>
      </c>
      <c r="AG90" s="52">
        <f>Y90-'Verbrauch je Träger 2019'!J90</f>
        <v>-4657.599241991752</v>
      </c>
      <c r="AI90" s="8" t="str">
        <f t="shared" si="40"/>
        <v>Germany</v>
      </c>
      <c r="AJ90" s="8" t="str">
        <f t="shared" si="41"/>
        <v>Bremen</v>
      </c>
      <c r="AK90" s="50">
        <f>'Gesamtenergie 2050 var.'!E86*'Energie pro Energieträger'!D$51</f>
        <v>7835.7102759276895</v>
      </c>
      <c r="AL90" s="54">
        <f>'Gesamtenergie 2050 var.'!F86*'Energie pro Energieträger'!D$49</f>
        <v>9278.6552489692385</v>
      </c>
      <c r="AM90" s="51">
        <f>'Gesamtenergie 2050 var.'!G86*'Energie pro Energieträger'!E$50</f>
        <v>7666.2987630827793</v>
      </c>
      <c r="AN90" s="53">
        <f>'Gesamtenergie 2050 var.'!H86*'Energie pro Energieträger'!E$52</f>
        <v>5965.3387250237893</v>
      </c>
      <c r="AO90" s="52">
        <f>'Gesamtenergie 2050 var.'!I86*'Energie pro Energieträger'!E$49</f>
        <v>5363.1768157310507</v>
      </c>
      <c r="AQ90" s="8" t="str">
        <f t="shared" si="42"/>
        <v>Germany</v>
      </c>
      <c r="AR90" s="8" t="str">
        <f t="shared" si="43"/>
        <v>Bremen</v>
      </c>
      <c r="AS90" s="50">
        <f>AK90-'Verbrauch je Träger 2019'!F90</f>
        <v>-7274.9897240723094</v>
      </c>
      <c r="AT90" s="54">
        <f>AL90-'Verbrauch je Träger 2019'!G90</f>
        <v>-8614.6780843640972</v>
      </c>
      <c r="AU90" s="51">
        <f>AM90-'Verbrauch je Träger 2019'!H90</f>
        <v>-7117.7012369172189</v>
      </c>
      <c r="AV90" s="53">
        <f>AN90-'Verbrauch je Träger 2019'!I90</f>
        <v>-5538.4612749762118</v>
      </c>
      <c r="AW90" s="52">
        <f>AO90-'Verbrauch je Träger 2019'!J90</f>
        <v>-4979.389850935615</v>
      </c>
    </row>
    <row r="91" spans="3:49" x14ac:dyDescent="0.25">
      <c r="C91" s="8" t="str">
        <f t="shared" si="33"/>
        <v>Germany</v>
      </c>
      <c r="D91" s="8" t="str">
        <f t="shared" si="33"/>
        <v>Voelklingen</v>
      </c>
      <c r="E91" s="50">
        <f>'Gesamtenergie 2050 var.'!E15*'Energie pro Energieträger'!D$51</f>
        <v>7398.430153377737</v>
      </c>
      <c r="F91" s="54">
        <f>'Gesamtenergie 2050 var.'!F15*'Energie pro Energieträger'!D$49</f>
        <v>8760.8500518025212</v>
      </c>
      <c r="G91" s="51">
        <f>'Gesamtenergie 2050 var.'!G15*'Energie pro Energieträger'!E$50</f>
        <v>7238.4728296860148</v>
      </c>
      <c r="H91" s="53">
        <f>'Gesamtenergie 2050 var.'!H15*'Energie pro Energieträger'!E$52</f>
        <v>5632.4366705994307</v>
      </c>
      <c r="I91" s="52">
        <f>'Gesamtenergie 2050 var.'!I15*'Energie pro Energieträger'!E$49</f>
        <v>5063.8790453113443</v>
      </c>
      <c r="K91" s="8" t="str">
        <f t="shared" si="34"/>
        <v>Germany</v>
      </c>
      <c r="L91" s="8" t="str">
        <f t="shared" si="35"/>
        <v>Voelklingen</v>
      </c>
      <c r="M91" s="50">
        <f>E91-'Verbrauch je Träger 2019'!F91</f>
        <v>-5340.3478466222614</v>
      </c>
      <c r="N91" s="54">
        <f>F91-'Verbrauch je Träger 2019'!G91</f>
        <v>-6323.7721704197047</v>
      </c>
      <c r="O91" s="51">
        <f>G91-'Verbrauch je Träger 2019'!H91</f>
        <v>-5224.8871703139839</v>
      </c>
      <c r="P91" s="53">
        <f>H91-'Verbrauch je Träger 2019'!I91</f>
        <v>-4065.615329400569</v>
      </c>
      <c r="Q91" s="52">
        <f>I91-'Verbrauch je Träger 2019'!J91</f>
        <v>-3655.218065799766</v>
      </c>
      <c r="S91" s="8" t="str">
        <f t="shared" si="36"/>
        <v>Germany</v>
      </c>
      <c r="T91" s="8" t="str">
        <f t="shared" si="37"/>
        <v>Voelklingen</v>
      </c>
      <c r="U91" s="50">
        <f>'Gesamtenergie 2050 var.'!E51*'Energie pro Energieträger'!D$51</f>
        <v>7002.085680875357</v>
      </c>
      <c r="V91" s="54">
        <f>'Gesamtenergie 2050 var.'!F51*'Energie pro Energieträger'!D$49</f>
        <v>8291.5187990273844</v>
      </c>
      <c r="W91" s="51">
        <f>'Gesamtenergie 2050 var.'!G51*'Energie pro Energieträger'!E$50</f>
        <v>6850.6974995242635</v>
      </c>
      <c r="X91" s="53">
        <f>'Gesamtenergie 2050 var.'!H51*'Energie pro Energieträger'!E$52</f>
        <v>5330.6989918173176</v>
      </c>
      <c r="Y91" s="52">
        <f>'Gesamtenergie 2050 var.'!I51*'Energie pro Energieträger'!E$49</f>
        <v>4792.5998107410933</v>
      </c>
      <c r="AA91" s="8" t="str">
        <f t="shared" si="38"/>
        <v>Germany</v>
      </c>
      <c r="AB91" s="8" t="str">
        <f t="shared" si="39"/>
        <v>Voelklingen</v>
      </c>
      <c r="AC91" s="50">
        <f>U91-'Verbrauch je Träger 2019'!F91</f>
        <v>-5736.6923191246415</v>
      </c>
      <c r="AD91" s="54">
        <f>V91-'Verbrauch je Träger 2019'!G91</f>
        <v>-6793.1034231948415</v>
      </c>
      <c r="AE91" s="51">
        <f>W91-'Verbrauch je Träger 2019'!H91</f>
        <v>-5612.6625004757352</v>
      </c>
      <c r="AF91" s="53">
        <f>X91-'Verbrauch je Träger 2019'!I91</f>
        <v>-4367.3530081826821</v>
      </c>
      <c r="AG91" s="52">
        <f>Y91-'Verbrauch je Träger 2019'!J91</f>
        <v>-3926.497300370017</v>
      </c>
      <c r="AI91" s="8" t="str">
        <f t="shared" si="40"/>
        <v>Germany</v>
      </c>
      <c r="AJ91" s="8" t="str">
        <f t="shared" si="41"/>
        <v>Voelklingen</v>
      </c>
      <c r="AK91" s="50">
        <f>'Gesamtenergie 2050 var.'!E87*'Energie pro Energieträger'!D$51</f>
        <v>6605.7412083729787</v>
      </c>
      <c r="AL91" s="54">
        <f>'Gesamtenergie 2050 var.'!F87*'Energie pro Energieträger'!D$49</f>
        <v>7822.1875462522503</v>
      </c>
      <c r="AM91" s="51">
        <f>'Gesamtenergie 2050 var.'!G87*'Energie pro Energieträger'!E$50</f>
        <v>6462.9221693625132</v>
      </c>
      <c r="AN91" s="53">
        <f>'Gesamtenergie 2050 var.'!H87*'Energie pro Energieträger'!E$52</f>
        <v>5028.9613130352054</v>
      </c>
      <c r="AO91" s="52">
        <f>'Gesamtenergie 2050 var.'!I87*'Energie pro Energieträger'!E$49</f>
        <v>4521.3205761708432</v>
      </c>
      <c r="AQ91" s="8" t="str">
        <f t="shared" si="42"/>
        <v>Germany</v>
      </c>
      <c r="AR91" s="8" t="str">
        <f t="shared" si="43"/>
        <v>Voelklingen</v>
      </c>
      <c r="AS91" s="50">
        <f>AK91-'Verbrauch je Träger 2019'!F91</f>
        <v>-6133.0367916270197</v>
      </c>
      <c r="AT91" s="54">
        <f>AL91-'Verbrauch je Träger 2019'!G91</f>
        <v>-7262.4346759699756</v>
      </c>
      <c r="AU91" s="51">
        <f>AM91-'Verbrauch je Träger 2019'!H91</f>
        <v>-6000.4378306374856</v>
      </c>
      <c r="AV91" s="53">
        <f>AN91-'Verbrauch je Träger 2019'!I91</f>
        <v>-4669.0906869647943</v>
      </c>
      <c r="AW91" s="52">
        <f>AO91-'Verbrauch je Träger 2019'!J91</f>
        <v>-4197.7765349402671</v>
      </c>
    </row>
    <row r="92" spans="3:49" x14ac:dyDescent="0.25">
      <c r="C92" s="8" t="str">
        <f t="shared" si="33"/>
        <v>Germany</v>
      </c>
      <c r="D92" s="8" t="str">
        <f t="shared" si="33"/>
        <v>Eisenhuettenstadt</v>
      </c>
      <c r="E92" s="50">
        <f>'Gesamtenergie 2050 var.'!E16*'Energie pro Energieträger'!D$51</f>
        <v>5717.6940437678413</v>
      </c>
      <c r="F92" s="54">
        <f>'Gesamtenergie 2050 var.'!F16*'Energie pro Energieträger'!D$49</f>
        <v>6770.6066180357366</v>
      </c>
      <c r="G92" s="51">
        <f>'Gesamtenergie 2050 var.'!G16*'Energie pro Energieträger'!E$50</f>
        <v>5594.0749762131309</v>
      </c>
      <c r="H92" s="53">
        <f>'Gesamtenergie 2050 var.'!H16*'Energie pro Energieträger'!E$52</f>
        <v>4352.8895908658433</v>
      </c>
      <c r="I92" s="52">
        <f>'Gesamtenergie 2050 var.'!I16*'Energie pro Energieträger'!E$49</f>
        <v>3913.4938703879911</v>
      </c>
      <c r="K92" s="8" t="str">
        <f t="shared" si="34"/>
        <v>Germany</v>
      </c>
      <c r="L92" s="8" t="str">
        <f t="shared" si="35"/>
        <v>Eisenhuettenstadt</v>
      </c>
      <c r="M92" s="50">
        <f>E92-'Verbrauch je Träger 2019'!F92</f>
        <v>-4127.1559562321572</v>
      </c>
      <c r="N92" s="54">
        <f>F92-'Verbrauch je Träger 2019'!G92</f>
        <v>-4887.1711597420444</v>
      </c>
      <c r="O92" s="51">
        <f>G92-'Verbrauch je Träger 2019'!H92</f>
        <v>-4037.9250237868673</v>
      </c>
      <c r="P92" s="53">
        <f>H92-'Verbrauch je Träger 2019'!I92</f>
        <v>-3142.0104091341573</v>
      </c>
      <c r="Q92" s="52">
        <f>I92-'Verbrauch je Träger 2019'!J92</f>
        <v>-2824.8450185008974</v>
      </c>
      <c r="S92" s="8" t="str">
        <f t="shared" si="36"/>
        <v>Germany</v>
      </c>
      <c r="T92" s="8" t="str">
        <f t="shared" si="37"/>
        <v>Eisenhuettenstadt</v>
      </c>
      <c r="U92" s="50">
        <f>'Gesamtenergie 2050 var.'!E52*'Energie pro Energieträger'!D$51</f>
        <v>5411.3890057088493</v>
      </c>
      <c r="V92" s="54">
        <f>'Gesamtenergie 2050 var.'!F52*'Energie pro Energieträger'!D$49</f>
        <v>6407.8955492123932</v>
      </c>
      <c r="W92" s="51">
        <f>'Gesamtenergie 2050 var.'!G52*'Energie pro Energieträger'!E$50</f>
        <v>5294.3923882017125</v>
      </c>
      <c r="X92" s="53">
        <f>'Gesamtenergie 2050 var.'!H52*'Energie pro Energieträger'!E$52</f>
        <v>4119.6990770694583</v>
      </c>
      <c r="Y92" s="52">
        <f>'Gesamtenergie 2050 var.'!I52*'Energie pro Energieträger'!E$49</f>
        <v>3703.842413045777</v>
      </c>
      <c r="AA92" s="8" t="str">
        <f t="shared" si="38"/>
        <v>Germany</v>
      </c>
      <c r="AB92" s="8" t="str">
        <f t="shared" si="39"/>
        <v>Eisenhuettenstadt</v>
      </c>
      <c r="AC92" s="50">
        <f>U92-'Verbrauch je Träger 2019'!F92</f>
        <v>-4433.4609942911493</v>
      </c>
      <c r="AD92" s="54">
        <f>V92-'Verbrauch je Träger 2019'!G92</f>
        <v>-5249.8822285653878</v>
      </c>
      <c r="AE92" s="51">
        <f>W92-'Verbrauch je Träger 2019'!H92</f>
        <v>-4337.6076117982857</v>
      </c>
      <c r="AF92" s="53">
        <f>X92-'Verbrauch je Träger 2019'!I92</f>
        <v>-3375.2009229305422</v>
      </c>
      <c r="AG92" s="52">
        <f>Y92-'Verbrauch je Träger 2019'!J92</f>
        <v>-3034.4964758431115</v>
      </c>
      <c r="AI92" s="8" t="str">
        <f t="shared" si="40"/>
        <v>Germany</v>
      </c>
      <c r="AJ92" s="8" t="str">
        <f t="shared" si="41"/>
        <v>Eisenhuettenstadt</v>
      </c>
      <c r="AK92" s="50">
        <f>'Gesamtenergie 2050 var.'!E88*'Energie pro Energieträger'!D$51</f>
        <v>5105.0839676498581</v>
      </c>
      <c r="AL92" s="54">
        <f>'Gesamtenergie 2050 var.'!F88*'Energie pro Energieträger'!D$49</f>
        <v>6045.1844803890508</v>
      </c>
      <c r="AM92" s="51">
        <f>'Gesamtenergie 2050 var.'!G88*'Energie pro Energieträger'!E$50</f>
        <v>4994.709800190295</v>
      </c>
      <c r="AN92" s="53">
        <f>'Gesamtenergie 2050 var.'!H88*'Energie pro Energieträger'!E$52</f>
        <v>3886.5085632730747</v>
      </c>
      <c r="AO92" s="52">
        <f>'Gesamtenergie 2050 var.'!I88*'Energie pro Energieträger'!E$49</f>
        <v>3494.1909557035633</v>
      </c>
      <c r="AQ92" s="8" t="str">
        <f t="shared" si="42"/>
        <v>Germany</v>
      </c>
      <c r="AR92" s="8" t="str">
        <f t="shared" si="43"/>
        <v>Eisenhuettenstadt</v>
      </c>
      <c r="AS92" s="50">
        <f>AK92-'Verbrauch je Träger 2019'!F92</f>
        <v>-4739.7660323501404</v>
      </c>
      <c r="AT92" s="54">
        <f>AL92-'Verbrauch je Träger 2019'!G92</f>
        <v>-5612.5932973887302</v>
      </c>
      <c r="AU92" s="51">
        <f>AM92-'Verbrauch je Träger 2019'!H92</f>
        <v>-4637.2901998097032</v>
      </c>
      <c r="AV92" s="53">
        <f>AN92-'Verbrauch je Träger 2019'!I92</f>
        <v>-3608.3914367269258</v>
      </c>
      <c r="AW92" s="52">
        <f>AO92-'Verbrauch je Träger 2019'!J92</f>
        <v>-3244.1479331853252</v>
      </c>
    </row>
    <row r="93" spans="3:49" x14ac:dyDescent="0.25">
      <c r="C93" s="8" t="str">
        <f t="shared" si="33"/>
        <v>Germany</v>
      </c>
      <c r="D93" s="8" t="str">
        <f t="shared" si="33"/>
        <v>Duisburg-Huckingen</v>
      </c>
      <c r="E93" s="50">
        <f>'Gesamtenergie 2050 var.'!E17*'Energie pro Energieträger'!D$51</f>
        <v>13296.962892483352</v>
      </c>
      <c r="F93" s="54">
        <f>'Gesamtenergie 2050 var.'!F17*'Energie pro Energieträger'!D$49</f>
        <v>15745.596786129619</v>
      </c>
      <c r="G93" s="51">
        <f>'Gesamtenergie 2050 var.'!G17*'Energie pro Energieträger'!E$50</f>
        <v>13009.476688867746</v>
      </c>
      <c r="H93" s="53">
        <f>'Gesamtenergie 2050 var.'!H17*'Energie pro Energieträger'!E$52</f>
        <v>10122.999048525216</v>
      </c>
      <c r="I93" s="52">
        <f>'Gesamtenergie 2050 var.'!I17*'Energie pro Energieträger'!E$49</f>
        <v>9101.1485357860256</v>
      </c>
      <c r="K93" s="8" t="str">
        <f t="shared" si="34"/>
        <v>Germany</v>
      </c>
      <c r="L93" s="8" t="str">
        <f t="shared" si="35"/>
        <v>Duisburg-Huckingen</v>
      </c>
      <c r="M93" s="50">
        <f>E93-'Verbrauch je Träger 2019'!F93</f>
        <v>-9598.0371075166477</v>
      </c>
      <c r="N93" s="54">
        <f>F93-'Verbrauch je Träger 2019'!G93</f>
        <v>-11365.514324981497</v>
      </c>
      <c r="O93" s="51">
        <f>G93-'Verbrauch je Träger 2019'!H93</f>
        <v>-9390.5233111322505</v>
      </c>
      <c r="P93" s="53">
        <f>H93-'Verbrauch je Träger 2019'!I93</f>
        <v>-7307.0009514747835</v>
      </c>
      <c r="Q93" s="52">
        <f>I93-'Verbrauch je Träger 2019'!J93</f>
        <v>-6569.4070197695291</v>
      </c>
      <c r="S93" s="8" t="str">
        <f t="shared" si="36"/>
        <v>Germany</v>
      </c>
      <c r="T93" s="8" t="str">
        <f t="shared" si="37"/>
        <v>Duisburg-Huckingen</v>
      </c>
      <c r="U93" s="50">
        <f>'Gesamtenergie 2050 var.'!E53*'Energie pro Energieträger'!D$51</f>
        <v>12584.625594671743</v>
      </c>
      <c r="V93" s="54">
        <f>'Gesamtenergie 2050 var.'!F53*'Energie pro Energieträger'!D$49</f>
        <v>14902.082672586959</v>
      </c>
      <c r="W93" s="51">
        <f>'Gesamtenergie 2050 var.'!G53*'Energie pro Energieträger'!E$50</f>
        <v>12312.540437678401</v>
      </c>
      <c r="X93" s="53">
        <f>'Gesamtenergie 2050 var.'!H53*'Energie pro Energieträger'!E$52</f>
        <v>9580.695528068507</v>
      </c>
      <c r="Y93" s="52">
        <f>'Gesamtenergie 2050 var.'!I53*'Energie pro Energieträger'!E$49</f>
        <v>8613.5870070832025</v>
      </c>
      <c r="AA93" s="8" t="str">
        <f t="shared" si="38"/>
        <v>Germany</v>
      </c>
      <c r="AB93" s="8" t="str">
        <f t="shared" si="39"/>
        <v>Duisburg-Huckingen</v>
      </c>
      <c r="AC93" s="50">
        <f>U93-'Verbrauch je Träger 2019'!F93</f>
        <v>-10310.374405328257</v>
      </c>
      <c r="AD93" s="54">
        <f>V93-'Verbrauch je Träger 2019'!G93</f>
        <v>-12209.028438524158</v>
      </c>
      <c r="AE93" s="51">
        <f>W93-'Verbrauch je Träger 2019'!H93</f>
        <v>-10087.459562321596</v>
      </c>
      <c r="AF93" s="53">
        <f>X93-'Verbrauch je Träger 2019'!I93</f>
        <v>-7849.304471931493</v>
      </c>
      <c r="AG93" s="52">
        <f>Y93-'Verbrauch je Träger 2019'!J93</f>
        <v>-7056.9685484723523</v>
      </c>
      <c r="AI93" s="8" t="str">
        <f t="shared" si="40"/>
        <v>Germany</v>
      </c>
      <c r="AJ93" s="8" t="str">
        <f t="shared" si="41"/>
        <v>Duisburg-Huckingen</v>
      </c>
      <c r="AK93" s="50">
        <f>'Gesamtenergie 2050 var.'!E89*'Energie pro Energieträger'!D$51</f>
        <v>11872.288296860137</v>
      </c>
      <c r="AL93" s="54">
        <f>'Gesamtenergie 2050 var.'!F89*'Energie pro Energieträger'!D$49</f>
        <v>14058.568559044303</v>
      </c>
      <c r="AM93" s="51">
        <f>'Gesamtenergie 2050 var.'!G89*'Energie pro Energieträger'!E$50</f>
        <v>11615.604186489059</v>
      </c>
      <c r="AN93" s="53">
        <f>'Gesamtenergie 2050 var.'!H89*'Energie pro Energieträger'!E$52</f>
        <v>9038.3920076118011</v>
      </c>
      <c r="AO93" s="52">
        <f>'Gesamtenergie 2050 var.'!I89*'Energie pro Energieträger'!E$49</f>
        <v>8126.0254783803803</v>
      </c>
      <c r="AQ93" s="8" t="str">
        <f t="shared" si="42"/>
        <v>Germany</v>
      </c>
      <c r="AR93" s="8" t="str">
        <f t="shared" si="43"/>
        <v>Duisburg-Huckingen</v>
      </c>
      <c r="AS93" s="50">
        <f>AK93-'Verbrauch je Träger 2019'!F93</f>
        <v>-11022.711703139863</v>
      </c>
      <c r="AT93" s="54">
        <f>AL93-'Verbrauch je Träger 2019'!G93</f>
        <v>-13052.542552066814</v>
      </c>
      <c r="AU93" s="51">
        <f>AM93-'Verbrauch je Träger 2019'!H93</f>
        <v>-10784.395813510937</v>
      </c>
      <c r="AV93" s="53">
        <f>AN93-'Verbrauch je Träger 2019'!I93</f>
        <v>-8391.6079923881989</v>
      </c>
      <c r="AW93" s="52">
        <f>AO93-'Verbrauch je Träger 2019'!J93</f>
        <v>-7544.5300771751745</v>
      </c>
    </row>
    <row r="94" spans="3:49" x14ac:dyDescent="0.25">
      <c r="C94" s="8" t="str">
        <f t="shared" si="33"/>
        <v>Germany</v>
      </c>
      <c r="D94" s="8" t="str">
        <f t="shared" si="33"/>
        <v>Duisburg-Beeckerwerth</v>
      </c>
      <c r="E94" s="50">
        <f>'Gesamtenergie 2050 var.'!E18*'Energie pro Energieträger'!D$51</f>
        <v>15956.355470980023</v>
      </c>
      <c r="F94" s="54">
        <f>'Gesamtenergie 2050 var.'!F18*'Energie pro Energieträger'!D$49</f>
        <v>18894.716143355545</v>
      </c>
      <c r="G94" s="51">
        <f>'Gesamtenergie 2050 var.'!G18*'Energie pro Energieträger'!E$50</f>
        <v>15611.372026641297</v>
      </c>
      <c r="H94" s="53">
        <f>'Gesamtenergie 2050 var.'!H18*'Energie pro Energieträger'!E$52</f>
        <v>12147.59885823026</v>
      </c>
      <c r="I94" s="52">
        <f>'Gesamtenergie 2050 var.'!I18*'Energie pro Energieträger'!E$49</f>
        <v>10921.37824294323</v>
      </c>
      <c r="K94" s="8" t="str">
        <f t="shared" si="34"/>
        <v>Germany</v>
      </c>
      <c r="L94" s="8" t="str">
        <f t="shared" si="35"/>
        <v>Duisburg-Beeckerwerth</v>
      </c>
      <c r="M94" s="50">
        <f>E94-'Verbrauch je Träger 2019'!F94</f>
        <v>-11517.644529019977</v>
      </c>
      <c r="N94" s="54">
        <f>F94-'Verbrauch je Träger 2019'!G94</f>
        <v>-13638.617189977795</v>
      </c>
      <c r="O94" s="51">
        <f>G94-'Verbrauch je Träger 2019'!H94</f>
        <v>-11268.6279733587</v>
      </c>
      <c r="P94" s="53">
        <f>H94-'Verbrauch je Träger 2019'!I94</f>
        <v>-8768.4011417697402</v>
      </c>
      <c r="Q94" s="52">
        <f>I94-'Verbrauch je Träger 2019'!J94</f>
        <v>-7883.2884237234339</v>
      </c>
      <c r="S94" s="8" t="str">
        <f t="shared" si="36"/>
        <v>Germany</v>
      </c>
      <c r="T94" s="8" t="str">
        <f t="shared" si="37"/>
        <v>Duisburg-Beeckerwerth</v>
      </c>
      <c r="U94" s="50">
        <f>'Gesamtenergie 2050 var.'!E54*'Energie pro Energieträger'!D$51</f>
        <v>15101.550713606091</v>
      </c>
      <c r="V94" s="54">
        <f>'Gesamtenergie 2050 var.'!F54*'Energie pro Energieträger'!D$49</f>
        <v>17882.499207104353</v>
      </c>
      <c r="W94" s="51">
        <f>'Gesamtenergie 2050 var.'!G54*'Energie pro Energieträger'!E$50</f>
        <v>14775.048525214082</v>
      </c>
      <c r="X94" s="53">
        <f>'Gesamtenergie 2050 var.'!H54*'Energie pro Energieträger'!E$52</f>
        <v>11496.834633682209</v>
      </c>
      <c r="Y94" s="52">
        <f>'Gesamtenergie 2050 var.'!I54*'Energie pro Energieträger'!E$49</f>
        <v>10336.304408499842</v>
      </c>
      <c r="AA94" s="8" t="str">
        <f t="shared" si="38"/>
        <v>Germany</v>
      </c>
      <c r="AB94" s="8" t="str">
        <f t="shared" si="39"/>
        <v>Duisburg-Beeckerwerth</v>
      </c>
      <c r="AC94" s="50">
        <f>U94-'Verbrauch je Träger 2019'!F94</f>
        <v>-12372.449286393909</v>
      </c>
      <c r="AD94" s="54">
        <f>V94-'Verbrauch je Träger 2019'!G94</f>
        <v>-14650.834126228987</v>
      </c>
      <c r="AE94" s="51">
        <f>W94-'Verbrauch je Träger 2019'!H94</f>
        <v>-12104.951474785914</v>
      </c>
      <c r="AF94" s="53">
        <f>X94-'Verbrauch je Träger 2019'!I94</f>
        <v>-9419.1653663177913</v>
      </c>
      <c r="AG94" s="52">
        <f>Y94-'Verbrauch je Träger 2019'!J94</f>
        <v>-8468.3622581668224</v>
      </c>
      <c r="AI94" s="8" t="str">
        <f t="shared" si="40"/>
        <v>Germany</v>
      </c>
      <c r="AJ94" s="8" t="str">
        <f t="shared" si="41"/>
        <v>Duisburg-Beeckerwerth</v>
      </c>
      <c r="AK94" s="50">
        <f>'Gesamtenergie 2050 var.'!E90*'Energie pro Energieträger'!D$51</f>
        <v>14246.745956232164</v>
      </c>
      <c r="AL94" s="54">
        <f>'Gesamtenergie 2050 var.'!F90*'Energie pro Energieträger'!D$49</f>
        <v>16870.282270853164</v>
      </c>
      <c r="AM94" s="51">
        <f>'Gesamtenergie 2050 var.'!G90*'Energie pro Energieträger'!E$50</f>
        <v>13938.725023786872</v>
      </c>
      <c r="AN94" s="53">
        <f>'Gesamtenergie 2050 var.'!H90*'Energie pro Energieträger'!E$52</f>
        <v>10846.070409134161</v>
      </c>
      <c r="AO94" s="52">
        <f>'Gesamtenergie 2050 var.'!I90*'Energie pro Energieträger'!E$49</f>
        <v>9751.2305740564552</v>
      </c>
      <c r="AQ94" s="8" t="str">
        <f t="shared" si="42"/>
        <v>Germany</v>
      </c>
      <c r="AR94" s="8" t="str">
        <f t="shared" si="43"/>
        <v>Duisburg-Beeckerwerth</v>
      </c>
      <c r="AS94" s="50">
        <f>AK94-'Verbrauch je Träger 2019'!F94</f>
        <v>-13227.254043767836</v>
      </c>
      <c r="AT94" s="54">
        <f>AL94-'Verbrauch je Träger 2019'!G94</f>
        <v>-15663.051062480175</v>
      </c>
      <c r="AU94" s="51">
        <f>AM94-'Verbrauch je Träger 2019'!H94</f>
        <v>-12941.274976213124</v>
      </c>
      <c r="AV94" s="53">
        <f>AN94-'Verbrauch je Träger 2019'!I94</f>
        <v>-10069.929590865839</v>
      </c>
      <c r="AW94" s="52">
        <f>AO94-'Verbrauch je Träger 2019'!J94</f>
        <v>-9053.436092610209</v>
      </c>
    </row>
    <row r="95" spans="3:49" x14ac:dyDescent="0.25">
      <c r="C95" s="8" t="str">
        <f t="shared" si="33"/>
        <v>Germany</v>
      </c>
      <c r="D95" s="8" t="str">
        <f t="shared" si="33"/>
        <v>Salzgitter</v>
      </c>
      <c r="E95" s="50">
        <f>'Gesamtenergie 2050 var.'!E19*'Energie pro Energieträger'!D$51</f>
        <v>12233.205861084683</v>
      </c>
      <c r="F95" s="54">
        <f>'Gesamtenergie 2050 var.'!F19*'Energie pro Energieträger'!D$49</f>
        <v>14485.94904323925</v>
      </c>
      <c r="G95" s="51">
        <f>'Gesamtenergie 2050 var.'!G19*'Energie pro Energieträger'!E$50</f>
        <v>11968.718553758326</v>
      </c>
      <c r="H95" s="53">
        <f>'Gesamtenergie 2050 var.'!H19*'Energie pro Energieträger'!E$52</f>
        <v>9313.1591246431999</v>
      </c>
      <c r="I95" s="52">
        <f>'Gesamtenergie 2050 var.'!I19*'Energie pro Energieträger'!E$49</f>
        <v>8373.0566529231437</v>
      </c>
      <c r="K95" s="8" t="str">
        <f t="shared" si="34"/>
        <v>Germany</v>
      </c>
      <c r="L95" s="8" t="str">
        <f t="shared" si="35"/>
        <v>Salzgitter</v>
      </c>
      <c r="M95" s="50">
        <f>E95-'Verbrauch je Träger 2019'!F95</f>
        <v>-8830.1941389153144</v>
      </c>
      <c r="N95" s="54">
        <f>F95-'Verbrauch je Träger 2019'!G95</f>
        <v>-10456.273178982976</v>
      </c>
      <c r="O95" s="51">
        <f>G95-'Verbrauch je Träger 2019'!H95</f>
        <v>-8639.28144624167</v>
      </c>
      <c r="P95" s="53">
        <f>H95-'Verbrauch je Träger 2019'!I95</f>
        <v>-6722.4408753568005</v>
      </c>
      <c r="Q95" s="52">
        <f>I95-'Verbrauch je Träger 2019'!J95</f>
        <v>-6043.8544581879669</v>
      </c>
      <c r="S95" s="8" t="str">
        <f t="shared" si="36"/>
        <v>Germany</v>
      </c>
      <c r="T95" s="8" t="str">
        <f t="shared" si="37"/>
        <v>Salzgitter</v>
      </c>
      <c r="U95" s="50">
        <f>'Gesamtenergie 2050 var.'!E55*'Energie pro Energieträger'!D$51</f>
        <v>11577.855547098003</v>
      </c>
      <c r="V95" s="54">
        <f>'Gesamtenergie 2050 var.'!F55*'Energie pro Energieträger'!D$49</f>
        <v>13709.916058780003</v>
      </c>
      <c r="W95" s="51">
        <f>'Gesamtenergie 2050 var.'!G55*'Energie pro Energieträger'!E$50</f>
        <v>11327.537202664129</v>
      </c>
      <c r="X95" s="53">
        <f>'Gesamtenergie 2050 var.'!H55*'Energie pro Energieträger'!E$52</f>
        <v>8814.2398858230281</v>
      </c>
      <c r="Y95" s="52">
        <f>'Gesamtenergie 2050 var.'!I55*'Energie pro Energieträger'!E$49</f>
        <v>7924.5000465165458</v>
      </c>
      <c r="AA95" s="8" t="str">
        <f t="shared" si="38"/>
        <v>Germany</v>
      </c>
      <c r="AB95" s="8" t="str">
        <f t="shared" si="39"/>
        <v>Salzgitter</v>
      </c>
      <c r="AC95" s="50">
        <f>U95-'Verbrauch je Träger 2019'!F95</f>
        <v>-9485.5444529019951</v>
      </c>
      <c r="AD95" s="54">
        <f>V95-'Verbrauch je Träger 2019'!G95</f>
        <v>-11232.306163442223</v>
      </c>
      <c r="AE95" s="51">
        <f>W95-'Verbrauch je Träger 2019'!H95</f>
        <v>-9280.4627973358674</v>
      </c>
      <c r="AF95" s="53">
        <f>X95-'Verbrauch je Träger 2019'!I95</f>
        <v>-7221.3601141769723</v>
      </c>
      <c r="AG95" s="52">
        <f>Y95-'Verbrauch je Träger 2019'!J95</f>
        <v>-6492.4110645945648</v>
      </c>
      <c r="AI95" s="8" t="str">
        <f t="shared" si="40"/>
        <v>Germany</v>
      </c>
      <c r="AJ95" s="8" t="str">
        <f t="shared" si="41"/>
        <v>Salzgitter</v>
      </c>
      <c r="AK95" s="50">
        <f>'Gesamtenergie 2050 var.'!E91*'Energie pro Energieträger'!D$51</f>
        <v>10922.505233111324</v>
      </c>
      <c r="AL95" s="54">
        <f>'Gesamtenergie 2050 var.'!F91*'Energie pro Energieträger'!D$49</f>
        <v>12933.883074320758</v>
      </c>
      <c r="AM95" s="51">
        <f>'Gesamtenergie 2050 var.'!G91*'Energie pro Energieträger'!E$50</f>
        <v>10686.355851569935</v>
      </c>
      <c r="AN95" s="53">
        <f>'Gesamtenergie 2050 var.'!H91*'Energie pro Energieträger'!E$52</f>
        <v>8315.3206470028563</v>
      </c>
      <c r="AO95" s="52">
        <f>'Gesamtenergie 2050 var.'!I91*'Energie pro Energieträger'!E$49</f>
        <v>7475.9434401099497</v>
      </c>
      <c r="AQ95" s="8" t="str">
        <f t="shared" si="42"/>
        <v>Germany</v>
      </c>
      <c r="AR95" s="8" t="str">
        <f t="shared" si="43"/>
        <v>Salzgitter</v>
      </c>
      <c r="AS95" s="50">
        <f>AK95-'Verbrauch je Träger 2019'!F95</f>
        <v>-10140.894766888674</v>
      </c>
      <c r="AT95" s="54">
        <f>AL95-'Verbrauch je Träger 2019'!G95</f>
        <v>-12008.339147901468</v>
      </c>
      <c r="AU95" s="51">
        <f>AM95-'Verbrauch je Träger 2019'!H95</f>
        <v>-9921.6441484300613</v>
      </c>
      <c r="AV95" s="53">
        <f>AN95-'Verbrauch je Träger 2019'!I95</f>
        <v>-7720.2793529971441</v>
      </c>
      <c r="AW95" s="52">
        <f>AO95-'Verbrauch je Träger 2019'!J95</f>
        <v>-6940.9676710011609</v>
      </c>
    </row>
    <row r="96" spans="3:49" x14ac:dyDescent="0.25">
      <c r="C96" s="8" t="str">
        <f t="shared" si="33"/>
        <v>Germany</v>
      </c>
      <c r="D96" s="8" t="str">
        <f t="shared" si="33"/>
        <v>Dillingen</v>
      </c>
      <c r="E96" s="50">
        <f>'Gesamtenergie 2050 var.'!E20*'Energie pro Energieträger'!D$51</f>
        <v>6207.0222782112287</v>
      </c>
      <c r="F96" s="54">
        <f>'Gesamtenergie 2050 var.'!F20*'Energie pro Energieträger'!D$49</f>
        <v>7350.0445797653065</v>
      </c>
      <c r="G96" s="51">
        <f>'Gesamtenergie 2050 var.'!G20*'Energie pro Energieträger'!E$50</f>
        <v>6072.8237183634646</v>
      </c>
      <c r="H96" s="53">
        <f>'Gesamtenergie 2050 var.'!H20*'Energie pro Energieträger'!E$52</f>
        <v>4725.4159558515712</v>
      </c>
      <c r="I96" s="52">
        <f>'Gesamtenergie 2050 var.'!I20*'Energie pro Energieträger'!E$49</f>
        <v>4248.4161365049167</v>
      </c>
      <c r="K96" s="8" t="str">
        <f t="shared" si="34"/>
        <v>Germany</v>
      </c>
      <c r="L96" s="8" t="str">
        <f t="shared" si="35"/>
        <v>Dillingen</v>
      </c>
      <c r="M96" s="50">
        <f>E96-'Verbrauch je Träger 2019'!F96</f>
        <v>-4480.3637217887699</v>
      </c>
      <c r="N96" s="54">
        <f>F96-'Verbrauch je Träger 2019'!G96</f>
        <v>-5305.4220869013625</v>
      </c>
      <c r="O96" s="51">
        <f>G96-'Verbrauch je Träger 2019'!H96</f>
        <v>-4383.4962816365351</v>
      </c>
      <c r="P96" s="53">
        <f>H96-'Verbrauch je Träger 2019'!I96</f>
        <v>-3410.9080441484293</v>
      </c>
      <c r="Q96" s="52">
        <f>I96-'Verbrauch je Träger 2019'!J96</f>
        <v>-3066.5991968284161</v>
      </c>
      <c r="S96" s="8" t="str">
        <f t="shared" si="36"/>
        <v>Germany</v>
      </c>
      <c r="T96" s="8" t="str">
        <f t="shared" si="37"/>
        <v>Dillingen</v>
      </c>
      <c r="U96" s="50">
        <f>'Gesamtenergie 2050 var.'!E56*'Energie pro Energieträger'!D$51</f>
        <v>5874.5032275927688</v>
      </c>
      <c r="V96" s="54">
        <f>'Gesamtenergie 2050 var.'!F56*'Energie pro Energieträger'!D$49</f>
        <v>6956.2921915635925</v>
      </c>
      <c r="W96" s="51">
        <f>'Gesamtenergie 2050 var.'!G56*'Energie pro Energieträger'!E$50</f>
        <v>5747.4938763082782</v>
      </c>
      <c r="X96" s="53">
        <f>'Gesamtenergie 2050 var.'!H56*'Energie pro Energieträger'!E$52</f>
        <v>4472.2686725023796</v>
      </c>
      <c r="Y96" s="52">
        <f>'Gesamtenergie 2050 var.'!I56*'Energie pro Energieträger'!E$49</f>
        <v>4020.8224149064386</v>
      </c>
      <c r="AA96" s="8" t="str">
        <f t="shared" si="38"/>
        <v>Germany</v>
      </c>
      <c r="AB96" s="8" t="str">
        <f t="shared" si="39"/>
        <v>Dillingen</v>
      </c>
      <c r="AC96" s="50">
        <f>U96-'Verbrauch je Träger 2019'!F96</f>
        <v>-4812.8827724072298</v>
      </c>
      <c r="AD96" s="54">
        <f>V96-'Verbrauch je Träger 2019'!G96</f>
        <v>-5699.1744751030765</v>
      </c>
      <c r="AE96" s="51">
        <f>W96-'Verbrauch je Träger 2019'!H96</f>
        <v>-4708.8261236917215</v>
      </c>
      <c r="AF96" s="53">
        <f>X96-'Verbrauch je Träger 2019'!I96</f>
        <v>-3664.055327497621</v>
      </c>
      <c r="AG96" s="52">
        <f>Y96-'Verbrauch je Träger 2019'!J96</f>
        <v>-3294.1929184268943</v>
      </c>
      <c r="AI96" s="8" t="str">
        <f t="shared" si="40"/>
        <v>Germany</v>
      </c>
      <c r="AJ96" s="8" t="str">
        <f t="shared" si="41"/>
        <v>Dillingen</v>
      </c>
      <c r="AK96" s="50">
        <f>'Gesamtenergie 2050 var.'!E92*'Energie pro Energieträger'!D$51</f>
        <v>5541.9841769743107</v>
      </c>
      <c r="AL96" s="54">
        <f>'Gesamtenergie 2050 var.'!F92*'Energie pro Energieträger'!D$49</f>
        <v>6562.5398033618803</v>
      </c>
      <c r="AM96" s="51">
        <f>'Gesamtenergie 2050 var.'!G92*'Energie pro Energieträger'!E$50</f>
        <v>5422.1640342530936</v>
      </c>
      <c r="AN96" s="53">
        <f>'Gesamtenergie 2050 var.'!H92*'Energie pro Energieträger'!E$52</f>
        <v>4219.1213891531888</v>
      </c>
      <c r="AO96" s="52">
        <f>'Gesamtenergie 2050 var.'!I92*'Energie pro Energieträger'!E$49</f>
        <v>3793.2286933079613</v>
      </c>
      <c r="AQ96" s="8" t="str">
        <f t="shared" si="42"/>
        <v>Germany</v>
      </c>
      <c r="AR96" s="8" t="str">
        <f t="shared" si="43"/>
        <v>Dillingen</v>
      </c>
      <c r="AS96" s="50">
        <f>AK96-'Verbrauch je Träger 2019'!F96</f>
        <v>-5145.4018230256879</v>
      </c>
      <c r="AT96" s="54">
        <f>AL96-'Verbrauch je Träger 2019'!G96</f>
        <v>-6092.9268633047886</v>
      </c>
      <c r="AU96" s="51">
        <f>AM96-'Verbrauch je Träger 2019'!H96</f>
        <v>-5034.1559657469061</v>
      </c>
      <c r="AV96" s="53">
        <f>AN96-'Verbrauch je Träger 2019'!I96</f>
        <v>-3917.2026108468117</v>
      </c>
      <c r="AW96" s="52">
        <f>AO96-'Verbrauch je Träger 2019'!J96</f>
        <v>-3521.7866400253715</v>
      </c>
    </row>
    <row r="97" spans="3:49" x14ac:dyDescent="0.25">
      <c r="C97" s="8" t="str">
        <f t="shared" si="33"/>
        <v>Germany</v>
      </c>
      <c r="D97" s="8" t="str">
        <f t="shared" si="33"/>
        <v>Duisburg</v>
      </c>
      <c r="E97" s="50">
        <f>'Gesamtenergie 2050 var.'!E21*'Energie pro Energieträger'!D$51</f>
        <v>2978.5196879162709</v>
      </c>
      <c r="F97" s="54">
        <f>'Gesamtenergie 2050 var.'!F21*'Energie pro Energieträger'!D$49</f>
        <v>3527.013680093035</v>
      </c>
      <c r="G97" s="51">
        <f>'Gesamtenergie 2050 var.'!G21*'Energie pro Energieträger'!E$50</f>
        <v>2914.1227783063755</v>
      </c>
      <c r="H97" s="53">
        <f>'Gesamtenergie 2050 var.'!H21*'Energie pro Energieträger'!E$52</f>
        <v>2267.5517868696488</v>
      </c>
      <c r="I97" s="52">
        <f>'Gesamtenergie 2050 var.'!I21*'Energie pro Energieträger'!E$49</f>
        <v>2038.6572720160698</v>
      </c>
      <c r="K97" s="8" t="str">
        <f t="shared" si="34"/>
        <v>Germany</v>
      </c>
      <c r="L97" s="8" t="str">
        <f t="shared" si="35"/>
        <v>Duisburg</v>
      </c>
      <c r="M97" s="50">
        <f>E97-'Verbrauch je Träger 2019'!F97</f>
        <v>-2149.9603120837287</v>
      </c>
      <c r="N97" s="54">
        <f>F97-'Verbrauch je Träger 2019'!G97</f>
        <v>-2545.8752087958555</v>
      </c>
      <c r="O97" s="51">
        <f>G97-'Verbrauch je Träger 2019'!H97</f>
        <v>-2103.477221693624</v>
      </c>
      <c r="P97" s="53">
        <f>H97-'Verbrauch je Träger 2019'!I97</f>
        <v>-1636.7682131303513</v>
      </c>
      <c r="Q97" s="52">
        <f>I97-'Verbrauch je Träger 2019'!J97</f>
        <v>-1471.5471724283743</v>
      </c>
      <c r="S97" s="8" t="str">
        <f t="shared" si="36"/>
        <v>Germany</v>
      </c>
      <c r="T97" s="8" t="str">
        <f t="shared" si="37"/>
        <v>Duisburg</v>
      </c>
      <c r="U97" s="50">
        <f>'Gesamtenergie 2050 var.'!E57*'Energie pro Energieträger'!D$51</f>
        <v>2818.9561332064704</v>
      </c>
      <c r="V97" s="54">
        <f>'Gesamtenergie 2050 var.'!F57*'Energie pro Energieträger'!D$49</f>
        <v>3338.0665186594792</v>
      </c>
      <c r="W97" s="51">
        <f>'Gesamtenergie 2050 var.'!G57*'Energie pro Energieträger'!E$50</f>
        <v>2758.0090580399619</v>
      </c>
      <c r="X97" s="53">
        <f>'Gesamtenergie 2050 var.'!H57*'Energie pro Energieträger'!E$52</f>
        <v>2146.0757982873461</v>
      </c>
      <c r="Y97" s="52">
        <f>'Gesamtenergie 2050 var.'!I57*'Energie pro Energieträger'!E$49</f>
        <v>1929.4434895866373</v>
      </c>
      <c r="AA97" s="8" t="str">
        <f t="shared" si="38"/>
        <v>Germany</v>
      </c>
      <c r="AB97" s="8" t="str">
        <f t="shared" si="39"/>
        <v>Duisburg</v>
      </c>
      <c r="AC97" s="50">
        <f>U97-'Verbrauch je Träger 2019'!F97</f>
        <v>-2309.5238667935291</v>
      </c>
      <c r="AD97" s="54">
        <f>V97-'Verbrauch je Träger 2019'!G97</f>
        <v>-2734.8223702294113</v>
      </c>
      <c r="AE97" s="51">
        <f>W97-'Verbrauch je Träger 2019'!H97</f>
        <v>-2259.5909419600375</v>
      </c>
      <c r="AF97" s="53">
        <f>X97-'Verbrauch je Träger 2019'!I97</f>
        <v>-1758.2442017126541</v>
      </c>
      <c r="AG97" s="52">
        <f>Y97-'Verbrauch je Träger 2019'!J97</f>
        <v>-1580.7609548578068</v>
      </c>
      <c r="AI97" s="8" t="str">
        <f t="shared" si="40"/>
        <v>Germany</v>
      </c>
      <c r="AJ97" s="8" t="str">
        <f t="shared" si="41"/>
        <v>Duisburg</v>
      </c>
      <c r="AK97" s="50">
        <f>'Gesamtenergie 2050 var.'!E93*'Energie pro Energieträger'!D$51</f>
        <v>2659.3925784966705</v>
      </c>
      <c r="AL97" s="54">
        <f>'Gesamtenergie 2050 var.'!F93*'Energie pro Energieträger'!D$49</f>
        <v>3149.119357225924</v>
      </c>
      <c r="AM97" s="51">
        <f>'Gesamtenergie 2050 var.'!G93*'Energie pro Energieträger'!E$50</f>
        <v>2601.8953377735493</v>
      </c>
      <c r="AN97" s="53">
        <f>'Gesamtenergie 2050 var.'!H93*'Energie pro Energieträger'!E$52</f>
        <v>2024.5998097050435</v>
      </c>
      <c r="AO97" s="52">
        <f>'Gesamtenergie 2050 var.'!I93*'Energie pro Energieträger'!E$49</f>
        <v>1820.229707157205</v>
      </c>
      <c r="AQ97" s="8" t="str">
        <f t="shared" si="42"/>
        <v>Germany</v>
      </c>
      <c r="AR97" s="8" t="str">
        <f t="shared" si="43"/>
        <v>Duisburg</v>
      </c>
      <c r="AS97" s="50">
        <f>AK97-'Verbrauch je Träger 2019'!F97</f>
        <v>-2469.0874215033291</v>
      </c>
      <c r="AT97" s="54">
        <f>AL97-'Verbrauch je Träger 2019'!G97</f>
        <v>-2923.7695316629665</v>
      </c>
      <c r="AU97" s="51">
        <f>AM97-'Verbrauch je Träger 2019'!H97</f>
        <v>-2415.7046622264502</v>
      </c>
      <c r="AV97" s="53">
        <f>AN97-'Verbrauch je Träger 2019'!I97</f>
        <v>-1879.7201902949566</v>
      </c>
      <c r="AW97" s="52">
        <f>AO97-'Verbrauch je Träger 2019'!J97</f>
        <v>-1689.9747372872391</v>
      </c>
    </row>
    <row r="98" spans="3:49" x14ac:dyDescent="0.25">
      <c r="C98" s="8" t="str">
        <f t="shared" si="33"/>
        <v>Germany</v>
      </c>
      <c r="D98" s="8" t="str">
        <f t="shared" si="33"/>
        <v>Duisburg-Bruckhausen</v>
      </c>
      <c r="E98" s="50">
        <f>'Gesamtenergie 2050 var.'!E22*'Energie pro Energieträger'!D$51</f>
        <v>15956.355470980023</v>
      </c>
      <c r="F98" s="54">
        <f>'Gesamtenergie 2050 var.'!F22*'Energie pro Energieträger'!D$49</f>
        <v>18894.716143355545</v>
      </c>
      <c r="G98" s="51">
        <f>'Gesamtenergie 2050 var.'!G22*'Energie pro Energieträger'!E$50</f>
        <v>15611.372026641297</v>
      </c>
      <c r="H98" s="53">
        <f>'Gesamtenergie 2050 var.'!H22*'Energie pro Energieträger'!E$52</f>
        <v>12147.59885823026</v>
      </c>
      <c r="I98" s="52">
        <f>'Gesamtenergie 2050 var.'!I22*'Energie pro Energieträger'!E$49</f>
        <v>10921.37824294323</v>
      </c>
      <c r="K98" s="8" t="str">
        <f t="shared" si="34"/>
        <v>Germany</v>
      </c>
      <c r="L98" s="8" t="str">
        <f t="shared" si="35"/>
        <v>Duisburg-Bruckhausen</v>
      </c>
      <c r="M98" s="50">
        <f>E98-'Verbrauch je Träger 2019'!F98</f>
        <v>-11517.644529019977</v>
      </c>
      <c r="N98" s="54">
        <f>F98-'Verbrauch je Träger 2019'!G98</f>
        <v>-13638.617189977795</v>
      </c>
      <c r="O98" s="51">
        <f>G98-'Verbrauch je Träger 2019'!H98</f>
        <v>-11268.6279733587</v>
      </c>
      <c r="P98" s="53">
        <f>H98-'Verbrauch je Träger 2019'!I98</f>
        <v>-8768.4011417697402</v>
      </c>
      <c r="Q98" s="52">
        <f>I98-'Verbrauch je Träger 2019'!J98</f>
        <v>-7883.2884237234339</v>
      </c>
      <c r="S98" s="8" t="str">
        <f t="shared" si="36"/>
        <v>Germany</v>
      </c>
      <c r="T98" s="8" t="str">
        <f t="shared" si="37"/>
        <v>Duisburg-Bruckhausen</v>
      </c>
      <c r="U98" s="50">
        <f>'Gesamtenergie 2050 var.'!E58*'Energie pro Energieträger'!D$51</f>
        <v>15101.550713606091</v>
      </c>
      <c r="V98" s="54">
        <f>'Gesamtenergie 2050 var.'!F58*'Energie pro Energieträger'!D$49</f>
        <v>17882.499207104353</v>
      </c>
      <c r="W98" s="51">
        <f>'Gesamtenergie 2050 var.'!G58*'Energie pro Energieträger'!E$50</f>
        <v>14775.048525214082</v>
      </c>
      <c r="X98" s="53">
        <f>'Gesamtenergie 2050 var.'!H58*'Energie pro Energieträger'!E$52</f>
        <v>11496.834633682209</v>
      </c>
      <c r="Y98" s="52">
        <f>'Gesamtenergie 2050 var.'!I58*'Energie pro Energieträger'!E$49</f>
        <v>10336.304408499842</v>
      </c>
      <c r="AA98" s="8" t="str">
        <f t="shared" si="38"/>
        <v>Germany</v>
      </c>
      <c r="AB98" s="8" t="str">
        <f t="shared" si="39"/>
        <v>Duisburg-Bruckhausen</v>
      </c>
      <c r="AC98" s="50">
        <f>U98-'Verbrauch je Träger 2019'!F98</f>
        <v>-12372.449286393909</v>
      </c>
      <c r="AD98" s="54">
        <f>V98-'Verbrauch je Träger 2019'!G98</f>
        <v>-14650.834126228987</v>
      </c>
      <c r="AE98" s="51">
        <f>W98-'Verbrauch je Träger 2019'!H98</f>
        <v>-12104.951474785914</v>
      </c>
      <c r="AF98" s="53">
        <f>X98-'Verbrauch je Träger 2019'!I98</f>
        <v>-9419.1653663177913</v>
      </c>
      <c r="AG98" s="52">
        <f>Y98-'Verbrauch je Träger 2019'!J98</f>
        <v>-8468.3622581668224</v>
      </c>
      <c r="AI98" s="8" t="str">
        <f t="shared" si="40"/>
        <v>Germany</v>
      </c>
      <c r="AJ98" s="8" t="str">
        <f t="shared" si="41"/>
        <v>Duisburg-Bruckhausen</v>
      </c>
      <c r="AK98" s="50">
        <f>'Gesamtenergie 2050 var.'!E94*'Energie pro Energieträger'!D$51</f>
        <v>14246.745956232164</v>
      </c>
      <c r="AL98" s="54">
        <f>'Gesamtenergie 2050 var.'!F94*'Energie pro Energieträger'!D$49</f>
        <v>16870.282270853164</v>
      </c>
      <c r="AM98" s="51">
        <f>'Gesamtenergie 2050 var.'!G94*'Energie pro Energieträger'!E$50</f>
        <v>13938.725023786872</v>
      </c>
      <c r="AN98" s="53">
        <f>'Gesamtenergie 2050 var.'!H94*'Energie pro Energieträger'!E$52</f>
        <v>10846.070409134161</v>
      </c>
      <c r="AO98" s="52">
        <f>'Gesamtenergie 2050 var.'!I94*'Energie pro Energieträger'!E$49</f>
        <v>9751.2305740564552</v>
      </c>
      <c r="AQ98" s="8" t="str">
        <f t="shared" si="42"/>
        <v>Germany</v>
      </c>
      <c r="AR98" s="8" t="str">
        <f t="shared" si="43"/>
        <v>Duisburg-Bruckhausen</v>
      </c>
      <c r="AS98" s="50">
        <f>AK98-'Verbrauch je Träger 2019'!F98</f>
        <v>-13227.254043767836</v>
      </c>
      <c r="AT98" s="54">
        <f>AL98-'Verbrauch je Träger 2019'!G98</f>
        <v>-15663.051062480175</v>
      </c>
      <c r="AU98" s="51">
        <f>AM98-'Verbrauch je Träger 2019'!H98</f>
        <v>-12941.274976213124</v>
      </c>
      <c r="AV98" s="53">
        <f>AN98-'Verbrauch je Träger 2019'!I98</f>
        <v>-10069.929590865839</v>
      </c>
      <c r="AW98" s="52">
        <f>AO98-'Verbrauch je Träger 2019'!J98</f>
        <v>-9053.436092610209</v>
      </c>
    </row>
    <row r="99" spans="3:49" x14ac:dyDescent="0.25">
      <c r="C99" s="8" t="str">
        <f t="shared" si="33"/>
        <v>Hungaria</v>
      </c>
      <c r="D99" s="8" t="str">
        <f t="shared" si="33"/>
        <v>Dunauijvaros</v>
      </c>
      <c r="E99" s="50">
        <f>'Gesamtenergie 2050 var.'!E23*'Energie pro Energieträger'!D$51</f>
        <v>4255.0281255946729</v>
      </c>
      <c r="F99" s="54">
        <f>'Gesamtenergie 2050 var.'!F23*'Energie pro Energieträger'!D$49</f>
        <v>5038.590971561478</v>
      </c>
      <c r="G99" s="51">
        <f>'Gesamtenergie 2050 var.'!G23*'Energie pro Energieträger'!E$50</f>
        <v>4163.032540437679</v>
      </c>
      <c r="H99" s="53">
        <f>'Gesamtenergie 2050 var.'!H23*'Energie pro Energieträger'!E$52</f>
        <v>3239.3596955280696</v>
      </c>
      <c r="I99" s="52">
        <f>'Gesamtenergie 2050 var.'!I23*'Energie pro Energieträger'!E$49</f>
        <v>2912.3675314515285</v>
      </c>
      <c r="K99" s="8" t="str">
        <f t="shared" si="34"/>
        <v>Hungaria</v>
      </c>
      <c r="L99" s="8" t="str">
        <f t="shared" si="35"/>
        <v>Dunauijvaros</v>
      </c>
      <c r="M99" s="50">
        <f>E99-'Verbrauch je Träger 2019'!F99</f>
        <v>-3071.3718744053267</v>
      </c>
      <c r="N99" s="54">
        <f>F99-'Verbrauch je Träger 2019'!G99</f>
        <v>-3636.9645839940786</v>
      </c>
      <c r="O99" s="51">
        <f>G99-'Verbrauch je Träger 2019'!H99</f>
        <v>-3004.9674595623201</v>
      </c>
      <c r="P99" s="53">
        <f>H99-'Verbrauch je Träger 2019'!I99</f>
        <v>-2338.2403044719308</v>
      </c>
      <c r="Q99" s="52">
        <f>I99-'Verbrauch je Träger 2019'!J99</f>
        <v>-2102.210246326249</v>
      </c>
      <c r="S99" s="8" t="str">
        <f t="shared" si="36"/>
        <v>Hungaria</v>
      </c>
      <c r="T99" s="8" t="str">
        <f t="shared" si="37"/>
        <v>Dunauijvaros</v>
      </c>
      <c r="U99" s="50">
        <f>'Gesamtenergie 2050 var.'!E59*'Energie pro Energieträger'!D$51</f>
        <v>4027.0801902949579</v>
      </c>
      <c r="V99" s="54">
        <f>'Gesamtenergie 2050 var.'!F59*'Energie pro Energieträger'!D$49</f>
        <v>4768.6664552278271</v>
      </c>
      <c r="W99" s="51">
        <f>'Gesamtenergie 2050 var.'!G59*'Energie pro Energieträger'!E$50</f>
        <v>3940.0129400570886</v>
      </c>
      <c r="X99" s="53">
        <f>'Gesamtenergie 2050 var.'!H59*'Energie pro Energieträger'!E$52</f>
        <v>3065.8225689819228</v>
      </c>
      <c r="Y99" s="52">
        <f>'Gesamtenergie 2050 var.'!I59*'Energie pro Energieträger'!E$49</f>
        <v>2756.3478422666249</v>
      </c>
      <c r="AA99" s="8" t="str">
        <f t="shared" si="38"/>
        <v>Hungaria</v>
      </c>
      <c r="AB99" s="8" t="str">
        <f t="shared" si="39"/>
        <v>Dunauijvaros</v>
      </c>
      <c r="AC99" s="50">
        <f>U99-'Verbrauch je Träger 2019'!F99</f>
        <v>-3299.3198097050417</v>
      </c>
      <c r="AD99" s="54">
        <f>V99-'Verbrauch je Träger 2019'!G99</f>
        <v>-3906.8891003277295</v>
      </c>
      <c r="AE99" s="51">
        <f>W99-'Verbrauch je Träger 2019'!H99</f>
        <v>-3227.9870599429105</v>
      </c>
      <c r="AF99" s="53">
        <f>X99-'Verbrauch je Träger 2019'!I99</f>
        <v>-2511.7774310180776</v>
      </c>
      <c r="AG99" s="52">
        <f>Y99-'Verbrauch je Träger 2019'!J99</f>
        <v>-2258.2299355111527</v>
      </c>
      <c r="AI99" s="8" t="str">
        <f t="shared" si="40"/>
        <v>Hungaria</v>
      </c>
      <c r="AJ99" s="8" t="str">
        <f t="shared" si="41"/>
        <v>Dunauijvaros</v>
      </c>
      <c r="AK99" s="50">
        <f>'Gesamtenergie 2050 var.'!E95*'Energie pro Energieträger'!D$51</f>
        <v>3799.1322549952433</v>
      </c>
      <c r="AL99" s="54">
        <f>'Gesamtenergie 2050 var.'!F95*'Energie pro Energieträger'!D$49</f>
        <v>4498.7419388941762</v>
      </c>
      <c r="AM99" s="51">
        <f>'Gesamtenergie 2050 var.'!G95*'Energie pro Energieträger'!E$50</f>
        <v>3716.9933396764991</v>
      </c>
      <c r="AN99" s="53">
        <f>'Gesamtenergie 2050 var.'!H95*'Energie pro Energieträger'!E$52</f>
        <v>2892.2854424357765</v>
      </c>
      <c r="AO99" s="52">
        <f>'Gesamtenergie 2050 var.'!I95*'Energie pro Energieträger'!E$49</f>
        <v>2600.3281530817217</v>
      </c>
      <c r="AQ99" s="8" t="str">
        <f t="shared" si="42"/>
        <v>Hungaria</v>
      </c>
      <c r="AR99" s="8" t="str">
        <f t="shared" si="43"/>
        <v>Dunauijvaros</v>
      </c>
      <c r="AS99" s="50">
        <f>AK99-'Verbrauch je Träger 2019'!F99</f>
        <v>-3527.2677450047563</v>
      </c>
      <c r="AT99" s="54">
        <f>AL99-'Verbrauch je Träger 2019'!G99</f>
        <v>-4176.8136166613804</v>
      </c>
      <c r="AU99" s="51">
        <f>AM99-'Verbrauch je Träger 2019'!H99</f>
        <v>-3451.0066603235</v>
      </c>
      <c r="AV99" s="53">
        <f>AN99-'Verbrauch je Träger 2019'!I99</f>
        <v>-2685.3145575642238</v>
      </c>
      <c r="AW99" s="52">
        <f>AO99-'Verbrauch je Träger 2019'!J99</f>
        <v>-2414.2496246960559</v>
      </c>
    </row>
    <row r="100" spans="3:49" x14ac:dyDescent="0.25">
      <c r="C100" s="8" t="str">
        <f t="shared" si="33"/>
        <v>Italy</v>
      </c>
      <c r="D100" s="8" t="str">
        <f t="shared" si="33"/>
        <v>Taranto</v>
      </c>
      <c r="E100" s="50">
        <f>'Gesamtenergie 2050 var.'!E24*'Energie pro Energieträger'!D$51</f>
        <v>22604.836917221699</v>
      </c>
      <c r="F100" s="54">
        <f>'Gesamtenergie 2050 var.'!F24*'Energie pro Energieträger'!D$49</f>
        <v>26767.514536420353</v>
      </c>
      <c r="G100" s="51">
        <f>'Gesamtenergie 2050 var.'!G24*'Energie pro Energieträger'!E$50</f>
        <v>22116.110371075167</v>
      </c>
      <c r="H100" s="53">
        <f>'Gesamtenergie 2050 var.'!H24*'Energie pro Energieträger'!E$52</f>
        <v>17209.09838249287</v>
      </c>
      <c r="I100" s="52">
        <f>'Gesamtenergie 2050 var.'!I24*'Energie pro Energieträger'!E$49</f>
        <v>15471.952510836243</v>
      </c>
      <c r="K100" s="8" t="str">
        <f t="shared" si="34"/>
        <v>Italy</v>
      </c>
      <c r="L100" s="8" t="str">
        <f t="shared" si="35"/>
        <v>Taranto</v>
      </c>
      <c r="M100" s="50">
        <f>E100-'Verbrauch je Träger 2019'!F100</f>
        <v>-16316.663082778301</v>
      </c>
      <c r="N100" s="54">
        <f>F100-'Verbrauch je Träger 2019'!G100</f>
        <v>-19321.374352468545</v>
      </c>
      <c r="O100" s="51">
        <f>G100-'Verbrauch je Träger 2019'!H100</f>
        <v>-15963.889628924826</v>
      </c>
      <c r="P100" s="53">
        <f>H100-'Verbrauch je Träger 2019'!I100</f>
        <v>-12421.90161750713</v>
      </c>
      <c r="Q100" s="52">
        <f>I100-'Verbrauch je Träger 2019'!J100</f>
        <v>-11167.991933608198</v>
      </c>
      <c r="S100" s="8" t="str">
        <f t="shared" si="36"/>
        <v>Italy</v>
      </c>
      <c r="T100" s="8" t="str">
        <f t="shared" si="37"/>
        <v>Taranto</v>
      </c>
      <c r="U100" s="50">
        <f>'Gesamtenergie 2050 var.'!E60*'Energie pro Energieträger'!D$51</f>
        <v>21393.863510941963</v>
      </c>
      <c r="V100" s="54">
        <f>'Gesamtenergie 2050 var.'!F60*'Energie pro Energieträger'!D$49</f>
        <v>25333.54054339783</v>
      </c>
      <c r="W100" s="51">
        <f>'Gesamtenergie 2050 var.'!G60*'Energie pro Energieträger'!E$50</f>
        <v>20931.318744053282</v>
      </c>
      <c r="X100" s="53">
        <f>'Gesamtenergie 2050 var.'!H60*'Energie pro Energieträger'!E$52</f>
        <v>16287.182397716464</v>
      </c>
      <c r="Y100" s="52">
        <f>'Gesamtenergie 2050 var.'!I60*'Energie pro Energieträger'!E$49</f>
        <v>14643.097912041443</v>
      </c>
      <c r="AA100" s="8" t="str">
        <f t="shared" si="38"/>
        <v>Italy</v>
      </c>
      <c r="AB100" s="8" t="str">
        <f t="shared" si="39"/>
        <v>Taranto</v>
      </c>
      <c r="AC100" s="50">
        <f>U100-'Verbrauch je Träger 2019'!F100</f>
        <v>-17527.636489058037</v>
      </c>
      <c r="AD100" s="54">
        <f>V100-'Verbrauch je Träger 2019'!G100</f>
        <v>-20755.348345491067</v>
      </c>
      <c r="AE100" s="51">
        <f>W100-'Verbrauch je Träger 2019'!H100</f>
        <v>-17148.681255946711</v>
      </c>
      <c r="AF100" s="53">
        <f>X100-'Verbrauch je Träger 2019'!I100</f>
        <v>-13343.817602283536</v>
      </c>
      <c r="AG100" s="52">
        <f>Y100-'Verbrauch je Träger 2019'!J100</f>
        <v>-11996.846532402998</v>
      </c>
      <c r="AI100" s="8" t="str">
        <f t="shared" si="40"/>
        <v>Italy</v>
      </c>
      <c r="AJ100" s="8" t="str">
        <f t="shared" si="41"/>
        <v>Taranto</v>
      </c>
      <c r="AK100" s="50">
        <f>'Gesamtenergie 2050 var.'!E96*'Energie pro Energieträger'!D$51</f>
        <v>20182.89010466223</v>
      </c>
      <c r="AL100" s="54">
        <f>'Gesamtenergie 2050 var.'!F96*'Energie pro Energieträger'!D$49</f>
        <v>23899.566550375315</v>
      </c>
      <c r="AM100" s="51">
        <f>'Gesamtenergie 2050 var.'!G96*'Energie pro Energieträger'!E$50</f>
        <v>19746.527117031401</v>
      </c>
      <c r="AN100" s="53">
        <f>'Gesamtenergie 2050 var.'!H96*'Energie pro Energieträger'!E$52</f>
        <v>15365.266412940062</v>
      </c>
      <c r="AO100" s="52">
        <f>'Gesamtenergie 2050 var.'!I96*'Energie pro Energieträger'!E$49</f>
        <v>13814.243313246645</v>
      </c>
      <c r="AQ100" s="8" t="str">
        <f t="shared" si="42"/>
        <v>Italy</v>
      </c>
      <c r="AR100" s="8" t="str">
        <f t="shared" si="43"/>
        <v>Taranto</v>
      </c>
      <c r="AS100" s="50">
        <f>AK100-'Verbrauch je Träger 2019'!F100</f>
        <v>-18738.60989533777</v>
      </c>
      <c r="AT100" s="54">
        <f>AL100-'Verbrauch je Träger 2019'!G100</f>
        <v>-22189.322338513583</v>
      </c>
      <c r="AU100" s="51">
        <f>AM100-'Verbrauch je Träger 2019'!H100</f>
        <v>-18333.472882968592</v>
      </c>
      <c r="AV100" s="53">
        <f>AN100-'Verbrauch je Träger 2019'!I100</f>
        <v>-14265.733587059938</v>
      </c>
      <c r="AW100" s="52">
        <f>AO100-'Verbrauch je Träger 2019'!J100</f>
        <v>-12825.701131197797</v>
      </c>
    </row>
    <row r="101" spans="3:49" x14ac:dyDescent="0.25">
      <c r="C101" s="8" t="str">
        <f t="shared" si="33"/>
        <v>Netherlands</v>
      </c>
      <c r="D101" s="8" t="str">
        <f t="shared" si="33"/>
        <v>Ijmuiden</v>
      </c>
      <c r="E101" s="50">
        <f>'Gesamtenergie 2050 var.'!E25*'Energie pro Energieträger'!D$51</f>
        <v>18123.760422454809</v>
      </c>
      <c r="F101" s="54">
        <f>'Gesamtenergie 2050 var.'!F25*'Energie pro Energieträger'!D$49</f>
        <v>21461.248419494674</v>
      </c>
      <c r="G101" s="51">
        <f>'Gesamtenergie 2050 var.'!G25*'Energie pro Energieträger'!E$50</f>
        <v>17731.916726926738</v>
      </c>
      <c r="H101" s="53">
        <f>'Gesamtenergie 2050 var.'!H25*'Energie pro Energieträger'!E$52</f>
        <v>13797.64770313987</v>
      </c>
      <c r="I101" s="52">
        <f>'Gesamtenergie 2050 var.'!I25*'Energie pro Energieträger'!E$49</f>
        <v>12404.865454276354</v>
      </c>
      <c r="K101" s="8" t="str">
        <f t="shared" si="34"/>
        <v>Netherlands</v>
      </c>
      <c r="L101" s="8" t="str">
        <f t="shared" si="35"/>
        <v>Ijmuiden</v>
      </c>
      <c r="M101" s="50">
        <f>E101-'Verbrauch je Träger 2019'!F101</f>
        <v>-13082.12457754519</v>
      </c>
      <c r="N101" s="54">
        <f>F101-'Verbrauch je Träger 2019'!G101</f>
        <v>-15491.196024949779</v>
      </c>
      <c r="O101" s="51">
        <f>G101-'Verbrauch je Träger 2019'!H101</f>
        <v>-12799.283273073259</v>
      </c>
      <c r="P101" s="53">
        <f>H101-'Verbrauch je Träger 2019'!I101</f>
        <v>-9959.4422968601302</v>
      </c>
      <c r="Q101" s="52">
        <f>I101-'Verbrauch je Träger 2019'!J101</f>
        <v>-8954.1017679458673</v>
      </c>
      <c r="S101" s="8" t="str">
        <f t="shared" si="36"/>
        <v>Netherlands</v>
      </c>
      <c r="T101" s="8" t="str">
        <f t="shared" si="37"/>
        <v>Ijmuiden</v>
      </c>
      <c r="U101" s="50">
        <f>'Gesamtenergie 2050 var.'!E61*'Energie pro Energieträger'!D$51</f>
        <v>17152.844685537584</v>
      </c>
      <c r="V101" s="54">
        <f>'Gesamtenergie 2050 var.'!F61*'Energie pro Energieträger'!D$49</f>
        <v>20311.538682736027</v>
      </c>
      <c r="W101" s="51">
        <f>'Gesamtenergie 2050 var.'!G61*'Energie pro Energieträger'!E$50</f>
        <v>16781.992616555661</v>
      </c>
      <c r="X101" s="53">
        <f>'Gesamtenergie 2050 var.'!H61*'Energie pro Energieträger'!E$52</f>
        <v>13058.488004757377</v>
      </c>
      <c r="Y101" s="52">
        <f>'Gesamtenergie 2050 var.'!I61*'Energie pro Energieträger'!E$49</f>
        <v>11740.319090654404</v>
      </c>
      <c r="AA101" s="8" t="str">
        <f t="shared" si="38"/>
        <v>Netherlands</v>
      </c>
      <c r="AB101" s="8" t="str">
        <f t="shared" si="39"/>
        <v>Ijmuiden</v>
      </c>
      <c r="AC101" s="50">
        <f>U101-'Verbrauch je Träger 2019'!F101</f>
        <v>-14053.040314462414</v>
      </c>
      <c r="AD101" s="54">
        <f>V101-'Verbrauch je Träger 2019'!G101</f>
        <v>-16640.905761708425</v>
      </c>
      <c r="AE101" s="51">
        <f>W101-'Verbrauch je Träger 2019'!H101</f>
        <v>-13749.207383444336</v>
      </c>
      <c r="AF101" s="53">
        <f>X101-'Verbrauch je Träger 2019'!I101</f>
        <v>-10698.601995242623</v>
      </c>
      <c r="AG101" s="52">
        <f>Y101-'Verbrauch je Träger 2019'!J101</f>
        <v>-9618.6481315678175</v>
      </c>
      <c r="AI101" s="8" t="str">
        <f t="shared" si="40"/>
        <v>Netherlands</v>
      </c>
      <c r="AJ101" s="8" t="str">
        <f t="shared" si="41"/>
        <v>Ijmuiden</v>
      </c>
      <c r="AK101" s="50">
        <f>'Gesamtenergie 2050 var.'!E97*'Energie pro Energieträger'!D$51</f>
        <v>16181.928948620365</v>
      </c>
      <c r="AL101" s="54">
        <f>'Gesamtenergie 2050 var.'!F97*'Energie pro Energieträger'!D$49</f>
        <v>19161.828945977384</v>
      </c>
      <c r="AM101" s="51">
        <f>'Gesamtenergie 2050 var.'!G97*'Energie pro Energieträger'!E$50</f>
        <v>15832.068506184589</v>
      </c>
      <c r="AN101" s="53">
        <f>'Gesamtenergie 2050 var.'!H97*'Energie pro Energieträger'!E$52</f>
        <v>12319.328306374884</v>
      </c>
      <c r="AO101" s="52">
        <f>'Gesamtenergie 2050 var.'!I97*'Energie pro Energieträger'!E$49</f>
        <v>11075.772727032458</v>
      </c>
      <c r="AQ101" s="8" t="str">
        <f t="shared" si="42"/>
        <v>Netherlands</v>
      </c>
      <c r="AR101" s="8" t="str">
        <f t="shared" si="43"/>
        <v>Ijmuiden</v>
      </c>
      <c r="AS101" s="50">
        <f>AK101-'Verbrauch je Träger 2019'!F101</f>
        <v>-15023.956051379633</v>
      </c>
      <c r="AT101" s="54">
        <f>AL101-'Verbrauch je Träger 2019'!G101</f>
        <v>-17790.615498467068</v>
      </c>
      <c r="AU101" s="51">
        <f>AM101-'Verbrauch je Träger 2019'!H101</f>
        <v>-14699.131493815408</v>
      </c>
      <c r="AV101" s="53">
        <f>AN101-'Verbrauch je Träger 2019'!I101</f>
        <v>-11437.761693625116</v>
      </c>
      <c r="AW101" s="52">
        <f>AO101-'Verbrauch je Träger 2019'!J101</f>
        <v>-10283.194495189764</v>
      </c>
    </row>
    <row r="102" spans="3:49" x14ac:dyDescent="0.25">
      <c r="C102" s="8" t="str">
        <f t="shared" si="33"/>
        <v>Poland</v>
      </c>
      <c r="D102" s="8" t="str">
        <f t="shared" si="33"/>
        <v>Krakow</v>
      </c>
      <c r="E102" s="50">
        <f>'Gesamtenergie 2050 var.'!E26*'Energie pro Energieträger'!D$51</f>
        <v>7246.8447764034272</v>
      </c>
      <c r="F102" s="54">
        <f>'Gesamtenergie 2050 var.'!F26*'Energie pro Energieträger'!D$49</f>
        <v>8581.3502484406417</v>
      </c>
      <c r="G102" s="51">
        <f>'Gesamtenergie 2050 var.'!G26*'Energie pro Energieträger'!E$50</f>
        <v>7090.1647954329219</v>
      </c>
      <c r="H102" s="53">
        <f>'Gesamtenergie 2050 var.'!H26*'Energie pro Energieträger'!E$52</f>
        <v>5517.0344814462433</v>
      </c>
      <c r="I102" s="52">
        <f>'Gesamtenergie 2050 var.'!I26*'Energie pro Energieträger'!E$49</f>
        <v>4960.1259520033836</v>
      </c>
      <c r="K102" s="8" t="str">
        <f t="shared" si="34"/>
        <v>Poland</v>
      </c>
      <c r="L102" s="8" t="str">
        <f t="shared" si="35"/>
        <v>Krakow</v>
      </c>
      <c r="M102" s="50">
        <f>E102-'Verbrauch je Träger 2019'!F102</f>
        <v>-5230.9302235965724</v>
      </c>
      <c r="N102" s="54">
        <f>F102-'Verbrauch je Träger 2019'!G102</f>
        <v>-6194.2053071149166</v>
      </c>
      <c r="O102" s="51">
        <f>G102-'Verbrauch je Träger 2019'!H102</f>
        <v>-5117.8352045670763</v>
      </c>
      <c r="P102" s="53">
        <f>H102-'Verbrauch je Träger 2019'!I102</f>
        <v>-3982.3155185537571</v>
      </c>
      <c r="Q102" s="52">
        <f>I102-'Verbrauch je Träger 2019'!J102</f>
        <v>-3580.326825774393</v>
      </c>
      <c r="S102" s="8" t="str">
        <f t="shared" si="36"/>
        <v>Poland</v>
      </c>
      <c r="T102" s="8" t="str">
        <f t="shared" si="37"/>
        <v>Krakow</v>
      </c>
      <c r="U102" s="50">
        <f>'Gesamtenergie 2050 var.'!E62*'Energie pro Energieträger'!D$51</f>
        <v>6858.6209490961</v>
      </c>
      <c r="V102" s="54">
        <f>'Gesamtenergie 2050 var.'!F62*'Energie pro Energieträger'!D$49</f>
        <v>8121.6350565598932</v>
      </c>
      <c r="W102" s="51">
        <f>'Gesamtenergie 2050 var.'!G62*'Energie pro Energieträger'!E$50</f>
        <v>6710.3345385347293</v>
      </c>
      <c r="X102" s="53">
        <f>'Gesamtenergie 2050 var.'!H62*'Energie pro Energieträger'!E$52</f>
        <v>5221.4790627973371</v>
      </c>
      <c r="Y102" s="52">
        <f>'Gesamtenergie 2050 var.'!I62*'Energie pro Energieträger'!E$49</f>
        <v>4694.4049188603449</v>
      </c>
      <c r="AA102" s="8" t="str">
        <f t="shared" si="38"/>
        <v>Poland</v>
      </c>
      <c r="AB102" s="8" t="str">
        <f t="shared" si="39"/>
        <v>Krakow</v>
      </c>
      <c r="AC102" s="50">
        <f>U102-'Verbrauch je Träger 2019'!F102</f>
        <v>-5619.1540509038996</v>
      </c>
      <c r="AD102" s="54">
        <f>V102-'Verbrauch je Träger 2019'!G102</f>
        <v>-6653.9204989956652</v>
      </c>
      <c r="AE102" s="51">
        <f>W102-'Verbrauch je Träger 2019'!H102</f>
        <v>-5497.6654614652689</v>
      </c>
      <c r="AF102" s="53">
        <f>X102-'Verbrauch je Träger 2019'!I102</f>
        <v>-4277.8709372026633</v>
      </c>
      <c r="AG102" s="52">
        <f>Y102-'Verbrauch je Träger 2019'!J102</f>
        <v>-3846.0478589174318</v>
      </c>
      <c r="AI102" s="8" t="str">
        <f t="shared" si="40"/>
        <v>Poland</v>
      </c>
      <c r="AJ102" s="8" t="str">
        <f t="shared" si="41"/>
        <v>Krakow</v>
      </c>
      <c r="AK102" s="50">
        <f>'Gesamtenergie 2050 var.'!E98*'Energie pro Energieträger'!D$51</f>
        <v>6470.3971217887738</v>
      </c>
      <c r="AL102" s="54">
        <f>'Gesamtenergie 2050 var.'!F98*'Energie pro Energieträger'!D$49</f>
        <v>7661.9198646791447</v>
      </c>
      <c r="AM102" s="51">
        <f>'Gesamtenergie 2050 var.'!G98*'Energie pro Energieträger'!E$50</f>
        <v>6330.5042816365376</v>
      </c>
      <c r="AN102" s="53">
        <f>'Gesamtenergie 2050 var.'!H98*'Energie pro Energieträger'!E$52</f>
        <v>4925.9236441484318</v>
      </c>
      <c r="AO102" s="52">
        <f>'Gesamtenergie 2050 var.'!I98*'Energie pro Energieträger'!E$49</f>
        <v>4428.683885717307</v>
      </c>
      <c r="AQ102" s="8" t="str">
        <f t="shared" si="42"/>
        <v>Poland</v>
      </c>
      <c r="AR102" s="8" t="str">
        <f t="shared" si="43"/>
        <v>Krakow</v>
      </c>
      <c r="AS102" s="50">
        <f>AK102-'Verbrauch je Träger 2019'!F102</f>
        <v>-6007.3778782112258</v>
      </c>
      <c r="AT102" s="54">
        <f>AL102-'Verbrauch je Träger 2019'!G102</f>
        <v>-7113.6356908764137</v>
      </c>
      <c r="AU102" s="51">
        <f>AM102-'Verbrauch je Träger 2019'!H102</f>
        <v>-5877.4957183634606</v>
      </c>
      <c r="AV102" s="53">
        <f>AN102-'Verbrauch je Träger 2019'!I102</f>
        <v>-4573.4263558515686</v>
      </c>
      <c r="AW102" s="52">
        <f>AO102-'Verbrauch je Träger 2019'!J102</f>
        <v>-4111.7688920604696</v>
      </c>
    </row>
    <row r="103" spans="3:49" x14ac:dyDescent="0.25">
      <c r="C103" s="8" t="str">
        <f t="shared" si="33"/>
        <v>Poland</v>
      </c>
      <c r="D103" s="8" t="str">
        <f t="shared" si="33"/>
        <v>Dabrowa Gornicza</v>
      </c>
      <c r="E103" s="50">
        <f>'Gesamtenergie 2050 var.'!E27*'Energie pro Energieträger'!D$51</f>
        <v>7246.8447764034272</v>
      </c>
      <c r="F103" s="54">
        <f>'Gesamtenergie 2050 var.'!F27*'Energie pro Energieträger'!D$49</f>
        <v>8581.3502484406417</v>
      </c>
      <c r="G103" s="51">
        <f>'Gesamtenergie 2050 var.'!G27*'Energie pro Energieträger'!E$50</f>
        <v>7090.1647954329219</v>
      </c>
      <c r="H103" s="53">
        <f>'Gesamtenergie 2050 var.'!H27*'Energie pro Energieträger'!E$52</f>
        <v>5517.0344814462433</v>
      </c>
      <c r="I103" s="52">
        <f>'Gesamtenergie 2050 var.'!I27*'Energie pro Energieträger'!E$49</f>
        <v>4960.1259520033836</v>
      </c>
      <c r="K103" s="8" t="str">
        <f t="shared" si="34"/>
        <v>Poland</v>
      </c>
      <c r="L103" s="8" t="str">
        <f t="shared" si="35"/>
        <v>Dabrowa Gornicza</v>
      </c>
      <c r="M103" s="50">
        <f>E103-'Verbrauch je Träger 2019'!F103</f>
        <v>-5230.9302235965724</v>
      </c>
      <c r="N103" s="54">
        <f>F103-'Verbrauch je Träger 2019'!G103</f>
        <v>-6194.2053071149166</v>
      </c>
      <c r="O103" s="51">
        <f>G103-'Verbrauch je Träger 2019'!H103</f>
        <v>-5117.8352045670763</v>
      </c>
      <c r="P103" s="53">
        <f>H103-'Verbrauch je Träger 2019'!I103</f>
        <v>-3982.3155185537571</v>
      </c>
      <c r="Q103" s="52">
        <f>I103-'Verbrauch je Träger 2019'!J103</f>
        <v>-3580.326825774393</v>
      </c>
      <c r="S103" s="8" t="str">
        <f t="shared" si="36"/>
        <v>Poland</v>
      </c>
      <c r="T103" s="8" t="str">
        <f t="shared" si="37"/>
        <v>Dabrowa Gornicza</v>
      </c>
      <c r="U103" s="50">
        <f>'Gesamtenergie 2050 var.'!E63*'Energie pro Energieträger'!D$51</f>
        <v>6858.6209490961</v>
      </c>
      <c r="V103" s="54">
        <f>'Gesamtenergie 2050 var.'!F63*'Energie pro Energieträger'!D$49</f>
        <v>8121.6350565598932</v>
      </c>
      <c r="W103" s="51">
        <f>'Gesamtenergie 2050 var.'!G63*'Energie pro Energieträger'!E$50</f>
        <v>6710.3345385347293</v>
      </c>
      <c r="X103" s="53">
        <f>'Gesamtenergie 2050 var.'!H63*'Energie pro Energieträger'!E$52</f>
        <v>5221.4790627973371</v>
      </c>
      <c r="Y103" s="52">
        <f>'Gesamtenergie 2050 var.'!I63*'Energie pro Energieträger'!E$49</f>
        <v>4694.4049188603449</v>
      </c>
      <c r="AA103" s="8" t="str">
        <f t="shared" si="38"/>
        <v>Poland</v>
      </c>
      <c r="AB103" s="8" t="str">
        <f t="shared" si="39"/>
        <v>Dabrowa Gornicza</v>
      </c>
      <c r="AC103" s="50">
        <f>U103-'Verbrauch je Träger 2019'!F103</f>
        <v>-5619.1540509038996</v>
      </c>
      <c r="AD103" s="54">
        <f>V103-'Verbrauch je Träger 2019'!G103</f>
        <v>-6653.9204989956652</v>
      </c>
      <c r="AE103" s="51">
        <f>W103-'Verbrauch je Träger 2019'!H103</f>
        <v>-5497.6654614652689</v>
      </c>
      <c r="AF103" s="53">
        <f>X103-'Verbrauch je Träger 2019'!I103</f>
        <v>-4277.8709372026633</v>
      </c>
      <c r="AG103" s="52">
        <f>Y103-'Verbrauch je Träger 2019'!J103</f>
        <v>-3846.0478589174318</v>
      </c>
      <c r="AI103" s="8" t="str">
        <f t="shared" si="40"/>
        <v>Poland</v>
      </c>
      <c r="AJ103" s="8" t="str">
        <f t="shared" si="41"/>
        <v>Dabrowa Gornicza</v>
      </c>
      <c r="AK103" s="50">
        <f>'Gesamtenergie 2050 var.'!E99*'Energie pro Energieträger'!D$51</f>
        <v>6470.3971217887738</v>
      </c>
      <c r="AL103" s="54">
        <f>'Gesamtenergie 2050 var.'!F99*'Energie pro Energieträger'!D$49</f>
        <v>7661.9198646791447</v>
      </c>
      <c r="AM103" s="51">
        <f>'Gesamtenergie 2050 var.'!G99*'Energie pro Energieträger'!E$50</f>
        <v>6330.5042816365376</v>
      </c>
      <c r="AN103" s="53">
        <f>'Gesamtenergie 2050 var.'!H99*'Energie pro Energieträger'!E$52</f>
        <v>4925.9236441484318</v>
      </c>
      <c r="AO103" s="52">
        <f>'Gesamtenergie 2050 var.'!I99*'Energie pro Energieträger'!E$49</f>
        <v>4428.683885717307</v>
      </c>
      <c r="AQ103" s="8" t="str">
        <f t="shared" si="42"/>
        <v>Poland</v>
      </c>
      <c r="AR103" s="8" t="str">
        <f t="shared" si="43"/>
        <v>Dabrowa Gornicza</v>
      </c>
      <c r="AS103" s="50">
        <f>AK103-'Verbrauch je Träger 2019'!F103</f>
        <v>-6007.3778782112258</v>
      </c>
      <c r="AT103" s="54">
        <f>AL103-'Verbrauch je Träger 2019'!G103</f>
        <v>-7113.6356908764137</v>
      </c>
      <c r="AU103" s="51">
        <f>AM103-'Verbrauch je Träger 2019'!H103</f>
        <v>-5877.4957183634606</v>
      </c>
      <c r="AV103" s="53">
        <f>AN103-'Verbrauch je Träger 2019'!I103</f>
        <v>-4573.4263558515686</v>
      </c>
      <c r="AW103" s="52">
        <f>AO103-'Verbrauch je Träger 2019'!J103</f>
        <v>-4111.7688920604696</v>
      </c>
    </row>
    <row r="104" spans="3:49" x14ac:dyDescent="0.25">
      <c r="C104" s="8" t="str">
        <f t="shared" si="33"/>
        <v>Romania</v>
      </c>
      <c r="D104" s="8" t="str">
        <f t="shared" si="33"/>
        <v>Galati</v>
      </c>
      <c r="E104" s="50">
        <f>'Gesamtenergie 2050 var.'!E28*'Energie pro Energieträger'!D$51</f>
        <v>5451.7547859181741</v>
      </c>
      <c r="F104" s="54">
        <f>'Gesamtenergie 2050 var.'!F28*'Energie pro Energieträger'!D$49</f>
        <v>6455.6946823131448</v>
      </c>
      <c r="G104" s="51">
        <f>'Gesamtenergie 2050 var.'!G28*'Energie pro Energieträger'!E$50</f>
        <v>5333.885442435776</v>
      </c>
      <c r="H104" s="53">
        <f>'Gesamtenergie 2050 var.'!H28*'Energie pro Energieträger'!E$52</f>
        <v>4150.4296098953391</v>
      </c>
      <c r="I104" s="52">
        <f>'Gesamtenergie 2050 var.'!I28*'Energie pro Energieträger'!E$49</f>
        <v>3731.4708996722702</v>
      </c>
      <c r="K104" s="8" t="str">
        <f t="shared" si="34"/>
        <v>Romania</v>
      </c>
      <c r="L104" s="8" t="str">
        <f t="shared" si="35"/>
        <v>Galati</v>
      </c>
      <c r="M104" s="50">
        <f>E104-'Verbrauch je Träger 2019'!F104</f>
        <v>-3935.1952140818248</v>
      </c>
      <c r="N104" s="54">
        <f>F104-'Verbrauch je Träger 2019'!G104</f>
        <v>-4659.8608732424136</v>
      </c>
      <c r="O104" s="51">
        <f>G104-'Verbrauch je Träger 2019'!H104</f>
        <v>-3850.1145575642222</v>
      </c>
      <c r="P104" s="53">
        <f>H104-'Verbrauch je Träger 2019'!I104</f>
        <v>-2995.8703901046611</v>
      </c>
      <c r="Q104" s="52">
        <f>I104-'Verbrauch je Träger 2019'!J104</f>
        <v>-2693.4568781055068</v>
      </c>
      <c r="S104" s="8" t="str">
        <f t="shared" si="36"/>
        <v>Romania</v>
      </c>
      <c r="T104" s="8" t="str">
        <f t="shared" si="37"/>
        <v>Galati</v>
      </c>
      <c r="U104" s="50">
        <f>'Gesamtenergie 2050 var.'!E64*'Energie pro Energieträger'!D$51</f>
        <v>5159.6964938154142</v>
      </c>
      <c r="V104" s="54">
        <f>'Gesamtenergie 2050 var.'!F64*'Energie pro Energieträger'!D$49</f>
        <v>6109.8538957606543</v>
      </c>
      <c r="W104" s="51">
        <f>'Gesamtenergie 2050 var.'!G64*'Energie pro Energieträger'!E$50</f>
        <v>5048.1415794481445</v>
      </c>
      <c r="X104" s="53">
        <f>'Gesamtenergie 2050 var.'!H64*'Energie pro Energieträger'!E$52</f>
        <v>3928.0851665080882</v>
      </c>
      <c r="Y104" s="52">
        <f>'Gesamtenergie 2050 var.'!I64*'Energie pro Energieträger'!E$49</f>
        <v>3531.5706729041126</v>
      </c>
      <c r="AA104" s="8" t="str">
        <f t="shared" si="38"/>
        <v>Romania</v>
      </c>
      <c r="AB104" s="8" t="str">
        <f t="shared" si="39"/>
        <v>Galati</v>
      </c>
      <c r="AC104" s="50">
        <f>U104-'Verbrauch je Träger 2019'!F104</f>
        <v>-4227.2535061845847</v>
      </c>
      <c r="AD104" s="54">
        <f>V104-'Verbrauch je Träger 2019'!G104</f>
        <v>-5005.7016597949041</v>
      </c>
      <c r="AE104" s="51">
        <f>W104-'Verbrauch je Träger 2019'!H104</f>
        <v>-4135.8584205518537</v>
      </c>
      <c r="AF104" s="53">
        <f>X104-'Verbrauch je Träger 2019'!I104</f>
        <v>-3218.214833491912</v>
      </c>
      <c r="AG104" s="52">
        <f>Y104-'Verbrauch je Träger 2019'!J104</f>
        <v>-2893.3571048736644</v>
      </c>
      <c r="AI104" s="8" t="str">
        <f t="shared" si="40"/>
        <v>Romania</v>
      </c>
      <c r="AJ104" s="8" t="str">
        <f t="shared" si="41"/>
        <v>Galati</v>
      </c>
      <c r="AK104" s="50">
        <f>'Gesamtenergie 2050 var.'!E100*'Energie pro Energieträger'!D$51</f>
        <v>4867.6382017126552</v>
      </c>
      <c r="AL104" s="54">
        <f>'Gesamtenergie 2050 var.'!F100*'Energie pro Energieträger'!D$49</f>
        <v>5764.0131092081647</v>
      </c>
      <c r="AM104" s="51">
        <f>'Gesamtenergie 2050 var.'!G100*'Energie pro Energieträger'!E$50</f>
        <v>4762.3977164605139</v>
      </c>
      <c r="AN104" s="53">
        <f>'Gesamtenergie 2050 var.'!H100*'Energie pro Energieträger'!E$52</f>
        <v>3705.7407231208385</v>
      </c>
      <c r="AO104" s="52">
        <f>'Gesamtenergie 2050 var.'!I100*'Energie pro Energieträger'!E$49</f>
        <v>3331.6704461359554</v>
      </c>
      <c r="AQ104" s="8" t="str">
        <f t="shared" si="42"/>
        <v>Romania</v>
      </c>
      <c r="AR104" s="8" t="str">
        <f t="shared" si="43"/>
        <v>Galati</v>
      </c>
      <c r="AS104" s="50">
        <f>AK104-'Verbrauch je Träger 2019'!F104</f>
        <v>-4519.3117982873437</v>
      </c>
      <c r="AT104" s="54">
        <f>AL104-'Verbrauch je Träger 2019'!G104</f>
        <v>-5351.5424463473937</v>
      </c>
      <c r="AU104" s="51">
        <f>AM104-'Verbrauch je Träger 2019'!H104</f>
        <v>-4421.6022835394842</v>
      </c>
      <c r="AV104" s="53">
        <f>AN104-'Verbrauch je Träger 2019'!I104</f>
        <v>-3440.5592768791616</v>
      </c>
      <c r="AW104" s="52">
        <f>AO104-'Verbrauch je Träger 2019'!J104</f>
        <v>-3093.2573316418216</v>
      </c>
    </row>
    <row r="105" spans="3:49" x14ac:dyDescent="0.25">
      <c r="C105" s="8" t="str">
        <f t="shared" si="33"/>
        <v>Slovakia</v>
      </c>
      <c r="D105" s="8" t="str">
        <f t="shared" si="33"/>
        <v>Kosice</v>
      </c>
      <c r="E105" s="50">
        <f>'Gesamtenergie 2050 var.'!E29*'Energie pro Energieträger'!D$51</f>
        <v>11967.266603235017</v>
      </c>
      <c r="F105" s="54">
        <f>'Gesamtenergie 2050 var.'!F29*'Energie pro Energieträger'!D$49</f>
        <v>14171.037107516657</v>
      </c>
      <c r="G105" s="51">
        <f>'Gesamtenergie 2050 var.'!G29*'Energie pro Energieträger'!E$50</f>
        <v>11708.529019980971</v>
      </c>
      <c r="H105" s="53">
        <f>'Gesamtenergie 2050 var.'!H29*'Energie pro Energieträger'!E$52</f>
        <v>9110.6991436726967</v>
      </c>
      <c r="I105" s="52">
        <f>'Gesamtenergie 2050 var.'!I29*'Energie pro Energieträger'!E$49</f>
        <v>8191.0336822074232</v>
      </c>
      <c r="K105" s="8" t="str">
        <f t="shared" si="34"/>
        <v>Slovakia</v>
      </c>
      <c r="L105" s="8" t="str">
        <f t="shared" si="35"/>
        <v>Kosice</v>
      </c>
      <c r="M105" s="50">
        <f>E105-'Verbrauch je Träger 2019'!F105</f>
        <v>-8638.2333967649829</v>
      </c>
      <c r="N105" s="54">
        <f>F105-'Verbrauch je Träger 2019'!G105</f>
        <v>-10228.962892483347</v>
      </c>
      <c r="O105" s="51">
        <f>G105-'Verbrauch je Träger 2019'!H105</f>
        <v>-8451.4709800190249</v>
      </c>
      <c r="P105" s="53">
        <f>H105-'Verbrauch je Träger 2019'!I105</f>
        <v>-6576.3008563273052</v>
      </c>
      <c r="Q105" s="52">
        <f>I105-'Verbrauch je Träger 2019'!J105</f>
        <v>-5912.466317792575</v>
      </c>
      <c r="S105" s="8" t="str">
        <f t="shared" si="36"/>
        <v>Slovakia</v>
      </c>
      <c r="T105" s="8" t="str">
        <f t="shared" si="37"/>
        <v>Kosice</v>
      </c>
      <c r="U105" s="50">
        <f>'Gesamtenergie 2050 var.'!E65*'Energie pro Energieträger'!D$51</f>
        <v>11326.163035204569</v>
      </c>
      <c r="V105" s="54">
        <f>'Gesamtenergie 2050 var.'!F65*'Energie pro Energieträger'!D$49</f>
        <v>13411.874405328263</v>
      </c>
      <c r="W105" s="51">
        <f>'Gesamtenergie 2050 var.'!G65*'Energie pro Energieträger'!E$50</f>
        <v>11081.286393910561</v>
      </c>
      <c r="X105" s="53">
        <f>'Gesamtenergie 2050 var.'!H65*'Energie pro Energieträger'!E$52</f>
        <v>8622.6259752616588</v>
      </c>
      <c r="Y105" s="52">
        <f>'Gesamtenergie 2050 var.'!I65*'Energie pro Energieträger'!E$49</f>
        <v>7752.228306374881</v>
      </c>
      <c r="AA105" s="8" t="str">
        <f t="shared" si="38"/>
        <v>Slovakia</v>
      </c>
      <c r="AB105" s="8" t="str">
        <f t="shared" si="39"/>
        <v>Kosice</v>
      </c>
      <c r="AC105" s="50">
        <f>U105-'Verbrauch je Träger 2019'!F105</f>
        <v>-9279.3369647954314</v>
      </c>
      <c r="AD105" s="54">
        <f>V105-'Verbrauch je Träger 2019'!G105</f>
        <v>-10988.125594671741</v>
      </c>
      <c r="AE105" s="51">
        <f>W105-'Verbrauch je Träger 2019'!H105</f>
        <v>-9078.7136060894354</v>
      </c>
      <c r="AF105" s="53">
        <f>X105-'Verbrauch je Träger 2019'!I105</f>
        <v>-7064.374024738343</v>
      </c>
      <c r="AG105" s="52">
        <f>Y105-'Verbrauch je Träger 2019'!J105</f>
        <v>-6351.2716936251172</v>
      </c>
      <c r="AI105" s="8" t="str">
        <f t="shared" si="40"/>
        <v>Slovakia</v>
      </c>
      <c r="AJ105" s="8" t="str">
        <f t="shared" si="41"/>
        <v>Kosice</v>
      </c>
      <c r="AK105" s="50">
        <f>'Gesamtenergie 2050 var.'!E101*'Energie pro Energieträger'!D$51</f>
        <v>10685.059467174122</v>
      </c>
      <c r="AL105" s="54">
        <f>'Gesamtenergie 2050 var.'!F101*'Energie pro Energieträger'!D$49</f>
        <v>12652.711703139872</v>
      </c>
      <c r="AM105" s="51">
        <f>'Gesamtenergie 2050 var.'!G101*'Energie pro Energieträger'!E$50</f>
        <v>10454.043767840152</v>
      </c>
      <c r="AN105" s="53">
        <f>'Gesamtenergie 2050 var.'!H101*'Energie pro Energieträger'!E$52</f>
        <v>8134.5528068506219</v>
      </c>
      <c r="AO105" s="52">
        <f>'Gesamtenergie 2050 var.'!I101*'Energie pro Energieträger'!E$49</f>
        <v>7313.4229305423414</v>
      </c>
      <c r="AQ105" s="8" t="str">
        <f t="shared" si="42"/>
        <v>Slovakia</v>
      </c>
      <c r="AR105" s="8" t="str">
        <f t="shared" si="43"/>
        <v>Kosice</v>
      </c>
      <c r="AS105" s="50">
        <f>AK105-'Verbrauch je Träger 2019'!F105</f>
        <v>-9920.4405328258781</v>
      </c>
      <c r="AT105" s="54">
        <f>AL105-'Verbrauch je Träger 2019'!G105</f>
        <v>-11747.288296860132</v>
      </c>
      <c r="AU105" s="51">
        <f>AM105-'Verbrauch je Träger 2019'!H105</f>
        <v>-9705.9562321598441</v>
      </c>
      <c r="AV105" s="53">
        <f>AN105-'Verbrauch je Träger 2019'!I105</f>
        <v>-7552.4471931493799</v>
      </c>
      <c r="AW105" s="52">
        <f>AO105-'Verbrauch je Träger 2019'!J105</f>
        <v>-6790.0770694576568</v>
      </c>
    </row>
    <row r="106" spans="3:49" x14ac:dyDescent="0.25">
      <c r="C106" s="8" t="str">
        <f t="shared" si="33"/>
        <v>Spain</v>
      </c>
      <c r="D106" s="8" t="str">
        <f t="shared" si="33"/>
        <v>Gijon</v>
      </c>
      <c r="E106" s="50">
        <f>'Gesamtenergie 2050 var.'!E30*'Energie pro Energieträger'!D$51</f>
        <v>6316.0573739295924</v>
      </c>
      <c r="F106" s="54">
        <f>'Gesamtenergie 2050 var.'!F30*'Energie pro Energieträger'!D$49</f>
        <v>7479.1584734115695</v>
      </c>
      <c r="G106" s="51">
        <f>'Gesamtenergie 2050 var.'!G30*'Energie pro Energieträger'!E$50</f>
        <v>6179.5014272121798</v>
      </c>
      <c r="H106" s="53">
        <f>'Gesamtenergie 2050 var.'!H30*'Energie pro Energieträger'!E$52</f>
        <v>4808.4245480494783</v>
      </c>
      <c r="I106" s="52">
        <f>'Gesamtenergie 2050 var.'!I30*'Energie pro Energieträger'!E$49</f>
        <v>4323.0455544983624</v>
      </c>
      <c r="K106" s="8" t="str">
        <f t="shared" si="34"/>
        <v>Spain</v>
      </c>
      <c r="L106" s="8" t="str">
        <f t="shared" si="35"/>
        <v>Gijon</v>
      </c>
      <c r="M106" s="50">
        <f>E106-'Verbrauch je Träger 2019'!F106</f>
        <v>-4559.0676260704076</v>
      </c>
      <c r="N106" s="54">
        <f>F106-'Verbrauch je Träger 2019'!G106</f>
        <v>-5398.6193043662115</v>
      </c>
      <c r="O106" s="51">
        <f>G106-'Verbrauch je Träger 2019'!H106</f>
        <v>-4460.4985727878184</v>
      </c>
      <c r="P106" s="53">
        <f>H106-'Verbrauch je Träger 2019'!I106</f>
        <v>-3470.8254519505217</v>
      </c>
      <c r="Q106" s="52">
        <f>I106-'Verbrauch je Träger 2019'!J106</f>
        <v>-3120.4683343905263</v>
      </c>
      <c r="S106" s="8" t="str">
        <f t="shared" si="36"/>
        <v>Spain</v>
      </c>
      <c r="T106" s="8" t="str">
        <f t="shared" si="37"/>
        <v>Gijon</v>
      </c>
      <c r="U106" s="50">
        <f>'Gesamtenergie 2050 var.'!E66*'Energie pro Energieträger'!D$51</f>
        <v>5977.6971574690779</v>
      </c>
      <c r="V106" s="54">
        <f>'Gesamtenergie 2050 var.'!F66*'Energie pro Energieträger'!D$49</f>
        <v>7078.4892694788059</v>
      </c>
      <c r="W106" s="51">
        <f>'Gesamtenergie 2050 var.'!G66*'Energie pro Energieträger'!E$50</f>
        <v>5848.4567078972404</v>
      </c>
      <c r="X106" s="53">
        <f>'Gesamtenergie 2050 var.'!H66*'Energie pro Energieträger'!E$52</f>
        <v>4550.830375832541</v>
      </c>
      <c r="Y106" s="52">
        <f>'Gesamtenergie 2050 var.'!I66*'Energie pro Energieträger'!E$49</f>
        <v>4091.4538283645211</v>
      </c>
      <c r="AA106" s="8" t="str">
        <f t="shared" si="38"/>
        <v>Spain</v>
      </c>
      <c r="AB106" s="8" t="str">
        <f t="shared" si="39"/>
        <v>Gijon</v>
      </c>
      <c r="AC106" s="50">
        <f>U106-'Verbrauch je Träger 2019'!F106</f>
        <v>-4897.4278425309221</v>
      </c>
      <c r="AD106" s="54">
        <f>V106-'Verbrauch je Träger 2019'!G106</f>
        <v>-5799.2885082989751</v>
      </c>
      <c r="AE106" s="51">
        <f>W106-'Verbrauch je Träger 2019'!H106</f>
        <v>-4791.5432921027577</v>
      </c>
      <c r="AF106" s="53">
        <f>X106-'Verbrauch je Träger 2019'!I106</f>
        <v>-3728.419624167459</v>
      </c>
      <c r="AG106" s="52">
        <f>Y106-'Verbrauch je Träger 2019'!J106</f>
        <v>-3352.0600605243676</v>
      </c>
      <c r="AI106" s="8" t="str">
        <f t="shared" si="40"/>
        <v>Spain</v>
      </c>
      <c r="AJ106" s="8" t="str">
        <f t="shared" si="41"/>
        <v>Gijon</v>
      </c>
      <c r="AK106" s="50">
        <f>'Gesamtenergie 2050 var.'!E102*'Energie pro Energieträger'!D$51</f>
        <v>5639.3369410085652</v>
      </c>
      <c r="AL106" s="54">
        <f>'Gesamtenergie 2050 var.'!F102*'Energie pro Energieträger'!D$49</f>
        <v>6677.8200655460441</v>
      </c>
      <c r="AM106" s="51">
        <f>'Gesamtenergie 2050 var.'!G102*'Energie pro Energieträger'!E$50</f>
        <v>5517.4119885823029</v>
      </c>
      <c r="AN106" s="53">
        <f>'Gesamtenergie 2050 var.'!H102*'Energie pro Energieträger'!E$52</f>
        <v>4293.2362036156055</v>
      </c>
      <c r="AO106" s="52">
        <f>'Gesamtenergie 2050 var.'!I102*'Energie pro Energieträger'!E$49</f>
        <v>3859.8621022306806</v>
      </c>
      <c r="AQ106" s="8" t="str">
        <f t="shared" si="42"/>
        <v>Spain</v>
      </c>
      <c r="AR106" s="8" t="str">
        <f t="shared" si="43"/>
        <v>Gijon</v>
      </c>
      <c r="AS106" s="50">
        <f>AK106-'Verbrauch je Träger 2019'!F106</f>
        <v>-5235.7880589914348</v>
      </c>
      <c r="AT106" s="54">
        <f>AL106-'Verbrauch je Träger 2019'!G106</f>
        <v>-6199.9577122317369</v>
      </c>
      <c r="AU106" s="51">
        <f>AM106-'Verbrauch je Träger 2019'!H106</f>
        <v>-5122.5880114176953</v>
      </c>
      <c r="AV106" s="53">
        <f>AN106-'Verbrauch je Träger 2019'!I106</f>
        <v>-3986.0137963843945</v>
      </c>
      <c r="AW106" s="52">
        <f>AO106-'Verbrauch je Träger 2019'!J106</f>
        <v>-3583.651786658208</v>
      </c>
    </row>
    <row r="107" spans="3:49" x14ac:dyDescent="0.25">
      <c r="C107" s="8" t="str">
        <f t="shared" si="33"/>
        <v>Spain</v>
      </c>
      <c r="D107" s="8" t="str">
        <f t="shared" si="33"/>
        <v>Aviles</v>
      </c>
      <c r="E107" s="50">
        <f>'Gesamtenergie 2050 var.'!E31*'Energie pro Energieträger'!D$51</f>
        <v>6316.0573739295924</v>
      </c>
      <c r="F107" s="54">
        <f>'Gesamtenergie 2050 var.'!F31*'Energie pro Energieträger'!D$49</f>
        <v>7479.1584734115695</v>
      </c>
      <c r="G107" s="51">
        <f>'Gesamtenergie 2050 var.'!G31*'Energie pro Energieträger'!E$50</f>
        <v>6179.5014272121798</v>
      </c>
      <c r="H107" s="53">
        <f>'Gesamtenergie 2050 var.'!H31*'Energie pro Energieträger'!E$52</f>
        <v>4808.4245480494783</v>
      </c>
      <c r="I107" s="52">
        <f>'Gesamtenergie 2050 var.'!I31*'Energie pro Energieträger'!E$49</f>
        <v>4323.0455544983624</v>
      </c>
      <c r="K107" s="8" t="str">
        <f t="shared" si="34"/>
        <v>Spain</v>
      </c>
      <c r="L107" s="8" t="str">
        <f t="shared" si="35"/>
        <v>Aviles</v>
      </c>
      <c r="M107" s="50">
        <f>E107-'Verbrauch je Träger 2019'!F107</f>
        <v>-4559.0676260704076</v>
      </c>
      <c r="N107" s="54">
        <f>F107-'Verbrauch je Träger 2019'!G107</f>
        <v>-5398.6193043662115</v>
      </c>
      <c r="O107" s="51">
        <f>G107-'Verbrauch je Träger 2019'!H107</f>
        <v>-4460.4985727878184</v>
      </c>
      <c r="P107" s="53">
        <f>H107-'Verbrauch je Träger 2019'!I107</f>
        <v>-3470.8254519505217</v>
      </c>
      <c r="Q107" s="52">
        <f>I107-'Verbrauch je Träger 2019'!J107</f>
        <v>-3120.4683343905263</v>
      </c>
      <c r="S107" s="8" t="str">
        <f t="shared" si="36"/>
        <v>Spain</v>
      </c>
      <c r="T107" s="8" t="str">
        <f t="shared" si="37"/>
        <v>Aviles</v>
      </c>
      <c r="U107" s="50">
        <f>'Gesamtenergie 2050 var.'!E67*'Energie pro Energieträger'!D$51</f>
        <v>5977.6971574690779</v>
      </c>
      <c r="V107" s="54">
        <f>'Gesamtenergie 2050 var.'!F67*'Energie pro Energieträger'!D$49</f>
        <v>7078.4892694788059</v>
      </c>
      <c r="W107" s="51">
        <f>'Gesamtenergie 2050 var.'!G67*'Energie pro Energieträger'!E$50</f>
        <v>5848.4567078972404</v>
      </c>
      <c r="X107" s="53">
        <f>'Gesamtenergie 2050 var.'!H67*'Energie pro Energieträger'!E$52</f>
        <v>4550.830375832541</v>
      </c>
      <c r="Y107" s="52">
        <f>'Gesamtenergie 2050 var.'!I67*'Energie pro Energieträger'!E$49</f>
        <v>4091.4538283645211</v>
      </c>
      <c r="AA107" s="8" t="str">
        <f t="shared" si="38"/>
        <v>Spain</v>
      </c>
      <c r="AB107" s="8" t="str">
        <f t="shared" si="39"/>
        <v>Aviles</v>
      </c>
      <c r="AC107" s="50">
        <f>U107-'Verbrauch je Träger 2019'!F107</f>
        <v>-4897.4278425309221</v>
      </c>
      <c r="AD107" s="54">
        <f>V107-'Verbrauch je Träger 2019'!G107</f>
        <v>-5799.2885082989751</v>
      </c>
      <c r="AE107" s="51">
        <f>W107-'Verbrauch je Träger 2019'!H107</f>
        <v>-4791.5432921027577</v>
      </c>
      <c r="AF107" s="53">
        <f>X107-'Verbrauch je Träger 2019'!I107</f>
        <v>-3728.419624167459</v>
      </c>
      <c r="AG107" s="52">
        <f>Y107-'Verbrauch je Träger 2019'!J107</f>
        <v>-3352.0600605243676</v>
      </c>
      <c r="AI107" s="8" t="str">
        <f t="shared" si="40"/>
        <v>Spain</v>
      </c>
      <c r="AJ107" s="8" t="str">
        <f t="shared" si="41"/>
        <v>Aviles</v>
      </c>
      <c r="AK107" s="50">
        <f>'Gesamtenergie 2050 var.'!E103*'Energie pro Energieträger'!D$51</f>
        <v>5639.3369410085652</v>
      </c>
      <c r="AL107" s="54">
        <f>'Gesamtenergie 2050 var.'!F103*'Energie pro Energieträger'!D$49</f>
        <v>6677.8200655460441</v>
      </c>
      <c r="AM107" s="51">
        <f>'Gesamtenergie 2050 var.'!G103*'Energie pro Energieträger'!E$50</f>
        <v>5517.4119885823029</v>
      </c>
      <c r="AN107" s="53">
        <f>'Gesamtenergie 2050 var.'!H103*'Energie pro Energieträger'!E$52</f>
        <v>4293.2362036156055</v>
      </c>
      <c r="AO107" s="52">
        <f>'Gesamtenergie 2050 var.'!I103*'Energie pro Energieträger'!E$49</f>
        <v>3859.8621022306806</v>
      </c>
      <c r="AQ107" s="8" t="str">
        <f t="shared" si="42"/>
        <v>Spain</v>
      </c>
      <c r="AR107" s="8" t="str">
        <f t="shared" si="43"/>
        <v>Aviles</v>
      </c>
      <c r="AS107" s="50">
        <f>AK107-'Verbrauch je Träger 2019'!F107</f>
        <v>-5235.7880589914348</v>
      </c>
      <c r="AT107" s="54">
        <f>AL107-'Verbrauch je Träger 2019'!G107</f>
        <v>-6199.9577122317369</v>
      </c>
      <c r="AU107" s="51">
        <f>AM107-'Verbrauch je Träger 2019'!H107</f>
        <v>-5122.5880114176953</v>
      </c>
      <c r="AV107" s="53">
        <f>AN107-'Verbrauch je Träger 2019'!I107</f>
        <v>-3986.0137963843945</v>
      </c>
      <c r="AW107" s="52">
        <f>AO107-'Verbrauch je Träger 2019'!J107</f>
        <v>-3583.651786658208</v>
      </c>
    </row>
    <row r="108" spans="3:49" x14ac:dyDescent="0.25">
      <c r="C108" s="8" t="str">
        <f t="shared" si="33"/>
        <v>Sweden</v>
      </c>
      <c r="D108" s="8" t="str">
        <f t="shared" si="33"/>
        <v>Lulea</v>
      </c>
      <c r="E108" s="50">
        <f>'Gesamtenergie 2050 var.'!E32*'Energie pro Energieträger'!D$51</f>
        <v>6116.6029305423417</v>
      </c>
      <c r="F108" s="54">
        <f>'Gesamtenergie 2050 var.'!F32*'Energie pro Energieträger'!D$49</f>
        <v>7242.9745216196252</v>
      </c>
      <c r="G108" s="51">
        <f>'Gesamtenergie 2050 var.'!G32*'Energie pro Energieträger'!E$50</f>
        <v>5984.3592768791632</v>
      </c>
      <c r="H108" s="53">
        <f>'Gesamtenergie 2050 var.'!H32*'Energie pro Energieträger'!E$52</f>
        <v>4656.5795623216</v>
      </c>
      <c r="I108" s="52">
        <f>'Gesamtenergie 2050 var.'!I32*'Energie pro Energieträger'!E$49</f>
        <v>4186.5283264615719</v>
      </c>
      <c r="K108" s="8" t="str">
        <f t="shared" si="34"/>
        <v>Sweden</v>
      </c>
      <c r="L108" s="8" t="str">
        <f t="shared" si="35"/>
        <v>Lulea</v>
      </c>
      <c r="M108" s="50">
        <f>E108-'Verbrauch je Träger 2019'!F108</f>
        <v>-4415.0970694576572</v>
      </c>
      <c r="N108" s="54">
        <f>F108-'Verbrauch je Träger 2019'!G108</f>
        <v>-5228.1365894914879</v>
      </c>
      <c r="O108" s="51">
        <f>G108-'Verbrauch je Träger 2019'!H108</f>
        <v>-4319.640723120835</v>
      </c>
      <c r="P108" s="53">
        <f>H108-'Verbrauch je Träger 2019'!I108</f>
        <v>-3361.2204376784002</v>
      </c>
      <c r="Q108" s="52">
        <f>I108-'Verbrauch je Träger 2019'!J108</f>
        <v>-3021.9272290939834</v>
      </c>
      <c r="S108" s="8" t="str">
        <f t="shared" si="36"/>
        <v>Sweden</v>
      </c>
      <c r="T108" s="8" t="str">
        <f t="shared" si="37"/>
        <v>Lulea</v>
      </c>
      <c r="U108" s="50">
        <f>'Gesamtenergie 2050 var.'!E68*'Energie pro Energieträger'!D$51</f>
        <v>5788.9277735490014</v>
      </c>
      <c r="V108" s="54">
        <f>'Gesamtenergie 2050 var.'!F68*'Energie pro Energieträger'!D$49</f>
        <v>6854.9580293900017</v>
      </c>
      <c r="W108" s="51">
        <f>'Gesamtenergie 2050 var.'!G68*'Energie pro Energieträger'!E$50</f>
        <v>5663.7686013320645</v>
      </c>
      <c r="X108" s="53">
        <f>'Gesamtenergie 2050 var.'!H68*'Energie pro Energieträger'!E$52</f>
        <v>4407.119942911514</v>
      </c>
      <c r="Y108" s="52">
        <f>'Gesamtenergie 2050 var.'!I68*'Energie pro Energieträger'!E$49</f>
        <v>3962.2500232582729</v>
      </c>
      <c r="AA108" s="8" t="str">
        <f t="shared" si="38"/>
        <v>Sweden</v>
      </c>
      <c r="AB108" s="8" t="str">
        <f t="shared" si="39"/>
        <v>Lulea</v>
      </c>
      <c r="AC108" s="50">
        <f>U108-'Verbrauch je Träger 2019'!F108</f>
        <v>-4742.7722264509976</v>
      </c>
      <c r="AD108" s="54">
        <f>V108-'Verbrauch je Träger 2019'!G108</f>
        <v>-5616.1530817211114</v>
      </c>
      <c r="AE108" s="51">
        <f>W108-'Verbrauch je Träger 2019'!H108</f>
        <v>-4640.2313986679337</v>
      </c>
      <c r="AF108" s="53">
        <f>X108-'Verbrauch je Träger 2019'!I108</f>
        <v>-3610.6800570884861</v>
      </c>
      <c r="AG108" s="52">
        <f>Y108-'Verbrauch je Träger 2019'!J108</f>
        <v>-3246.2055322972824</v>
      </c>
      <c r="AI108" s="8" t="str">
        <f t="shared" si="40"/>
        <v>Sweden</v>
      </c>
      <c r="AJ108" s="8" t="str">
        <f t="shared" si="41"/>
        <v>Lulea</v>
      </c>
      <c r="AK108" s="50">
        <f>'Gesamtenergie 2050 var.'!E104*'Energie pro Energieträger'!D$51</f>
        <v>5461.2526165556619</v>
      </c>
      <c r="AL108" s="54">
        <f>'Gesamtenergie 2050 var.'!F104*'Energie pro Energieträger'!D$49</f>
        <v>6466.9415371603791</v>
      </c>
      <c r="AM108" s="51">
        <f>'Gesamtenergie 2050 var.'!G104*'Energie pro Energieträger'!E$50</f>
        <v>5343.1779257849676</v>
      </c>
      <c r="AN108" s="53">
        <f>'Gesamtenergie 2050 var.'!H104*'Energie pro Energieträger'!E$52</f>
        <v>4157.6603235014281</v>
      </c>
      <c r="AO108" s="52">
        <f>'Gesamtenergie 2050 var.'!I104*'Energie pro Energieträger'!E$49</f>
        <v>3737.9717200549749</v>
      </c>
      <c r="AQ108" s="8" t="str">
        <f t="shared" si="42"/>
        <v>Sweden</v>
      </c>
      <c r="AR108" s="8" t="str">
        <f t="shared" si="43"/>
        <v>Lulea</v>
      </c>
      <c r="AS108" s="50">
        <f>AK108-'Verbrauch je Träger 2019'!F108</f>
        <v>-5070.447383444337</v>
      </c>
      <c r="AT108" s="54">
        <f>AL108-'Verbrauch je Träger 2019'!G108</f>
        <v>-6004.169573950734</v>
      </c>
      <c r="AU108" s="51">
        <f>AM108-'Verbrauch je Träger 2019'!H108</f>
        <v>-4960.8220742150306</v>
      </c>
      <c r="AV108" s="53">
        <f>AN108-'Verbrauch je Träger 2019'!I108</f>
        <v>-3860.139676498572</v>
      </c>
      <c r="AW108" s="52">
        <f>AO108-'Verbrauch je Träger 2019'!J108</f>
        <v>-3470.4838355005804</v>
      </c>
    </row>
    <row r="109" spans="3:49" x14ac:dyDescent="0.25">
      <c r="C109" s="8" t="str">
        <f t="shared" si="33"/>
        <v>Sweden</v>
      </c>
      <c r="D109" s="8" t="str">
        <f t="shared" si="33"/>
        <v>Oxeloesund</v>
      </c>
      <c r="E109" s="50">
        <f>'Gesamtenergie 2050 var.'!E33*'Energie pro Energieträger'!D$51</f>
        <v>3989.0888677450057</v>
      </c>
      <c r="F109" s="54">
        <f>'Gesamtenergie 2050 var.'!F33*'Energie pro Energieträger'!D$49</f>
        <v>4723.6790358388862</v>
      </c>
      <c r="G109" s="51">
        <f>'Gesamtenergie 2050 var.'!G33*'Energie pro Energieträger'!E$50</f>
        <v>3902.8430066603241</v>
      </c>
      <c r="H109" s="53">
        <f>'Gesamtenergie 2050 var.'!H33*'Energie pro Energieträger'!E$52</f>
        <v>3036.8997145575649</v>
      </c>
      <c r="I109" s="52">
        <f>'Gesamtenergie 2050 var.'!I33*'Energie pro Energieträger'!E$49</f>
        <v>2730.3445607358076</v>
      </c>
      <c r="K109" s="8" t="str">
        <f t="shared" si="34"/>
        <v>Sweden</v>
      </c>
      <c r="L109" s="8" t="str">
        <f t="shared" si="35"/>
        <v>Oxeloesund</v>
      </c>
      <c r="M109" s="50">
        <f>E109-'Verbrauch je Träger 2019'!F109</f>
        <v>-2879.4111322549943</v>
      </c>
      <c r="N109" s="54">
        <f>F109-'Verbrauch je Träger 2019'!G109</f>
        <v>-3409.6542974944487</v>
      </c>
      <c r="O109" s="51">
        <f>G109-'Verbrauch je Träger 2019'!H109</f>
        <v>-2817.156993339675</v>
      </c>
      <c r="P109" s="53">
        <f>H109-'Verbrauch je Träger 2019'!I109</f>
        <v>-2192.1002854424351</v>
      </c>
      <c r="Q109" s="52">
        <f>I109-'Verbrauch je Träger 2019'!J109</f>
        <v>-1970.8221059308585</v>
      </c>
      <c r="S109" s="8" t="str">
        <f t="shared" si="36"/>
        <v>Sweden</v>
      </c>
      <c r="T109" s="8" t="str">
        <f t="shared" si="37"/>
        <v>Oxeloesund</v>
      </c>
      <c r="U109" s="50">
        <f>'Gesamtenergie 2050 var.'!E69*'Energie pro Energieträger'!D$51</f>
        <v>3775.3876784015229</v>
      </c>
      <c r="V109" s="54">
        <f>'Gesamtenergie 2050 var.'!F69*'Energie pro Energieträger'!D$49</f>
        <v>4470.6248017760881</v>
      </c>
      <c r="W109" s="51">
        <f>'Gesamtenergie 2050 var.'!G69*'Energie pro Energieträger'!E$50</f>
        <v>3693.7621313035206</v>
      </c>
      <c r="X109" s="53">
        <f>'Gesamtenergie 2050 var.'!H69*'Energie pro Energieträger'!E$52</f>
        <v>2874.2086584205522</v>
      </c>
      <c r="Y109" s="52">
        <f>'Gesamtenergie 2050 var.'!I69*'Energie pro Energieträger'!E$49</f>
        <v>2584.0761021249605</v>
      </c>
      <c r="AA109" s="8" t="str">
        <f t="shared" si="38"/>
        <v>Sweden</v>
      </c>
      <c r="AB109" s="8" t="str">
        <f t="shared" si="39"/>
        <v>Oxeloesund</v>
      </c>
      <c r="AC109" s="50">
        <f>U109-'Verbrauch je Träger 2019'!F109</f>
        <v>-3093.1123215984771</v>
      </c>
      <c r="AD109" s="54">
        <f>V109-'Verbrauch je Träger 2019'!G109</f>
        <v>-3662.7085315572467</v>
      </c>
      <c r="AE109" s="51">
        <f>W109-'Verbrauch je Träger 2019'!H109</f>
        <v>-3026.2378686964785</v>
      </c>
      <c r="AF109" s="53">
        <f>X109-'Verbrauch je Träger 2019'!I109</f>
        <v>-2354.7913415794478</v>
      </c>
      <c r="AG109" s="52">
        <f>Y109-'Verbrauch je Träger 2019'!J109</f>
        <v>-2117.0905645417056</v>
      </c>
      <c r="AI109" s="8" t="str">
        <f t="shared" si="40"/>
        <v>Sweden</v>
      </c>
      <c r="AJ109" s="8" t="str">
        <f t="shared" si="41"/>
        <v>Oxeloesund</v>
      </c>
      <c r="AK109" s="50">
        <f>'Gesamtenergie 2050 var.'!E105*'Energie pro Energieträger'!D$51</f>
        <v>3561.6864890580409</v>
      </c>
      <c r="AL109" s="54">
        <f>'Gesamtenergie 2050 var.'!F105*'Energie pro Energieträger'!D$49</f>
        <v>4217.570567713291</v>
      </c>
      <c r="AM109" s="51">
        <f>'Gesamtenergie 2050 var.'!G105*'Energie pro Energieträger'!E$50</f>
        <v>3484.681255946718</v>
      </c>
      <c r="AN109" s="53">
        <f>'Gesamtenergie 2050 var.'!H105*'Energie pro Energieträger'!E$52</f>
        <v>2711.5176022835403</v>
      </c>
      <c r="AO109" s="52">
        <f>'Gesamtenergie 2050 var.'!I105*'Energie pro Energieträger'!E$49</f>
        <v>2437.8076435141138</v>
      </c>
      <c r="AQ109" s="8" t="str">
        <f t="shared" si="42"/>
        <v>Sweden</v>
      </c>
      <c r="AR109" s="8" t="str">
        <f t="shared" si="43"/>
        <v>Oxeloesund</v>
      </c>
      <c r="AS109" s="50">
        <f>AK109-'Verbrauch je Träger 2019'!F109</f>
        <v>-3306.8135109419591</v>
      </c>
      <c r="AT109" s="54">
        <f>AL109-'Verbrauch je Träger 2019'!G109</f>
        <v>-3915.7627656200439</v>
      </c>
      <c r="AU109" s="51">
        <f>AM109-'Verbrauch je Träger 2019'!H109</f>
        <v>-3235.3187440532811</v>
      </c>
      <c r="AV109" s="53">
        <f>AN109-'Verbrauch je Träger 2019'!I109</f>
        <v>-2517.4823977164597</v>
      </c>
      <c r="AW109" s="52">
        <f>AO109-'Verbrauch je Träger 2019'!J109</f>
        <v>-2263.3590231525523</v>
      </c>
    </row>
    <row r="110" spans="3:49" x14ac:dyDescent="0.25">
      <c r="C110" s="8" t="str">
        <f t="shared" si="33"/>
        <v>United Kingdom</v>
      </c>
      <c r="D110" s="8" t="str">
        <f t="shared" si="33"/>
        <v>Port Talbot</v>
      </c>
      <c r="E110" s="50">
        <f>'Gesamtenergie 2050 var.'!E34*'Energie pro Energieträger'!D$51</f>
        <v>10065.800909609898</v>
      </c>
      <c r="F110" s="54">
        <f>'Gesamtenergie 2050 var.'!F34*'Energie pro Energieträger'!D$49</f>
        <v>11919.416767100123</v>
      </c>
      <c r="G110" s="51">
        <f>'Gesamtenergie 2050 var.'!G34*'Energie pro Energieträger'!E$50</f>
        <v>9848.1738534728847</v>
      </c>
      <c r="H110" s="53">
        <f>'Gesamtenergie 2050 var.'!H34*'Energie pro Energieträger'!E$52</f>
        <v>7663.1102797335898</v>
      </c>
      <c r="I110" s="52">
        <f>'Gesamtenergie 2050 var.'!I34*'Energie pro Energieträger'!E$49</f>
        <v>6889.5694415900216</v>
      </c>
      <c r="K110" s="8" t="str">
        <f t="shared" si="34"/>
        <v>United Kingdom</v>
      </c>
      <c r="L110" s="8" t="str">
        <f t="shared" si="35"/>
        <v>Port Talbot</v>
      </c>
      <c r="M110" s="50">
        <f>E110-'Verbrauch je Träger 2019'!F110</f>
        <v>-7265.7140903901018</v>
      </c>
      <c r="N110" s="54">
        <f>F110-'Verbrauch je Träger 2019'!G110</f>
        <v>-8603.6943440109935</v>
      </c>
      <c r="O110" s="51">
        <f>G110-'Verbrauch je Träger 2019'!H110</f>
        <v>-7108.6261465271145</v>
      </c>
      <c r="P110" s="53">
        <f>H110-'Verbrauch je Träger 2019'!I110</f>
        <v>-5531.3997202664104</v>
      </c>
      <c r="Q110" s="52">
        <f>I110-'Verbrauch je Träger 2019'!J110</f>
        <v>-4973.0411139655334</v>
      </c>
      <c r="S110" s="8" t="str">
        <f t="shared" si="36"/>
        <v>United Kingdom</v>
      </c>
      <c r="T110" s="8" t="str">
        <f t="shared" si="37"/>
        <v>Port Talbot</v>
      </c>
      <c r="U110" s="50">
        <f>'Gesamtenergie 2050 var.'!E70*'Energie pro Energieträger'!D$51</f>
        <v>9526.56157516651</v>
      </c>
      <c r="V110" s="54">
        <f>'Gesamtenergie 2050 var.'!F70*'Energie pro Energieträger'!D$49</f>
        <v>11280.876583148329</v>
      </c>
      <c r="W110" s="51">
        <f>'Gesamtenergie 2050 var.'!G70*'Energie pro Energieträger'!E$50</f>
        <v>9320.5931113225506</v>
      </c>
      <c r="X110" s="53">
        <f>'Gesamtenergie 2050 var.'!H70*'Energie pro Energieträger'!E$52</f>
        <v>7252.5865147478607</v>
      </c>
      <c r="Y110" s="52">
        <f>'Gesamtenergie 2050 var.'!I70*'Energie pro Energieträger'!E$49</f>
        <v>6520.4853643619845</v>
      </c>
      <c r="AA110" s="8" t="str">
        <f t="shared" si="38"/>
        <v>United Kingdom</v>
      </c>
      <c r="AB110" s="8" t="str">
        <f t="shared" si="39"/>
        <v>Port Talbot</v>
      </c>
      <c r="AC110" s="50">
        <f>U110-'Verbrauch je Träger 2019'!F110</f>
        <v>-7804.9534248334894</v>
      </c>
      <c r="AD110" s="54">
        <f>V110-'Verbrauch je Träger 2019'!G110</f>
        <v>-9242.234527962788</v>
      </c>
      <c r="AE110" s="51">
        <f>W110-'Verbrauch je Träger 2019'!H110</f>
        <v>-7636.2068886774487</v>
      </c>
      <c r="AF110" s="53">
        <f>X110-'Verbrauch je Träger 2019'!I110</f>
        <v>-5941.9234852521395</v>
      </c>
      <c r="AG110" s="52">
        <f>Y110-'Verbrauch je Träger 2019'!J110</f>
        <v>-5342.1251911935706</v>
      </c>
      <c r="AI110" s="8" t="str">
        <f t="shared" si="40"/>
        <v>United Kingdom</v>
      </c>
      <c r="AJ110" s="8" t="str">
        <f t="shared" si="41"/>
        <v>Port Talbot</v>
      </c>
      <c r="AK110" s="50">
        <f>'Gesamtenergie 2050 var.'!E106*'Energie pro Energieträger'!D$51</f>
        <v>8987.3222407231224</v>
      </c>
      <c r="AL110" s="54">
        <f>'Gesamtenergie 2050 var.'!F106*'Energie pro Energieträger'!D$49</f>
        <v>10642.336399196538</v>
      </c>
      <c r="AM110" s="51">
        <f>'Gesamtenergie 2050 var.'!G106*'Energie pro Energieträger'!E$50</f>
        <v>8793.0123691722183</v>
      </c>
      <c r="AN110" s="53">
        <f>'Gesamtenergie 2050 var.'!H106*'Energie pro Energieträger'!E$52</f>
        <v>6842.0627497621335</v>
      </c>
      <c r="AO110" s="52">
        <f>'Gesamtenergie 2050 var.'!I106*'Energie pro Energieträger'!E$49</f>
        <v>6151.4012871339482</v>
      </c>
      <c r="AQ110" s="8" t="str">
        <f t="shared" si="42"/>
        <v>United Kingdom</v>
      </c>
      <c r="AR110" s="8" t="str">
        <f t="shared" si="43"/>
        <v>Port Talbot</v>
      </c>
      <c r="AS110" s="50">
        <f>AK110-'Verbrauch je Träger 2019'!F110</f>
        <v>-8344.192759276877</v>
      </c>
      <c r="AT110" s="54">
        <f>AL110-'Verbrauch je Träger 2019'!G110</f>
        <v>-9880.7747119145788</v>
      </c>
      <c r="AU110" s="51">
        <f>AM110-'Verbrauch je Träger 2019'!H110</f>
        <v>-8163.787630827781</v>
      </c>
      <c r="AV110" s="53">
        <f>AN110-'Verbrauch je Träger 2019'!I110</f>
        <v>-6352.4472502378667</v>
      </c>
      <c r="AW110" s="52">
        <f>AO110-'Verbrauch je Träger 2019'!J110</f>
        <v>-5711.2092684216068</v>
      </c>
    </row>
    <row r="111" spans="3:49" x14ac:dyDescent="0.25">
      <c r="C111" s="8" t="str">
        <f t="shared" si="33"/>
        <v>United Kingdom</v>
      </c>
      <c r="D111" s="8" t="str">
        <f t="shared" si="33"/>
        <v>Scunthorpe</v>
      </c>
      <c r="E111" s="50">
        <f>'Gesamtenergie 2050 var.'!E35*'Energie pro Energieträger'!D$51</f>
        <v>7446.2992197906769</v>
      </c>
      <c r="F111" s="54">
        <f>'Gesamtenergie 2050 var.'!F35*'Energie pro Energieträger'!D$49</f>
        <v>8817.534200232587</v>
      </c>
      <c r="G111" s="51">
        <f>'Gesamtenergie 2050 var.'!G35*'Energie pro Energieträger'!E$50</f>
        <v>7285.3069457659385</v>
      </c>
      <c r="H111" s="53">
        <f>'Gesamtenergie 2050 var.'!H35*'Energie pro Energieträger'!E$52</f>
        <v>5668.8794671741225</v>
      </c>
      <c r="I111" s="52">
        <f>'Gesamtenergie 2050 var.'!I35*'Energie pro Energieträger'!E$49</f>
        <v>5096.6431800401751</v>
      </c>
      <c r="K111" s="8" t="str">
        <f t="shared" si="34"/>
        <v>United Kingdom</v>
      </c>
      <c r="L111" s="8" t="str">
        <f t="shared" si="35"/>
        <v>Scunthorpe</v>
      </c>
      <c r="M111" s="50">
        <f>E111-'Verbrauch je Träger 2019'!F111</f>
        <v>-5374.900780209322</v>
      </c>
      <c r="N111" s="54">
        <f>F111-'Verbrauch je Träger 2019'!G111</f>
        <v>-6364.6880219896393</v>
      </c>
      <c r="O111" s="51">
        <f>G111-'Verbrauch je Träger 2019'!H111</f>
        <v>-5258.6930542340597</v>
      </c>
      <c r="P111" s="53">
        <f>H111-'Verbrauch je Träger 2019'!I111</f>
        <v>-4091.9205328258786</v>
      </c>
      <c r="Q111" s="52">
        <f>I111-'Verbrauch je Träger 2019'!J111</f>
        <v>-3678.8679310709358</v>
      </c>
      <c r="S111" s="8" t="str">
        <f t="shared" si="36"/>
        <v>United Kingdom</v>
      </c>
      <c r="T111" s="8" t="str">
        <f t="shared" si="37"/>
        <v>Scunthorpe</v>
      </c>
      <c r="U111" s="50">
        <f>'Gesamtenergie 2050 var.'!E71*'Energie pro Energieträger'!D$51</f>
        <v>7047.3903330161756</v>
      </c>
      <c r="V111" s="54">
        <f>'Gesamtenergie 2050 var.'!F71*'Energie pro Energieträger'!D$49</f>
        <v>8345.1662966486983</v>
      </c>
      <c r="W111" s="51">
        <f>'Gesamtenergie 2050 var.'!G71*'Energie pro Energieträger'!E$50</f>
        <v>6895.0226450999053</v>
      </c>
      <c r="X111" s="53">
        <f>'Gesamtenergie 2050 var.'!H71*'Energie pro Energieträger'!E$52</f>
        <v>5365.1894957183649</v>
      </c>
      <c r="Y111" s="52">
        <f>'Gesamtenergie 2050 var.'!I71*'Energie pro Energieträger'!E$49</f>
        <v>4823.6087239665931</v>
      </c>
      <c r="AA111" s="8" t="str">
        <f t="shared" si="38"/>
        <v>United Kingdom</v>
      </c>
      <c r="AB111" s="8" t="str">
        <f t="shared" si="39"/>
        <v>Scunthorpe</v>
      </c>
      <c r="AC111" s="50">
        <f>U111-'Verbrauch je Träger 2019'!F111</f>
        <v>-5773.8096669838233</v>
      </c>
      <c r="AD111" s="54">
        <f>V111-'Verbrauch je Träger 2019'!G111</f>
        <v>-6837.0559255735279</v>
      </c>
      <c r="AE111" s="51">
        <f>W111-'Verbrauch je Träger 2019'!H111</f>
        <v>-5648.9773549000929</v>
      </c>
      <c r="AF111" s="53">
        <f>X111-'Verbrauch je Träger 2019'!I111</f>
        <v>-4395.6105042816362</v>
      </c>
      <c r="AG111" s="52">
        <f>Y111-'Verbrauch je Träger 2019'!J111</f>
        <v>-3951.9023871445179</v>
      </c>
      <c r="AI111" s="8" t="str">
        <f t="shared" si="40"/>
        <v>United Kingdom</v>
      </c>
      <c r="AJ111" s="8" t="str">
        <f t="shared" si="41"/>
        <v>Scunthorpe</v>
      </c>
      <c r="AK111" s="50">
        <f>'Gesamtenergie 2050 var.'!E107*'Energie pro Energieträger'!D$51</f>
        <v>6648.4814462416762</v>
      </c>
      <c r="AL111" s="54">
        <f>'Gesamtenergie 2050 var.'!F107*'Energie pro Energieträger'!D$49</f>
        <v>7872.7983930648097</v>
      </c>
      <c r="AM111" s="51">
        <f>'Gesamtenergie 2050 var.'!G107*'Energie pro Energieträger'!E$50</f>
        <v>6504.738344433873</v>
      </c>
      <c r="AN111" s="53">
        <f>'Gesamtenergie 2050 var.'!H107*'Energie pro Energieträger'!E$52</f>
        <v>5061.4995242626092</v>
      </c>
      <c r="AO111" s="52">
        <f>'Gesamtenergie 2050 var.'!I107*'Energie pro Energieträger'!E$49</f>
        <v>4550.5742678930128</v>
      </c>
      <c r="AQ111" s="8" t="str">
        <f t="shared" si="42"/>
        <v>United Kingdom</v>
      </c>
      <c r="AR111" s="8" t="str">
        <f t="shared" si="43"/>
        <v>Scunthorpe</v>
      </c>
      <c r="AS111" s="50">
        <f>AK111-'Verbrauch je Träger 2019'!F111</f>
        <v>-6172.7185537583227</v>
      </c>
      <c r="AT111" s="54">
        <f>AL111-'Verbrauch je Träger 2019'!G111</f>
        <v>-7309.4238291574165</v>
      </c>
      <c r="AU111" s="51">
        <f>AM111-'Verbrauch je Träger 2019'!H111</f>
        <v>-6039.2616555661252</v>
      </c>
      <c r="AV111" s="53">
        <f>AN111-'Verbrauch je Träger 2019'!I111</f>
        <v>-4699.3004757373919</v>
      </c>
      <c r="AW111" s="52">
        <f>AO111-'Verbrauch je Träger 2019'!J111</f>
        <v>-4224.9368432180981</v>
      </c>
    </row>
    <row r="112" spans="3:49" ht="15.75" thickBot="1" x14ac:dyDescent="0.3"/>
    <row r="113" spans="3:49" ht="15.75" thickBot="1" x14ac:dyDescent="0.3">
      <c r="C113" s="100" t="s">
        <v>26</v>
      </c>
      <c r="D113" s="101"/>
      <c r="E113" s="79">
        <f>SUM(E83:E111)</f>
        <v>282201.44346717407</v>
      </c>
      <c r="F113" s="81">
        <f t="shared" ref="F113:I113" si="44">SUM(F83:F111)</f>
        <v>334168.80059202889</v>
      </c>
      <c r="G113" s="79">
        <f t="shared" si="44"/>
        <v>276100.12376784015</v>
      </c>
      <c r="H113" s="79">
        <f t="shared" si="44"/>
        <v>214840.40880685064</v>
      </c>
      <c r="I113" s="82">
        <f t="shared" si="44"/>
        <v>193153.67537498681</v>
      </c>
      <c r="K113" s="100" t="s">
        <v>26</v>
      </c>
      <c r="L113" s="101"/>
      <c r="M113" s="79">
        <f>SUM(M83:M111)</f>
        <v>-203699.14153282577</v>
      </c>
      <c r="N113" s="81">
        <f t="shared" ref="N113:Q113" si="45">SUM(N83:N111)</f>
        <v>-241210.31051908227</v>
      </c>
      <c r="O113" s="79">
        <f t="shared" si="45"/>
        <v>-199295.07623215971</v>
      </c>
      <c r="P113" s="79">
        <f t="shared" si="45"/>
        <v>-155076.48119314926</v>
      </c>
      <c r="Q113" s="82">
        <f t="shared" si="45"/>
        <v>-139422.52518056869</v>
      </c>
      <c r="S113" s="100" t="s">
        <v>26</v>
      </c>
      <c r="T113" s="101"/>
      <c r="U113" s="79">
        <f>SUM(U83:U111)</f>
        <v>267083.50899571838</v>
      </c>
      <c r="V113" s="81">
        <f t="shared" ref="V113:Y113" si="46">SUM(V83:V111)</f>
        <v>316266.90056031308</v>
      </c>
      <c r="W113" s="79">
        <f t="shared" si="46"/>
        <v>261309.04570884869</v>
      </c>
      <c r="X113" s="79">
        <f t="shared" si="46"/>
        <v>203331.10119219794</v>
      </c>
      <c r="Y113" s="82">
        <f t="shared" si="46"/>
        <v>182806.15705132682</v>
      </c>
      <c r="AA113" s="100" t="s">
        <v>26</v>
      </c>
      <c r="AB113" s="101"/>
      <c r="AC113" s="79">
        <f>SUM(AC83:AC111)</f>
        <v>-218817.07600428152</v>
      </c>
      <c r="AD113" s="81">
        <f t="shared" ref="AD113:AG113" si="47">SUM(AD83:AD111)</f>
        <v>-259112.2105507981</v>
      </c>
      <c r="AE113" s="79">
        <f t="shared" si="47"/>
        <v>-214086.15429115121</v>
      </c>
      <c r="AF113" s="79">
        <f t="shared" si="47"/>
        <v>-166585.78880780214</v>
      </c>
      <c r="AG113" s="82">
        <f t="shared" si="47"/>
        <v>-149770.0435042287</v>
      </c>
      <c r="AI113" s="100" t="s">
        <v>26</v>
      </c>
      <c r="AJ113" s="101"/>
      <c r="AK113" s="79">
        <f>SUM(AK83:AK111)</f>
        <v>251965.57452426263</v>
      </c>
      <c r="AL113" s="81">
        <f t="shared" ref="AL113:AO113" si="48">SUM(AL83:AL111)</f>
        <v>298365.00052859721</v>
      </c>
      <c r="AM113" s="79">
        <f t="shared" si="48"/>
        <v>246517.96764985731</v>
      </c>
      <c r="AN113" s="79">
        <f t="shared" si="48"/>
        <v>191821.79357754526</v>
      </c>
      <c r="AO113" s="82">
        <f t="shared" si="48"/>
        <v>172458.63872766681</v>
      </c>
      <c r="AQ113" s="100" t="s">
        <v>26</v>
      </c>
      <c r="AR113" s="101"/>
      <c r="AS113" s="79">
        <f>SUM(AS83:AS111)</f>
        <v>-233935.01047573736</v>
      </c>
      <c r="AT113" s="81">
        <f t="shared" ref="AT113:AW113" si="49">SUM(AT83:AT111)</f>
        <v>-277014.11058251391</v>
      </c>
      <c r="AU113" s="79">
        <f t="shared" si="49"/>
        <v>-228877.23235014261</v>
      </c>
      <c r="AV113" s="79">
        <f t="shared" si="49"/>
        <v>-178095.09642245478</v>
      </c>
      <c r="AW113" s="82">
        <f t="shared" si="49"/>
        <v>-160117.56182788874</v>
      </c>
    </row>
    <row r="114" spans="3:49" x14ac:dyDescent="0.25">
      <c r="K114" s="83"/>
      <c r="L114" s="83"/>
      <c r="M114" s="84"/>
      <c r="N114" s="84"/>
      <c r="O114" s="84"/>
      <c r="P114" s="84"/>
      <c r="Q114" s="84"/>
    </row>
    <row r="116" spans="3:49" ht="42" customHeight="1" x14ac:dyDescent="0.35">
      <c r="C116" s="91" t="s">
        <v>146</v>
      </c>
      <c r="D116" s="91"/>
      <c r="E116" s="91"/>
      <c r="F116" s="91"/>
      <c r="G116" s="91"/>
      <c r="H116" s="91"/>
      <c r="I116" s="91"/>
      <c r="K116" s="91" t="s">
        <v>150</v>
      </c>
      <c r="L116" s="91"/>
      <c r="M116" s="91"/>
      <c r="N116" s="91"/>
      <c r="O116" s="91"/>
      <c r="P116" s="91"/>
      <c r="Q116" s="91"/>
      <c r="S116" s="91" t="s">
        <v>146</v>
      </c>
      <c r="T116" s="91"/>
      <c r="U116" s="91"/>
      <c r="V116" s="91"/>
      <c r="W116" s="91"/>
      <c r="X116" s="91"/>
      <c r="Y116" s="91"/>
      <c r="AA116" s="91" t="s">
        <v>147</v>
      </c>
      <c r="AB116" s="91"/>
      <c r="AC116" s="91"/>
      <c r="AD116" s="91"/>
      <c r="AE116" s="91"/>
      <c r="AF116" s="91"/>
      <c r="AG116" s="91"/>
      <c r="AI116" s="91" t="s">
        <v>148</v>
      </c>
      <c r="AJ116" s="91"/>
      <c r="AK116" s="91"/>
      <c r="AL116" s="91"/>
      <c r="AM116" s="91"/>
      <c r="AN116" s="91"/>
      <c r="AO116" s="91"/>
      <c r="AQ116" s="91" t="s">
        <v>149</v>
      </c>
      <c r="AR116" s="91"/>
      <c r="AS116" s="91"/>
      <c r="AT116" s="91"/>
      <c r="AU116" s="91"/>
      <c r="AV116" s="91"/>
      <c r="AW116" s="91"/>
    </row>
    <row r="118" spans="3:49" ht="15.75" x14ac:dyDescent="0.25">
      <c r="E118" s="99" t="s">
        <v>45</v>
      </c>
      <c r="F118" s="99"/>
      <c r="G118" s="99" t="s">
        <v>42</v>
      </c>
      <c r="H118" s="99"/>
      <c r="I118" s="99"/>
      <c r="M118" s="99" t="s">
        <v>45</v>
      </c>
      <c r="N118" s="99"/>
      <c r="O118" s="99" t="s">
        <v>42</v>
      </c>
      <c r="P118" s="99"/>
      <c r="Q118" s="99"/>
      <c r="U118" s="99" t="s">
        <v>45</v>
      </c>
      <c r="V118" s="99"/>
      <c r="W118" s="99" t="s">
        <v>42</v>
      </c>
      <c r="X118" s="99"/>
      <c r="Y118" s="99"/>
      <c r="AC118" s="99" t="s">
        <v>45</v>
      </c>
      <c r="AD118" s="99"/>
      <c r="AE118" s="99" t="s">
        <v>42</v>
      </c>
      <c r="AF118" s="99"/>
      <c r="AG118" s="99"/>
      <c r="AK118" s="99" t="s">
        <v>45</v>
      </c>
      <c r="AL118" s="99"/>
      <c r="AM118" s="99" t="s">
        <v>42</v>
      </c>
      <c r="AN118" s="99"/>
      <c r="AO118" s="99"/>
      <c r="AS118" s="99" t="s">
        <v>45</v>
      </c>
      <c r="AT118" s="99"/>
      <c r="AU118" s="99" t="s">
        <v>42</v>
      </c>
      <c r="AV118" s="99"/>
      <c r="AW118" s="99"/>
    </row>
    <row r="119" spans="3:49" s="1" customFormat="1" x14ac:dyDescent="0.25">
      <c r="C119" s="15" t="s">
        <v>51</v>
      </c>
      <c r="D119" s="15" t="s">
        <v>52</v>
      </c>
      <c r="E119" s="62" t="str">
        <f>Studienliste!$F$17</f>
        <v>ISI-05 13</v>
      </c>
      <c r="F119" s="63" t="s">
        <v>128</v>
      </c>
      <c r="G119" s="64" t="str">
        <f>Studienliste!$F$10</f>
        <v>OTTO-01 17</v>
      </c>
      <c r="H119" s="65" t="str">
        <f>Studienliste!$F$8</f>
        <v>TUD-02 20</v>
      </c>
      <c r="I119" s="66" t="str">
        <f>F119</f>
        <v>ENWI</v>
      </c>
      <c r="K119" s="15" t="s">
        <v>51</v>
      </c>
      <c r="L119" s="15" t="s">
        <v>52</v>
      </c>
      <c r="M119" s="62" t="str">
        <f>Studienliste!$F$17</f>
        <v>ISI-05 13</v>
      </c>
      <c r="N119" s="63" t="s">
        <v>128</v>
      </c>
      <c r="O119" s="64" t="str">
        <f>Studienliste!$F$10</f>
        <v>OTTO-01 17</v>
      </c>
      <c r="P119" s="65" t="str">
        <f>Studienliste!$F$8</f>
        <v>TUD-02 20</v>
      </c>
      <c r="Q119" s="66" t="str">
        <f>N119</f>
        <v>ENWI</v>
      </c>
      <c r="S119" s="15" t="s">
        <v>51</v>
      </c>
      <c r="T119" s="15" t="s">
        <v>52</v>
      </c>
      <c r="U119" s="62" t="str">
        <f>Studienliste!$F$17</f>
        <v>ISI-05 13</v>
      </c>
      <c r="V119" s="63" t="s">
        <v>128</v>
      </c>
      <c r="W119" s="64" t="str">
        <f>Studienliste!$F$10</f>
        <v>OTTO-01 17</v>
      </c>
      <c r="X119" s="65" t="str">
        <f>Studienliste!$F$8</f>
        <v>TUD-02 20</v>
      </c>
      <c r="Y119" s="66" t="str">
        <f>V119</f>
        <v>ENWI</v>
      </c>
      <c r="AA119" s="15" t="s">
        <v>51</v>
      </c>
      <c r="AB119" s="15" t="s">
        <v>52</v>
      </c>
      <c r="AC119" s="62" t="str">
        <f>Studienliste!$F$17</f>
        <v>ISI-05 13</v>
      </c>
      <c r="AD119" s="63" t="s">
        <v>128</v>
      </c>
      <c r="AE119" s="64" t="str">
        <f>Studienliste!$F$10</f>
        <v>OTTO-01 17</v>
      </c>
      <c r="AF119" s="65" t="str">
        <f>Studienliste!$F$8</f>
        <v>TUD-02 20</v>
      </c>
      <c r="AG119" s="66" t="str">
        <f>AD119</f>
        <v>ENWI</v>
      </c>
      <c r="AI119" s="15" t="s">
        <v>51</v>
      </c>
      <c r="AJ119" s="15" t="s">
        <v>52</v>
      </c>
      <c r="AK119" s="62" t="str">
        <f>Studienliste!$F$17</f>
        <v>ISI-05 13</v>
      </c>
      <c r="AL119" s="63" t="s">
        <v>128</v>
      </c>
      <c r="AM119" s="64" t="str">
        <f>Studienliste!$F$10</f>
        <v>OTTO-01 17</v>
      </c>
      <c r="AN119" s="65" t="str">
        <f>Studienliste!$F$8</f>
        <v>TUD-02 20</v>
      </c>
      <c r="AO119" s="66" t="str">
        <f>AL119</f>
        <v>ENWI</v>
      </c>
      <c r="AQ119" s="15" t="s">
        <v>51</v>
      </c>
      <c r="AR119" s="15" t="s">
        <v>52</v>
      </c>
      <c r="AS119" s="62" t="str">
        <f>Studienliste!$F$17</f>
        <v>ISI-05 13</v>
      </c>
      <c r="AT119" s="63" t="s">
        <v>128</v>
      </c>
      <c r="AU119" s="64" t="str">
        <f>Studienliste!$F$10</f>
        <v>OTTO-01 17</v>
      </c>
      <c r="AV119" s="65" t="str">
        <f>Studienliste!$F$8</f>
        <v>TUD-02 20</v>
      </c>
      <c r="AW119" s="66" t="str">
        <f>AT119</f>
        <v>ENWI</v>
      </c>
    </row>
    <row r="120" spans="3:49" x14ac:dyDescent="0.25">
      <c r="C120" s="8" t="str">
        <f>'Produktion je Standort'!C6</f>
        <v>Austria</v>
      </c>
      <c r="D120" s="8" t="str">
        <f>'Produktion je Standort'!D6</f>
        <v>Donawitz</v>
      </c>
      <c r="E120" s="50">
        <f>'Gesamtenergie 2050 var.'!E7*'Energie pro Energieträger'!D$55</f>
        <v>0</v>
      </c>
      <c r="F120" s="54">
        <f>'Gesamtenergie 2050 var.'!F7*'Energie pro Energieträger'!D$53</f>
        <v>0</v>
      </c>
      <c r="G120" s="51">
        <f>'Gesamtenergie 2050 var.'!G7*'Energie pro Energieträger'!E$54</f>
        <v>5031.0648542779772</v>
      </c>
      <c r="H120" s="53">
        <f>'Gesamtenergie 2050 var.'!H7*'Energie pro Energieträger'!E$56</f>
        <v>7638.8150820171286</v>
      </c>
      <c r="I120" s="52">
        <f>'Gesamtenergie 2050 var.'!I7*'Energie pro Energieträger'!E$53</f>
        <v>5817.9331013660703</v>
      </c>
      <c r="K120" s="8" t="str">
        <f>C120</f>
        <v>Austria</v>
      </c>
      <c r="L120" s="8" t="str">
        <f>D120</f>
        <v>Donawitz</v>
      </c>
      <c r="M120" s="50">
        <f>E120-'Verbrauch je Träger 2019'!F120</f>
        <v>0</v>
      </c>
      <c r="N120" s="54">
        <f>F120-'Verbrauch je Träger 2019'!G120</f>
        <v>0</v>
      </c>
      <c r="O120" s="51">
        <f>G120-'Verbrauch je Träger 2019'!H120</f>
        <v>-3631.5320687989433</v>
      </c>
      <c r="P120" s="53">
        <f>H120-'Verbrauch je Träger 2019'!I120</f>
        <v>-5513.8629179828713</v>
      </c>
      <c r="Q120" s="52">
        <f>I120-'Verbrauch je Träger 2019'!J120</f>
        <v>-4199.5106888300925</v>
      </c>
      <c r="S120" s="8" t="str">
        <f>K120</f>
        <v>Austria</v>
      </c>
      <c r="T120" s="8" t="str">
        <f>L120</f>
        <v>Donawitz</v>
      </c>
      <c r="U120" s="50">
        <f>'Gesamtenergie 2050 var.'!E43*'Energie pro Energieträger'!D$55</f>
        <v>0</v>
      </c>
      <c r="V120" s="54">
        <f>'Gesamtenergie 2050 var.'!F43*'Energie pro Energieträger'!D$53</f>
        <v>0</v>
      </c>
      <c r="W120" s="51">
        <f>'Gesamtenergie 2050 var.'!G43*'Energie pro Energieträger'!E$54</f>
        <v>4761.5435227987991</v>
      </c>
      <c r="X120" s="53">
        <f>'Gesamtenergie 2050 var.'!H43*'Energie pro Energieträger'!E$56</f>
        <v>7229.5928454804962</v>
      </c>
      <c r="Y120" s="52">
        <f>'Gesamtenergie 2050 var.'!I43*'Energie pro Energieträger'!E$53</f>
        <v>5506.2581137928873</v>
      </c>
      <c r="AA120" s="8" t="str">
        <f>S120</f>
        <v>Austria</v>
      </c>
      <c r="AB120" s="8" t="str">
        <f>T120</f>
        <v>Donawitz</v>
      </c>
      <c r="AC120" s="50">
        <f>U120-'Verbrauch je Träger 2019'!F120</f>
        <v>0</v>
      </c>
      <c r="AD120" s="54">
        <f>V120-'Verbrauch je Träger 2019'!G120</f>
        <v>0</v>
      </c>
      <c r="AE120" s="51">
        <f>W120-'Verbrauch je Träger 2019'!H120</f>
        <v>-3901.0534002781214</v>
      </c>
      <c r="AF120" s="53">
        <f>X120-'Verbrauch je Träger 2019'!I120</f>
        <v>-5923.0851545195037</v>
      </c>
      <c r="AG120" s="52">
        <f>Y120-'Verbrauch je Träger 2019'!J120</f>
        <v>-4511.1856764032755</v>
      </c>
      <c r="AI120" s="8" t="str">
        <f>AA120</f>
        <v>Austria</v>
      </c>
      <c r="AJ120" s="8" t="str">
        <f>AB120</f>
        <v>Donawitz</v>
      </c>
      <c r="AK120" s="50">
        <f>'Gesamtenergie 2050 var.'!E79*'Energie pro Energieträger'!D$55</f>
        <v>0</v>
      </c>
      <c r="AL120" s="54">
        <f>'Gesamtenergie 2050 var.'!F79*'Energie pro Energieträger'!D$53</f>
        <v>0</v>
      </c>
      <c r="AM120" s="51">
        <f>'Gesamtenergie 2050 var.'!G79*'Energie pro Energieträger'!E$54</f>
        <v>4492.0221913196228</v>
      </c>
      <c r="AN120" s="53">
        <f>'Gesamtenergie 2050 var.'!H79*'Energie pro Energieträger'!E$56</f>
        <v>6820.3706089438647</v>
      </c>
      <c r="AO120" s="52">
        <f>'Gesamtenergie 2050 var.'!I79*'Energie pro Energieträger'!E$53</f>
        <v>5194.5831262197053</v>
      </c>
      <c r="AQ120" s="8" t="str">
        <f>AI120</f>
        <v>Austria</v>
      </c>
      <c r="AR120" s="8" t="str">
        <f>AJ120</f>
        <v>Donawitz</v>
      </c>
      <c r="AS120" s="50">
        <f>AK120-'Verbrauch je Träger 2019'!F120</f>
        <v>0</v>
      </c>
      <c r="AT120" s="54">
        <f>AL120-'Verbrauch je Träger 2019'!G120</f>
        <v>0</v>
      </c>
      <c r="AU120" s="51">
        <f>AM120-'Verbrauch je Träger 2019'!H120</f>
        <v>-4170.5747317572977</v>
      </c>
      <c r="AV120" s="53">
        <f>AN120-'Verbrauch je Träger 2019'!I120</f>
        <v>-6332.3073910561352</v>
      </c>
      <c r="AW120" s="52">
        <f>AO120-'Verbrauch je Träger 2019'!J120</f>
        <v>-4822.8606639764575</v>
      </c>
    </row>
    <row r="121" spans="3:49" x14ac:dyDescent="0.25">
      <c r="C121" s="8" t="str">
        <f>'Produktion je Standort'!C7</f>
        <v>Austria</v>
      </c>
      <c r="D121" s="8" t="str">
        <f>'Produktion je Standort'!D7</f>
        <v>Linz</v>
      </c>
      <c r="E121" s="50">
        <f>'Gesamtenergie 2050 var.'!E8*'Energie pro Energieträger'!D$55</f>
        <v>0</v>
      </c>
      <c r="F121" s="54">
        <f>'Gesamtenergie 2050 var.'!F8*'Energie pro Energieträger'!D$53</f>
        <v>0</v>
      </c>
      <c r="G121" s="51">
        <f>'Gesamtenergie 2050 var.'!G8*'Energie pro Energieträger'!E$54</f>
        <v>5031.0648542779772</v>
      </c>
      <c r="H121" s="53">
        <f>'Gesamtenergie 2050 var.'!H8*'Energie pro Energieträger'!E$56</f>
        <v>7638.8150820171286</v>
      </c>
      <c r="I121" s="52">
        <f>'Gesamtenergie 2050 var.'!I8*'Energie pro Energieträger'!E$53</f>
        <v>5817.9331013660703</v>
      </c>
      <c r="K121" s="8" t="str">
        <f t="shared" ref="K121:L148" si="50">C121</f>
        <v>Austria</v>
      </c>
      <c r="L121" s="8" t="str">
        <f t="shared" si="50"/>
        <v>Linz</v>
      </c>
      <c r="M121" s="50">
        <f>E121-'Verbrauch je Träger 2019'!F121</f>
        <v>0</v>
      </c>
      <c r="N121" s="54">
        <f>F121-'Verbrauch je Träger 2019'!G121</f>
        <v>0</v>
      </c>
      <c r="O121" s="51">
        <f>G121-'Verbrauch je Träger 2019'!H121</f>
        <v>-3631.5320687989433</v>
      </c>
      <c r="P121" s="53">
        <f>H121-'Verbrauch je Träger 2019'!I121</f>
        <v>-5513.8629179828713</v>
      </c>
      <c r="Q121" s="52">
        <f>I121-'Verbrauch je Träger 2019'!J121</f>
        <v>-4199.5106888300925</v>
      </c>
      <c r="S121" s="8" t="str">
        <f t="shared" ref="S121:T148" si="51">K121</f>
        <v>Austria</v>
      </c>
      <c r="T121" s="8" t="str">
        <f t="shared" si="51"/>
        <v>Linz</v>
      </c>
      <c r="U121" s="50">
        <f>'Gesamtenergie 2050 var.'!E44*'Energie pro Energieträger'!D$55</f>
        <v>0</v>
      </c>
      <c r="V121" s="54">
        <f>'Gesamtenergie 2050 var.'!F44*'Energie pro Energieträger'!D$53</f>
        <v>0</v>
      </c>
      <c r="W121" s="51">
        <f>'Gesamtenergie 2050 var.'!G44*'Energie pro Energieträger'!E$54</f>
        <v>4761.5435227987991</v>
      </c>
      <c r="X121" s="53">
        <f>'Gesamtenergie 2050 var.'!H44*'Energie pro Energieträger'!E$56</f>
        <v>7229.5928454804962</v>
      </c>
      <c r="Y121" s="52">
        <f>'Gesamtenergie 2050 var.'!I44*'Energie pro Energieträger'!E$53</f>
        <v>5506.2581137928873</v>
      </c>
      <c r="AA121" s="8" t="str">
        <f t="shared" ref="AA121:AB148" si="52">S121</f>
        <v>Austria</v>
      </c>
      <c r="AB121" s="8" t="str">
        <f t="shared" si="52"/>
        <v>Linz</v>
      </c>
      <c r="AC121" s="50">
        <f>U121-'Verbrauch je Träger 2019'!F121</f>
        <v>0</v>
      </c>
      <c r="AD121" s="54">
        <f>V121-'Verbrauch je Träger 2019'!G121</f>
        <v>0</v>
      </c>
      <c r="AE121" s="51">
        <f>W121-'Verbrauch je Träger 2019'!H121</f>
        <v>-3901.0534002781214</v>
      </c>
      <c r="AF121" s="53">
        <f>X121-'Verbrauch je Träger 2019'!I121</f>
        <v>-5923.0851545195037</v>
      </c>
      <c r="AG121" s="52">
        <f>Y121-'Verbrauch je Träger 2019'!J121</f>
        <v>-4511.1856764032755</v>
      </c>
      <c r="AI121" s="8" t="str">
        <f t="shared" ref="AI121:AJ148" si="53">AA121</f>
        <v>Austria</v>
      </c>
      <c r="AJ121" s="8" t="str">
        <f t="shared" si="53"/>
        <v>Linz</v>
      </c>
      <c r="AK121" s="50">
        <f>'Gesamtenergie 2050 var.'!E80*'Energie pro Energieträger'!D$55</f>
        <v>0</v>
      </c>
      <c r="AL121" s="54">
        <f>'Gesamtenergie 2050 var.'!F80*'Energie pro Energieträger'!D$53</f>
        <v>0</v>
      </c>
      <c r="AM121" s="51">
        <f>'Gesamtenergie 2050 var.'!G80*'Energie pro Energieträger'!E$54</f>
        <v>4492.0221913196228</v>
      </c>
      <c r="AN121" s="53">
        <f>'Gesamtenergie 2050 var.'!H80*'Energie pro Energieträger'!E$56</f>
        <v>6820.3706089438647</v>
      </c>
      <c r="AO121" s="52">
        <f>'Gesamtenergie 2050 var.'!I80*'Energie pro Energieträger'!E$53</f>
        <v>5194.5831262197053</v>
      </c>
      <c r="AQ121" s="8" t="str">
        <f t="shared" ref="AQ121:AR148" si="54">AI121</f>
        <v>Austria</v>
      </c>
      <c r="AR121" s="8" t="str">
        <f t="shared" si="54"/>
        <v>Linz</v>
      </c>
      <c r="AS121" s="50">
        <f>AK121-'Verbrauch je Träger 2019'!F121</f>
        <v>0</v>
      </c>
      <c r="AT121" s="54">
        <f>AL121-'Verbrauch je Träger 2019'!G121</f>
        <v>0</v>
      </c>
      <c r="AU121" s="51">
        <f>AM121-'Verbrauch je Träger 2019'!H121</f>
        <v>-4170.5747317572977</v>
      </c>
      <c r="AV121" s="53">
        <f>AN121-'Verbrauch je Träger 2019'!I121</f>
        <v>-6332.3073910561352</v>
      </c>
      <c r="AW121" s="52">
        <f>AO121-'Verbrauch je Träger 2019'!J121</f>
        <v>-4822.8606639764575</v>
      </c>
    </row>
    <row r="122" spans="3:49" x14ac:dyDescent="0.25">
      <c r="C122" s="8" t="str">
        <f>'Produktion je Standort'!C8</f>
        <v>Belgium</v>
      </c>
      <c r="D122" s="8" t="str">
        <f>'Produktion je Standort'!D8</f>
        <v>Ghent</v>
      </c>
      <c r="E122" s="50">
        <f>'Gesamtenergie 2050 var.'!E9*'Energie pro Energieträger'!D$55</f>
        <v>0</v>
      </c>
      <c r="F122" s="54">
        <f>'Gesamtenergie 2050 var.'!F9*'Energie pro Energieträger'!D$53</f>
        <v>0</v>
      </c>
      <c r="G122" s="51">
        <f>'Gesamtenergie 2050 var.'!G9*'Energie pro Energieträger'!E$54</f>
        <v>7267.2418382759015</v>
      </c>
      <c r="H122" s="53">
        <f>'Gesamtenergie 2050 var.'!H9*'Energie pro Energieträger'!E$56</f>
        <v>11034.068962892487</v>
      </c>
      <c r="I122" s="52">
        <f>'Gesamtenergie 2050 var.'!I9*'Energie pro Energieträger'!E$53</f>
        <v>8403.852478782157</v>
      </c>
      <c r="K122" s="8" t="str">
        <f t="shared" si="50"/>
        <v>Belgium</v>
      </c>
      <c r="L122" s="8" t="str">
        <f t="shared" si="50"/>
        <v>Ghent</v>
      </c>
      <c r="M122" s="50">
        <f>E122-'Verbrauch je Träger 2019'!F122</f>
        <v>0</v>
      </c>
      <c r="N122" s="54">
        <f>F122-'Verbrauch je Träger 2019'!G122</f>
        <v>0</v>
      </c>
      <c r="O122" s="51">
        <f>G122-'Verbrauch je Träger 2019'!H122</f>
        <v>-5245.6532666192006</v>
      </c>
      <c r="P122" s="53">
        <f>H122-'Verbrauch je Träger 2019'!I122</f>
        <v>-7964.6310371075142</v>
      </c>
      <c r="Q122" s="52">
        <f>I122-'Verbrauch je Träger 2019'!J122</f>
        <v>-6066.0835552939334</v>
      </c>
      <c r="S122" s="8" t="str">
        <f t="shared" si="51"/>
        <v>Belgium</v>
      </c>
      <c r="T122" s="8" t="str">
        <f t="shared" si="51"/>
        <v>Ghent</v>
      </c>
      <c r="U122" s="50">
        <f>'Gesamtenergie 2050 var.'!E45*'Energie pro Energieträger'!D$55</f>
        <v>0</v>
      </c>
      <c r="V122" s="54">
        <f>'Gesamtenergie 2050 var.'!F45*'Energie pro Energieträger'!D$53</f>
        <v>0</v>
      </c>
      <c r="W122" s="51">
        <f>'Gesamtenergie 2050 var.'!G45*'Energie pro Energieträger'!E$54</f>
        <v>6877.9253112254064</v>
      </c>
      <c r="X122" s="53">
        <f>'Gesamtenergie 2050 var.'!H45*'Energie pro Energieträger'!E$56</f>
        <v>10442.958125594674</v>
      </c>
      <c r="Y122" s="52">
        <f>'Gesamtenergie 2050 var.'!I45*'Energie pro Energieträger'!E$53</f>
        <v>7953.6460959902561</v>
      </c>
      <c r="AA122" s="8" t="str">
        <f t="shared" si="52"/>
        <v>Belgium</v>
      </c>
      <c r="AB122" s="8" t="str">
        <f t="shared" si="52"/>
        <v>Ghent</v>
      </c>
      <c r="AC122" s="50">
        <f>U122-'Verbrauch je Träger 2019'!F122</f>
        <v>0</v>
      </c>
      <c r="AD122" s="54">
        <f>V122-'Verbrauch je Träger 2019'!G122</f>
        <v>0</v>
      </c>
      <c r="AE122" s="51">
        <f>W122-'Verbrauch je Träger 2019'!H122</f>
        <v>-5634.9697936696957</v>
      </c>
      <c r="AF122" s="53">
        <f>X122-'Verbrauch je Träger 2019'!I122</f>
        <v>-8555.7418744053266</v>
      </c>
      <c r="AG122" s="52">
        <f>Y122-'Verbrauch je Träger 2019'!J122</f>
        <v>-6516.2899380858344</v>
      </c>
      <c r="AI122" s="8" t="str">
        <f t="shared" si="53"/>
        <v>Belgium</v>
      </c>
      <c r="AJ122" s="8" t="str">
        <f t="shared" si="53"/>
        <v>Ghent</v>
      </c>
      <c r="AK122" s="50">
        <f>'Gesamtenergie 2050 var.'!E81*'Energie pro Energieträger'!D$55</f>
        <v>0</v>
      </c>
      <c r="AL122" s="54">
        <f>'Gesamtenergie 2050 var.'!F81*'Energie pro Energieträger'!D$53</f>
        <v>0</v>
      </c>
      <c r="AM122" s="51">
        <f>'Gesamtenergie 2050 var.'!G81*'Energie pro Energieträger'!E$54</f>
        <v>6488.6087841749122</v>
      </c>
      <c r="AN122" s="53">
        <f>'Gesamtenergie 2050 var.'!H81*'Energie pro Energieträger'!E$56</f>
        <v>9851.8472882968636</v>
      </c>
      <c r="AO122" s="52">
        <f>'Gesamtenergie 2050 var.'!I81*'Energie pro Energieträger'!E$53</f>
        <v>7503.4397131983551</v>
      </c>
      <c r="AQ122" s="8" t="str">
        <f t="shared" si="54"/>
        <v>Belgium</v>
      </c>
      <c r="AR122" s="8" t="str">
        <f t="shared" si="54"/>
        <v>Ghent</v>
      </c>
      <c r="AS122" s="50">
        <f>AK122-'Verbrauch je Träger 2019'!F122</f>
        <v>0</v>
      </c>
      <c r="AT122" s="54">
        <f>AL122-'Verbrauch je Träger 2019'!G122</f>
        <v>0</v>
      </c>
      <c r="AU122" s="51">
        <f>AM122-'Verbrauch je Träger 2019'!H122</f>
        <v>-6024.2863207201899</v>
      </c>
      <c r="AV122" s="53">
        <f>AN122-'Verbrauch je Träger 2019'!I122</f>
        <v>-9146.8527117031372</v>
      </c>
      <c r="AW122" s="52">
        <f>AO122-'Verbrauch je Träger 2019'!J122</f>
        <v>-6966.4963208777353</v>
      </c>
    </row>
    <row r="123" spans="3:49" x14ac:dyDescent="0.25">
      <c r="C123" s="8" t="str">
        <f>'Produktion je Standort'!C9</f>
        <v>Czech Republic</v>
      </c>
      <c r="D123" s="8" t="str">
        <f>'Produktion je Standort'!D9</f>
        <v>Trinec</v>
      </c>
      <c r="E123" s="50">
        <f>'Gesamtenergie 2050 var.'!E10*'Energie pro Energieträger'!D$55</f>
        <v>0</v>
      </c>
      <c r="F123" s="54">
        <f>'Gesamtenergie 2050 var.'!F10*'Energie pro Energieträger'!D$53</f>
        <v>0</v>
      </c>
      <c r="G123" s="51">
        <f>'Gesamtenergie 2050 var.'!G10*'Energie pro Energieträger'!E$54</f>
        <v>3444.2725996819545</v>
      </c>
      <c r="H123" s="53">
        <f>'Gesamtenergie 2050 var.'!H10*'Energie pro Energieträger'!E$56</f>
        <v>5229.5413084681268</v>
      </c>
      <c r="I123" s="52">
        <f>'Gesamtenergie 2050 var.'!I10*'Energie pro Energieträger'!E$53</f>
        <v>3982.9634775585901</v>
      </c>
      <c r="K123" s="8" t="str">
        <f t="shared" si="50"/>
        <v>Czech Republic</v>
      </c>
      <c r="L123" s="8" t="str">
        <f t="shared" si="50"/>
        <v>Trinec</v>
      </c>
      <c r="M123" s="50">
        <f>E123-'Verbrauch je Träger 2019'!F123</f>
        <v>0</v>
      </c>
      <c r="N123" s="54">
        <f>F123-'Verbrauch je Träger 2019'!G123</f>
        <v>0</v>
      </c>
      <c r="O123" s="51">
        <f>G123-'Verbrauch je Träger 2019'!H123</f>
        <v>-2486.1508968215412</v>
      </c>
      <c r="P123" s="53">
        <f>H123-'Verbrauch je Träger 2019'!I123</f>
        <v>-3774.796691531873</v>
      </c>
      <c r="Q123" s="52">
        <f>I123-'Verbrauch je Träger 2019'!J123</f>
        <v>-2874.9896923530696</v>
      </c>
      <c r="S123" s="8" t="str">
        <f t="shared" si="51"/>
        <v>Czech Republic</v>
      </c>
      <c r="T123" s="8" t="str">
        <f t="shared" si="51"/>
        <v>Trinec</v>
      </c>
      <c r="U123" s="50">
        <f>'Gesamtenergie 2050 var.'!E46*'Energie pro Energieträger'!D$55</f>
        <v>0</v>
      </c>
      <c r="V123" s="54">
        <f>'Gesamtenergie 2050 var.'!F46*'Energie pro Energieträger'!D$53</f>
        <v>0</v>
      </c>
      <c r="W123" s="51">
        <f>'Gesamtenergie 2050 var.'!G46*'Energie pro Energieträger'!E$54</f>
        <v>3259.7579961275642</v>
      </c>
      <c r="X123" s="53">
        <f>'Gesamtenergie 2050 var.'!H46*'Energie pro Energieträger'!E$56</f>
        <v>4949.3873098001914</v>
      </c>
      <c r="Y123" s="52">
        <f>'Gesamtenergie 2050 var.'!I46*'Energie pro Energieträger'!E$53</f>
        <v>3769.5904341179507</v>
      </c>
      <c r="AA123" s="8" t="str">
        <f t="shared" si="52"/>
        <v>Czech Republic</v>
      </c>
      <c r="AB123" s="8" t="str">
        <f t="shared" si="52"/>
        <v>Trinec</v>
      </c>
      <c r="AC123" s="50">
        <f>U123-'Verbrauch je Träger 2019'!F123</f>
        <v>0</v>
      </c>
      <c r="AD123" s="54">
        <f>V123-'Verbrauch je Träger 2019'!G123</f>
        <v>0</v>
      </c>
      <c r="AE123" s="51">
        <f>W123-'Verbrauch je Träger 2019'!H123</f>
        <v>-2670.6655003759315</v>
      </c>
      <c r="AF123" s="53">
        <f>X123-'Verbrauch je Träger 2019'!I123</f>
        <v>-4054.9506901998084</v>
      </c>
      <c r="AG123" s="52">
        <f>Y123-'Verbrauch je Träger 2019'!J123</f>
        <v>-3088.3627357937089</v>
      </c>
      <c r="AI123" s="8" t="str">
        <f t="shared" si="53"/>
        <v>Czech Republic</v>
      </c>
      <c r="AJ123" s="8" t="str">
        <f t="shared" si="53"/>
        <v>Trinec</v>
      </c>
      <c r="AK123" s="50">
        <f>'Gesamtenergie 2050 var.'!E82*'Energie pro Energieträger'!D$55</f>
        <v>0</v>
      </c>
      <c r="AL123" s="54">
        <f>'Gesamtenergie 2050 var.'!F82*'Energie pro Energieträger'!D$53</f>
        <v>0</v>
      </c>
      <c r="AM123" s="51">
        <f>'Gesamtenergie 2050 var.'!G82*'Energie pro Energieträger'!E$54</f>
        <v>3075.2433925731739</v>
      </c>
      <c r="AN123" s="53">
        <f>'Gesamtenergie 2050 var.'!H82*'Energie pro Energieträger'!E$56</f>
        <v>4669.2333111322559</v>
      </c>
      <c r="AO123" s="52">
        <f>'Gesamtenergie 2050 var.'!I82*'Energie pro Energieträger'!E$53</f>
        <v>3556.2173906773128</v>
      </c>
      <c r="AQ123" s="8" t="str">
        <f t="shared" si="54"/>
        <v>Czech Republic</v>
      </c>
      <c r="AR123" s="8" t="str">
        <f t="shared" si="54"/>
        <v>Trinec</v>
      </c>
      <c r="AS123" s="50">
        <f>AK123-'Verbrauch je Träger 2019'!F123</f>
        <v>0</v>
      </c>
      <c r="AT123" s="54">
        <f>AL123-'Verbrauch je Träger 2019'!G123</f>
        <v>0</v>
      </c>
      <c r="AU123" s="51">
        <f>AM123-'Verbrauch je Träger 2019'!H123</f>
        <v>-2855.1801039303218</v>
      </c>
      <c r="AV123" s="53">
        <f>AN123-'Verbrauch je Träger 2019'!I123</f>
        <v>-4335.1046888677438</v>
      </c>
      <c r="AW123" s="52">
        <f>AO123-'Verbrauch je Träger 2019'!J123</f>
        <v>-3301.7357792343469</v>
      </c>
    </row>
    <row r="124" spans="3:49" x14ac:dyDescent="0.25">
      <c r="C124" s="8" t="str">
        <f>'Produktion je Standort'!C10</f>
        <v>Finland</v>
      </c>
      <c r="D124" s="8" t="str">
        <f>'Produktion je Standort'!D10</f>
        <v>Raahe</v>
      </c>
      <c r="E124" s="50">
        <f>'Gesamtenergie 2050 var.'!E11*'Energie pro Energieträger'!D$55</f>
        <v>0</v>
      </c>
      <c r="F124" s="54">
        <f>'Gesamtenergie 2050 var.'!F11*'Energie pro Energieträger'!D$53</f>
        <v>0</v>
      </c>
      <c r="G124" s="51">
        <f>'Gesamtenergie 2050 var.'!G11*'Energie pro Energieträger'!E$54</f>
        <v>3466.9410604618979</v>
      </c>
      <c r="H124" s="53">
        <f>'Gesamtenergie 2050 var.'!H11*'Energie pro Energieträger'!E$56</f>
        <v>5263.9595052331133</v>
      </c>
      <c r="I124" s="52">
        <f>'Gesamtenergie 2050 var.'!I11*'Energie pro Energieträger'!E$53</f>
        <v>4009.1773293272681</v>
      </c>
      <c r="K124" s="8" t="str">
        <f t="shared" si="50"/>
        <v>Finland</v>
      </c>
      <c r="L124" s="8" t="str">
        <f t="shared" si="50"/>
        <v>Raahe</v>
      </c>
      <c r="M124" s="50">
        <f>E124-'Verbrauch je Träger 2019'!F124</f>
        <v>0</v>
      </c>
      <c r="N124" s="54">
        <f>F124-'Verbrauch je Träger 2019'!G124</f>
        <v>0</v>
      </c>
      <c r="O124" s="51">
        <f>G124-'Verbrauch je Träger 2019'!H124</f>
        <v>-2502.5134849926462</v>
      </c>
      <c r="P124" s="53">
        <f>H124-'Verbrauch je Träger 2019'!I124</f>
        <v>-3799.6404947668871</v>
      </c>
      <c r="Q124" s="52">
        <f>I124-'Verbrauch je Träger 2019'!J124</f>
        <v>-2893.9114208741694</v>
      </c>
      <c r="S124" s="8" t="str">
        <f t="shared" si="51"/>
        <v>Finland</v>
      </c>
      <c r="T124" s="8" t="str">
        <f t="shared" si="51"/>
        <v>Raahe</v>
      </c>
      <c r="U124" s="50">
        <f>'Gesamtenergie 2050 var.'!E47*'Energie pro Energieträger'!D$55</f>
        <v>0</v>
      </c>
      <c r="V124" s="54">
        <f>'Gesamtenergie 2050 var.'!F47*'Energie pro Energieträger'!D$53</f>
        <v>0</v>
      </c>
      <c r="W124" s="51">
        <f>'Gesamtenergie 2050 var.'!G47*'Energie pro Energieträger'!E$54</f>
        <v>3281.2120750800104</v>
      </c>
      <c r="X124" s="53">
        <f>'Gesamtenergie 2050 var.'!H47*'Energie pro Energieträger'!E$56</f>
        <v>4981.9616745956246</v>
      </c>
      <c r="Y124" s="52">
        <f>'Gesamtenergie 2050 var.'!I47*'Energie pro Energieträger'!E$53</f>
        <v>3794.3999723990214</v>
      </c>
      <c r="AA124" s="8" t="str">
        <f t="shared" si="52"/>
        <v>Finland</v>
      </c>
      <c r="AB124" s="8" t="str">
        <f t="shared" si="52"/>
        <v>Raahe</v>
      </c>
      <c r="AC124" s="50">
        <f>U124-'Verbrauch je Träger 2019'!F124</f>
        <v>0</v>
      </c>
      <c r="AD124" s="54">
        <f>V124-'Verbrauch je Träger 2019'!G124</f>
        <v>0</v>
      </c>
      <c r="AE124" s="51">
        <f>W124-'Verbrauch je Träger 2019'!H124</f>
        <v>-2688.2424703745337</v>
      </c>
      <c r="AF124" s="53">
        <f>X124-'Verbrauch je Träger 2019'!I124</f>
        <v>-4081.6383254043758</v>
      </c>
      <c r="AG124" s="52">
        <f>Y124-'Verbrauch je Träger 2019'!J124</f>
        <v>-3108.6887778024161</v>
      </c>
      <c r="AI124" s="8" t="str">
        <f t="shared" si="53"/>
        <v>Finland</v>
      </c>
      <c r="AJ124" s="8" t="str">
        <f t="shared" si="53"/>
        <v>Raahe</v>
      </c>
      <c r="AK124" s="50">
        <f>'Gesamtenergie 2050 var.'!E83*'Energie pro Energieträger'!D$55</f>
        <v>0</v>
      </c>
      <c r="AL124" s="54">
        <f>'Gesamtenergie 2050 var.'!F83*'Energie pro Energieträger'!D$53</f>
        <v>0</v>
      </c>
      <c r="AM124" s="51">
        <f>'Gesamtenergie 2050 var.'!G83*'Energie pro Energieträger'!E$54</f>
        <v>3095.483089698123</v>
      </c>
      <c r="AN124" s="53">
        <f>'Gesamtenergie 2050 var.'!H83*'Energie pro Energieträger'!E$56</f>
        <v>4699.9638439581367</v>
      </c>
      <c r="AO124" s="52">
        <f>'Gesamtenergie 2050 var.'!I83*'Energie pro Energieträger'!E$53</f>
        <v>3579.6226154707747</v>
      </c>
      <c r="AQ124" s="8" t="str">
        <f t="shared" si="54"/>
        <v>Finland</v>
      </c>
      <c r="AR124" s="8" t="str">
        <f t="shared" si="54"/>
        <v>Raahe</v>
      </c>
      <c r="AS124" s="50">
        <f>AK124-'Verbrauch je Träger 2019'!F124</f>
        <v>0</v>
      </c>
      <c r="AT124" s="54">
        <f>AL124-'Verbrauch je Träger 2019'!G124</f>
        <v>0</v>
      </c>
      <c r="AU124" s="51">
        <f>AM124-'Verbrauch je Träger 2019'!H124</f>
        <v>-2873.9714557564212</v>
      </c>
      <c r="AV124" s="53">
        <f>AN124-'Verbrauch je Träger 2019'!I124</f>
        <v>-4363.6361560418636</v>
      </c>
      <c r="AW124" s="52">
        <f>AO124-'Verbrauch je Träger 2019'!J124</f>
        <v>-3323.4661347306628</v>
      </c>
    </row>
    <row r="125" spans="3:49" x14ac:dyDescent="0.25">
      <c r="C125" s="8" t="str">
        <f>'Produktion je Standort'!C11</f>
        <v>France</v>
      </c>
      <c r="D125" s="8" t="str">
        <f>'Produktion je Standort'!D11</f>
        <v>Fos-Sur-Mer</v>
      </c>
      <c r="E125" s="50">
        <f>'Gesamtenergie 2050 var.'!E12*'Energie pro Energieträger'!D$55</f>
        <v>0</v>
      </c>
      <c r="F125" s="54">
        <f>'Gesamtenergie 2050 var.'!F12*'Energie pro Energieträger'!D$53</f>
        <v>0</v>
      </c>
      <c r="G125" s="51">
        <f>'Gesamtenergie 2050 var.'!G12*'Energie pro Energieträger'!E$54</f>
        <v>5000.3957602815844</v>
      </c>
      <c r="H125" s="53">
        <f>'Gesamtenergie 2050 var.'!H12*'Energie pro Energieträger'!E$56</f>
        <v>7592.2492863939124</v>
      </c>
      <c r="I125" s="52">
        <f>'Gesamtenergie 2050 var.'!I12*'Energie pro Energieträger'!E$53</f>
        <v>5782.4673019143293</v>
      </c>
      <c r="K125" s="8" t="str">
        <f t="shared" si="50"/>
        <v>France</v>
      </c>
      <c r="L125" s="8" t="str">
        <f t="shared" si="50"/>
        <v>Fos-Sur-Mer</v>
      </c>
      <c r="M125" s="50">
        <f>E125-'Verbrauch je Träger 2019'!F125</f>
        <v>0</v>
      </c>
      <c r="N125" s="54">
        <f>F125-'Verbrauch je Träger 2019'!G125</f>
        <v>0</v>
      </c>
      <c r="O125" s="51">
        <f>G125-'Verbrauch je Träger 2019'!H125</f>
        <v>-3609.3944495086253</v>
      </c>
      <c r="P125" s="53">
        <f>H125-'Verbrauch je Träger 2019'!I125</f>
        <v>-5480.2507136060876</v>
      </c>
      <c r="Q125" s="52">
        <f>I125-'Verbrauch je Träger 2019'!J125</f>
        <v>-4173.9107031838985</v>
      </c>
      <c r="S125" s="8" t="str">
        <f t="shared" si="51"/>
        <v>France</v>
      </c>
      <c r="T125" s="8" t="str">
        <f t="shared" si="51"/>
        <v>Fos-Sur-Mer</v>
      </c>
      <c r="U125" s="50">
        <f>'Gesamtenergie 2050 var.'!E48*'Energie pro Energieträger'!D$55</f>
        <v>0</v>
      </c>
      <c r="V125" s="54">
        <f>'Gesamtenergie 2050 var.'!F48*'Energie pro Energieträger'!D$53</f>
        <v>0</v>
      </c>
      <c r="W125" s="51">
        <f>'Gesamtenergie 2050 var.'!G48*'Energie pro Energieträger'!E$54</f>
        <v>4732.5174159807848</v>
      </c>
      <c r="X125" s="53">
        <f>'Gesamtenergie 2050 var.'!H48*'Energie pro Energieträger'!E$56</f>
        <v>7185.5216460513811</v>
      </c>
      <c r="Y125" s="52">
        <f>'Gesamtenergie 2050 var.'!I48*'Energie pro Energieträger'!E$53</f>
        <v>5472.6922678832043</v>
      </c>
      <c r="AA125" s="8" t="str">
        <f t="shared" si="52"/>
        <v>France</v>
      </c>
      <c r="AB125" s="8" t="str">
        <f t="shared" si="52"/>
        <v>Fos-Sur-Mer</v>
      </c>
      <c r="AC125" s="50">
        <f>U125-'Verbrauch je Träger 2019'!F125</f>
        <v>0</v>
      </c>
      <c r="AD125" s="54">
        <f>V125-'Verbrauch je Träger 2019'!G125</f>
        <v>0</v>
      </c>
      <c r="AE125" s="51">
        <f>W125-'Verbrauch je Träger 2019'!H125</f>
        <v>-3877.2727938094249</v>
      </c>
      <c r="AF125" s="53">
        <f>X125-'Verbrauch je Träger 2019'!I125</f>
        <v>-5886.9783539486189</v>
      </c>
      <c r="AG125" s="52">
        <f>Y125-'Verbrauch je Träger 2019'!J125</f>
        <v>-4483.6857372150234</v>
      </c>
      <c r="AI125" s="8" t="str">
        <f t="shared" si="53"/>
        <v>France</v>
      </c>
      <c r="AJ125" s="8" t="str">
        <f t="shared" si="53"/>
        <v>Fos-Sur-Mer</v>
      </c>
      <c r="AK125" s="50">
        <f>'Gesamtenergie 2050 var.'!E84*'Energie pro Energieträger'!D$55</f>
        <v>0</v>
      </c>
      <c r="AL125" s="54">
        <f>'Gesamtenergie 2050 var.'!F84*'Energie pro Energieträger'!D$53</f>
        <v>0</v>
      </c>
      <c r="AM125" s="51">
        <f>'Gesamtenergie 2050 var.'!G84*'Energie pro Energieträger'!E$54</f>
        <v>4464.6390716799851</v>
      </c>
      <c r="AN125" s="53">
        <f>'Gesamtenergie 2050 var.'!H84*'Energie pro Energieträger'!E$56</f>
        <v>6778.7940057088508</v>
      </c>
      <c r="AO125" s="52">
        <f>'Gesamtenergie 2050 var.'!I84*'Energie pro Energieträger'!E$53</f>
        <v>5162.9172338520802</v>
      </c>
      <c r="AQ125" s="8" t="str">
        <f t="shared" si="54"/>
        <v>France</v>
      </c>
      <c r="AR125" s="8" t="str">
        <f t="shared" si="54"/>
        <v>Fos-Sur-Mer</v>
      </c>
      <c r="AS125" s="50">
        <f>AK125-'Verbrauch je Träger 2019'!F125</f>
        <v>0</v>
      </c>
      <c r="AT125" s="54">
        <f>AL125-'Verbrauch je Träger 2019'!G125</f>
        <v>0</v>
      </c>
      <c r="AU125" s="51">
        <f>AM125-'Verbrauch je Träger 2019'!H125</f>
        <v>-4145.1511381102246</v>
      </c>
      <c r="AV125" s="53">
        <f>AN125-'Verbrauch je Träger 2019'!I125</f>
        <v>-6293.7059942911492</v>
      </c>
      <c r="AW125" s="52">
        <f>AO125-'Verbrauch je Träger 2019'!J125</f>
        <v>-4793.4607712461475</v>
      </c>
    </row>
    <row r="126" spans="3:49" x14ac:dyDescent="0.25">
      <c r="C126" s="8" t="str">
        <f>'Produktion je Standort'!C12</f>
        <v>France</v>
      </c>
      <c r="D126" s="8" t="str">
        <f>'Produktion je Standort'!D12</f>
        <v>Dunkerque</v>
      </c>
      <c r="E126" s="50">
        <f>'Gesamtenergie 2050 var.'!E13*'Energie pro Energieträger'!D$55</f>
        <v>0</v>
      </c>
      <c r="F126" s="54">
        <f>'Gesamtenergie 2050 var.'!F13*'Energie pro Energieträger'!D$53</f>
        <v>0</v>
      </c>
      <c r="G126" s="51">
        <f>'Gesamtenergie 2050 var.'!G13*'Energie pro Energieträger'!E$54</f>
        <v>9134.0562554476928</v>
      </c>
      <c r="H126" s="53">
        <f>'Gesamtenergie 2050 var.'!H13*'Energie pro Energieträger'!E$56</f>
        <v>13868.508696479548</v>
      </c>
      <c r="I126" s="52">
        <f>'Gesamtenergie 2050 var.'!I13*'Energie pro Energieträger'!E$53</f>
        <v>10562.640271496841</v>
      </c>
      <c r="K126" s="8" t="str">
        <f t="shared" si="50"/>
        <v>France</v>
      </c>
      <c r="L126" s="8" t="str">
        <f t="shared" si="50"/>
        <v>Dunkerque</v>
      </c>
      <c r="M126" s="50">
        <f>E126-'Verbrauch je Träger 2019'!F126</f>
        <v>0</v>
      </c>
      <c r="N126" s="54">
        <f>F126-'Verbrauch je Träger 2019'!G126</f>
        <v>0</v>
      </c>
      <c r="O126" s="51">
        <f>G126-'Verbrauch je Träger 2019'!H126</f>
        <v>-6593.1605277690869</v>
      </c>
      <c r="P126" s="53">
        <f>H126-'Verbrauch je Träger 2019'!I126</f>
        <v>-10010.591303520454</v>
      </c>
      <c r="Q126" s="52">
        <f>I126-'Verbrauch je Träger 2019'!J126</f>
        <v>-7624.3435511492553</v>
      </c>
      <c r="S126" s="8" t="str">
        <f t="shared" si="51"/>
        <v>France</v>
      </c>
      <c r="T126" s="8" t="str">
        <f t="shared" si="51"/>
        <v>Dunkerque</v>
      </c>
      <c r="U126" s="50">
        <f>'Gesamtenergie 2050 var.'!E49*'Energie pro Energieträger'!D$55</f>
        <v>0</v>
      </c>
      <c r="V126" s="54">
        <f>'Gesamtenergie 2050 var.'!F49*'Energie pro Energieträger'!D$53</f>
        <v>0</v>
      </c>
      <c r="W126" s="51">
        <f>'Gesamtenergie 2050 var.'!G49*'Energie pro Energieträger'!E$54</f>
        <v>8644.7318131915654</v>
      </c>
      <c r="X126" s="53">
        <f>'Gesamtenergie 2050 var.'!H49*'Energie pro Energieträger'!E$56</f>
        <v>13125.552873453857</v>
      </c>
      <c r="Y126" s="52">
        <f>'Gesamtenergie 2050 var.'!I49*'Energie pro Energieträger'!E$53</f>
        <v>9996.7845426666518</v>
      </c>
      <c r="AA126" s="8" t="str">
        <f t="shared" si="52"/>
        <v>France</v>
      </c>
      <c r="AB126" s="8" t="str">
        <f t="shared" si="52"/>
        <v>Dunkerque</v>
      </c>
      <c r="AC126" s="50">
        <f>U126-'Verbrauch je Träger 2019'!F126</f>
        <v>0</v>
      </c>
      <c r="AD126" s="54">
        <f>V126-'Verbrauch je Träger 2019'!G126</f>
        <v>0</v>
      </c>
      <c r="AE126" s="51">
        <f>W126-'Verbrauch je Träger 2019'!H126</f>
        <v>-7082.4849700252144</v>
      </c>
      <c r="AF126" s="53">
        <f>X126-'Verbrauch je Träger 2019'!I126</f>
        <v>-10753.547126546146</v>
      </c>
      <c r="AG126" s="52">
        <f>Y126-'Verbrauch je Träger 2019'!J126</f>
        <v>-8190.1992799794443</v>
      </c>
      <c r="AI126" s="8" t="str">
        <f t="shared" si="53"/>
        <v>France</v>
      </c>
      <c r="AJ126" s="8" t="str">
        <f t="shared" si="53"/>
        <v>Dunkerque</v>
      </c>
      <c r="AK126" s="50">
        <f>'Gesamtenergie 2050 var.'!E85*'Energie pro Energieträger'!D$55</f>
        <v>0</v>
      </c>
      <c r="AL126" s="54">
        <f>'Gesamtenergie 2050 var.'!F85*'Energie pro Energieträger'!D$53</f>
        <v>0</v>
      </c>
      <c r="AM126" s="51">
        <f>'Gesamtenergie 2050 var.'!G85*'Energie pro Energieträger'!E$54</f>
        <v>8155.4073709354407</v>
      </c>
      <c r="AN126" s="53">
        <f>'Gesamtenergie 2050 var.'!H85*'Energie pro Energieträger'!E$56</f>
        <v>12382.597050428169</v>
      </c>
      <c r="AO126" s="52">
        <f>'Gesamtenergie 2050 var.'!I85*'Energie pro Energieträger'!E$53</f>
        <v>9430.9288138364645</v>
      </c>
      <c r="AQ126" s="8" t="str">
        <f t="shared" si="54"/>
        <v>France</v>
      </c>
      <c r="AR126" s="8" t="str">
        <f t="shared" si="54"/>
        <v>Dunkerque</v>
      </c>
      <c r="AS126" s="50">
        <f>AK126-'Verbrauch je Träger 2019'!F126</f>
        <v>0</v>
      </c>
      <c r="AT126" s="54">
        <f>AL126-'Verbrauch je Träger 2019'!G126</f>
        <v>0</v>
      </c>
      <c r="AU126" s="51">
        <f>AM126-'Verbrauch je Träger 2019'!H126</f>
        <v>-7571.8094122813391</v>
      </c>
      <c r="AV126" s="53">
        <f>AN126-'Verbrauch je Träger 2019'!I126</f>
        <v>-11496.502949571834</v>
      </c>
      <c r="AW126" s="52">
        <f>AO126-'Verbrauch je Träger 2019'!J126</f>
        <v>-8756.0550088096315</v>
      </c>
    </row>
    <row r="127" spans="3:49" x14ac:dyDescent="0.25">
      <c r="C127" s="8" t="str">
        <f>'Produktion je Standort'!C13</f>
        <v>Germany</v>
      </c>
      <c r="D127" s="8" t="str">
        <f>'Produktion je Standort'!D13</f>
        <v>Bremen</v>
      </c>
      <c r="E127" s="50">
        <f>'Gesamtenergie 2050 var.'!E14*'Energie pro Energieträger'!D$55</f>
        <v>0</v>
      </c>
      <c r="F127" s="54">
        <f>'Gesamtenergie 2050 var.'!F14*'Energie pro Energieträger'!D$53</f>
        <v>0</v>
      </c>
      <c r="G127" s="51">
        <f>'Gesamtenergie 2050 var.'!G14*'Energie pro Energieträger'!E$54</f>
        <v>4400.348269047794</v>
      </c>
      <c r="H127" s="53">
        <f>'Gesamtenergie 2050 var.'!H14*'Energie pro Energieträger'!E$56</f>
        <v>6681.1793720266442</v>
      </c>
      <c r="I127" s="52">
        <f>'Gesamtenergie 2050 var.'!I14*'Energie pro Energieträger'!E$53</f>
        <v>5088.5712256846091</v>
      </c>
      <c r="K127" s="8" t="str">
        <f t="shared" si="50"/>
        <v>Germany</v>
      </c>
      <c r="L127" s="8" t="str">
        <f t="shared" si="50"/>
        <v>Bremen</v>
      </c>
      <c r="M127" s="50">
        <f>E127-'Verbrauch je Träger 2019'!F127</f>
        <v>0</v>
      </c>
      <c r="N127" s="54">
        <f>F127-'Verbrauch je Träger 2019'!G127</f>
        <v>0</v>
      </c>
      <c r="O127" s="51">
        <f>G127-'Verbrauch je Träger 2019'!H127</f>
        <v>-3176.2671155675889</v>
      </c>
      <c r="P127" s="53">
        <f>H127-'Verbrauch je Träger 2019'!I127</f>
        <v>-4822.6206279733569</v>
      </c>
      <c r="Q127" s="52">
        <f>I127-'Verbrauch je Träger 2019'!J127</f>
        <v>-3673.0414188018312</v>
      </c>
      <c r="S127" s="8" t="str">
        <f t="shared" si="51"/>
        <v>Germany</v>
      </c>
      <c r="T127" s="8" t="str">
        <f t="shared" si="51"/>
        <v>Bremen</v>
      </c>
      <c r="U127" s="50">
        <f>'Gesamtenergie 2050 var.'!E50*'Energie pro Energieträger'!D$55</f>
        <v>0</v>
      </c>
      <c r="V127" s="54">
        <f>'Gesamtenergie 2050 var.'!F50*'Energie pro Energieträger'!D$53</f>
        <v>0</v>
      </c>
      <c r="W127" s="51">
        <f>'Gesamtenergie 2050 var.'!G50*'Energie pro Energieträger'!E$54</f>
        <v>4164.6153260630899</v>
      </c>
      <c r="X127" s="53">
        <f>'Gesamtenergie 2050 var.'!H50*'Energie pro Energieträger'!E$56</f>
        <v>6323.2590485252158</v>
      </c>
      <c r="Y127" s="52">
        <f>'Gesamtenergie 2050 var.'!I50*'Energie pro Energieträger'!E$53</f>
        <v>4815.9691957372197</v>
      </c>
      <c r="AA127" s="8" t="str">
        <f t="shared" si="52"/>
        <v>Germany</v>
      </c>
      <c r="AB127" s="8" t="str">
        <f t="shared" si="52"/>
        <v>Bremen</v>
      </c>
      <c r="AC127" s="50">
        <f>U127-'Verbrauch je Träger 2019'!F127</f>
        <v>0</v>
      </c>
      <c r="AD127" s="54">
        <f>V127-'Verbrauch je Träger 2019'!G127</f>
        <v>0</v>
      </c>
      <c r="AE127" s="51">
        <f>W127-'Verbrauch je Träger 2019'!H127</f>
        <v>-3412.000058552293</v>
      </c>
      <c r="AF127" s="53">
        <f>X127-'Verbrauch je Träger 2019'!I127</f>
        <v>-5180.5409514747853</v>
      </c>
      <c r="AG127" s="52">
        <f>Y127-'Verbrauch je Träger 2019'!J127</f>
        <v>-3945.6434487492206</v>
      </c>
      <c r="AI127" s="8" t="str">
        <f t="shared" si="53"/>
        <v>Germany</v>
      </c>
      <c r="AJ127" s="8" t="str">
        <f t="shared" si="53"/>
        <v>Bremen</v>
      </c>
      <c r="AK127" s="50">
        <f>'Gesamtenergie 2050 var.'!E86*'Energie pro Energieträger'!D$55</f>
        <v>0</v>
      </c>
      <c r="AL127" s="54">
        <f>'Gesamtenergie 2050 var.'!F86*'Energie pro Energieträger'!D$53</f>
        <v>0</v>
      </c>
      <c r="AM127" s="51">
        <f>'Gesamtenergie 2050 var.'!G86*'Energie pro Energieträger'!E$54</f>
        <v>3928.8823830783872</v>
      </c>
      <c r="AN127" s="53">
        <f>'Gesamtenergie 2050 var.'!H86*'Energie pro Energieträger'!E$56</f>
        <v>5965.3387250237893</v>
      </c>
      <c r="AO127" s="52">
        <f>'Gesamtenergie 2050 var.'!I86*'Energie pro Energieträger'!E$53</f>
        <v>4543.3671657898303</v>
      </c>
      <c r="AQ127" s="8" t="str">
        <f t="shared" si="54"/>
        <v>Germany</v>
      </c>
      <c r="AR127" s="8" t="str">
        <f t="shared" si="54"/>
        <v>Bremen</v>
      </c>
      <c r="AS127" s="50">
        <f>AK127-'Verbrauch je Träger 2019'!F127</f>
        <v>0</v>
      </c>
      <c r="AT127" s="54">
        <f>AL127-'Verbrauch je Träger 2019'!G127</f>
        <v>0</v>
      </c>
      <c r="AU127" s="51">
        <f>AM127-'Verbrauch je Träger 2019'!H127</f>
        <v>-3647.7330015369957</v>
      </c>
      <c r="AV127" s="53">
        <f>AN127-'Verbrauch je Träger 2019'!I127</f>
        <v>-5538.4612749762118</v>
      </c>
      <c r="AW127" s="52">
        <f>AO127-'Verbrauch je Träger 2019'!J127</f>
        <v>-4218.24547869661</v>
      </c>
    </row>
    <row r="128" spans="3:49" x14ac:dyDescent="0.25">
      <c r="C128" s="8" t="str">
        <f>'Produktion je Standort'!C14</f>
        <v>Germany</v>
      </c>
      <c r="D128" s="8" t="str">
        <f>'Produktion je Standort'!D14</f>
        <v>Voelklingen</v>
      </c>
      <c r="E128" s="50">
        <f>'Gesamtenergie 2050 var.'!E15*'Energie pro Energieträger'!D$55</f>
        <v>0</v>
      </c>
      <c r="F128" s="54">
        <f>'Gesamtenergie 2050 var.'!F15*'Energie pro Energieträger'!D$53</f>
        <v>0</v>
      </c>
      <c r="G128" s="51">
        <f>'Gesamtenergie 2050 var.'!G15*'Energie pro Energieträger'!E$54</f>
        <v>3709.6269346942313</v>
      </c>
      <c r="H128" s="53">
        <f>'Gesamtenergie 2050 var.'!H15*'Energie pro Energieträger'!E$56</f>
        <v>5632.4366705994307</v>
      </c>
      <c r="I128" s="52">
        <f>'Gesamtenergie 2050 var.'!I15*'Energie pro Energieträger'!E$53</f>
        <v>4289.8197423801766</v>
      </c>
      <c r="K128" s="8" t="str">
        <f t="shared" si="50"/>
        <v>Germany</v>
      </c>
      <c r="L128" s="8" t="str">
        <f t="shared" si="50"/>
        <v>Voelklingen</v>
      </c>
      <c r="M128" s="50">
        <f>E128-'Verbrauch je Träger 2019'!F128</f>
        <v>0</v>
      </c>
      <c r="N128" s="54">
        <f>F128-'Verbrauch je Träger 2019'!G128</f>
        <v>0</v>
      </c>
      <c r="O128" s="51">
        <f>G128-'Verbrauch je Träger 2019'!H128</f>
        <v>-2677.6894289421311</v>
      </c>
      <c r="P128" s="53">
        <f>H128-'Verbrauch je Träger 2019'!I128</f>
        <v>-4065.615329400569</v>
      </c>
      <c r="Q128" s="52">
        <f>I128-'Verbrauch je Träger 2019'!J128</f>
        <v>-3096.4852203353621</v>
      </c>
      <c r="S128" s="8" t="str">
        <f t="shared" si="51"/>
        <v>Germany</v>
      </c>
      <c r="T128" s="8" t="str">
        <f t="shared" si="51"/>
        <v>Voelklingen</v>
      </c>
      <c r="U128" s="50">
        <f>'Gesamtenergie 2050 var.'!E51*'Energie pro Energieträger'!D$55</f>
        <v>0</v>
      </c>
      <c r="V128" s="54">
        <f>'Gesamtenergie 2050 var.'!F51*'Energie pro Energieträger'!D$53</f>
        <v>0</v>
      </c>
      <c r="W128" s="51">
        <f>'Gesamtenergie 2050 var.'!G51*'Energie pro Energieträger'!E$54</f>
        <v>3510.8969203356114</v>
      </c>
      <c r="X128" s="53">
        <f>'Gesamtenergie 2050 var.'!H51*'Energie pro Energieträger'!E$56</f>
        <v>5330.6989918173176</v>
      </c>
      <c r="Y128" s="52">
        <f>'Gesamtenergie 2050 var.'!I51*'Energie pro Energieträger'!E$53</f>
        <v>4060.0079704669524</v>
      </c>
      <c r="AA128" s="8" t="str">
        <f t="shared" si="52"/>
        <v>Germany</v>
      </c>
      <c r="AB128" s="8" t="str">
        <f t="shared" si="52"/>
        <v>Voelklingen</v>
      </c>
      <c r="AC128" s="50">
        <f>U128-'Verbrauch je Träger 2019'!F128</f>
        <v>0</v>
      </c>
      <c r="AD128" s="54">
        <f>V128-'Verbrauch je Träger 2019'!G128</f>
        <v>0</v>
      </c>
      <c r="AE128" s="51">
        <f>W128-'Verbrauch je Träger 2019'!H128</f>
        <v>-2876.419443300751</v>
      </c>
      <c r="AF128" s="53">
        <f>X128-'Verbrauch je Träger 2019'!I128</f>
        <v>-4367.3530081826821</v>
      </c>
      <c r="AG128" s="52">
        <f>Y128-'Verbrauch je Träger 2019'!J128</f>
        <v>-3326.2969922485863</v>
      </c>
      <c r="AI128" s="8" t="str">
        <f t="shared" si="53"/>
        <v>Germany</v>
      </c>
      <c r="AJ128" s="8" t="str">
        <f t="shared" si="53"/>
        <v>Voelklingen</v>
      </c>
      <c r="AK128" s="50">
        <f>'Gesamtenergie 2050 var.'!E87*'Energie pro Energieträger'!D$55</f>
        <v>0</v>
      </c>
      <c r="AL128" s="54">
        <f>'Gesamtenergie 2050 var.'!F87*'Energie pro Energieträger'!D$53</f>
        <v>0</v>
      </c>
      <c r="AM128" s="51">
        <f>'Gesamtenergie 2050 var.'!G87*'Energie pro Energieträger'!E$54</f>
        <v>3312.166905976992</v>
      </c>
      <c r="AN128" s="53">
        <f>'Gesamtenergie 2050 var.'!H87*'Energie pro Energieträger'!E$56</f>
        <v>5028.9613130352054</v>
      </c>
      <c r="AO128" s="52">
        <f>'Gesamtenergie 2050 var.'!I87*'Energie pro Energieträger'!E$53</f>
        <v>3830.1961985537291</v>
      </c>
      <c r="AQ128" s="8" t="str">
        <f t="shared" si="54"/>
        <v>Germany</v>
      </c>
      <c r="AR128" s="8" t="str">
        <f t="shared" si="54"/>
        <v>Voelklingen</v>
      </c>
      <c r="AS128" s="50">
        <f>AK128-'Verbrauch je Träger 2019'!F128</f>
        <v>0</v>
      </c>
      <c r="AT128" s="54">
        <f>AL128-'Verbrauch je Träger 2019'!G128</f>
        <v>0</v>
      </c>
      <c r="AU128" s="51">
        <f>AM128-'Verbrauch je Träger 2019'!H128</f>
        <v>-3075.1494576593705</v>
      </c>
      <c r="AV128" s="53">
        <f>AN128-'Verbrauch je Träger 2019'!I128</f>
        <v>-4669.0906869647943</v>
      </c>
      <c r="AW128" s="52">
        <f>AO128-'Verbrauch je Träger 2019'!J128</f>
        <v>-3556.1087641618096</v>
      </c>
    </row>
    <row r="129" spans="3:49" x14ac:dyDescent="0.25">
      <c r="C129" s="8" t="str">
        <f>'Produktion je Standort'!C15</f>
        <v>Germany</v>
      </c>
      <c r="D129" s="8" t="str">
        <f>'Produktion je Standort'!D15</f>
        <v>Eisenhuettenstadt</v>
      </c>
      <c r="E129" s="50">
        <f>'Gesamtenergie 2050 var.'!E16*'Energie pro Energieträger'!D$55</f>
        <v>0</v>
      </c>
      <c r="F129" s="54">
        <f>'Gesamtenergie 2050 var.'!F16*'Energie pro Energieträger'!D$53</f>
        <v>0</v>
      </c>
      <c r="G129" s="51">
        <f>'Gesamtenergie 2050 var.'!G16*'Energie pro Energieträger'!E$54</f>
        <v>2866.8935692281079</v>
      </c>
      <c r="H129" s="53">
        <f>'Gesamtenergie 2050 var.'!H16*'Energie pro Energieträger'!E$56</f>
        <v>4352.8895908658433</v>
      </c>
      <c r="I129" s="52">
        <f>'Gesamtenergie 2050 var.'!I16*'Energie pro Energieträger'!E$53</f>
        <v>3315.2812530975489</v>
      </c>
      <c r="K129" s="8" t="str">
        <f t="shared" si="50"/>
        <v>Germany</v>
      </c>
      <c r="L129" s="8" t="str">
        <f t="shared" si="50"/>
        <v>Eisenhuettenstadt</v>
      </c>
      <c r="M129" s="50">
        <f>E129-'Verbrauch je Träger 2019'!F129</f>
        <v>0</v>
      </c>
      <c r="N129" s="54">
        <f>F129-'Verbrauch je Träger 2019'!G129</f>
        <v>0</v>
      </c>
      <c r="O129" s="51">
        <f>G129-'Verbrauch je Träger 2019'!H129</f>
        <v>-2069.3861510516113</v>
      </c>
      <c r="P129" s="53">
        <f>H129-'Verbrauch je Träger 2019'!I129</f>
        <v>-3142.0104091341573</v>
      </c>
      <c r="Q129" s="52">
        <f>I129-'Verbrauch je Träger 2019'!J129</f>
        <v>-2393.0421364921021</v>
      </c>
      <c r="S129" s="8" t="str">
        <f t="shared" si="51"/>
        <v>Germany</v>
      </c>
      <c r="T129" s="8" t="str">
        <f t="shared" si="51"/>
        <v>Eisenhuettenstadt</v>
      </c>
      <c r="U129" s="50">
        <f>'Gesamtenergie 2050 var.'!E52*'Energie pro Energieträger'!D$55</f>
        <v>0</v>
      </c>
      <c r="V129" s="54">
        <f>'Gesamtenergie 2050 var.'!F52*'Energie pro Energieträger'!D$53</f>
        <v>0</v>
      </c>
      <c r="W129" s="51">
        <f>'Gesamtenergie 2050 var.'!G52*'Energie pro Energieträger'!E$54</f>
        <v>2713.309985162316</v>
      </c>
      <c r="X129" s="53">
        <f>'Gesamtenergie 2050 var.'!H52*'Energie pro Energieträger'!E$56</f>
        <v>4119.6990770694583</v>
      </c>
      <c r="Y129" s="52">
        <f>'Gesamtenergie 2050 var.'!I52*'Energie pro Energieträger'!E$53</f>
        <v>3137.6769002530368</v>
      </c>
      <c r="AA129" s="8" t="str">
        <f t="shared" si="52"/>
        <v>Germany</v>
      </c>
      <c r="AB129" s="8" t="str">
        <f t="shared" si="52"/>
        <v>Eisenhuettenstadt</v>
      </c>
      <c r="AC129" s="50">
        <f>U129-'Verbrauch je Träger 2019'!F129</f>
        <v>0</v>
      </c>
      <c r="AD129" s="54">
        <f>V129-'Verbrauch je Träger 2019'!G129</f>
        <v>0</v>
      </c>
      <c r="AE129" s="51">
        <f>W129-'Verbrauch je Träger 2019'!H129</f>
        <v>-2222.9697351174032</v>
      </c>
      <c r="AF129" s="53">
        <f>X129-'Verbrauch je Träger 2019'!I129</f>
        <v>-3375.2009229305422</v>
      </c>
      <c r="AG129" s="52">
        <f>Y129-'Verbrauch je Träger 2019'!J129</f>
        <v>-2570.6464893366142</v>
      </c>
      <c r="AI129" s="8" t="str">
        <f t="shared" si="53"/>
        <v>Germany</v>
      </c>
      <c r="AJ129" s="8" t="str">
        <f t="shared" si="53"/>
        <v>Eisenhuettenstadt</v>
      </c>
      <c r="AK129" s="50">
        <f>'Gesamtenergie 2050 var.'!E88*'Energie pro Energieträger'!D$55</f>
        <v>0</v>
      </c>
      <c r="AL129" s="54">
        <f>'Gesamtenergie 2050 var.'!F88*'Energie pro Energieträger'!D$53</f>
        <v>0</v>
      </c>
      <c r="AM129" s="51">
        <f>'Gesamtenergie 2050 var.'!G88*'Energie pro Energieträger'!E$54</f>
        <v>2559.7264010965246</v>
      </c>
      <c r="AN129" s="53">
        <f>'Gesamtenergie 2050 var.'!H88*'Energie pro Energieträger'!E$56</f>
        <v>3886.5085632730747</v>
      </c>
      <c r="AO129" s="52">
        <f>'Gesamtenergie 2050 var.'!I88*'Energie pro Energieträger'!E$53</f>
        <v>2960.0725474085257</v>
      </c>
      <c r="AQ129" s="8" t="str">
        <f t="shared" si="54"/>
        <v>Germany</v>
      </c>
      <c r="AR129" s="8" t="str">
        <f t="shared" si="54"/>
        <v>Eisenhuettenstadt</v>
      </c>
      <c r="AS129" s="50">
        <f>AK129-'Verbrauch je Träger 2019'!F129</f>
        <v>0</v>
      </c>
      <c r="AT129" s="54">
        <f>AL129-'Verbrauch je Träger 2019'!G129</f>
        <v>0</v>
      </c>
      <c r="AU129" s="51">
        <f>AM129-'Verbrauch je Träger 2019'!H129</f>
        <v>-2376.5533191831946</v>
      </c>
      <c r="AV129" s="53">
        <f>AN129-'Verbrauch je Träger 2019'!I129</f>
        <v>-3608.3914367269258</v>
      </c>
      <c r="AW129" s="52">
        <f>AO129-'Verbrauch je Träger 2019'!J129</f>
        <v>-2748.2508421811253</v>
      </c>
    </row>
    <row r="130" spans="3:49" x14ac:dyDescent="0.25">
      <c r="C130" s="8" t="str">
        <f>'Produktion je Standort'!C16</f>
        <v>Germany</v>
      </c>
      <c r="D130" s="8" t="str">
        <f>'Produktion je Standort'!D16</f>
        <v>Duisburg-Huckingen</v>
      </c>
      <c r="E130" s="50">
        <f>'Gesamtenergie 2050 var.'!E17*'Energie pro Energieträger'!D$55</f>
        <v>0</v>
      </c>
      <c r="F130" s="54">
        <f>'Gesamtenergie 2050 var.'!F17*'Energie pro Energieträger'!D$53</f>
        <v>0</v>
      </c>
      <c r="G130" s="51">
        <f>'Gesamtenergie 2050 var.'!G17*'Energie pro Energieträger'!E$54</f>
        <v>6667.1943470421111</v>
      </c>
      <c r="H130" s="53">
        <f>'Gesamtenergie 2050 var.'!H17*'Energie pro Energieträger'!E$56</f>
        <v>10122.999048525216</v>
      </c>
      <c r="I130" s="52">
        <f>'Gesamtenergie 2050 var.'!I17*'Energie pro Energieträger'!E$53</f>
        <v>7709.9564025524387</v>
      </c>
      <c r="K130" s="8" t="str">
        <f t="shared" si="50"/>
        <v>Germany</v>
      </c>
      <c r="L130" s="8" t="str">
        <f t="shared" si="50"/>
        <v>Duisburg-Huckingen</v>
      </c>
      <c r="M130" s="50">
        <f>E130-'Verbrauch je Träger 2019'!F130</f>
        <v>0</v>
      </c>
      <c r="N130" s="54">
        <f>F130-'Verbrauch je Träger 2019'!G130</f>
        <v>0</v>
      </c>
      <c r="O130" s="51">
        <f>G130-'Verbrauch je Träger 2019'!H130</f>
        <v>-4812.5259326781661</v>
      </c>
      <c r="P130" s="53">
        <f>H130-'Verbrauch je Träger 2019'!I130</f>
        <v>-7307.0009514747835</v>
      </c>
      <c r="Q130" s="52">
        <f>I130-'Verbrauch je Träger 2019'!J130</f>
        <v>-5565.2142709118662</v>
      </c>
      <c r="S130" s="8" t="str">
        <f t="shared" si="51"/>
        <v>Germany</v>
      </c>
      <c r="T130" s="8" t="str">
        <f t="shared" si="51"/>
        <v>Duisburg-Huckingen</v>
      </c>
      <c r="U130" s="50">
        <f>'Gesamtenergie 2050 var.'!E53*'Energie pro Energieträger'!D$55</f>
        <v>0</v>
      </c>
      <c r="V130" s="54">
        <f>'Gesamtenergie 2050 var.'!F53*'Energie pro Energieträger'!D$53</f>
        <v>0</v>
      </c>
      <c r="W130" s="51">
        <f>'Gesamtenergie 2050 var.'!G53*'Energie pro Energieträger'!E$54</f>
        <v>6310.0232213077115</v>
      </c>
      <c r="X130" s="53">
        <f>'Gesamtenergie 2050 var.'!H53*'Energie pro Energieträger'!E$56</f>
        <v>9580.695528068507</v>
      </c>
      <c r="Y130" s="52">
        <f>'Gesamtenergie 2050 var.'!I53*'Energie pro Energieträger'!E$53</f>
        <v>7296.9230238442724</v>
      </c>
      <c r="AA130" s="8" t="str">
        <f t="shared" si="52"/>
        <v>Germany</v>
      </c>
      <c r="AB130" s="8" t="str">
        <f t="shared" si="52"/>
        <v>Duisburg-Huckingen</v>
      </c>
      <c r="AC130" s="50">
        <f>U130-'Verbrauch je Träger 2019'!F130</f>
        <v>0</v>
      </c>
      <c r="AD130" s="54">
        <f>V130-'Verbrauch je Träger 2019'!G130</f>
        <v>0</v>
      </c>
      <c r="AE130" s="51">
        <f>W130-'Verbrauch je Träger 2019'!H130</f>
        <v>-5169.6970584125656</v>
      </c>
      <c r="AF130" s="53">
        <f>X130-'Verbrauch je Träger 2019'!I130</f>
        <v>-7849.304471931493</v>
      </c>
      <c r="AG130" s="52">
        <f>Y130-'Verbrauch je Träger 2019'!J130</f>
        <v>-5978.2476496200325</v>
      </c>
      <c r="AI130" s="8" t="str">
        <f t="shared" si="53"/>
        <v>Germany</v>
      </c>
      <c r="AJ130" s="8" t="str">
        <f t="shared" si="53"/>
        <v>Duisburg-Huckingen</v>
      </c>
      <c r="AK130" s="50">
        <f>'Gesamtenergie 2050 var.'!E89*'Energie pro Energieträger'!D$55</f>
        <v>0</v>
      </c>
      <c r="AL130" s="54">
        <f>'Gesamtenergie 2050 var.'!F89*'Energie pro Energieträger'!D$53</f>
        <v>0</v>
      </c>
      <c r="AM130" s="51">
        <f>'Gesamtenergie 2050 var.'!G89*'Energie pro Energieträger'!E$54</f>
        <v>5952.8520955733138</v>
      </c>
      <c r="AN130" s="53">
        <f>'Gesamtenergie 2050 var.'!H89*'Energie pro Energieträger'!E$56</f>
        <v>9038.3920076118011</v>
      </c>
      <c r="AO130" s="52">
        <f>'Gesamtenergie 2050 var.'!I89*'Energie pro Energieträger'!E$53</f>
        <v>6883.8896451361061</v>
      </c>
      <c r="AQ130" s="8" t="str">
        <f t="shared" si="54"/>
        <v>Germany</v>
      </c>
      <c r="AR130" s="8" t="str">
        <f t="shared" si="54"/>
        <v>Duisburg-Huckingen</v>
      </c>
      <c r="AS130" s="50">
        <f>AK130-'Verbrauch je Träger 2019'!F130</f>
        <v>0</v>
      </c>
      <c r="AT130" s="54">
        <f>AL130-'Verbrauch je Träger 2019'!G130</f>
        <v>0</v>
      </c>
      <c r="AU130" s="51">
        <f>AM130-'Verbrauch je Träger 2019'!H130</f>
        <v>-5526.8681841469634</v>
      </c>
      <c r="AV130" s="53">
        <f>AN130-'Verbrauch je Träger 2019'!I130</f>
        <v>-8391.6079923881989</v>
      </c>
      <c r="AW130" s="52">
        <f>AO130-'Verbrauch je Träger 2019'!J130</f>
        <v>-6391.2810283281988</v>
      </c>
    </row>
    <row r="131" spans="3:49" x14ac:dyDescent="0.25">
      <c r="C131" s="8" t="str">
        <f>'Produktion je Standort'!C17</f>
        <v>Germany</v>
      </c>
      <c r="D131" s="8" t="str">
        <f>'Produktion je Standort'!D17</f>
        <v>Duisburg-Beeckerwerth</v>
      </c>
      <c r="E131" s="50">
        <f>'Gesamtenergie 2050 var.'!E18*'Energie pro Energieträger'!D$55</f>
        <v>0</v>
      </c>
      <c r="F131" s="54">
        <f>'Gesamtenergie 2050 var.'!F18*'Energie pro Energieträger'!D$53</f>
        <v>0</v>
      </c>
      <c r="G131" s="51">
        <f>'Gesamtenergie 2050 var.'!G18*'Energie pro Energieträger'!E$54</f>
        <v>8000.6332164505338</v>
      </c>
      <c r="H131" s="53">
        <f>'Gesamtenergie 2050 var.'!H18*'Energie pro Energieträger'!E$56</f>
        <v>12147.59885823026</v>
      </c>
      <c r="I131" s="52">
        <f>'Gesamtenergie 2050 var.'!I18*'Energie pro Energieträger'!E$53</f>
        <v>9251.9476830629264</v>
      </c>
      <c r="K131" s="8" t="str">
        <f t="shared" si="50"/>
        <v>Germany</v>
      </c>
      <c r="L131" s="8" t="str">
        <f t="shared" si="50"/>
        <v>Duisburg-Beeckerwerth</v>
      </c>
      <c r="M131" s="50">
        <f>E131-'Verbrauch je Träger 2019'!F131</f>
        <v>0</v>
      </c>
      <c r="N131" s="54">
        <f>F131-'Verbrauch je Träger 2019'!G131</f>
        <v>0</v>
      </c>
      <c r="O131" s="51">
        <f>G131-'Verbrauch je Träger 2019'!H131</f>
        <v>-5775.0311192137988</v>
      </c>
      <c r="P131" s="53">
        <f>H131-'Verbrauch je Träger 2019'!I131</f>
        <v>-8768.4011417697402</v>
      </c>
      <c r="Q131" s="52">
        <f>I131-'Verbrauch je Träger 2019'!J131</f>
        <v>-6678.2571250942365</v>
      </c>
      <c r="S131" s="8" t="str">
        <f t="shared" si="51"/>
        <v>Germany</v>
      </c>
      <c r="T131" s="8" t="str">
        <f t="shared" si="51"/>
        <v>Duisburg-Beeckerwerth</v>
      </c>
      <c r="U131" s="50">
        <f>'Gesamtenergie 2050 var.'!E54*'Energie pro Energieträger'!D$55</f>
        <v>0</v>
      </c>
      <c r="V131" s="54">
        <f>'Gesamtenergie 2050 var.'!F54*'Energie pro Energieträger'!D$53</f>
        <v>0</v>
      </c>
      <c r="W131" s="51">
        <f>'Gesamtenergie 2050 var.'!G54*'Energie pro Energieträger'!E$54</f>
        <v>7572.0278655692546</v>
      </c>
      <c r="X131" s="53">
        <f>'Gesamtenergie 2050 var.'!H54*'Energie pro Energieträger'!E$56</f>
        <v>11496.834633682209</v>
      </c>
      <c r="Y131" s="52">
        <f>'Gesamtenergie 2050 var.'!I54*'Energie pro Energieträger'!E$53</f>
        <v>8756.3076286131254</v>
      </c>
      <c r="AA131" s="8" t="str">
        <f t="shared" si="52"/>
        <v>Germany</v>
      </c>
      <c r="AB131" s="8" t="str">
        <f t="shared" si="52"/>
        <v>Duisburg-Beeckerwerth</v>
      </c>
      <c r="AC131" s="50">
        <f>U131-'Verbrauch je Träger 2019'!F131</f>
        <v>0</v>
      </c>
      <c r="AD131" s="54">
        <f>V131-'Verbrauch je Träger 2019'!G131</f>
        <v>0</v>
      </c>
      <c r="AE131" s="51">
        <f>W131-'Verbrauch je Träger 2019'!H131</f>
        <v>-6203.636470095078</v>
      </c>
      <c r="AF131" s="53">
        <f>X131-'Verbrauch je Träger 2019'!I131</f>
        <v>-9419.1653663177913</v>
      </c>
      <c r="AG131" s="52">
        <f>Y131-'Verbrauch je Träger 2019'!J131</f>
        <v>-7173.8971795440375</v>
      </c>
      <c r="AI131" s="8" t="str">
        <f t="shared" si="53"/>
        <v>Germany</v>
      </c>
      <c r="AJ131" s="8" t="str">
        <f t="shared" si="53"/>
        <v>Duisburg-Beeckerwerth</v>
      </c>
      <c r="AK131" s="50">
        <f>'Gesamtenergie 2050 var.'!E90*'Energie pro Energieträger'!D$55</f>
        <v>0</v>
      </c>
      <c r="AL131" s="54">
        <f>'Gesamtenergie 2050 var.'!F90*'Energie pro Energieträger'!D$53</f>
        <v>0</v>
      </c>
      <c r="AM131" s="51">
        <f>'Gesamtenergie 2050 var.'!G90*'Energie pro Energieträger'!E$54</f>
        <v>7143.4225146879771</v>
      </c>
      <c r="AN131" s="53">
        <f>'Gesamtenergie 2050 var.'!H90*'Energie pro Energieträger'!E$56</f>
        <v>10846.070409134161</v>
      </c>
      <c r="AO131" s="52">
        <f>'Gesamtenergie 2050 var.'!I90*'Energie pro Energieträger'!E$53</f>
        <v>8260.6675741633262</v>
      </c>
      <c r="AQ131" s="8" t="str">
        <f t="shared" si="54"/>
        <v>Germany</v>
      </c>
      <c r="AR131" s="8" t="str">
        <f t="shared" si="54"/>
        <v>Duisburg-Beeckerwerth</v>
      </c>
      <c r="AS131" s="50">
        <f>AK131-'Verbrauch je Träger 2019'!F131</f>
        <v>0</v>
      </c>
      <c r="AT131" s="54">
        <f>AL131-'Verbrauch je Träger 2019'!G131</f>
        <v>0</v>
      </c>
      <c r="AU131" s="51">
        <f>AM131-'Verbrauch je Träger 2019'!H131</f>
        <v>-6632.2418209763555</v>
      </c>
      <c r="AV131" s="53">
        <f>AN131-'Verbrauch je Träger 2019'!I131</f>
        <v>-10069.929590865839</v>
      </c>
      <c r="AW131" s="52">
        <f>AO131-'Verbrauch je Träger 2019'!J131</f>
        <v>-7669.5372339938367</v>
      </c>
    </row>
    <row r="132" spans="3:49" x14ac:dyDescent="0.25">
      <c r="C132" s="8" t="str">
        <f>'Produktion je Standort'!C18</f>
        <v>Germany</v>
      </c>
      <c r="D132" s="8" t="str">
        <f>'Produktion je Standort'!D18</f>
        <v>Salzgitter</v>
      </c>
      <c r="E132" s="50">
        <f>'Gesamtenergie 2050 var.'!E19*'Energie pro Energieträger'!D$55</f>
        <v>0</v>
      </c>
      <c r="F132" s="54">
        <f>'Gesamtenergie 2050 var.'!F19*'Energie pro Energieträger'!D$53</f>
        <v>0</v>
      </c>
      <c r="G132" s="51">
        <f>'Gesamtenergie 2050 var.'!G19*'Energie pro Energieträger'!E$54</f>
        <v>6133.8187992787425</v>
      </c>
      <c r="H132" s="53">
        <f>'Gesamtenergie 2050 var.'!H19*'Energie pro Energieträger'!E$56</f>
        <v>9313.1591246431999</v>
      </c>
      <c r="I132" s="52">
        <f>'Gesamtenergie 2050 var.'!I19*'Energie pro Energieträger'!E$53</f>
        <v>7093.1598903482436</v>
      </c>
      <c r="K132" s="8" t="str">
        <f t="shared" si="50"/>
        <v>Germany</v>
      </c>
      <c r="L132" s="8" t="str">
        <f t="shared" si="50"/>
        <v>Salzgitter</v>
      </c>
      <c r="M132" s="50">
        <f>E132-'Verbrauch je Träger 2019'!F132</f>
        <v>0</v>
      </c>
      <c r="N132" s="54">
        <f>F132-'Verbrauch je Träger 2019'!G132</f>
        <v>0</v>
      </c>
      <c r="O132" s="51">
        <f>G132-'Verbrauch je Träger 2019'!H132</f>
        <v>-4427.5238580639125</v>
      </c>
      <c r="P132" s="53">
        <f>H132-'Verbrauch je Träger 2019'!I132</f>
        <v>-6722.4408753568005</v>
      </c>
      <c r="Q132" s="52">
        <f>I132-'Verbrauch je Träger 2019'!J132</f>
        <v>-5119.9971292389155</v>
      </c>
      <c r="S132" s="8" t="str">
        <f t="shared" si="51"/>
        <v>Germany</v>
      </c>
      <c r="T132" s="8" t="str">
        <f t="shared" si="51"/>
        <v>Salzgitter</v>
      </c>
      <c r="U132" s="50">
        <f>'Gesamtenergie 2050 var.'!E55*'Energie pro Energieträger'!D$55</f>
        <v>0</v>
      </c>
      <c r="V132" s="54">
        <f>'Gesamtenergie 2050 var.'!F55*'Energie pro Energieträger'!D$53</f>
        <v>0</v>
      </c>
      <c r="W132" s="51">
        <f>'Gesamtenergie 2050 var.'!G55*'Energie pro Energieträger'!E$54</f>
        <v>5805.2213636030947</v>
      </c>
      <c r="X132" s="53">
        <f>'Gesamtenergie 2050 var.'!H55*'Energie pro Energieträger'!E$56</f>
        <v>8814.2398858230281</v>
      </c>
      <c r="Y132" s="52">
        <f>'Gesamtenergie 2050 var.'!I55*'Energie pro Energieträger'!E$53</f>
        <v>6713.1691819367297</v>
      </c>
      <c r="AA132" s="8" t="str">
        <f t="shared" si="52"/>
        <v>Germany</v>
      </c>
      <c r="AB132" s="8" t="str">
        <f t="shared" si="52"/>
        <v>Salzgitter</v>
      </c>
      <c r="AC132" s="50">
        <f>U132-'Verbrauch je Träger 2019'!F132</f>
        <v>0</v>
      </c>
      <c r="AD132" s="54">
        <f>V132-'Verbrauch je Träger 2019'!G132</f>
        <v>0</v>
      </c>
      <c r="AE132" s="51">
        <f>W132-'Verbrauch je Träger 2019'!H132</f>
        <v>-4756.1212937395603</v>
      </c>
      <c r="AF132" s="53">
        <f>X132-'Verbrauch je Träger 2019'!I132</f>
        <v>-7221.3601141769723</v>
      </c>
      <c r="AG132" s="52">
        <f>Y132-'Verbrauch je Träger 2019'!J132</f>
        <v>-5499.9878376504294</v>
      </c>
      <c r="AI132" s="8" t="str">
        <f t="shared" si="53"/>
        <v>Germany</v>
      </c>
      <c r="AJ132" s="8" t="str">
        <f t="shared" si="53"/>
        <v>Salzgitter</v>
      </c>
      <c r="AK132" s="50">
        <f>'Gesamtenergie 2050 var.'!E91*'Energie pro Energieträger'!D$55</f>
        <v>0</v>
      </c>
      <c r="AL132" s="54">
        <f>'Gesamtenergie 2050 var.'!F91*'Energie pro Energieträger'!D$53</f>
        <v>0</v>
      </c>
      <c r="AM132" s="51">
        <f>'Gesamtenergie 2050 var.'!G91*'Energie pro Energieträger'!E$54</f>
        <v>5476.6239279274487</v>
      </c>
      <c r="AN132" s="53">
        <f>'Gesamtenergie 2050 var.'!H91*'Energie pro Energieträger'!E$56</f>
        <v>8315.3206470028563</v>
      </c>
      <c r="AO132" s="52">
        <f>'Gesamtenergie 2050 var.'!I91*'Energie pro Energieträger'!E$53</f>
        <v>6333.1784735252177</v>
      </c>
      <c r="AQ132" s="8" t="str">
        <f t="shared" si="54"/>
        <v>Germany</v>
      </c>
      <c r="AR132" s="8" t="str">
        <f t="shared" si="54"/>
        <v>Salzgitter</v>
      </c>
      <c r="AS132" s="50">
        <f>AK132-'Verbrauch je Träger 2019'!F132</f>
        <v>0</v>
      </c>
      <c r="AT132" s="54">
        <f>AL132-'Verbrauch je Träger 2019'!G132</f>
        <v>0</v>
      </c>
      <c r="AU132" s="51">
        <f>AM132-'Verbrauch je Träger 2019'!H132</f>
        <v>-5084.7187294152063</v>
      </c>
      <c r="AV132" s="53">
        <f>AN132-'Verbrauch je Träger 2019'!I132</f>
        <v>-7720.2793529971441</v>
      </c>
      <c r="AW132" s="52">
        <f>AO132-'Verbrauch je Träger 2019'!J132</f>
        <v>-5879.9785460619414</v>
      </c>
    </row>
    <row r="133" spans="3:49" x14ac:dyDescent="0.25">
      <c r="C133" s="8" t="str">
        <f>'Produktion je Standort'!C19</f>
        <v>Germany</v>
      </c>
      <c r="D133" s="8" t="str">
        <f>'Produktion je Standort'!D19</f>
        <v>Dillingen</v>
      </c>
      <c r="E133" s="50">
        <f>'Gesamtenergie 2050 var.'!E20*'Energie pro Energieträger'!D$55</f>
        <v>0</v>
      </c>
      <c r="F133" s="54">
        <f>'Gesamtenergie 2050 var.'!F20*'Energie pro Energieträger'!D$53</f>
        <v>0</v>
      </c>
      <c r="G133" s="51">
        <f>'Gesamtenergie 2050 var.'!G20*'Energie pro Energieträger'!E$54</f>
        <v>3112.2463211992581</v>
      </c>
      <c r="H133" s="53">
        <f>'Gesamtenergie 2050 var.'!H20*'Energie pro Energieträger'!E$56</f>
        <v>4725.4159558515712</v>
      </c>
      <c r="I133" s="52">
        <f>'Gesamtenergie 2050 var.'!I20*'Energie pro Energieträger'!E$53</f>
        <v>3599.0076487114784</v>
      </c>
      <c r="K133" s="8" t="str">
        <f t="shared" si="50"/>
        <v>Germany</v>
      </c>
      <c r="L133" s="8" t="str">
        <f t="shared" si="50"/>
        <v>Dillingen</v>
      </c>
      <c r="M133" s="50">
        <f>E133-'Verbrauch je Träger 2019'!F133</f>
        <v>0</v>
      </c>
      <c r="N133" s="54">
        <f>F133-'Verbrauch je Träger 2019'!G133</f>
        <v>0</v>
      </c>
      <c r="O133" s="51">
        <f>G133-'Verbrauch je Träger 2019'!H133</f>
        <v>-2246.4871053741681</v>
      </c>
      <c r="P133" s="53">
        <f>H133-'Verbrauch je Träger 2019'!I133</f>
        <v>-3410.9080441484293</v>
      </c>
      <c r="Q133" s="52">
        <f>I133-'Verbrauch je Träger 2019'!J133</f>
        <v>-2597.8420216616587</v>
      </c>
      <c r="S133" s="8" t="str">
        <f t="shared" si="51"/>
        <v>Germany</v>
      </c>
      <c r="T133" s="8" t="str">
        <f t="shared" si="51"/>
        <v>Dillingen</v>
      </c>
      <c r="U133" s="50">
        <f>'Gesamtenergie 2050 var.'!E56*'Energie pro Energieträger'!D$55</f>
        <v>0</v>
      </c>
      <c r="V133" s="54">
        <f>'Gesamtenergie 2050 var.'!F56*'Energie pro Energieträger'!D$53</f>
        <v>0</v>
      </c>
      <c r="W133" s="51">
        <f>'Gesamtenergie 2050 var.'!G56*'Energie pro Energieträger'!E$54</f>
        <v>2945.5188397064403</v>
      </c>
      <c r="X133" s="53">
        <f>'Gesamtenergie 2050 var.'!H56*'Energie pro Energieträger'!E$56</f>
        <v>4472.2686725023796</v>
      </c>
      <c r="Y133" s="52">
        <f>'Gesamtenergie 2050 var.'!I56*'Energie pro Energieträger'!E$53</f>
        <v>3406.2036675305058</v>
      </c>
      <c r="AA133" s="8" t="str">
        <f t="shared" si="52"/>
        <v>Germany</v>
      </c>
      <c r="AB133" s="8" t="str">
        <f t="shared" si="52"/>
        <v>Dillingen</v>
      </c>
      <c r="AC133" s="50">
        <f>U133-'Verbrauch je Träger 2019'!F133</f>
        <v>0</v>
      </c>
      <c r="AD133" s="54">
        <f>V133-'Verbrauch je Träger 2019'!G133</f>
        <v>0</v>
      </c>
      <c r="AE133" s="51">
        <f>W133-'Verbrauch je Träger 2019'!H133</f>
        <v>-2413.2145868669859</v>
      </c>
      <c r="AF133" s="53">
        <f>X133-'Verbrauch je Träger 2019'!I133</f>
        <v>-3664.055327497621</v>
      </c>
      <c r="AG133" s="52">
        <f>Y133-'Verbrauch je Träger 2019'!J133</f>
        <v>-2790.6460028426313</v>
      </c>
      <c r="AI133" s="8" t="str">
        <f t="shared" si="53"/>
        <v>Germany</v>
      </c>
      <c r="AJ133" s="8" t="str">
        <f t="shared" si="53"/>
        <v>Dillingen</v>
      </c>
      <c r="AK133" s="50">
        <f>'Gesamtenergie 2050 var.'!E92*'Energie pro Energieträger'!D$55</f>
        <v>0</v>
      </c>
      <c r="AL133" s="54">
        <f>'Gesamtenergie 2050 var.'!F92*'Energie pro Energieträger'!D$53</f>
        <v>0</v>
      </c>
      <c r="AM133" s="51">
        <f>'Gesamtenergie 2050 var.'!G92*'Energie pro Energieträger'!E$54</f>
        <v>2778.7913582136234</v>
      </c>
      <c r="AN133" s="53">
        <f>'Gesamtenergie 2050 var.'!H92*'Energie pro Energieträger'!E$56</f>
        <v>4219.1213891531888</v>
      </c>
      <c r="AO133" s="52">
        <f>'Gesamtenergie 2050 var.'!I92*'Energie pro Energieträger'!E$53</f>
        <v>3213.399686349534</v>
      </c>
      <c r="AQ133" s="8" t="str">
        <f t="shared" si="54"/>
        <v>Germany</v>
      </c>
      <c r="AR133" s="8" t="str">
        <f t="shared" si="54"/>
        <v>Dillingen</v>
      </c>
      <c r="AS133" s="50">
        <f>AK133-'Verbrauch je Träger 2019'!F133</f>
        <v>0</v>
      </c>
      <c r="AT133" s="54">
        <f>AL133-'Verbrauch je Träger 2019'!G133</f>
        <v>0</v>
      </c>
      <c r="AU133" s="51">
        <f>AM133-'Verbrauch je Träger 2019'!H133</f>
        <v>-2579.9420683598028</v>
      </c>
      <c r="AV133" s="53">
        <f>AN133-'Verbrauch je Träger 2019'!I133</f>
        <v>-3917.2026108468117</v>
      </c>
      <c r="AW133" s="52">
        <f>AO133-'Verbrauch je Träger 2019'!J133</f>
        <v>-2983.4499840236031</v>
      </c>
    </row>
    <row r="134" spans="3:49" x14ac:dyDescent="0.25">
      <c r="C134" s="8" t="str">
        <f>'Produktion je Standort'!C20</f>
        <v>Germany</v>
      </c>
      <c r="D134" s="8" t="str">
        <f>'Produktion je Standort'!D20</f>
        <v>Duisburg</v>
      </c>
      <c r="E134" s="50">
        <f>'Gesamtenergie 2050 var.'!E21*'Energie pro Energieträger'!D$55</f>
        <v>0</v>
      </c>
      <c r="F134" s="54">
        <f>'Gesamtenergie 2050 var.'!F21*'Energie pro Energieträger'!D$53</f>
        <v>0</v>
      </c>
      <c r="G134" s="51">
        <f>'Gesamtenergie 2050 var.'!G21*'Energie pro Energieträger'!E$54</f>
        <v>1493.451533737433</v>
      </c>
      <c r="H134" s="53">
        <f>'Gesamtenergie 2050 var.'!H21*'Energie pro Energieträger'!E$56</f>
        <v>2267.5517868696488</v>
      </c>
      <c r="I134" s="52">
        <f>'Gesamtenergie 2050 var.'!I21*'Energie pro Energieträger'!E$53</f>
        <v>1727.0302341717463</v>
      </c>
      <c r="K134" s="8" t="str">
        <f t="shared" si="50"/>
        <v>Germany</v>
      </c>
      <c r="L134" s="8" t="str">
        <f t="shared" si="50"/>
        <v>Duisburg</v>
      </c>
      <c r="M134" s="50">
        <f>E134-'Verbrauch je Träger 2019'!F134</f>
        <v>0</v>
      </c>
      <c r="N134" s="54">
        <f>F134-'Verbrauch je Träger 2019'!G134</f>
        <v>0</v>
      </c>
      <c r="O134" s="51">
        <f>G134-'Verbrauch je Träger 2019'!H134</f>
        <v>-1078.005808919909</v>
      </c>
      <c r="P134" s="53">
        <f>H134-'Verbrauch je Träger 2019'!I134</f>
        <v>-1636.7682131303513</v>
      </c>
      <c r="Q134" s="52">
        <f>I134-'Verbrauch je Träger 2019'!J134</f>
        <v>-1246.6079966842578</v>
      </c>
      <c r="S134" s="8" t="str">
        <f t="shared" si="51"/>
        <v>Germany</v>
      </c>
      <c r="T134" s="8" t="str">
        <f t="shared" si="51"/>
        <v>Duisburg</v>
      </c>
      <c r="U134" s="50">
        <f>'Gesamtenergie 2050 var.'!E57*'Energie pro Energieträger'!D$55</f>
        <v>0</v>
      </c>
      <c r="V134" s="54">
        <f>'Gesamtenergie 2050 var.'!F57*'Energie pro Energieträger'!D$53</f>
        <v>0</v>
      </c>
      <c r="W134" s="51">
        <f>'Gesamtenergie 2050 var.'!G57*'Energie pro Energieträger'!E$54</f>
        <v>1413.4452015729275</v>
      </c>
      <c r="X134" s="53">
        <f>'Gesamtenergie 2050 var.'!H57*'Energie pro Energieträger'!E$56</f>
        <v>2146.0757982873461</v>
      </c>
      <c r="Y134" s="52">
        <f>'Gesamtenergie 2050 var.'!I57*'Energie pro Energieträger'!E$53</f>
        <v>1634.5107573411169</v>
      </c>
      <c r="AA134" s="8" t="str">
        <f t="shared" si="52"/>
        <v>Germany</v>
      </c>
      <c r="AB134" s="8" t="str">
        <f t="shared" si="52"/>
        <v>Duisburg</v>
      </c>
      <c r="AC134" s="50">
        <f>U134-'Verbrauch je Träger 2019'!F134</f>
        <v>0</v>
      </c>
      <c r="AD134" s="54">
        <f>V134-'Verbrauch je Träger 2019'!G134</f>
        <v>0</v>
      </c>
      <c r="AE134" s="51">
        <f>W134-'Verbrauch je Träger 2019'!H134</f>
        <v>-1158.0121410844145</v>
      </c>
      <c r="AF134" s="53">
        <f>X134-'Verbrauch je Träger 2019'!I134</f>
        <v>-1758.2442017126541</v>
      </c>
      <c r="AG134" s="52">
        <f>Y134-'Verbrauch je Träger 2019'!J134</f>
        <v>-1339.1274735148872</v>
      </c>
      <c r="AI134" s="8" t="str">
        <f t="shared" si="53"/>
        <v>Germany</v>
      </c>
      <c r="AJ134" s="8" t="str">
        <f t="shared" si="53"/>
        <v>Duisburg</v>
      </c>
      <c r="AK134" s="50">
        <f>'Gesamtenergie 2050 var.'!E93*'Energie pro Energieträger'!D$55</f>
        <v>0</v>
      </c>
      <c r="AL134" s="54">
        <f>'Gesamtenergie 2050 var.'!F93*'Energie pro Energieträger'!D$53</f>
        <v>0</v>
      </c>
      <c r="AM134" s="51">
        <f>'Gesamtenergie 2050 var.'!G93*'Energie pro Energieträger'!E$54</f>
        <v>1333.4388694084223</v>
      </c>
      <c r="AN134" s="53">
        <f>'Gesamtenergie 2050 var.'!H93*'Energie pro Energieträger'!E$56</f>
        <v>2024.5998097050435</v>
      </c>
      <c r="AO134" s="52">
        <f>'Gesamtenergie 2050 var.'!I93*'Energie pro Energieträger'!E$53</f>
        <v>1541.9912805104877</v>
      </c>
      <c r="AQ134" s="8" t="str">
        <f t="shared" si="54"/>
        <v>Germany</v>
      </c>
      <c r="AR134" s="8" t="str">
        <f t="shared" si="54"/>
        <v>Duisburg</v>
      </c>
      <c r="AS134" s="50">
        <f>AK134-'Verbrauch je Träger 2019'!F134</f>
        <v>0</v>
      </c>
      <c r="AT134" s="54">
        <f>AL134-'Verbrauch je Träger 2019'!G134</f>
        <v>0</v>
      </c>
      <c r="AU134" s="51">
        <f>AM134-'Verbrauch je Träger 2019'!H134</f>
        <v>-1238.0184732489197</v>
      </c>
      <c r="AV134" s="53">
        <f>AN134-'Verbrauch je Träger 2019'!I134</f>
        <v>-1879.7201902949566</v>
      </c>
      <c r="AW134" s="52">
        <f>AO134-'Verbrauch je Träger 2019'!J134</f>
        <v>-1431.6469503455164</v>
      </c>
    </row>
    <row r="135" spans="3:49" x14ac:dyDescent="0.25">
      <c r="C135" s="8" t="str">
        <f>'Produktion je Standort'!C21</f>
        <v>Germany</v>
      </c>
      <c r="D135" s="8" t="str">
        <f>'Produktion je Standort'!D21</f>
        <v>Duisburg-Bruckhausen</v>
      </c>
      <c r="E135" s="50">
        <f>'Gesamtenergie 2050 var.'!E22*'Energie pro Energieträger'!D$55</f>
        <v>0</v>
      </c>
      <c r="F135" s="54">
        <f>'Gesamtenergie 2050 var.'!F22*'Energie pro Energieträger'!D$53</f>
        <v>0</v>
      </c>
      <c r="G135" s="51">
        <f>'Gesamtenergie 2050 var.'!G22*'Energie pro Energieträger'!E$54</f>
        <v>8000.6332164505338</v>
      </c>
      <c r="H135" s="53">
        <f>'Gesamtenergie 2050 var.'!H22*'Energie pro Energieträger'!E$56</f>
        <v>12147.59885823026</v>
      </c>
      <c r="I135" s="52">
        <f>'Gesamtenergie 2050 var.'!I22*'Energie pro Energieträger'!E$53</f>
        <v>9251.9476830629264</v>
      </c>
      <c r="K135" s="8" t="str">
        <f t="shared" si="50"/>
        <v>Germany</v>
      </c>
      <c r="L135" s="8" t="str">
        <f t="shared" si="50"/>
        <v>Duisburg-Bruckhausen</v>
      </c>
      <c r="M135" s="50">
        <f>E135-'Verbrauch je Träger 2019'!F135</f>
        <v>0</v>
      </c>
      <c r="N135" s="54">
        <f>F135-'Verbrauch je Träger 2019'!G135</f>
        <v>0</v>
      </c>
      <c r="O135" s="51">
        <f>G135-'Verbrauch je Träger 2019'!H135</f>
        <v>-5775.0311192137988</v>
      </c>
      <c r="P135" s="53">
        <f>H135-'Verbrauch je Träger 2019'!I135</f>
        <v>-8768.4011417697402</v>
      </c>
      <c r="Q135" s="52">
        <f>I135-'Verbrauch je Träger 2019'!J135</f>
        <v>-6678.2571250942365</v>
      </c>
      <c r="S135" s="8" t="str">
        <f t="shared" si="51"/>
        <v>Germany</v>
      </c>
      <c r="T135" s="8" t="str">
        <f t="shared" si="51"/>
        <v>Duisburg-Bruckhausen</v>
      </c>
      <c r="U135" s="50">
        <f>'Gesamtenergie 2050 var.'!E58*'Energie pro Energieträger'!D$55</f>
        <v>0</v>
      </c>
      <c r="V135" s="54">
        <f>'Gesamtenergie 2050 var.'!F58*'Energie pro Energieträger'!D$53</f>
        <v>0</v>
      </c>
      <c r="W135" s="51">
        <f>'Gesamtenergie 2050 var.'!G58*'Energie pro Energieträger'!E$54</f>
        <v>7572.0278655692546</v>
      </c>
      <c r="X135" s="53">
        <f>'Gesamtenergie 2050 var.'!H58*'Energie pro Energieträger'!E$56</f>
        <v>11496.834633682209</v>
      </c>
      <c r="Y135" s="52">
        <f>'Gesamtenergie 2050 var.'!I58*'Energie pro Energieträger'!E$53</f>
        <v>8756.3076286131254</v>
      </c>
      <c r="AA135" s="8" t="str">
        <f t="shared" si="52"/>
        <v>Germany</v>
      </c>
      <c r="AB135" s="8" t="str">
        <f t="shared" si="52"/>
        <v>Duisburg-Bruckhausen</v>
      </c>
      <c r="AC135" s="50">
        <f>U135-'Verbrauch je Träger 2019'!F135</f>
        <v>0</v>
      </c>
      <c r="AD135" s="54">
        <f>V135-'Verbrauch je Träger 2019'!G135</f>
        <v>0</v>
      </c>
      <c r="AE135" s="51">
        <f>W135-'Verbrauch je Träger 2019'!H135</f>
        <v>-6203.636470095078</v>
      </c>
      <c r="AF135" s="53">
        <f>X135-'Verbrauch je Träger 2019'!I135</f>
        <v>-9419.1653663177913</v>
      </c>
      <c r="AG135" s="52">
        <f>Y135-'Verbrauch je Träger 2019'!J135</f>
        <v>-7173.8971795440375</v>
      </c>
      <c r="AI135" s="8" t="str">
        <f t="shared" si="53"/>
        <v>Germany</v>
      </c>
      <c r="AJ135" s="8" t="str">
        <f t="shared" si="53"/>
        <v>Duisburg-Bruckhausen</v>
      </c>
      <c r="AK135" s="50">
        <f>'Gesamtenergie 2050 var.'!E94*'Energie pro Energieträger'!D$55</f>
        <v>0</v>
      </c>
      <c r="AL135" s="54">
        <f>'Gesamtenergie 2050 var.'!F94*'Energie pro Energieträger'!D$53</f>
        <v>0</v>
      </c>
      <c r="AM135" s="51">
        <f>'Gesamtenergie 2050 var.'!G94*'Energie pro Energieträger'!E$54</f>
        <v>7143.4225146879771</v>
      </c>
      <c r="AN135" s="53">
        <f>'Gesamtenergie 2050 var.'!H94*'Energie pro Energieträger'!E$56</f>
        <v>10846.070409134161</v>
      </c>
      <c r="AO135" s="52">
        <f>'Gesamtenergie 2050 var.'!I94*'Energie pro Energieträger'!E$53</f>
        <v>8260.6675741633262</v>
      </c>
      <c r="AQ135" s="8" t="str">
        <f t="shared" si="54"/>
        <v>Germany</v>
      </c>
      <c r="AR135" s="8" t="str">
        <f t="shared" si="54"/>
        <v>Duisburg-Bruckhausen</v>
      </c>
      <c r="AS135" s="50">
        <f>AK135-'Verbrauch je Träger 2019'!F135</f>
        <v>0</v>
      </c>
      <c r="AT135" s="54">
        <f>AL135-'Verbrauch je Träger 2019'!G135</f>
        <v>0</v>
      </c>
      <c r="AU135" s="51">
        <f>AM135-'Verbrauch je Träger 2019'!H135</f>
        <v>-6632.2418209763555</v>
      </c>
      <c r="AV135" s="53">
        <f>AN135-'Verbrauch je Träger 2019'!I135</f>
        <v>-10069.929590865839</v>
      </c>
      <c r="AW135" s="52">
        <f>AO135-'Verbrauch je Träger 2019'!J135</f>
        <v>-7669.5372339938367</v>
      </c>
    </row>
    <row r="136" spans="3:49" x14ac:dyDescent="0.25">
      <c r="C136" s="8" t="str">
        <f>'Produktion je Standort'!C22</f>
        <v>Hungaria</v>
      </c>
      <c r="D136" s="8" t="str">
        <f>'Produktion je Standort'!D22</f>
        <v>Dunauijvaros</v>
      </c>
      <c r="E136" s="50">
        <f>'Gesamtenergie 2050 var.'!E23*'Energie pro Energieträger'!D$55</f>
        <v>0</v>
      </c>
      <c r="F136" s="54">
        <f>'Gesamtenergie 2050 var.'!F23*'Energie pro Energieträger'!D$53</f>
        <v>0</v>
      </c>
      <c r="G136" s="51">
        <f>'Gesamtenergie 2050 var.'!G23*'Energie pro Energieträger'!E$54</f>
        <v>2133.5021910534756</v>
      </c>
      <c r="H136" s="53">
        <f>'Gesamtenergie 2050 var.'!H23*'Energie pro Energieträger'!E$56</f>
        <v>3239.3596955280696</v>
      </c>
      <c r="I136" s="52">
        <f>'Gesamtenergie 2050 var.'!I23*'Energie pro Energieträger'!E$53</f>
        <v>2467.1860488167808</v>
      </c>
      <c r="K136" s="8" t="str">
        <f t="shared" si="50"/>
        <v>Hungaria</v>
      </c>
      <c r="L136" s="8" t="str">
        <f t="shared" si="50"/>
        <v>Dunauijvaros</v>
      </c>
      <c r="M136" s="50">
        <f>E136-'Verbrauch je Träger 2019'!F136</f>
        <v>0</v>
      </c>
      <c r="N136" s="54">
        <f>F136-'Verbrauch je Träger 2019'!G136</f>
        <v>0</v>
      </c>
      <c r="O136" s="51">
        <f>G136-'Verbrauch je Träger 2019'!H136</f>
        <v>-1540.0082984570131</v>
      </c>
      <c r="P136" s="53">
        <f>H136-'Verbrauch je Träger 2019'!I136</f>
        <v>-2338.2403044719308</v>
      </c>
      <c r="Q136" s="52">
        <f>I136-'Verbrauch je Träger 2019'!J136</f>
        <v>-1780.8685666917968</v>
      </c>
      <c r="S136" s="8" t="str">
        <f t="shared" si="51"/>
        <v>Hungaria</v>
      </c>
      <c r="T136" s="8" t="str">
        <f t="shared" si="51"/>
        <v>Dunauijvaros</v>
      </c>
      <c r="U136" s="50">
        <f>'Gesamtenergie 2050 var.'!E59*'Energie pro Energieträger'!D$55</f>
        <v>0</v>
      </c>
      <c r="V136" s="54">
        <f>'Gesamtenergie 2050 var.'!F59*'Energie pro Energieträger'!D$53</f>
        <v>0</v>
      </c>
      <c r="W136" s="51">
        <f>'Gesamtenergie 2050 var.'!G59*'Energie pro Energieträger'!E$54</f>
        <v>2019.2074308184679</v>
      </c>
      <c r="X136" s="53">
        <f>'Gesamtenergie 2050 var.'!H59*'Energie pro Energieträger'!E$56</f>
        <v>3065.8225689819228</v>
      </c>
      <c r="Y136" s="52">
        <f>'Gesamtenergie 2050 var.'!I59*'Energie pro Energieträger'!E$53</f>
        <v>2335.015367630167</v>
      </c>
      <c r="AA136" s="8" t="str">
        <f t="shared" si="52"/>
        <v>Hungaria</v>
      </c>
      <c r="AB136" s="8" t="str">
        <f t="shared" si="52"/>
        <v>Dunauijvaros</v>
      </c>
      <c r="AC136" s="50">
        <f>U136-'Verbrauch je Träger 2019'!F136</f>
        <v>0</v>
      </c>
      <c r="AD136" s="54">
        <f>V136-'Verbrauch je Träger 2019'!G136</f>
        <v>0</v>
      </c>
      <c r="AE136" s="51">
        <f>W136-'Verbrauch je Träger 2019'!H136</f>
        <v>-1654.3030586920208</v>
      </c>
      <c r="AF136" s="53">
        <f>X136-'Verbrauch je Träger 2019'!I136</f>
        <v>-2511.7774310180776</v>
      </c>
      <c r="AG136" s="52">
        <f>Y136-'Verbrauch je Träger 2019'!J136</f>
        <v>-1913.0392478784106</v>
      </c>
      <c r="AI136" s="8" t="str">
        <f t="shared" si="53"/>
        <v>Hungaria</v>
      </c>
      <c r="AJ136" s="8" t="str">
        <f t="shared" si="53"/>
        <v>Dunauijvaros</v>
      </c>
      <c r="AK136" s="50">
        <f>'Gesamtenergie 2050 var.'!E95*'Energie pro Energieträger'!D$55</f>
        <v>0</v>
      </c>
      <c r="AL136" s="54">
        <f>'Gesamtenergie 2050 var.'!F95*'Energie pro Energieträger'!D$53</f>
        <v>0</v>
      </c>
      <c r="AM136" s="51">
        <f>'Gesamtenergie 2050 var.'!G95*'Energie pro Energieträger'!E$54</f>
        <v>1904.9126705834603</v>
      </c>
      <c r="AN136" s="53">
        <f>'Gesamtenergie 2050 var.'!H95*'Energie pro Energieträger'!E$56</f>
        <v>2892.2854424357765</v>
      </c>
      <c r="AO136" s="52">
        <f>'Gesamtenergie 2050 var.'!I95*'Energie pro Energieträger'!E$53</f>
        <v>2202.8446864435541</v>
      </c>
      <c r="AQ136" s="8" t="str">
        <f t="shared" si="54"/>
        <v>Hungaria</v>
      </c>
      <c r="AR136" s="8" t="str">
        <f t="shared" si="54"/>
        <v>Dunauijvaros</v>
      </c>
      <c r="AS136" s="50">
        <f>AK136-'Verbrauch je Träger 2019'!F136</f>
        <v>0</v>
      </c>
      <c r="AT136" s="54">
        <f>AL136-'Verbrauch je Träger 2019'!G136</f>
        <v>0</v>
      </c>
      <c r="AU136" s="51">
        <f>AM136-'Verbrauch je Träger 2019'!H136</f>
        <v>-1768.5978189270284</v>
      </c>
      <c r="AV136" s="53">
        <f>AN136-'Verbrauch je Träger 2019'!I136</f>
        <v>-2685.3145575642238</v>
      </c>
      <c r="AW136" s="52">
        <f>AO136-'Verbrauch je Träger 2019'!J136</f>
        <v>-2045.2099290650235</v>
      </c>
    </row>
    <row r="137" spans="3:49" x14ac:dyDescent="0.25">
      <c r="C137" s="8" t="str">
        <f>'Produktion je Standort'!C23</f>
        <v>Italy</v>
      </c>
      <c r="D137" s="8" t="str">
        <f>'Produktion je Standort'!D23</f>
        <v>Taranto</v>
      </c>
      <c r="E137" s="50">
        <f>'Gesamtenergie 2050 var.'!E24*'Energie pro Energieträger'!D$55</f>
        <v>0</v>
      </c>
      <c r="F137" s="54">
        <f>'Gesamtenergie 2050 var.'!F24*'Energie pro Energieträger'!D$53</f>
        <v>0</v>
      </c>
      <c r="G137" s="51">
        <f>'Gesamtenergie 2050 var.'!G24*'Energie pro Energieträger'!E$54</f>
        <v>11334.230389971588</v>
      </c>
      <c r="H137" s="53">
        <f>'Gesamtenergie 2050 var.'!H24*'Energie pro Energieträger'!E$56</f>
        <v>17209.09838249287</v>
      </c>
      <c r="I137" s="52">
        <f>'Gesamtenergie 2050 var.'!I24*'Energie pro Energieträger'!E$53</f>
        <v>13106.925884339145</v>
      </c>
      <c r="K137" s="8" t="str">
        <f t="shared" si="50"/>
        <v>Italy</v>
      </c>
      <c r="L137" s="8" t="str">
        <f t="shared" si="50"/>
        <v>Taranto</v>
      </c>
      <c r="M137" s="50">
        <f>E137-'Verbrauch je Träger 2019'!F137</f>
        <v>0</v>
      </c>
      <c r="N137" s="54">
        <f>F137-'Verbrauch je Träger 2019'!G137</f>
        <v>0</v>
      </c>
      <c r="O137" s="51">
        <f>G137-'Verbrauch je Träger 2019'!H137</f>
        <v>-8181.2940855528832</v>
      </c>
      <c r="P137" s="53">
        <f>H137-'Verbrauch je Träger 2019'!I137</f>
        <v>-12421.90161750713</v>
      </c>
      <c r="Q137" s="52">
        <f>I137-'Verbrauch je Träger 2019'!J137</f>
        <v>-9460.8642605501718</v>
      </c>
      <c r="S137" s="8" t="str">
        <f t="shared" si="51"/>
        <v>Italy</v>
      </c>
      <c r="T137" s="8" t="str">
        <f t="shared" si="51"/>
        <v>Taranto</v>
      </c>
      <c r="U137" s="50">
        <f>'Gesamtenergie 2050 var.'!E60*'Energie pro Energieträger'!D$55</f>
        <v>0</v>
      </c>
      <c r="V137" s="54">
        <f>'Gesamtenergie 2050 var.'!F60*'Energie pro Energieträger'!D$53</f>
        <v>0</v>
      </c>
      <c r="W137" s="51">
        <f>'Gesamtenergie 2050 var.'!G60*'Energie pro Energieträger'!E$54</f>
        <v>10727.03947622311</v>
      </c>
      <c r="X137" s="53">
        <f>'Gesamtenergie 2050 var.'!H60*'Energie pro Energieträger'!E$56</f>
        <v>16287.182397716464</v>
      </c>
      <c r="Y137" s="52">
        <f>'Gesamtenergie 2050 var.'!I60*'Energie pro Energieträger'!E$53</f>
        <v>12404.769140535262</v>
      </c>
      <c r="AA137" s="8" t="str">
        <f t="shared" si="52"/>
        <v>Italy</v>
      </c>
      <c r="AB137" s="8" t="str">
        <f t="shared" si="52"/>
        <v>Taranto</v>
      </c>
      <c r="AC137" s="50">
        <f>U137-'Verbrauch je Träger 2019'!F137</f>
        <v>0</v>
      </c>
      <c r="AD137" s="54">
        <f>V137-'Verbrauch je Träger 2019'!G137</f>
        <v>0</v>
      </c>
      <c r="AE137" s="51">
        <f>W137-'Verbrauch je Träger 2019'!H137</f>
        <v>-8788.4849993013613</v>
      </c>
      <c r="AF137" s="53">
        <f>X137-'Verbrauch je Träger 2019'!I137</f>
        <v>-13343.817602283536</v>
      </c>
      <c r="AG137" s="52">
        <f>Y137-'Verbrauch je Träger 2019'!J137</f>
        <v>-10163.021004354056</v>
      </c>
      <c r="AI137" s="8" t="str">
        <f t="shared" si="53"/>
        <v>Italy</v>
      </c>
      <c r="AJ137" s="8" t="str">
        <f t="shared" si="53"/>
        <v>Taranto</v>
      </c>
      <c r="AK137" s="50">
        <f>'Gesamtenergie 2050 var.'!E96*'Energie pro Energieträger'!D$55</f>
        <v>0</v>
      </c>
      <c r="AL137" s="54">
        <f>'Gesamtenergie 2050 var.'!F96*'Energie pro Energieträger'!D$53</f>
        <v>0</v>
      </c>
      <c r="AM137" s="51">
        <f>'Gesamtenergie 2050 var.'!G96*'Energie pro Energieträger'!E$54</f>
        <v>10119.848562474634</v>
      </c>
      <c r="AN137" s="53">
        <f>'Gesamtenergie 2050 var.'!H96*'Energie pro Energieträger'!E$56</f>
        <v>15365.266412940062</v>
      </c>
      <c r="AO137" s="52">
        <f>'Gesamtenergie 2050 var.'!I96*'Energie pro Energieträger'!E$53</f>
        <v>11702.61239673138</v>
      </c>
      <c r="AQ137" s="8" t="str">
        <f t="shared" si="54"/>
        <v>Italy</v>
      </c>
      <c r="AR137" s="8" t="str">
        <f t="shared" si="54"/>
        <v>Taranto</v>
      </c>
      <c r="AS137" s="50">
        <f>AK137-'Verbrauch je Träger 2019'!F137</f>
        <v>0</v>
      </c>
      <c r="AT137" s="54">
        <f>AL137-'Verbrauch je Träger 2019'!G137</f>
        <v>0</v>
      </c>
      <c r="AU137" s="51">
        <f>AM137-'Verbrauch je Träger 2019'!H137</f>
        <v>-9395.6759130498376</v>
      </c>
      <c r="AV137" s="53">
        <f>AN137-'Verbrauch je Träger 2019'!I137</f>
        <v>-14265.733587059938</v>
      </c>
      <c r="AW137" s="52">
        <f>AO137-'Verbrauch je Träger 2019'!J137</f>
        <v>-10865.177748157937</v>
      </c>
    </row>
    <row r="138" spans="3:49" x14ac:dyDescent="0.25">
      <c r="C138" s="8" t="str">
        <f>'Produktion je Standort'!C24</f>
        <v>Netherlands</v>
      </c>
      <c r="D138" s="8" t="str">
        <f>'Produktion je Standort'!D24</f>
        <v>Ijmuiden</v>
      </c>
      <c r="E138" s="50">
        <f>'Gesamtenergie 2050 var.'!E25*'Energie pro Energieträger'!D$55</f>
        <v>0</v>
      </c>
      <c r="F138" s="54">
        <f>'Gesamtenergie 2050 var.'!F25*'Energie pro Energieträger'!D$53</f>
        <v>0</v>
      </c>
      <c r="G138" s="51">
        <f>'Gesamtenergie 2050 var.'!G25*'Energie pro Energieträger'!E$54</f>
        <v>9087.3858950183985</v>
      </c>
      <c r="H138" s="53">
        <f>'Gesamtenergie 2050 var.'!H25*'Energie pro Energieträger'!E$56</f>
        <v>13797.64770313987</v>
      </c>
      <c r="I138" s="52">
        <f>'Gesamtenergie 2050 var.'!I25*'Energie pro Energieträger'!E$53</f>
        <v>10508.670576678975</v>
      </c>
      <c r="K138" s="8" t="str">
        <f t="shared" si="50"/>
        <v>Netherlands</v>
      </c>
      <c r="L138" s="8" t="str">
        <f t="shared" si="50"/>
        <v>Ijmuiden</v>
      </c>
      <c r="M138" s="50">
        <f>E138-'Verbrauch je Träger 2019'!F138</f>
        <v>0</v>
      </c>
      <c r="N138" s="54">
        <f>F138-'Verbrauch je Träger 2019'!G138</f>
        <v>0</v>
      </c>
      <c r="O138" s="51">
        <f>G138-'Verbrauch je Träger 2019'!H138</f>
        <v>-6559.47284624034</v>
      </c>
      <c r="P138" s="53">
        <f>H138-'Verbrauch je Träger 2019'!I138</f>
        <v>-9959.4422968601302</v>
      </c>
      <c r="Q138" s="52">
        <f>I138-'Verbrauch je Träger 2019'!J138</f>
        <v>-7585.3870512528738</v>
      </c>
      <c r="S138" s="8" t="str">
        <f t="shared" si="51"/>
        <v>Netherlands</v>
      </c>
      <c r="T138" s="8" t="str">
        <f t="shared" si="51"/>
        <v>Ijmuiden</v>
      </c>
      <c r="U138" s="50">
        <f>'Gesamtenergie 2050 var.'!E61*'Energie pro Energieträger'!D$55</f>
        <v>0</v>
      </c>
      <c r="V138" s="54">
        <f>'Gesamtenergie 2050 var.'!F61*'Energie pro Energieträger'!D$53</f>
        <v>0</v>
      </c>
      <c r="W138" s="51">
        <f>'Gesamtenergie 2050 var.'!G61*'Energie pro Energieträger'!E$54</f>
        <v>8600.5616506424103</v>
      </c>
      <c r="X138" s="53">
        <f>'Gesamtenergie 2050 var.'!H61*'Energie pro Energieträger'!E$56</f>
        <v>13058.488004757377</v>
      </c>
      <c r="Y138" s="52">
        <f>'Gesamtenergie 2050 var.'!I61*'Energie pro Energieträger'!E$53</f>
        <v>9945.7060814997421</v>
      </c>
      <c r="AA138" s="8" t="str">
        <f t="shared" si="52"/>
        <v>Netherlands</v>
      </c>
      <c r="AB138" s="8" t="str">
        <f t="shared" si="52"/>
        <v>Ijmuiden</v>
      </c>
      <c r="AC138" s="50">
        <f>U138-'Verbrauch je Träger 2019'!F138</f>
        <v>0</v>
      </c>
      <c r="AD138" s="54">
        <f>V138-'Verbrauch je Träger 2019'!G138</f>
        <v>0</v>
      </c>
      <c r="AE138" s="51">
        <f>W138-'Verbrauch je Träger 2019'!H138</f>
        <v>-7046.2970906163282</v>
      </c>
      <c r="AF138" s="53">
        <f>X138-'Verbrauch je Träger 2019'!I138</f>
        <v>-10698.601995242623</v>
      </c>
      <c r="AG138" s="52">
        <f>Y138-'Verbrauch je Träger 2019'!J138</f>
        <v>-8148.3515464321063</v>
      </c>
      <c r="AI138" s="8" t="str">
        <f t="shared" si="53"/>
        <v>Netherlands</v>
      </c>
      <c r="AJ138" s="8" t="str">
        <f t="shared" si="53"/>
        <v>Ijmuiden</v>
      </c>
      <c r="AK138" s="50">
        <f>'Gesamtenergie 2050 var.'!E97*'Energie pro Energieträger'!D$55</f>
        <v>0</v>
      </c>
      <c r="AL138" s="54">
        <f>'Gesamtenergie 2050 var.'!F97*'Energie pro Energieträger'!D$53</f>
        <v>0</v>
      </c>
      <c r="AM138" s="51">
        <f>'Gesamtenergie 2050 var.'!G97*'Energie pro Energieträger'!E$54</f>
        <v>8113.7374062664267</v>
      </c>
      <c r="AN138" s="53">
        <f>'Gesamtenergie 2050 var.'!H97*'Energie pro Energieträger'!E$56</f>
        <v>12319.328306374884</v>
      </c>
      <c r="AO138" s="52">
        <f>'Gesamtenergie 2050 var.'!I97*'Energie pro Energieträger'!E$53</f>
        <v>9382.7415863205115</v>
      </c>
      <c r="AQ138" s="8" t="str">
        <f t="shared" si="54"/>
        <v>Netherlands</v>
      </c>
      <c r="AR138" s="8" t="str">
        <f t="shared" si="54"/>
        <v>Ijmuiden</v>
      </c>
      <c r="AS138" s="50">
        <f>AK138-'Verbrauch je Träger 2019'!F138</f>
        <v>0</v>
      </c>
      <c r="AT138" s="54">
        <f>AL138-'Verbrauch je Träger 2019'!G138</f>
        <v>0</v>
      </c>
      <c r="AU138" s="51">
        <f>AM138-'Verbrauch je Träger 2019'!H138</f>
        <v>-7533.1213349923119</v>
      </c>
      <c r="AV138" s="53">
        <f>AN138-'Verbrauch je Träger 2019'!I138</f>
        <v>-11437.761693625116</v>
      </c>
      <c r="AW138" s="52">
        <f>AO138-'Verbrauch je Träger 2019'!J138</f>
        <v>-8711.3160416113369</v>
      </c>
    </row>
    <row r="139" spans="3:49" x14ac:dyDescent="0.25">
      <c r="C139" s="8" t="str">
        <f>'Produktion je Standort'!C25</f>
        <v>Poland</v>
      </c>
      <c r="D139" s="8" t="str">
        <f>'Produktion je Standort'!D25</f>
        <v>Krakow</v>
      </c>
      <c r="E139" s="50">
        <f>'Gesamtenergie 2050 var.'!E26*'Energie pro Energieträger'!D$55</f>
        <v>0</v>
      </c>
      <c r="F139" s="54">
        <f>'Gesamtenergie 2050 var.'!F26*'Energie pro Energieträger'!D$53</f>
        <v>0</v>
      </c>
      <c r="G139" s="51">
        <f>'Gesamtenergie 2050 var.'!G26*'Energie pro Energieträger'!E$54</f>
        <v>3633.6209191379508</v>
      </c>
      <c r="H139" s="53">
        <f>'Gesamtenergie 2050 var.'!H26*'Energie pro Energieträger'!E$56</f>
        <v>5517.0344814462433</v>
      </c>
      <c r="I139" s="52">
        <f>'Gesamtenergie 2050 var.'!I26*'Energie pro Energieträger'!E$53</f>
        <v>4201.9262393910785</v>
      </c>
      <c r="K139" s="8" t="str">
        <f t="shared" si="50"/>
        <v>Poland</v>
      </c>
      <c r="L139" s="8" t="str">
        <f t="shared" si="50"/>
        <v>Krakow</v>
      </c>
      <c r="M139" s="50">
        <f>E139-'Verbrauch je Träger 2019'!F139</f>
        <v>0</v>
      </c>
      <c r="N139" s="54">
        <f>F139-'Verbrauch je Träger 2019'!G139</f>
        <v>0</v>
      </c>
      <c r="O139" s="51">
        <f>G139-'Verbrauch je Träger 2019'!H139</f>
        <v>-2622.8266333096003</v>
      </c>
      <c r="P139" s="53">
        <f>H139-'Verbrauch je Träger 2019'!I139</f>
        <v>-3982.3155185537571</v>
      </c>
      <c r="Q139" s="52">
        <f>I139-'Verbrauch je Träger 2019'!J139</f>
        <v>-3033.0417776469667</v>
      </c>
      <c r="S139" s="8" t="str">
        <f t="shared" si="51"/>
        <v>Poland</v>
      </c>
      <c r="T139" s="8" t="str">
        <f t="shared" si="51"/>
        <v>Krakow</v>
      </c>
      <c r="U139" s="50">
        <f>'Gesamtenergie 2050 var.'!E62*'Energie pro Energieträger'!D$55</f>
        <v>0</v>
      </c>
      <c r="V139" s="54">
        <f>'Gesamtenergie 2050 var.'!F62*'Energie pro Energieträger'!D$53</f>
        <v>0</v>
      </c>
      <c r="W139" s="51">
        <f>'Gesamtenergie 2050 var.'!G62*'Energie pro Energieträger'!E$54</f>
        <v>3438.9626556127032</v>
      </c>
      <c r="X139" s="53">
        <f>'Gesamtenergie 2050 var.'!H62*'Energie pro Energieträger'!E$56</f>
        <v>5221.4790627973371</v>
      </c>
      <c r="Y139" s="52">
        <f>'Gesamtenergie 2050 var.'!I62*'Energie pro Energieträger'!E$53</f>
        <v>3976.823047995128</v>
      </c>
      <c r="AA139" s="8" t="str">
        <f t="shared" si="52"/>
        <v>Poland</v>
      </c>
      <c r="AB139" s="8" t="str">
        <f t="shared" si="52"/>
        <v>Krakow</v>
      </c>
      <c r="AC139" s="50">
        <f>U139-'Verbrauch je Träger 2019'!F139</f>
        <v>0</v>
      </c>
      <c r="AD139" s="54">
        <f>V139-'Verbrauch je Träger 2019'!G139</f>
        <v>0</v>
      </c>
      <c r="AE139" s="51">
        <f>W139-'Verbrauch je Träger 2019'!H139</f>
        <v>-2817.4848968348479</v>
      </c>
      <c r="AF139" s="53">
        <f>X139-'Verbrauch je Träger 2019'!I139</f>
        <v>-4277.8709372026633</v>
      </c>
      <c r="AG139" s="52">
        <f>Y139-'Verbrauch je Träger 2019'!J139</f>
        <v>-3258.1449690429172</v>
      </c>
      <c r="AI139" s="8" t="str">
        <f t="shared" si="53"/>
        <v>Poland</v>
      </c>
      <c r="AJ139" s="8" t="str">
        <f t="shared" si="53"/>
        <v>Krakow</v>
      </c>
      <c r="AK139" s="50">
        <f>'Gesamtenergie 2050 var.'!E98*'Energie pro Energieträger'!D$55</f>
        <v>0</v>
      </c>
      <c r="AL139" s="54">
        <f>'Gesamtenergie 2050 var.'!F98*'Energie pro Energieträger'!D$53</f>
        <v>0</v>
      </c>
      <c r="AM139" s="51">
        <f>'Gesamtenergie 2050 var.'!G98*'Energie pro Energieträger'!E$54</f>
        <v>3244.3043920874561</v>
      </c>
      <c r="AN139" s="53">
        <f>'Gesamtenergie 2050 var.'!H98*'Energie pro Energieträger'!E$56</f>
        <v>4925.9236441484318</v>
      </c>
      <c r="AO139" s="52">
        <f>'Gesamtenergie 2050 var.'!I98*'Energie pro Energieträger'!E$53</f>
        <v>3751.7198565991775</v>
      </c>
      <c r="AQ139" s="8" t="str">
        <f t="shared" si="54"/>
        <v>Poland</v>
      </c>
      <c r="AR139" s="8" t="str">
        <f t="shared" si="54"/>
        <v>Krakow</v>
      </c>
      <c r="AS139" s="50">
        <f>AK139-'Verbrauch je Träger 2019'!F139</f>
        <v>0</v>
      </c>
      <c r="AT139" s="54">
        <f>AL139-'Verbrauch je Träger 2019'!G139</f>
        <v>0</v>
      </c>
      <c r="AU139" s="51">
        <f>AM139-'Verbrauch je Träger 2019'!H139</f>
        <v>-3012.143160360095</v>
      </c>
      <c r="AV139" s="53">
        <f>AN139-'Verbrauch je Träger 2019'!I139</f>
        <v>-4573.4263558515686</v>
      </c>
      <c r="AW139" s="52">
        <f>AO139-'Verbrauch je Träger 2019'!J139</f>
        <v>-3483.2481604388677</v>
      </c>
    </row>
    <row r="140" spans="3:49" x14ac:dyDescent="0.25">
      <c r="C140" s="8" t="str">
        <f>'Produktion je Standort'!C26</f>
        <v>Poland</v>
      </c>
      <c r="D140" s="8" t="str">
        <f>'Produktion je Standort'!D26</f>
        <v>Dabrowa Gornicza</v>
      </c>
      <c r="E140" s="50">
        <f>'Gesamtenergie 2050 var.'!E27*'Energie pro Energieträger'!D$55</f>
        <v>0</v>
      </c>
      <c r="F140" s="54">
        <f>'Gesamtenergie 2050 var.'!F27*'Energie pro Energieträger'!D$53</f>
        <v>0</v>
      </c>
      <c r="G140" s="51">
        <f>'Gesamtenergie 2050 var.'!G27*'Energie pro Energieträger'!E$54</f>
        <v>3633.6209191379508</v>
      </c>
      <c r="H140" s="53">
        <f>'Gesamtenergie 2050 var.'!H27*'Energie pro Energieträger'!E$56</f>
        <v>5517.0344814462433</v>
      </c>
      <c r="I140" s="52">
        <f>'Gesamtenergie 2050 var.'!I27*'Energie pro Energieträger'!E$53</f>
        <v>4201.9262393910785</v>
      </c>
      <c r="K140" s="8" t="str">
        <f t="shared" si="50"/>
        <v>Poland</v>
      </c>
      <c r="L140" s="8" t="str">
        <f t="shared" si="50"/>
        <v>Dabrowa Gornicza</v>
      </c>
      <c r="M140" s="50">
        <f>E140-'Verbrauch je Träger 2019'!F140</f>
        <v>0</v>
      </c>
      <c r="N140" s="54">
        <f>F140-'Verbrauch je Träger 2019'!G140</f>
        <v>0</v>
      </c>
      <c r="O140" s="51">
        <f>G140-'Verbrauch je Träger 2019'!H140</f>
        <v>-2622.8266333096003</v>
      </c>
      <c r="P140" s="53">
        <f>H140-'Verbrauch je Träger 2019'!I140</f>
        <v>-3982.3155185537571</v>
      </c>
      <c r="Q140" s="52">
        <f>I140-'Verbrauch je Träger 2019'!J140</f>
        <v>-3033.0417776469667</v>
      </c>
      <c r="S140" s="8" t="str">
        <f t="shared" si="51"/>
        <v>Poland</v>
      </c>
      <c r="T140" s="8" t="str">
        <f t="shared" si="51"/>
        <v>Dabrowa Gornicza</v>
      </c>
      <c r="U140" s="50">
        <f>'Gesamtenergie 2050 var.'!E63*'Energie pro Energieträger'!D$55</f>
        <v>0</v>
      </c>
      <c r="V140" s="54">
        <f>'Gesamtenergie 2050 var.'!F63*'Energie pro Energieträger'!D$53</f>
        <v>0</v>
      </c>
      <c r="W140" s="51">
        <f>'Gesamtenergie 2050 var.'!G63*'Energie pro Energieträger'!E$54</f>
        <v>3438.9626556127032</v>
      </c>
      <c r="X140" s="53">
        <f>'Gesamtenergie 2050 var.'!H63*'Energie pro Energieträger'!E$56</f>
        <v>5221.4790627973371</v>
      </c>
      <c r="Y140" s="52">
        <f>'Gesamtenergie 2050 var.'!I63*'Energie pro Energieträger'!E$53</f>
        <v>3976.823047995128</v>
      </c>
      <c r="AA140" s="8" t="str">
        <f t="shared" si="52"/>
        <v>Poland</v>
      </c>
      <c r="AB140" s="8" t="str">
        <f t="shared" si="52"/>
        <v>Dabrowa Gornicza</v>
      </c>
      <c r="AC140" s="50">
        <f>U140-'Verbrauch je Träger 2019'!F140</f>
        <v>0</v>
      </c>
      <c r="AD140" s="54">
        <f>V140-'Verbrauch je Träger 2019'!G140</f>
        <v>0</v>
      </c>
      <c r="AE140" s="51">
        <f>W140-'Verbrauch je Träger 2019'!H140</f>
        <v>-2817.4848968348479</v>
      </c>
      <c r="AF140" s="53">
        <f>X140-'Verbrauch je Träger 2019'!I140</f>
        <v>-4277.8709372026633</v>
      </c>
      <c r="AG140" s="52">
        <f>Y140-'Verbrauch je Träger 2019'!J140</f>
        <v>-3258.1449690429172</v>
      </c>
      <c r="AI140" s="8" t="str">
        <f t="shared" si="53"/>
        <v>Poland</v>
      </c>
      <c r="AJ140" s="8" t="str">
        <f t="shared" si="53"/>
        <v>Dabrowa Gornicza</v>
      </c>
      <c r="AK140" s="50">
        <f>'Gesamtenergie 2050 var.'!E99*'Energie pro Energieträger'!D$55</f>
        <v>0</v>
      </c>
      <c r="AL140" s="54">
        <f>'Gesamtenergie 2050 var.'!F99*'Energie pro Energieträger'!D$53</f>
        <v>0</v>
      </c>
      <c r="AM140" s="51">
        <f>'Gesamtenergie 2050 var.'!G99*'Energie pro Energieträger'!E$54</f>
        <v>3244.3043920874561</v>
      </c>
      <c r="AN140" s="53">
        <f>'Gesamtenergie 2050 var.'!H99*'Energie pro Energieträger'!E$56</f>
        <v>4925.9236441484318</v>
      </c>
      <c r="AO140" s="52">
        <f>'Gesamtenergie 2050 var.'!I99*'Energie pro Energieträger'!E$53</f>
        <v>3751.7198565991775</v>
      </c>
      <c r="AQ140" s="8" t="str">
        <f t="shared" si="54"/>
        <v>Poland</v>
      </c>
      <c r="AR140" s="8" t="str">
        <f t="shared" si="54"/>
        <v>Dabrowa Gornicza</v>
      </c>
      <c r="AS140" s="50">
        <f>AK140-'Verbrauch je Träger 2019'!F140</f>
        <v>0</v>
      </c>
      <c r="AT140" s="54">
        <f>AL140-'Verbrauch je Träger 2019'!G140</f>
        <v>0</v>
      </c>
      <c r="AU140" s="51">
        <f>AM140-'Verbrauch je Träger 2019'!H140</f>
        <v>-3012.143160360095</v>
      </c>
      <c r="AV140" s="53">
        <f>AN140-'Verbrauch je Träger 2019'!I140</f>
        <v>-4573.4263558515686</v>
      </c>
      <c r="AW140" s="52">
        <f>AO140-'Verbrauch je Träger 2019'!J140</f>
        <v>-3483.2481604388677</v>
      </c>
    </row>
    <row r="141" spans="3:49" x14ac:dyDescent="0.25">
      <c r="C141" s="8" t="str">
        <f>'Produktion je Standort'!C27</f>
        <v>Romania</v>
      </c>
      <c r="D141" s="8" t="str">
        <f>'Produktion je Standort'!D27</f>
        <v>Galati</v>
      </c>
      <c r="E141" s="50">
        <f>'Gesamtenergie 2050 var.'!E28*'Energie pro Energieträger'!D$55</f>
        <v>0</v>
      </c>
      <c r="F141" s="54">
        <f>'Gesamtenergie 2050 var.'!F28*'Energie pro Energieträger'!D$53</f>
        <v>0</v>
      </c>
      <c r="G141" s="51">
        <f>'Gesamtenergie 2050 var.'!G28*'Energie pro Energieträger'!E$54</f>
        <v>2733.5496822872656</v>
      </c>
      <c r="H141" s="53">
        <f>'Gesamtenergie 2050 var.'!H28*'Energie pro Energieträger'!E$56</f>
        <v>4150.4296098953391</v>
      </c>
      <c r="I141" s="52">
        <f>'Gesamtenergie 2050 var.'!I28*'Energie pro Energieträger'!E$53</f>
        <v>3161.0821250464996</v>
      </c>
      <c r="K141" s="8" t="str">
        <f t="shared" si="50"/>
        <v>Romania</v>
      </c>
      <c r="L141" s="8" t="str">
        <f t="shared" si="50"/>
        <v>Galati</v>
      </c>
      <c r="M141" s="50">
        <f>E141-'Verbrauch je Träger 2019'!F141</f>
        <v>0</v>
      </c>
      <c r="N141" s="54">
        <f>F141-'Verbrauch je Träger 2019'!G141</f>
        <v>0</v>
      </c>
      <c r="O141" s="51">
        <f>G141-'Verbrauch je Träger 2019'!H141</f>
        <v>-1973.1356323980481</v>
      </c>
      <c r="P141" s="53">
        <f>H141-'Verbrauch je Träger 2019'!I141</f>
        <v>-2995.8703901046611</v>
      </c>
      <c r="Q141" s="52">
        <f>I141-'Verbrauch je Träger 2019'!J141</f>
        <v>-2281.7378510738645</v>
      </c>
      <c r="S141" s="8" t="str">
        <f t="shared" si="51"/>
        <v>Romania</v>
      </c>
      <c r="T141" s="8" t="str">
        <f t="shared" si="51"/>
        <v>Galati</v>
      </c>
      <c r="U141" s="50">
        <f>'Gesamtenergie 2050 var.'!E64*'Energie pro Energieträger'!D$55</f>
        <v>0</v>
      </c>
      <c r="V141" s="54">
        <f>'Gesamtenergie 2050 var.'!F64*'Energie pro Energieträger'!D$53</f>
        <v>0</v>
      </c>
      <c r="W141" s="51">
        <f>'Gesamtenergie 2050 var.'!G64*'Energie pro Energieträger'!E$54</f>
        <v>2587.1095207361618</v>
      </c>
      <c r="X141" s="53">
        <f>'Gesamtenergie 2050 var.'!H64*'Energie pro Energieträger'!E$56</f>
        <v>3928.0851665080882</v>
      </c>
      <c r="Y141" s="52">
        <f>'Gesamtenergie 2050 var.'!I64*'Energie pro Energieträger'!E$53</f>
        <v>2991.7384397761512</v>
      </c>
      <c r="AA141" s="8" t="str">
        <f t="shared" si="52"/>
        <v>Romania</v>
      </c>
      <c r="AB141" s="8" t="str">
        <f t="shared" si="52"/>
        <v>Galati</v>
      </c>
      <c r="AC141" s="50">
        <f>U141-'Verbrauch je Träger 2019'!F141</f>
        <v>0</v>
      </c>
      <c r="AD141" s="54">
        <f>V141-'Verbrauch je Träger 2019'!G141</f>
        <v>0</v>
      </c>
      <c r="AE141" s="51">
        <f>W141-'Verbrauch je Träger 2019'!H141</f>
        <v>-2119.5757939491518</v>
      </c>
      <c r="AF141" s="53">
        <f>X141-'Verbrauch je Träger 2019'!I141</f>
        <v>-3218.214833491912</v>
      </c>
      <c r="AG141" s="52">
        <f>Y141-'Verbrauch je Träger 2019'!J141</f>
        <v>-2451.081536344213</v>
      </c>
      <c r="AI141" s="8" t="str">
        <f t="shared" si="53"/>
        <v>Romania</v>
      </c>
      <c r="AJ141" s="8" t="str">
        <f t="shared" si="53"/>
        <v>Galati</v>
      </c>
      <c r="AK141" s="50">
        <f>'Gesamtenergie 2050 var.'!E100*'Energie pro Energieträger'!D$55</f>
        <v>0</v>
      </c>
      <c r="AL141" s="54">
        <f>'Gesamtenergie 2050 var.'!F100*'Energie pro Energieträger'!D$53</f>
        <v>0</v>
      </c>
      <c r="AM141" s="51">
        <f>'Gesamtenergie 2050 var.'!G100*'Energie pro Energieträger'!E$54</f>
        <v>2440.6693591850585</v>
      </c>
      <c r="AN141" s="53">
        <f>'Gesamtenergie 2050 var.'!H100*'Energie pro Energieträger'!E$56</f>
        <v>3705.7407231208385</v>
      </c>
      <c r="AO141" s="52">
        <f>'Gesamtenergie 2050 var.'!I100*'Energie pro Energieträger'!E$53</f>
        <v>2822.3947545058031</v>
      </c>
      <c r="AQ141" s="8" t="str">
        <f t="shared" si="54"/>
        <v>Romania</v>
      </c>
      <c r="AR141" s="8" t="str">
        <f t="shared" si="54"/>
        <v>Galati</v>
      </c>
      <c r="AS141" s="50">
        <f>AK141-'Verbrauch je Träger 2019'!F141</f>
        <v>0</v>
      </c>
      <c r="AT141" s="54">
        <f>AL141-'Verbrauch je Träger 2019'!G141</f>
        <v>0</v>
      </c>
      <c r="AU141" s="51">
        <f>AM141-'Verbrauch je Träger 2019'!H141</f>
        <v>-2266.0159555002551</v>
      </c>
      <c r="AV141" s="53">
        <f>AN141-'Verbrauch je Träger 2019'!I141</f>
        <v>-3440.5592768791616</v>
      </c>
      <c r="AW141" s="52">
        <f>AO141-'Verbrauch je Träger 2019'!J141</f>
        <v>-2620.425221614561</v>
      </c>
    </row>
    <row r="142" spans="3:49" x14ac:dyDescent="0.25">
      <c r="C142" s="8" t="str">
        <f>'Produktion je Standort'!C28</f>
        <v>Slovakia</v>
      </c>
      <c r="D142" s="8" t="str">
        <f>'Produktion je Standort'!D28</f>
        <v>Kosice</v>
      </c>
      <c r="E142" s="50">
        <f>'Gesamtenergie 2050 var.'!E29*'Energie pro Energieträger'!D$55</f>
        <v>0</v>
      </c>
      <c r="F142" s="54">
        <f>'Gesamtenergie 2050 var.'!F29*'Energie pro Energieträger'!D$53</f>
        <v>0</v>
      </c>
      <c r="G142" s="51">
        <f>'Gesamtenergie 2050 var.'!G29*'Energie pro Energieträger'!E$54</f>
        <v>6000.4749123378997</v>
      </c>
      <c r="H142" s="53">
        <f>'Gesamtenergie 2050 var.'!H29*'Energie pro Energieträger'!E$56</f>
        <v>9110.6991436726967</v>
      </c>
      <c r="I142" s="52">
        <f>'Gesamtenergie 2050 var.'!I29*'Energie pro Energieträger'!E$53</f>
        <v>6938.9607622971953</v>
      </c>
      <c r="K142" s="8" t="str">
        <f t="shared" si="50"/>
        <v>Slovakia</v>
      </c>
      <c r="L142" s="8" t="str">
        <f t="shared" si="50"/>
        <v>Kosice</v>
      </c>
      <c r="M142" s="50">
        <f>E142-'Verbrauch je Träger 2019'!F142</f>
        <v>0</v>
      </c>
      <c r="N142" s="54">
        <f>F142-'Verbrauch je Träger 2019'!G142</f>
        <v>0</v>
      </c>
      <c r="O142" s="51">
        <f>G142-'Verbrauch je Träger 2019'!H142</f>
        <v>-4331.2733394103498</v>
      </c>
      <c r="P142" s="53">
        <f>H142-'Verbrauch je Träger 2019'!I142</f>
        <v>-6576.3008563273052</v>
      </c>
      <c r="Q142" s="52">
        <f>I142-'Verbrauch je Träger 2019'!J142</f>
        <v>-5008.6928438206769</v>
      </c>
      <c r="S142" s="8" t="str">
        <f t="shared" si="51"/>
        <v>Slovakia</v>
      </c>
      <c r="T142" s="8" t="str">
        <f t="shared" si="51"/>
        <v>Kosice</v>
      </c>
      <c r="U142" s="50">
        <f>'Gesamtenergie 2050 var.'!E65*'Energie pro Energieträger'!D$55</f>
        <v>0</v>
      </c>
      <c r="V142" s="54">
        <f>'Gesamtenergie 2050 var.'!F65*'Energie pro Energieträger'!D$53</f>
        <v>0</v>
      </c>
      <c r="W142" s="51">
        <f>'Gesamtenergie 2050 var.'!G65*'Energie pro Energieträger'!E$54</f>
        <v>5679.0208991769405</v>
      </c>
      <c r="X142" s="53">
        <f>'Gesamtenergie 2050 var.'!H65*'Energie pro Energieträger'!E$56</f>
        <v>8622.6259752616588</v>
      </c>
      <c r="Y142" s="52">
        <f>'Gesamtenergie 2050 var.'!I65*'Energie pro Energieträger'!E$53</f>
        <v>6567.2307214598441</v>
      </c>
      <c r="AA142" s="8" t="str">
        <f t="shared" si="52"/>
        <v>Slovakia</v>
      </c>
      <c r="AB142" s="8" t="str">
        <f t="shared" si="52"/>
        <v>Kosice</v>
      </c>
      <c r="AC142" s="50">
        <f>U142-'Verbrauch je Träger 2019'!F142</f>
        <v>0</v>
      </c>
      <c r="AD142" s="54">
        <f>V142-'Verbrauch je Träger 2019'!G142</f>
        <v>0</v>
      </c>
      <c r="AE142" s="51">
        <f>W142-'Verbrauch je Träger 2019'!H142</f>
        <v>-4652.727352571309</v>
      </c>
      <c r="AF142" s="53">
        <f>X142-'Verbrauch je Träger 2019'!I142</f>
        <v>-7064.374024738343</v>
      </c>
      <c r="AG142" s="52">
        <f>Y142-'Verbrauch je Träger 2019'!J142</f>
        <v>-5380.4228846580281</v>
      </c>
      <c r="AI142" s="8" t="str">
        <f t="shared" si="53"/>
        <v>Slovakia</v>
      </c>
      <c r="AJ142" s="8" t="str">
        <f t="shared" si="53"/>
        <v>Kosice</v>
      </c>
      <c r="AK142" s="50">
        <f>'Gesamtenergie 2050 var.'!E101*'Energie pro Energieträger'!D$55</f>
        <v>0</v>
      </c>
      <c r="AL142" s="54">
        <f>'Gesamtenergie 2050 var.'!F101*'Energie pro Energieträger'!D$53</f>
        <v>0</v>
      </c>
      <c r="AM142" s="51">
        <f>'Gesamtenergie 2050 var.'!G101*'Energie pro Energieträger'!E$54</f>
        <v>5357.5668860159822</v>
      </c>
      <c r="AN142" s="53">
        <f>'Gesamtenergie 2050 var.'!H101*'Energie pro Energieträger'!E$56</f>
        <v>8134.5528068506219</v>
      </c>
      <c r="AO142" s="52">
        <f>'Gesamtenergie 2050 var.'!I101*'Energie pro Energieträger'!E$53</f>
        <v>6195.5006806224947</v>
      </c>
      <c r="AQ142" s="8" t="str">
        <f t="shared" si="54"/>
        <v>Slovakia</v>
      </c>
      <c r="AR142" s="8" t="str">
        <f t="shared" si="54"/>
        <v>Kosice</v>
      </c>
      <c r="AS142" s="50">
        <f>AK142-'Verbrauch je Träger 2019'!F142</f>
        <v>0</v>
      </c>
      <c r="AT142" s="54">
        <f>AL142-'Verbrauch je Träger 2019'!G142</f>
        <v>0</v>
      </c>
      <c r="AU142" s="51">
        <f>AM142-'Verbrauch je Träger 2019'!H142</f>
        <v>-4974.1813657322673</v>
      </c>
      <c r="AV142" s="53">
        <f>AN142-'Verbrauch je Träger 2019'!I142</f>
        <v>-7552.4471931493799</v>
      </c>
      <c r="AW142" s="52">
        <f>AO142-'Verbrauch je Träger 2019'!J142</f>
        <v>-5752.1529254953775</v>
      </c>
    </row>
    <row r="143" spans="3:49" x14ac:dyDescent="0.25">
      <c r="C143" s="8" t="str">
        <f>'Produktion je Standort'!C29</f>
        <v>Spain</v>
      </c>
      <c r="D143" s="8" t="str">
        <f>'Produktion je Standort'!D29</f>
        <v>Gijon</v>
      </c>
      <c r="E143" s="50">
        <f>'Gesamtenergie 2050 var.'!E30*'Energie pro Energieträger'!D$55</f>
        <v>0</v>
      </c>
      <c r="F143" s="54">
        <f>'Gesamtenergie 2050 var.'!F30*'Energie pro Energieträger'!D$53</f>
        <v>0</v>
      </c>
      <c r="G143" s="51">
        <f>'Gesamtenergie 2050 var.'!G30*'Energie pro Energieträger'!E$54</f>
        <v>3166.9173148450031</v>
      </c>
      <c r="H143" s="53">
        <f>'Gesamtenergie 2050 var.'!H30*'Energie pro Energieträger'!E$56</f>
        <v>4808.4245480494783</v>
      </c>
      <c r="I143" s="52">
        <f>'Gesamtenergie 2050 var.'!I30*'Energie pro Energieträger'!E$53</f>
        <v>3662.2292912124085</v>
      </c>
      <c r="K143" s="8" t="str">
        <f t="shared" si="50"/>
        <v>Spain</v>
      </c>
      <c r="L143" s="8" t="str">
        <f t="shared" si="50"/>
        <v>Gijon</v>
      </c>
      <c r="M143" s="50">
        <f>E143-'Verbrauch je Träger 2019'!F143</f>
        <v>0</v>
      </c>
      <c r="N143" s="54">
        <f>F143-'Verbrauch je Träger 2019'!G143</f>
        <v>0</v>
      </c>
      <c r="O143" s="51">
        <f>G143-'Verbrauch je Träger 2019'!H143</f>
        <v>-2285.9498180221285</v>
      </c>
      <c r="P143" s="53">
        <f>H143-'Verbrauch je Träger 2019'!I143</f>
        <v>-3470.8254519505217</v>
      </c>
      <c r="Q143" s="52">
        <f>I143-'Verbrauch je Träger 2019'!J143</f>
        <v>-2643.4767786831362</v>
      </c>
      <c r="S143" s="8" t="str">
        <f t="shared" si="51"/>
        <v>Spain</v>
      </c>
      <c r="T143" s="8" t="str">
        <f t="shared" si="51"/>
        <v>Gijon</v>
      </c>
      <c r="U143" s="50">
        <f>'Gesamtenergie 2050 var.'!E66*'Energie pro Energieträger'!D$55</f>
        <v>0</v>
      </c>
      <c r="V143" s="54">
        <f>'Gesamtenergie 2050 var.'!F66*'Energie pro Energieträger'!D$53</f>
        <v>0</v>
      </c>
      <c r="W143" s="51">
        <f>'Gesamtenergie 2050 var.'!G66*'Energie pro Energieträger'!E$54</f>
        <v>2997.261030121163</v>
      </c>
      <c r="X143" s="53">
        <f>'Gesamtenergie 2050 var.'!H66*'Energie pro Energieträger'!E$56</f>
        <v>4550.830375832541</v>
      </c>
      <c r="Y143" s="52">
        <f>'Gesamtenergie 2050 var.'!I66*'Energie pro Energieträger'!E$53</f>
        <v>3466.0384363260291</v>
      </c>
      <c r="AA143" s="8" t="str">
        <f t="shared" si="52"/>
        <v>Spain</v>
      </c>
      <c r="AB143" s="8" t="str">
        <f t="shared" si="52"/>
        <v>Gijon</v>
      </c>
      <c r="AC143" s="50">
        <f>U143-'Verbrauch je Träger 2019'!F143</f>
        <v>0</v>
      </c>
      <c r="AD143" s="54">
        <f>V143-'Verbrauch je Träger 2019'!G143</f>
        <v>0</v>
      </c>
      <c r="AE143" s="51">
        <f>W143-'Verbrauch je Träger 2019'!H143</f>
        <v>-2455.6061027459687</v>
      </c>
      <c r="AF143" s="53">
        <f>X143-'Verbrauch je Träger 2019'!I143</f>
        <v>-3728.419624167459</v>
      </c>
      <c r="AG143" s="52">
        <f>Y143-'Verbrauch je Träger 2019'!J143</f>
        <v>-2839.6676335695156</v>
      </c>
      <c r="AI143" s="8" t="str">
        <f t="shared" si="53"/>
        <v>Spain</v>
      </c>
      <c r="AJ143" s="8" t="str">
        <f t="shared" si="53"/>
        <v>Gijon</v>
      </c>
      <c r="AK143" s="50">
        <f>'Gesamtenergie 2050 var.'!E102*'Energie pro Energieträger'!D$55</f>
        <v>0</v>
      </c>
      <c r="AL143" s="54">
        <f>'Gesamtenergie 2050 var.'!F102*'Energie pro Energieträger'!D$53</f>
        <v>0</v>
      </c>
      <c r="AM143" s="51">
        <f>'Gesamtenergie 2050 var.'!G102*'Energie pro Energieträger'!E$54</f>
        <v>2827.6047453973238</v>
      </c>
      <c r="AN143" s="53">
        <f>'Gesamtenergie 2050 var.'!H102*'Energie pro Energieträger'!E$56</f>
        <v>4293.2362036156055</v>
      </c>
      <c r="AO143" s="52">
        <f>'Gesamtenergie 2050 var.'!I102*'Energie pro Energieträger'!E$53</f>
        <v>3269.8475814396506</v>
      </c>
      <c r="AQ143" s="8" t="str">
        <f t="shared" si="54"/>
        <v>Spain</v>
      </c>
      <c r="AR143" s="8" t="str">
        <f t="shared" si="54"/>
        <v>Gijon</v>
      </c>
      <c r="AS143" s="50">
        <f>AK143-'Verbrauch je Träger 2019'!F143</f>
        <v>0</v>
      </c>
      <c r="AT143" s="54">
        <f>AL143-'Verbrauch je Träger 2019'!G143</f>
        <v>0</v>
      </c>
      <c r="AU143" s="51">
        <f>AM143-'Verbrauch je Träger 2019'!H143</f>
        <v>-2625.2623874698079</v>
      </c>
      <c r="AV143" s="53">
        <f>AN143-'Verbrauch je Träger 2019'!I143</f>
        <v>-3986.0137963843945</v>
      </c>
      <c r="AW143" s="52">
        <f>AO143-'Verbrauch je Träger 2019'!J143</f>
        <v>-3035.8584884558941</v>
      </c>
    </row>
    <row r="144" spans="3:49" x14ac:dyDescent="0.25">
      <c r="C144" s="8" t="str">
        <f>'Produktion je Standort'!C30</f>
        <v>Spain</v>
      </c>
      <c r="D144" s="8" t="str">
        <f>'Produktion je Standort'!D30</f>
        <v>Aviles</v>
      </c>
      <c r="E144" s="50">
        <f>'Gesamtenergie 2050 var.'!E31*'Energie pro Energieträger'!D$55</f>
        <v>0</v>
      </c>
      <c r="F144" s="54">
        <f>'Gesamtenergie 2050 var.'!F31*'Energie pro Energieträger'!D$53</f>
        <v>0</v>
      </c>
      <c r="G144" s="51">
        <f>'Gesamtenergie 2050 var.'!G31*'Energie pro Energieträger'!E$54</f>
        <v>3166.9173148450031</v>
      </c>
      <c r="H144" s="53">
        <f>'Gesamtenergie 2050 var.'!H31*'Energie pro Energieträger'!E$56</f>
        <v>4808.4245480494783</v>
      </c>
      <c r="I144" s="52">
        <f>'Gesamtenergie 2050 var.'!I31*'Energie pro Energieträger'!E$53</f>
        <v>3662.2292912124085</v>
      </c>
      <c r="K144" s="8" t="str">
        <f t="shared" si="50"/>
        <v>Spain</v>
      </c>
      <c r="L144" s="8" t="str">
        <f t="shared" si="50"/>
        <v>Aviles</v>
      </c>
      <c r="M144" s="50">
        <f>E144-'Verbrauch je Träger 2019'!F144</f>
        <v>0</v>
      </c>
      <c r="N144" s="54">
        <f>F144-'Verbrauch je Träger 2019'!G144</f>
        <v>0</v>
      </c>
      <c r="O144" s="51">
        <f>G144-'Verbrauch je Träger 2019'!H144</f>
        <v>-2285.9498180221285</v>
      </c>
      <c r="P144" s="53">
        <f>H144-'Verbrauch je Träger 2019'!I144</f>
        <v>-3470.8254519505217</v>
      </c>
      <c r="Q144" s="52">
        <f>I144-'Verbrauch je Träger 2019'!J144</f>
        <v>-2643.4767786831362</v>
      </c>
      <c r="S144" s="8" t="str">
        <f t="shared" si="51"/>
        <v>Spain</v>
      </c>
      <c r="T144" s="8" t="str">
        <f t="shared" si="51"/>
        <v>Aviles</v>
      </c>
      <c r="U144" s="50">
        <f>'Gesamtenergie 2050 var.'!E67*'Energie pro Energieträger'!D$55</f>
        <v>0</v>
      </c>
      <c r="V144" s="54">
        <f>'Gesamtenergie 2050 var.'!F67*'Energie pro Energieträger'!D$53</f>
        <v>0</v>
      </c>
      <c r="W144" s="51">
        <f>'Gesamtenergie 2050 var.'!G67*'Energie pro Energieträger'!E$54</f>
        <v>2997.261030121163</v>
      </c>
      <c r="X144" s="53">
        <f>'Gesamtenergie 2050 var.'!H67*'Energie pro Energieträger'!E$56</f>
        <v>4550.830375832541</v>
      </c>
      <c r="Y144" s="52">
        <f>'Gesamtenergie 2050 var.'!I67*'Energie pro Energieträger'!E$53</f>
        <v>3466.0384363260291</v>
      </c>
      <c r="AA144" s="8" t="str">
        <f t="shared" si="52"/>
        <v>Spain</v>
      </c>
      <c r="AB144" s="8" t="str">
        <f t="shared" si="52"/>
        <v>Aviles</v>
      </c>
      <c r="AC144" s="50">
        <f>U144-'Verbrauch je Träger 2019'!F144</f>
        <v>0</v>
      </c>
      <c r="AD144" s="54">
        <f>V144-'Verbrauch je Träger 2019'!G144</f>
        <v>0</v>
      </c>
      <c r="AE144" s="51">
        <f>W144-'Verbrauch je Träger 2019'!H144</f>
        <v>-2455.6061027459687</v>
      </c>
      <c r="AF144" s="53">
        <f>X144-'Verbrauch je Träger 2019'!I144</f>
        <v>-3728.419624167459</v>
      </c>
      <c r="AG144" s="52">
        <f>Y144-'Verbrauch je Träger 2019'!J144</f>
        <v>-2839.6676335695156</v>
      </c>
      <c r="AI144" s="8" t="str">
        <f t="shared" si="53"/>
        <v>Spain</v>
      </c>
      <c r="AJ144" s="8" t="str">
        <f t="shared" si="53"/>
        <v>Aviles</v>
      </c>
      <c r="AK144" s="50">
        <f>'Gesamtenergie 2050 var.'!E103*'Energie pro Energieträger'!D$55</f>
        <v>0</v>
      </c>
      <c r="AL144" s="54">
        <f>'Gesamtenergie 2050 var.'!F103*'Energie pro Energieträger'!D$53</f>
        <v>0</v>
      </c>
      <c r="AM144" s="51">
        <f>'Gesamtenergie 2050 var.'!G103*'Energie pro Energieträger'!E$54</f>
        <v>2827.6047453973238</v>
      </c>
      <c r="AN144" s="53">
        <f>'Gesamtenergie 2050 var.'!H103*'Energie pro Energieträger'!E$56</f>
        <v>4293.2362036156055</v>
      </c>
      <c r="AO144" s="52">
        <f>'Gesamtenergie 2050 var.'!I103*'Energie pro Energieträger'!E$53</f>
        <v>3269.8475814396506</v>
      </c>
      <c r="AQ144" s="8" t="str">
        <f t="shared" si="54"/>
        <v>Spain</v>
      </c>
      <c r="AR144" s="8" t="str">
        <f t="shared" si="54"/>
        <v>Aviles</v>
      </c>
      <c r="AS144" s="50">
        <f>AK144-'Verbrauch je Träger 2019'!F144</f>
        <v>0</v>
      </c>
      <c r="AT144" s="54">
        <f>AL144-'Verbrauch je Träger 2019'!G144</f>
        <v>0</v>
      </c>
      <c r="AU144" s="51">
        <f>AM144-'Verbrauch je Träger 2019'!H144</f>
        <v>-2625.2623874698079</v>
      </c>
      <c r="AV144" s="53">
        <f>AN144-'Verbrauch je Träger 2019'!I144</f>
        <v>-3986.0137963843945</v>
      </c>
      <c r="AW144" s="52">
        <f>AO144-'Verbrauch je Träger 2019'!J144</f>
        <v>-3035.8584884558941</v>
      </c>
    </row>
    <row r="145" spans="3:49" x14ac:dyDescent="0.25">
      <c r="C145" s="8" t="str">
        <f>'Produktion je Standort'!C31</f>
        <v>Sweden</v>
      </c>
      <c r="D145" s="8" t="str">
        <f>'Produktion je Standort'!D31</f>
        <v>Lulea</v>
      </c>
      <c r="E145" s="50">
        <f>'Gesamtenergie 2050 var.'!E32*'Energie pro Energieträger'!D$55</f>
        <v>0</v>
      </c>
      <c r="F145" s="54">
        <f>'Gesamtenergie 2050 var.'!F32*'Energie pro Energieträger'!D$53</f>
        <v>0</v>
      </c>
      <c r="G145" s="51">
        <f>'Gesamtenergie 2050 var.'!G32*'Energie pro Energieträger'!E$54</f>
        <v>3066.9093996393713</v>
      </c>
      <c r="H145" s="53">
        <f>'Gesamtenergie 2050 var.'!H32*'Energie pro Energieträger'!E$56</f>
        <v>4656.5795623216</v>
      </c>
      <c r="I145" s="52">
        <f>'Gesamtenergie 2050 var.'!I32*'Energie pro Energieträger'!E$53</f>
        <v>3546.5799451741218</v>
      </c>
      <c r="K145" s="8" t="str">
        <f t="shared" si="50"/>
        <v>Sweden</v>
      </c>
      <c r="L145" s="8" t="str">
        <f t="shared" si="50"/>
        <v>Lulea</v>
      </c>
      <c r="M145" s="50">
        <f>E145-'Verbrauch je Träger 2019'!F145</f>
        <v>0</v>
      </c>
      <c r="N145" s="54">
        <f>F145-'Verbrauch je Träger 2019'!G145</f>
        <v>0</v>
      </c>
      <c r="O145" s="51">
        <f>G145-'Verbrauch je Träger 2019'!H145</f>
        <v>-2213.7619290319562</v>
      </c>
      <c r="P145" s="53">
        <f>H145-'Verbrauch je Träger 2019'!I145</f>
        <v>-3361.2204376784002</v>
      </c>
      <c r="Q145" s="52">
        <f>I145-'Verbrauch je Träger 2019'!J145</f>
        <v>-2559.9985646194577</v>
      </c>
      <c r="S145" s="8" t="str">
        <f t="shared" si="51"/>
        <v>Sweden</v>
      </c>
      <c r="T145" s="8" t="str">
        <f t="shared" si="51"/>
        <v>Lulea</v>
      </c>
      <c r="U145" s="50">
        <f>'Gesamtenergie 2050 var.'!E68*'Energie pro Energieträger'!D$55</f>
        <v>0</v>
      </c>
      <c r="V145" s="54">
        <f>'Gesamtenergie 2050 var.'!F68*'Energie pro Energieträger'!D$53</f>
        <v>0</v>
      </c>
      <c r="W145" s="51">
        <f>'Gesamtenergie 2050 var.'!G68*'Energie pro Energieträger'!E$54</f>
        <v>2902.6106818015473</v>
      </c>
      <c r="X145" s="53">
        <f>'Gesamtenergie 2050 var.'!H68*'Energie pro Energieträger'!E$56</f>
        <v>4407.119942911514</v>
      </c>
      <c r="Y145" s="52">
        <f>'Gesamtenergie 2050 var.'!I68*'Energie pro Energieträger'!E$53</f>
        <v>3356.5845909683649</v>
      </c>
      <c r="AA145" s="8" t="str">
        <f t="shared" si="52"/>
        <v>Sweden</v>
      </c>
      <c r="AB145" s="8" t="str">
        <f t="shared" si="52"/>
        <v>Lulea</v>
      </c>
      <c r="AC145" s="50">
        <f>U145-'Verbrauch je Träger 2019'!F145</f>
        <v>0</v>
      </c>
      <c r="AD145" s="54">
        <f>V145-'Verbrauch je Träger 2019'!G145</f>
        <v>0</v>
      </c>
      <c r="AE145" s="51">
        <f>W145-'Verbrauch je Träger 2019'!H145</f>
        <v>-2378.0606468697802</v>
      </c>
      <c r="AF145" s="53">
        <f>X145-'Verbrauch je Träger 2019'!I145</f>
        <v>-3610.6800570884861</v>
      </c>
      <c r="AG145" s="52">
        <f>Y145-'Verbrauch je Träger 2019'!J145</f>
        <v>-2749.9939188252147</v>
      </c>
      <c r="AI145" s="8" t="str">
        <f t="shared" si="53"/>
        <v>Sweden</v>
      </c>
      <c r="AJ145" s="8" t="str">
        <f t="shared" si="53"/>
        <v>Lulea</v>
      </c>
      <c r="AK145" s="50">
        <f>'Gesamtenergie 2050 var.'!E104*'Energie pro Energieträger'!D$55</f>
        <v>0</v>
      </c>
      <c r="AL145" s="54">
        <f>'Gesamtenergie 2050 var.'!F104*'Energie pro Energieträger'!D$53</f>
        <v>0</v>
      </c>
      <c r="AM145" s="51">
        <f>'Gesamtenergie 2050 var.'!G104*'Energie pro Energieträger'!E$54</f>
        <v>2738.3119639637243</v>
      </c>
      <c r="AN145" s="53">
        <f>'Gesamtenergie 2050 var.'!H104*'Energie pro Energieträger'!E$56</f>
        <v>4157.6603235014281</v>
      </c>
      <c r="AO145" s="52">
        <f>'Gesamtenergie 2050 var.'!I104*'Energie pro Energieträger'!E$53</f>
        <v>3166.5892367626088</v>
      </c>
      <c r="AQ145" s="8" t="str">
        <f t="shared" si="54"/>
        <v>Sweden</v>
      </c>
      <c r="AR145" s="8" t="str">
        <f t="shared" si="54"/>
        <v>Lulea</v>
      </c>
      <c r="AS145" s="50">
        <f>AK145-'Verbrauch je Träger 2019'!F145</f>
        <v>0</v>
      </c>
      <c r="AT145" s="54">
        <f>AL145-'Verbrauch je Träger 2019'!G145</f>
        <v>0</v>
      </c>
      <c r="AU145" s="51">
        <f>AM145-'Verbrauch je Träger 2019'!H145</f>
        <v>-2542.3593647076032</v>
      </c>
      <c r="AV145" s="53">
        <f>AN145-'Verbrauch je Träger 2019'!I145</f>
        <v>-3860.139676498572</v>
      </c>
      <c r="AW145" s="52">
        <f>AO145-'Verbrauch je Träger 2019'!J145</f>
        <v>-2939.9892730309707</v>
      </c>
    </row>
    <row r="146" spans="3:49" x14ac:dyDescent="0.25">
      <c r="C146" s="8" t="str">
        <f>'Produktion je Standort'!C32</f>
        <v>Sweden</v>
      </c>
      <c r="D146" s="8" t="str">
        <f>'Produktion je Standort'!D32</f>
        <v>Oxeloesund</v>
      </c>
      <c r="E146" s="50">
        <f>'Gesamtenergie 2050 var.'!E33*'Energie pro Energieträger'!D$55</f>
        <v>0</v>
      </c>
      <c r="F146" s="54">
        <f>'Gesamtenergie 2050 var.'!F33*'Energie pro Energieträger'!D$53</f>
        <v>0</v>
      </c>
      <c r="G146" s="51">
        <f>'Gesamtenergie 2050 var.'!G33*'Energie pro Energieträger'!E$54</f>
        <v>2000.1583041126335</v>
      </c>
      <c r="H146" s="53">
        <f>'Gesamtenergie 2050 var.'!H33*'Energie pro Energieträger'!E$56</f>
        <v>3036.8997145575649</v>
      </c>
      <c r="I146" s="52">
        <f>'Gesamtenergie 2050 var.'!I33*'Energie pro Energieträger'!E$53</f>
        <v>2312.9869207657316</v>
      </c>
      <c r="K146" s="8" t="str">
        <f t="shared" si="50"/>
        <v>Sweden</v>
      </c>
      <c r="L146" s="8" t="str">
        <f t="shared" si="50"/>
        <v>Oxeloesund</v>
      </c>
      <c r="M146" s="50">
        <f>E146-'Verbrauch je Träger 2019'!F146</f>
        <v>0</v>
      </c>
      <c r="N146" s="54">
        <f>F146-'Verbrauch je Träger 2019'!G146</f>
        <v>0</v>
      </c>
      <c r="O146" s="51">
        <f>G146-'Verbrauch je Träger 2019'!H146</f>
        <v>-1443.7577798034497</v>
      </c>
      <c r="P146" s="53">
        <f>H146-'Verbrauch je Träger 2019'!I146</f>
        <v>-2192.1002854424351</v>
      </c>
      <c r="Q146" s="52">
        <f>I146-'Verbrauch je Träger 2019'!J146</f>
        <v>-1669.5642812735591</v>
      </c>
      <c r="S146" s="8" t="str">
        <f t="shared" si="51"/>
        <v>Sweden</v>
      </c>
      <c r="T146" s="8" t="str">
        <f t="shared" si="51"/>
        <v>Oxeloesund</v>
      </c>
      <c r="U146" s="50">
        <f>'Gesamtenergie 2050 var.'!E69*'Energie pro Energieträger'!D$55</f>
        <v>0</v>
      </c>
      <c r="V146" s="54">
        <f>'Gesamtenergie 2050 var.'!F69*'Energie pro Energieträger'!D$53</f>
        <v>0</v>
      </c>
      <c r="W146" s="51">
        <f>'Gesamtenergie 2050 var.'!G69*'Energie pro Energieträger'!E$54</f>
        <v>1893.0069663923136</v>
      </c>
      <c r="X146" s="53">
        <f>'Gesamtenergie 2050 var.'!H69*'Energie pro Energieträger'!E$56</f>
        <v>2874.2086584205522</v>
      </c>
      <c r="Y146" s="52">
        <f>'Gesamtenergie 2050 var.'!I69*'Energie pro Energieträger'!E$53</f>
        <v>2189.0769071532814</v>
      </c>
      <c r="AA146" s="8" t="str">
        <f t="shared" si="52"/>
        <v>Sweden</v>
      </c>
      <c r="AB146" s="8" t="str">
        <f t="shared" si="52"/>
        <v>Oxeloesund</v>
      </c>
      <c r="AC146" s="50">
        <f>U146-'Verbrauch je Träger 2019'!F146</f>
        <v>0</v>
      </c>
      <c r="AD146" s="54">
        <f>V146-'Verbrauch je Träger 2019'!G146</f>
        <v>0</v>
      </c>
      <c r="AE146" s="51">
        <f>W146-'Verbrauch je Träger 2019'!H146</f>
        <v>-1550.9091175237695</v>
      </c>
      <c r="AF146" s="53">
        <f>X146-'Verbrauch je Träger 2019'!I146</f>
        <v>-2354.7913415794478</v>
      </c>
      <c r="AG146" s="52">
        <f>Y146-'Verbrauch je Träger 2019'!J146</f>
        <v>-1793.4742948860094</v>
      </c>
      <c r="AI146" s="8" t="str">
        <f t="shared" si="53"/>
        <v>Sweden</v>
      </c>
      <c r="AJ146" s="8" t="str">
        <f t="shared" si="53"/>
        <v>Oxeloesund</v>
      </c>
      <c r="AK146" s="50">
        <f>'Gesamtenergie 2050 var.'!E105*'Energie pro Energieträger'!D$55</f>
        <v>0</v>
      </c>
      <c r="AL146" s="54">
        <f>'Gesamtenergie 2050 var.'!F105*'Energie pro Energieträger'!D$53</f>
        <v>0</v>
      </c>
      <c r="AM146" s="51">
        <f>'Gesamtenergie 2050 var.'!G105*'Energie pro Energieträger'!E$54</f>
        <v>1785.8556286719943</v>
      </c>
      <c r="AN146" s="53">
        <f>'Gesamtenergie 2050 var.'!H105*'Energie pro Energieträger'!E$56</f>
        <v>2711.5176022835403</v>
      </c>
      <c r="AO146" s="52">
        <f>'Gesamtenergie 2050 var.'!I105*'Energie pro Energieträger'!E$53</f>
        <v>2065.1668935408316</v>
      </c>
      <c r="AQ146" s="8" t="str">
        <f t="shared" si="54"/>
        <v>Sweden</v>
      </c>
      <c r="AR146" s="8" t="str">
        <f t="shared" si="54"/>
        <v>Oxeloesund</v>
      </c>
      <c r="AS146" s="50">
        <f>AK146-'Verbrauch je Träger 2019'!F146</f>
        <v>0</v>
      </c>
      <c r="AT146" s="54">
        <f>AL146-'Verbrauch je Träger 2019'!G146</f>
        <v>0</v>
      </c>
      <c r="AU146" s="51">
        <f>AM146-'Verbrauch je Träger 2019'!H146</f>
        <v>-1658.0604552440889</v>
      </c>
      <c r="AV146" s="53">
        <f>AN146-'Verbrauch je Träger 2019'!I146</f>
        <v>-2517.4823977164597</v>
      </c>
      <c r="AW146" s="52">
        <f>AO146-'Verbrauch je Träger 2019'!J146</f>
        <v>-1917.3843084984592</v>
      </c>
    </row>
    <row r="147" spans="3:49" x14ac:dyDescent="0.25">
      <c r="C147" s="8" t="str">
        <f>'Produktion je Standort'!C33</f>
        <v>United Kingdom</v>
      </c>
      <c r="D147" s="8" t="str">
        <f>'Produktion je Standort'!D33</f>
        <v>Port Talbot</v>
      </c>
      <c r="E147" s="50">
        <f>'Gesamtenergie 2050 var.'!E34*'Energie pro Energieträger'!D$55</f>
        <v>0</v>
      </c>
      <c r="F147" s="54">
        <f>'Gesamtenergie 2050 var.'!F34*'Energie pro Energieträger'!D$53</f>
        <v>0</v>
      </c>
      <c r="G147" s="51">
        <f>'Gesamtenergie 2050 var.'!G34*'Energie pro Energieträger'!E$54</f>
        <v>5047.0661207108787</v>
      </c>
      <c r="H147" s="53">
        <f>'Gesamtenergie 2050 var.'!H34*'Energie pro Energieträger'!E$56</f>
        <v>7663.1102797335898</v>
      </c>
      <c r="I147" s="52">
        <f>'Gesamtenergie 2050 var.'!I34*'Energie pro Energieträger'!E$53</f>
        <v>5836.4369967321963</v>
      </c>
      <c r="K147" s="8" t="str">
        <f t="shared" si="50"/>
        <v>United Kingdom</v>
      </c>
      <c r="L147" s="8" t="str">
        <f t="shared" si="50"/>
        <v>Port Talbot</v>
      </c>
      <c r="M147" s="50">
        <f>E147-'Verbrauch je Träger 2019'!F147</f>
        <v>0</v>
      </c>
      <c r="N147" s="54">
        <f>F147-'Verbrauch je Träger 2019'!G147</f>
        <v>0</v>
      </c>
      <c r="O147" s="51">
        <f>G147-'Verbrauch je Träger 2019'!H147</f>
        <v>-3643.0821310373722</v>
      </c>
      <c r="P147" s="53">
        <f>H147-'Verbrauch je Träger 2019'!I147</f>
        <v>-5531.3997202664104</v>
      </c>
      <c r="Q147" s="52">
        <f>I147-'Verbrauch je Träger 2019'!J147</f>
        <v>-4212.8672030802827</v>
      </c>
      <c r="S147" s="8" t="str">
        <f t="shared" si="51"/>
        <v>United Kingdom</v>
      </c>
      <c r="T147" s="8" t="str">
        <f t="shared" si="51"/>
        <v>Port Talbot</v>
      </c>
      <c r="U147" s="50">
        <f>'Gesamtenergie 2050 var.'!E70*'Energie pro Energieträger'!D$55</f>
        <v>0</v>
      </c>
      <c r="V147" s="54">
        <f>'Gesamtenergie 2050 var.'!F70*'Energie pro Energieträger'!D$53</f>
        <v>0</v>
      </c>
      <c r="W147" s="51">
        <f>'Gesamtenergie 2050 var.'!G70*'Energie pro Energieträger'!E$54</f>
        <v>4776.687578529938</v>
      </c>
      <c r="X147" s="53">
        <f>'Gesamtenergie 2050 var.'!H70*'Energie pro Energieträger'!E$56</f>
        <v>7252.5865147478607</v>
      </c>
      <c r="Y147" s="52">
        <f>'Gesamtenergie 2050 var.'!I70*'Energie pro Energieträger'!E$53</f>
        <v>5523.7707290501139</v>
      </c>
      <c r="AA147" s="8" t="str">
        <f t="shared" si="52"/>
        <v>United Kingdom</v>
      </c>
      <c r="AB147" s="8" t="str">
        <f t="shared" si="52"/>
        <v>Port Talbot</v>
      </c>
      <c r="AC147" s="50">
        <f>U147-'Verbrauch je Träger 2019'!F147</f>
        <v>0</v>
      </c>
      <c r="AD147" s="54">
        <f>V147-'Verbrauch je Träger 2019'!G147</f>
        <v>0</v>
      </c>
      <c r="AE147" s="51">
        <f>W147-'Verbrauch je Träger 2019'!H147</f>
        <v>-3913.4606732183129</v>
      </c>
      <c r="AF147" s="53">
        <f>X147-'Verbrauch je Träger 2019'!I147</f>
        <v>-5941.9234852521395</v>
      </c>
      <c r="AG147" s="52">
        <f>Y147-'Verbrauch je Träger 2019'!J147</f>
        <v>-4525.5334707623651</v>
      </c>
      <c r="AI147" s="8" t="str">
        <f t="shared" si="53"/>
        <v>United Kingdom</v>
      </c>
      <c r="AJ147" s="8" t="str">
        <f t="shared" si="53"/>
        <v>Port Talbot</v>
      </c>
      <c r="AK147" s="50">
        <f>'Gesamtenergie 2050 var.'!E106*'Energie pro Energieträger'!D$55</f>
        <v>0</v>
      </c>
      <c r="AL147" s="54">
        <f>'Gesamtenergie 2050 var.'!F106*'Energie pro Energieträger'!D$53</f>
        <v>0</v>
      </c>
      <c r="AM147" s="51">
        <f>'Gesamtenergie 2050 var.'!G106*'Energie pro Energieträger'!E$54</f>
        <v>4506.3090363489991</v>
      </c>
      <c r="AN147" s="53">
        <f>'Gesamtenergie 2050 var.'!H106*'Energie pro Energieträger'!E$56</f>
        <v>6842.0627497621335</v>
      </c>
      <c r="AO147" s="52">
        <f>'Gesamtenergie 2050 var.'!I106*'Energie pro Energieträger'!E$53</f>
        <v>5211.1044613680324</v>
      </c>
      <c r="AQ147" s="8" t="str">
        <f t="shared" si="54"/>
        <v>United Kingdom</v>
      </c>
      <c r="AR147" s="8" t="str">
        <f t="shared" si="54"/>
        <v>Port Talbot</v>
      </c>
      <c r="AS147" s="50">
        <f>AK147-'Verbrauch je Träger 2019'!F147</f>
        <v>0</v>
      </c>
      <c r="AT147" s="54">
        <f>AL147-'Verbrauch je Träger 2019'!G147</f>
        <v>0</v>
      </c>
      <c r="AU147" s="51">
        <f>AM147-'Verbrauch je Träger 2019'!H147</f>
        <v>-4183.8392153992518</v>
      </c>
      <c r="AV147" s="53">
        <f>AN147-'Verbrauch je Träger 2019'!I147</f>
        <v>-6352.4472502378667</v>
      </c>
      <c r="AW147" s="52">
        <f>AO147-'Verbrauch je Träger 2019'!J147</f>
        <v>-4838.1997384444467</v>
      </c>
    </row>
    <row r="148" spans="3:49" x14ac:dyDescent="0.25">
      <c r="C148" s="8" t="str">
        <f>'Produktion je Standort'!C34</f>
        <v>United Kingdom</v>
      </c>
      <c r="D148" s="8" t="str">
        <f>'Produktion je Standort'!D34</f>
        <v>Scunthorpe</v>
      </c>
      <c r="E148" s="50">
        <f>'Gesamtenergie 2050 var.'!E35*'Energie pro Energieträger'!D$55</f>
        <v>0</v>
      </c>
      <c r="F148" s="54">
        <f>'Gesamtenergie 2050 var.'!F35*'Energie pro Energieträger'!D$53</f>
        <v>0</v>
      </c>
      <c r="G148" s="51">
        <f>'Gesamtenergie 2050 var.'!G35*'Energie pro Energieträger'!E$54</f>
        <v>3733.6288343435826</v>
      </c>
      <c r="H148" s="53">
        <f>'Gesamtenergie 2050 var.'!H35*'Energie pro Energieträger'!E$56</f>
        <v>5668.8794671741225</v>
      </c>
      <c r="I148" s="52">
        <f>'Gesamtenergie 2050 var.'!I35*'Energie pro Energieträger'!E$53</f>
        <v>4317.5755854293666</v>
      </c>
      <c r="K148" s="8" t="str">
        <f t="shared" si="50"/>
        <v>United Kingdom</v>
      </c>
      <c r="L148" s="8" t="str">
        <f t="shared" si="50"/>
        <v>Scunthorpe</v>
      </c>
      <c r="M148" s="50">
        <f>E148-'Verbrauch je Träger 2019'!F148</f>
        <v>0</v>
      </c>
      <c r="N148" s="54">
        <f>F148-'Verbrauch je Träger 2019'!G148</f>
        <v>0</v>
      </c>
      <c r="O148" s="51">
        <f>G148-'Verbrauch je Träger 2019'!H148</f>
        <v>-2695.0145222997726</v>
      </c>
      <c r="P148" s="53">
        <f>H148-'Verbrauch je Träger 2019'!I148</f>
        <v>-4091.9205328258786</v>
      </c>
      <c r="Q148" s="52">
        <f>I148-'Verbrauch je Träger 2019'!J148</f>
        <v>-3116.5199917106438</v>
      </c>
      <c r="S148" s="8" t="str">
        <f t="shared" si="51"/>
        <v>United Kingdom</v>
      </c>
      <c r="T148" s="8" t="str">
        <f t="shared" si="51"/>
        <v>Scunthorpe</v>
      </c>
      <c r="U148" s="50">
        <f>'Gesamtenergie 2050 var.'!E71*'Energie pro Energieträger'!D$55</f>
        <v>0</v>
      </c>
      <c r="V148" s="54">
        <f>'Gesamtenergie 2050 var.'!F71*'Energie pro Energieträger'!D$53</f>
        <v>0</v>
      </c>
      <c r="W148" s="51">
        <f>'Gesamtenergie 2050 var.'!G71*'Energie pro Energieträger'!E$54</f>
        <v>3533.6130039323189</v>
      </c>
      <c r="X148" s="53">
        <f>'Gesamtenergie 2050 var.'!H71*'Energie pro Energieträger'!E$56</f>
        <v>5365.1894957183649</v>
      </c>
      <c r="Y148" s="52">
        <f>'Gesamtenergie 2050 var.'!I71*'Energie pro Energieträger'!E$53</f>
        <v>4086.2768933527923</v>
      </c>
      <c r="AA148" s="8" t="str">
        <f t="shared" si="52"/>
        <v>United Kingdom</v>
      </c>
      <c r="AB148" s="8" t="str">
        <f t="shared" si="52"/>
        <v>Scunthorpe</v>
      </c>
      <c r="AC148" s="50">
        <f>U148-'Verbrauch je Träger 2019'!F148</f>
        <v>0</v>
      </c>
      <c r="AD148" s="54">
        <f>V148-'Verbrauch je Träger 2019'!G148</f>
        <v>0</v>
      </c>
      <c r="AE148" s="51">
        <f>W148-'Verbrauch je Träger 2019'!H148</f>
        <v>-2895.0303527110364</v>
      </c>
      <c r="AF148" s="53">
        <f>X148-'Verbrauch je Träger 2019'!I148</f>
        <v>-4395.6105042816362</v>
      </c>
      <c r="AG148" s="52">
        <f>Y148-'Verbrauch je Träger 2019'!J148</f>
        <v>-3347.8186837872181</v>
      </c>
      <c r="AI148" s="8" t="str">
        <f t="shared" si="53"/>
        <v>United Kingdom</v>
      </c>
      <c r="AJ148" s="8" t="str">
        <f t="shared" si="53"/>
        <v>Scunthorpe</v>
      </c>
      <c r="AK148" s="50">
        <f>'Gesamtenergie 2050 var.'!E107*'Energie pro Energieträger'!D$55</f>
        <v>0</v>
      </c>
      <c r="AL148" s="54">
        <f>'Gesamtenergie 2050 var.'!F107*'Energie pro Energieträger'!D$53</f>
        <v>0</v>
      </c>
      <c r="AM148" s="51">
        <f>'Gesamtenergie 2050 var.'!G107*'Energie pro Energieträger'!E$54</f>
        <v>3333.5971735210555</v>
      </c>
      <c r="AN148" s="53">
        <f>'Gesamtenergie 2050 var.'!H107*'Energie pro Energieträger'!E$56</f>
        <v>5061.4995242626092</v>
      </c>
      <c r="AO148" s="52">
        <f>'Gesamtenergie 2050 var.'!I107*'Energie pro Energieträger'!E$53</f>
        <v>3854.9782012762194</v>
      </c>
      <c r="AQ148" s="8" t="str">
        <f t="shared" si="54"/>
        <v>United Kingdom</v>
      </c>
      <c r="AR148" s="8" t="str">
        <f t="shared" si="54"/>
        <v>Scunthorpe</v>
      </c>
      <c r="AS148" s="50">
        <f>AK148-'Verbrauch je Träger 2019'!F148</f>
        <v>0</v>
      </c>
      <c r="AT148" s="54">
        <f>AL148-'Verbrauch je Träger 2019'!G148</f>
        <v>0</v>
      </c>
      <c r="AU148" s="51">
        <f>AM148-'Verbrauch je Träger 2019'!H148</f>
        <v>-3095.0461831222997</v>
      </c>
      <c r="AV148" s="53">
        <f>AN148-'Verbrauch je Träger 2019'!I148</f>
        <v>-4699.3004757373919</v>
      </c>
      <c r="AW148" s="52">
        <f>AO148-'Verbrauch je Träger 2019'!J148</f>
        <v>-3579.117375863791</v>
      </c>
    </row>
    <row r="149" spans="3:49" ht="15.75" thickBot="1" x14ac:dyDescent="0.3"/>
    <row r="150" spans="3:49" s="30" customFormat="1" ht="15.75" thickBot="1" x14ac:dyDescent="0.3">
      <c r="C150" s="100" t="s">
        <v>26</v>
      </c>
      <c r="D150" s="101"/>
      <c r="E150" s="79">
        <f>SUM(E120:E148)</f>
        <v>0</v>
      </c>
      <c r="F150" s="81">
        <f t="shared" ref="F150:I150" si="55">SUM(F120:F148)</f>
        <v>0</v>
      </c>
      <c r="G150" s="79">
        <f t="shared" si="55"/>
        <v>141497.86562727473</v>
      </c>
      <c r="H150" s="79">
        <f t="shared" si="55"/>
        <v>214840.40880685064</v>
      </c>
      <c r="I150" s="82">
        <f t="shared" si="55"/>
        <v>163628.40473137036</v>
      </c>
      <c r="K150" s="100" t="s">
        <v>26</v>
      </c>
      <c r="L150" s="101"/>
      <c r="M150" s="79">
        <f>SUM(M120:M148)</f>
        <v>0</v>
      </c>
      <c r="N150" s="81">
        <f t="shared" ref="N150:Q150" si="56">SUM(N120:N148)</f>
        <v>0</v>
      </c>
      <c r="O150" s="79">
        <f t="shared" si="56"/>
        <v>-102136.2378692287</v>
      </c>
      <c r="P150" s="79">
        <f t="shared" si="56"/>
        <v>-155076.48119314926</v>
      </c>
      <c r="Q150" s="82">
        <f t="shared" si="56"/>
        <v>-118110.54247156251</v>
      </c>
      <c r="S150" s="100" t="s">
        <v>26</v>
      </c>
      <c r="T150" s="101"/>
      <c r="U150" s="79">
        <f>SUM(U120:U148)</f>
        <v>0</v>
      </c>
      <c r="V150" s="81">
        <f t="shared" ref="V150:Y150" si="57">SUM(V120:V148)</f>
        <v>0</v>
      </c>
      <c r="W150" s="79">
        <f t="shared" si="57"/>
        <v>133917.62282581363</v>
      </c>
      <c r="X150" s="79">
        <f t="shared" si="57"/>
        <v>203331.10119219794</v>
      </c>
      <c r="Y150" s="82">
        <f t="shared" si="57"/>
        <v>154862.59733504697</v>
      </c>
      <c r="AA150" s="100" t="s">
        <v>26</v>
      </c>
      <c r="AB150" s="101"/>
      <c r="AC150" s="79">
        <f>SUM(AC120:AC148)</f>
        <v>0</v>
      </c>
      <c r="AD150" s="81">
        <f t="shared" ref="AD150:AG150" si="58">SUM(AD120:AD148)</f>
        <v>0</v>
      </c>
      <c r="AE150" s="79">
        <f t="shared" si="58"/>
        <v>-109716.48067068988</v>
      </c>
      <c r="AF150" s="79">
        <f t="shared" si="58"/>
        <v>-166585.78880780214</v>
      </c>
      <c r="AG150" s="82">
        <f t="shared" si="58"/>
        <v>-126876.34986788593</v>
      </c>
      <c r="AI150" s="100" t="s">
        <v>26</v>
      </c>
      <c r="AJ150" s="101"/>
      <c r="AK150" s="79">
        <f>SUM(AK120:AK148)</f>
        <v>0</v>
      </c>
      <c r="AL150" s="81">
        <f t="shared" ref="AL150:AO150" si="59">SUM(AL120:AL148)</f>
        <v>0</v>
      </c>
      <c r="AM150" s="79">
        <f t="shared" si="59"/>
        <v>126337.38002435249</v>
      </c>
      <c r="AN150" s="79">
        <f t="shared" si="59"/>
        <v>191821.79357754526</v>
      </c>
      <c r="AO150" s="82">
        <f t="shared" si="59"/>
        <v>146096.78993872352</v>
      </c>
      <c r="AQ150" s="100" t="s">
        <v>26</v>
      </c>
      <c r="AR150" s="101"/>
      <c r="AS150" s="79">
        <f>SUM(AS120:AS148)</f>
        <v>0</v>
      </c>
      <c r="AT150" s="81">
        <f t="shared" ref="AT150:AW150" si="60">SUM(AT120:AT148)</f>
        <v>0</v>
      </c>
      <c r="AU150" s="79">
        <f t="shared" si="60"/>
        <v>-117296.72347215097</v>
      </c>
      <c r="AV150" s="79">
        <f t="shared" si="60"/>
        <v>-178095.09642245478</v>
      </c>
      <c r="AW150" s="82">
        <f t="shared" si="60"/>
        <v>-135642.15726420935</v>
      </c>
    </row>
    <row r="153" spans="3:49" ht="41.25" customHeight="1" x14ac:dyDescent="0.35">
      <c r="C153" s="91" t="s">
        <v>174</v>
      </c>
      <c r="D153" s="91"/>
      <c r="E153" s="91"/>
      <c r="F153" s="91"/>
      <c r="G153" s="91"/>
      <c r="H153" s="91"/>
      <c r="I153" s="91"/>
      <c r="K153" s="91" t="s">
        <v>175</v>
      </c>
      <c r="L153" s="91"/>
      <c r="M153" s="91"/>
      <c r="N153" s="91"/>
      <c r="O153" s="91"/>
      <c r="P153" s="91"/>
      <c r="Q153" s="91"/>
      <c r="S153" s="91" t="s">
        <v>176</v>
      </c>
      <c r="T153" s="91"/>
      <c r="U153" s="91"/>
      <c r="V153" s="91"/>
      <c r="W153" s="91"/>
      <c r="X153" s="91"/>
      <c r="Y153" s="91"/>
      <c r="AA153" s="91" t="s">
        <v>177</v>
      </c>
      <c r="AB153" s="91"/>
      <c r="AC153" s="91"/>
      <c r="AD153" s="91"/>
      <c r="AE153" s="91"/>
      <c r="AF153" s="91"/>
      <c r="AG153" s="91"/>
      <c r="AI153" s="91" t="s">
        <v>178</v>
      </c>
      <c r="AJ153" s="91"/>
      <c r="AK153" s="91"/>
      <c r="AL153" s="91"/>
      <c r="AM153" s="91"/>
      <c r="AN153" s="91"/>
      <c r="AO153" s="91"/>
      <c r="AQ153" s="91" t="s">
        <v>179</v>
      </c>
      <c r="AR153" s="91"/>
      <c r="AS153" s="91"/>
      <c r="AT153" s="91"/>
      <c r="AU153" s="91"/>
      <c r="AV153" s="91"/>
      <c r="AW153" s="91"/>
    </row>
    <row r="155" spans="3:49" ht="15.75" x14ac:dyDescent="0.25">
      <c r="E155" s="99" t="s">
        <v>45</v>
      </c>
      <c r="F155" s="99"/>
      <c r="G155" s="99" t="s">
        <v>42</v>
      </c>
      <c r="H155" s="99"/>
      <c r="I155" s="99"/>
      <c r="M155" s="99" t="s">
        <v>45</v>
      </c>
      <c r="N155" s="99"/>
      <c r="O155" s="99" t="s">
        <v>42</v>
      </c>
      <c r="P155" s="99"/>
      <c r="Q155" s="99"/>
      <c r="U155" s="99" t="s">
        <v>45</v>
      </c>
      <c r="V155" s="99"/>
      <c r="W155" s="99" t="s">
        <v>42</v>
      </c>
      <c r="X155" s="99"/>
      <c r="Y155" s="99"/>
      <c r="AC155" s="99" t="s">
        <v>45</v>
      </c>
      <c r="AD155" s="99"/>
      <c r="AE155" s="99" t="s">
        <v>42</v>
      </c>
      <c r="AF155" s="99"/>
      <c r="AG155" s="99"/>
      <c r="AK155" s="99" t="s">
        <v>45</v>
      </c>
      <c r="AL155" s="99"/>
      <c r="AM155" s="99" t="s">
        <v>42</v>
      </c>
      <c r="AN155" s="99"/>
      <c r="AO155" s="99"/>
      <c r="AS155" s="99" t="s">
        <v>45</v>
      </c>
      <c r="AT155" s="99"/>
      <c r="AU155" s="99" t="s">
        <v>42</v>
      </c>
      <c r="AV155" s="99"/>
      <c r="AW155" s="99"/>
    </row>
    <row r="156" spans="3:49" s="1" customFormat="1" x14ac:dyDescent="0.25">
      <c r="C156" s="15" t="s">
        <v>51</v>
      </c>
      <c r="D156" s="15" t="s">
        <v>52</v>
      </c>
      <c r="E156" s="62" t="str">
        <f>Studienliste!$F$17</f>
        <v>ISI-05 13</v>
      </c>
      <c r="F156" s="63" t="s">
        <v>128</v>
      </c>
      <c r="G156" s="64" t="str">
        <f>Studienliste!$F$10</f>
        <v>OTTO-01 17</v>
      </c>
      <c r="H156" s="65" t="str">
        <f>Studienliste!$F$8</f>
        <v>TUD-02 20</v>
      </c>
      <c r="I156" s="66" t="str">
        <f>F156</f>
        <v>ENWI</v>
      </c>
      <c r="K156" s="15" t="s">
        <v>51</v>
      </c>
      <c r="L156" s="15" t="s">
        <v>52</v>
      </c>
      <c r="M156" s="62" t="str">
        <f>Studienliste!$F$17</f>
        <v>ISI-05 13</v>
      </c>
      <c r="N156" s="63" t="s">
        <v>128</v>
      </c>
      <c r="O156" s="64" t="str">
        <f>Studienliste!$F$10</f>
        <v>OTTO-01 17</v>
      </c>
      <c r="P156" s="65" t="str">
        <f>Studienliste!$F$8</f>
        <v>TUD-02 20</v>
      </c>
      <c r="Q156" s="66" t="str">
        <f>N156</f>
        <v>ENWI</v>
      </c>
      <c r="S156" s="15" t="s">
        <v>51</v>
      </c>
      <c r="T156" s="15" t="s">
        <v>52</v>
      </c>
      <c r="U156" s="62" t="str">
        <f>Studienliste!$F$17</f>
        <v>ISI-05 13</v>
      </c>
      <c r="V156" s="63" t="s">
        <v>128</v>
      </c>
      <c r="W156" s="64" t="str">
        <f>Studienliste!$F$10</f>
        <v>OTTO-01 17</v>
      </c>
      <c r="X156" s="65" t="str">
        <f>Studienliste!$F$8</f>
        <v>TUD-02 20</v>
      </c>
      <c r="Y156" s="66" t="str">
        <f>V156</f>
        <v>ENWI</v>
      </c>
      <c r="AA156" s="15" t="s">
        <v>51</v>
      </c>
      <c r="AB156" s="15" t="s">
        <v>52</v>
      </c>
      <c r="AC156" s="62" t="str">
        <f>Studienliste!$F$17</f>
        <v>ISI-05 13</v>
      </c>
      <c r="AD156" s="63" t="s">
        <v>128</v>
      </c>
      <c r="AE156" s="64" t="str">
        <f>Studienliste!$F$10</f>
        <v>OTTO-01 17</v>
      </c>
      <c r="AF156" s="65" t="str">
        <f>Studienliste!$F$8</f>
        <v>TUD-02 20</v>
      </c>
      <c r="AG156" s="66" t="str">
        <f>AD156</f>
        <v>ENWI</v>
      </c>
      <c r="AI156" s="15" t="s">
        <v>51</v>
      </c>
      <c r="AJ156" s="15" t="s">
        <v>52</v>
      </c>
      <c r="AK156" s="62" t="str">
        <f>Studienliste!$F$17</f>
        <v>ISI-05 13</v>
      </c>
      <c r="AL156" s="63" t="s">
        <v>128</v>
      </c>
      <c r="AM156" s="64" t="str">
        <f>Studienliste!$F$10</f>
        <v>OTTO-01 17</v>
      </c>
      <c r="AN156" s="65" t="str">
        <f>Studienliste!$F$8</f>
        <v>TUD-02 20</v>
      </c>
      <c r="AO156" s="66" t="str">
        <f>AL156</f>
        <v>ENWI</v>
      </c>
      <c r="AQ156" s="15" t="s">
        <v>51</v>
      </c>
      <c r="AR156" s="15" t="s">
        <v>52</v>
      </c>
      <c r="AS156" s="62" t="str">
        <f>Studienliste!$F$17</f>
        <v>ISI-05 13</v>
      </c>
      <c r="AT156" s="63" t="s">
        <v>128</v>
      </c>
      <c r="AU156" s="64" t="str">
        <f>Studienliste!$F$10</f>
        <v>OTTO-01 17</v>
      </c>
      <c r="AV156" s="65" t="str">
        <f>Studienliste!$F$8</f>
        <v>TUD-02 20</v>
      </c>
      <c r="AW156" s="66" t="str">
        <f>AT156</f>
        <v>ENWI</v>
      </c>
    </row>
    <row r="157" spans="3:49" x14ac:dyDescent="0.25">
      <c r="C157" s="8" t="str">
        <f>C120</f>
        <v>Austria</v>
      </c>
      <c r="D157" s="8" t="str">
        <f>D120</f>
        <v>Donawitz</v>
      </c>
      <c r="E157" s="50">
        <f>'Gesamtenergie 2050 var.'!E7*'Energie pro Energieträger'!D$59</f>
        <v>0</v>
      </c>
      <c r="F157" s="54">
        <f>'Gesamtenergie 2050 var.'!F7*'Energie pro Energieträger'!D$57</f>
        <v>226.88221892852346</v>
      </c>
      <c r="G157" s="51">
        <f>'Gesamtenergie 2050 var.'!G7*'Energie pro Energieträger'!E$58</f>
        <v>735.53579740906116</v>
      </c>
      <c r="H157" s="53">
        <f>'Gesamtenergie 2050 var.'!H7*'Energie pro Energieträger'!E$60</f>
        <v>0</v>
      </c>
      <c r="I157" s="52">
        <f>'Gesamtenergie 2050 var.'!I7*'Energie pro Energieträger'!E$57</f>
        <v>0</v>
      </c>
      <c r="K157" s="8" t="str">
        <f>C157</f>
        <v>Austria</v>
      </c>
      <c r="L157" s="8" t="str">
        <f>D157</f>
        <v>Donawitz</v>
      </c>
      <c r="M157" s="50">
        <f>E157-'Verbrauch je Träger 2019'!F157</f>
        <v>0</v>
      </c>
      <c r="N157" s="54">
        <f>F157-'Verbrauch je Träger 2019'!G157</f>
        <v>-163.76852172330825</v>
      </c>
      <c r="O157" s="51">
        <f>G157-'Verbrauch je Träger 2019'!H157</f>
        <v>-530.92574105247718</v>
      </c>
      <c r="P157" s="53">
        <f>H157-'Verbrauch je Träger 2019'!I157</f>
        <v>0</v>
      </c>
      <c r="Q157" s="52">
        <f>I157-'Verbrauch je Träger 2019'!J157</f>
        <v>0</v>
      </c>
      <c r="S157" s="8" t="str">
        <f>K157</f>
        <v>Austria</v>
      </c>
      <c r="T157" s="8" t="str">
        <f>L157</f>
        <v>Donawitz</v>
      </c>
      <c r="U157" s="50">
        <f>'Gesamtenergie 2050 var.'!E43*'Energie pro Energieträger'!D$59</f>
        <v>0</v>
      </c>
      <c r="V157" s="54">
        <f>'Gesamtenergie 2050 var.'!F43*'Energie pro Energieträger'!D$57</f>
        <v>214.7278143430668</v>
      </c>
      <c r="W157" s="51">
        <f>'Gesamtenergie 2050 var.'!G43*'Energie pro Energieträger'!E$58</f>
        <v>696.13209397643266</v>
      </c>
      <c r="X157" s="53">
        <f>'Gesamtenergie 2050 var.'!H43*'Energie pro Energieträger'!E$60</f>
        <v>0</v>
      </c>
      <c r="Y157" s="52">
        <f>'Gesamtenergie 2050 var.'!I43*'Energie pro Energieträger'!E$57</f>
        <v>0</v>
      </c>
      <c r="AA157" s="8" t="str">
        <f>S157</f>
        <v>Austria</v>
      </c>
      <c r="AB157" s="8" t="str">
        <f>T157</f>
        <v>Donawitz</v>
      </c>
      <c r="AC157" s="50">
        <f>U157-'Verbrauch je Träger 2019'!F157</f>
        <v>0</v>
      </c>
      <c r="AD157" s="54">
        <f>V157-'Verbrauch je Träger 2019'!G157</f>
        <v>-175.92292630876491</v>
      </c>
      <c r="AE157" s="51">
        <f>W157-'Verbrauch je Träger 2019'!H157</f>
        <v>-570.32944448510568</v>
      </c>
      <c r="AF157" s="53">
        <f>X157-'Verbrauch je Träger 2019'!I157</f>
        <v>0</v>
      </c>
      <c r="AG157" s="52">
        <f>Y157-'Verbrauch je Träger 2019'!J157</f>
        <v>0</v>
      </c>
      <c r="AI157" s="8" t="str">
        <f>AA157</f>
        <v>Austria</v>
      </c>
      <c r="AJ157" s="8" t="str">
        <f>AB157</f>
        <v>Donawitz</v>
      </c>
      <c r="AK157" s="50">
        <f>'Gesamtenergie 2050 var.'!E79*'Energie pro Energieträger'!D$59</f>
        <v>0</v>
      </c>
      <c r="AL157" s="54">
        <f>'Gesamtenergie 2050 var.'!F79*'Energie pro Energieträger'!D$57</f>
        <v>202.57340975761022</v>
      </c>
      <c r="AM157" s="51">
        <f>'Gesamtenergie 2050 var.'!G79*'Energie pro Energieträger'!E$58</f>
        <v>656.72839054380461</v>
      </c>
      <c r="AN157" s="53">
        <f>'Gesamtenergie 2050 var.'!H79*'Energie pro Energieträger'!E$60</f>
        <v>0</v>
      </c>
      <c r="AO157" s="52">
        <f>'Gesamtenergie 2050 var.'!I79*'Energie pro Energieträger'!E$57</f>
        <v>0</v>
      </c>
      <c r="AQ157" s="8" t="str">
        <f>AI157</f>
        <v>Austria</v>
      </c>
      <c r="AR157" s="8" t="str">
        <f>AJ157</f>
        <v>Donawitz</v>
      </c>
      <c r="AS157" s="50">
        <f>AK157-'Verbrauch je Träger 2019'!F157</f>
        <v>0</v>
      </c>
      <c r="AT157" s="54">
        <f>AL157-'Verbrauch je Träger 2019'!G157</f>
        <v>-188.07733089422149</v>
      </c>
      <c r="AU157" s="51">
        <f>AM157-'Verbrauch je Träger 2019'!H157</f>
        <v>-609.73314791773373</v>
      </c>
      <c r="AV157" s="53">
        <f>AN157-'Verbrauch je Träger 2019'!I157</f>
        <v>0</v>
      </c>
      <c r="AW157" s="52">
        <f>AO157-'Verbrauch je Träger 2019'!J157</f>
        <v>0</v>
      </c>
    </row>
    <row r="158" spans="3:49" x14ac:dyDescent="0.25">
      <c r="C158" s="8" t="str">
        <f t="shared" ref="C158:D185" si="61">C121</f>
        <v>Austria</v>
      </c>
      <c r="D158" s="8" t="str">
        <f t="shared" si="61"/>
        <v>Linz</v>
      </c>
      <c r="E158" s="50">
        <f>'Gesamtenergie 2050 var.'!E8*'Energie pro Energieträger'!D$59</f>
        <v>0</v>
      </c>
      <c r="F158" s="54">
        <f>'Gesamtenergie 2050 var.'!F8*'Energie pro Energieträger'!D$57</f>
        <v>226.88221892852346</v>
      </c>
      <c r="G158" s="51">
        <f>'Gesamtenergie 2050 var.'!G8*'Energie pro Energieträger'!E$58</f>
        <v>735.53579740906116</v>
      </c>
      <c r="H158" s="53">
        <f>'Gesamtenergie 2050 var.'!H8*'Energie pro Energieträger'!E$60</f>
        <v>0</v>
      </c>
      <c r="I158" s="52">
        <f>'Gesamtenergie 2050 var.'!I8*'Energie pro Energieträger'!E$57</f>
        <v>0</v>
      </c>
      <c r="K158" s="8" t="str">
        <f t="shared" ref="K158:K185" si="62">C158</f>
        <v>Austria</v>
      </c>
      <c r="L158" s="8" t="str">
        <f t="shared" ref="L158:L185" si="63">D158</f>
        <v>Linz</v>
      </c>
      <c r="M158" s="50">
        <f>E158-'Verbrauch je Träger 2019'!F158</f>
        <v>0</v>
      </c>
      <c r="N158" s="54">
        <f>F158-'Verbrauch je Träger 2019'!G158</f>
        <v>-163.76852172330825</v>
      </c>
      <c r="O158" s="51">
        <f>G158-'Verbrauch je Träger 2019'!H158</f>
        <v>-530.92574105247718</v>
      </c>
      <c r="P158" s="53">
        <f>H158-'Verbrauch je Träger 2019'!I158</f>
        <v>0</v>
      </c>
      <c r="Q158" s="52">
        <f>I158-'Verbrauch je Träger 2019'!J158</f>
        <v>0</v>
      </c>
      <c r="S158" s="8" t="str">
        <f t="shared" ref="S158:S185" si="64">K158</f>
        <v>Austria</v>
      </c>
      <c r="T158" s="8" t="str">
        <f t="shared" ref="T158:T185" si="65">L158</f>
        <v>Linz</v>
      </c>
      <c r="U158" s="50">
        <f>'Gesamtenergie 2050 var.'!E44*'Energie pro Energieträger'!D$59</f>
        <v>0</v>
      </c>
      <c r="V158" s="54">
        <f>'Gesamtenergie 2050 var.'!F44*'Energie pro Energieträger'!D$57</f>
        <v>214.7278143430668</v>
      </c>
      <c r="W158" s="51">
        <f>'Gesamtenergie 2050 var.'!G44*'Energie pro Energieträger'!E$58</f>
        <v>696.13209397643266</v>
      </c>
      <c r="X158" s="53">
        <f>'Gesamtenergie 2050 var.'!H44*'Energie pro Energieträger'!E$60</f>
        <v>0</v>
      </c>
      <c r="Y158" s="52">
        <f>'Gesamtenergie 2050 var.'!I44*'Energie pro Energieträger'!E$57</f>
        <v>0</v>
      </c>
      <c r="AA158" s="8" t="str">
        <f t="shared" ref="AA158:AA185" si="66">S158</f>
        <v>Austria</v>
      </c>
      <c r="AB158" s="8" t="str">
        <f t="shared" ref="AB158:AB185" si="67">T158</f>
        <v>Linz</v>
      </c>
      <c r="AC158" s="50">
        <f>U158-'Verbrauch je Träger 2019'!F158</f>
        <v>0</v>
      </c>
      <c r="AD158" s="54">
        <f>V158-'Verbrauch je Träger 2019'!G158</f>
        <v>-175.92292630876491</v>
      </c>
      <c r="AE158" s="51">
        <f>W158-'Verbrauch je Träger 2019'!H158</f>
        <v>-570.32944448510568</v>
      </c>
      <c r="AF158" s="53">
        <f>X158-'Verbrauch je Träger 2019'!I158</f>
        <v>0</v>
      </c>
      <c r="AG158" s="52">
        <f>Y158-'Verbrauch je Träger 2019'!J158</f>
        <v>0</v>
      </c>
      <c r="AI158" s="8" t="str">
        <f t="shared" ref="AI158:AI185" si="68">AA158</f>
        <v>Austria</v>
      </c>
      <c r="AJ158" s="8" t="str">
        <f t="shared" ref="AJ158:AJ185" si="69">AB158</f>
        <v>Linz</v>
      </c>
      <c r="AK158" s="50">
        <f>'Gesamtenergie 2050 var.'!E80*'Energie pro Energieträger'!D$59</f>
        <v>0</v>
      </c>
      <c r="AL158" s="54">
        <f>'Gesamtenergie 2050 var.'!F80*'Energie pro Energieträger'!D$57</f>
        <v>202.57340975761022</v>
      </c>
      <c r="AM158" s="51">
        <f>'Gesamtenergie 2050 var.'!G80*'Energie pro Energieträger'!E$58</f>
        <v>656.72839054380461</v>
      </c>
      <c r="AN158" s="53">
        <f>'Gesamtenergie 2050 var.'!H80*'Energie pro Energieträger'!E$60</f>
        <v>0</v>
      </c>
      <c r="AO158" s="52">
        <f>'Gesamtenergie 2050 var.'!I80*'Energie pro Energieträger'!E$57</f>
        <v>0</v>
      </c>
      <c r="AQ158" s="8" t="str">
        <f t="shared" ref="AQ158:AQ185" si="70">AI158</f>
        <v>Austria</v>
      </c>
      <c r="AR158" s="8" t="str">
        <f t="shared" ref="AR158:AR185" si="71">AJ158</f>
        <v>Linz</v>
      </c>
      <c r="AS158" s="50">
        <f>AK158-'Verbrauch je Träger 2019'!F158</f>
        <v>0</v>
      </c>
      <c r="AT158" s="54">
        <f>AL158-'Verbrauch je Träger 2019'!G158</f>
        <v>-188.07733089422149</v>
      </c>
      <c r="AU158" s="51">
        <f>AM158-'Verbrauch je Träger 2019'!H158</f>
        <v>-609.73314791773373</v>
      </c>
      <c r="AV158" s="53">
        <f>AN158-'Verbrauch je Träger 2019'!I158</f>
        <v>0</v>
      </c>
      <c r="AW158" s="52">
        <f>AO158-'Verbrauch je Träger 2019'!J158</f>
        <v>0</v>
      </c>
    </row>
    <row r="159" spans="3:49" x14ac:dyDescent="0.25">
      <c r="C159" s="8" t="str">
        <f t="shared" si="61"/>
        <v>Belgium</v>
      </c>
      <c r="D159" s="8" t="str">
        <f t="shared" si="61"/>
        <v>Ghent</v>
      </c>
      <c r="E159" s="50">
        <f>'Gesamtenergie 2050 var.'!E9*'Energie pro Energieträger'!D$59</f>
        <v>0</v>
      </c>
      <c r="F159" s="54">
        <f>'Gesamtenergie 2050 var.'!F9*'Energie pro Energieträger'!D$57</f>
        <v>327.72544213105027</v>
      </c>
      <c r="G159" s="51">
        <f>'Gesamtenergie 2050 var.'!G9*'Energie pro Energieträger'!E$58</f>
        <v>1062.4622570578804</v>
      </c>
      <c r="H159" s="53">
        <f>'Gesamtenergie 2050 var.'!H9*'Energie pro Energieträger'!E$60</f>
        <v>0</v>
      </c>
      <c r="I159" s="52">
        <f>'Gesamtenergie 2050 var.'!I9*'Energie pro Energieträger'!E$57</f>
        <v>0</v>
      </c>
      <c r="K159" s="8" t="str">
        <f t="shared" si="62"/>
        <v>Belgium</v>
      </c>
      <c r="L159" s="8" t="str">
        <f t="shared" si="63"/>
        <v>Ghent</v>
      </c>
      <c r="M159" s="50">
        <f>E159-'Verbrauch je Träger 2019'!F159</f>
        <v>0</v>
      </c>
      <c r="N159" s="54">
        <f>F159-'Verbrauch je Träger 2019'!G159</f>
        <v>-236.55935419878881</v>
      </c>
      <c r="O159" s="51">
        <f>G159-'Verbrauch je Träger 2019'!H159</f>
        <v>-766.90837231274872</v>
      </c>
      <c r="P159" s="53">
        <f>H159-'Verbrauch je Träger 2019'!I159</f>
        <v>0</v>
      </c>
      <c r="Q159" s="52">
        <f>I159-'Verbrauch je Träger 2019'!J159</f>
        <v>0</v>
      </c>
      <c r="S159" s="8" t="str">
        <f t="shared" si="64"/>
        <v>Belgium</v>
      </c>
      <c r="T159" s="8" t="str">
        <f t="shared" si="65"/>
        <v>Ghent</v>
      </c>
      <c r="U159" s="50">
        <f>'Gesamtenergie 2050 var.'!E45*'Energie pro Energieträger'!D$59</f>
        <v>0</v>
      </c>
      <c r="V159" s="54">
        <f>'Gesamtenergie 2050 var.'!F45*'Energie pro Energieträger'!D$57</f>
        <v>310.16872201688687</v>
      </c>
      <c r="W159" s="51">
        <f>'Gesamtenergie 2050 var.'!G45*'Energie pro Energieträger'!E$58</f>
        <v>1005.5446361440654</v>
      </c>
      <c r="X159" s="53">
        <f>'Gesamtenergie 2050 var.'!H45*'Energie pro Energieträger'!E$60</f>
        <v>0</v>
      </c>
      <c r="Y159" s="52">
        <f>'Gesamtenergie 2050 var.'!I45*'Energie pro Energieträger'!E$57</f>
        <v>0</v>
      </c>
      <c r="AA159" s="8" t="str">
        <f t="shared" si="66"/>
        <v>Belgium</v>
      </c>
      <c r="AB159" s="8" t="str">
        <f t="shared" si="67"/>
        <v>Ghent</v>
      </c>
      <c r="AC159" s="50">
        <f>U159-'Verbrauch je Träger 2019'!F159</f>
        <v>0</v>
      </c>
      <c r="AD159" s="54">
        <f>V159-'Verbrauch je Träger 2019'!G159</f>
        <v>-254.11607431295221</v>
      </c>
      <c r="AE159" s="51">
        <f>W159-'Verbrauch je Träger 2019'!H159</f>
        <v>-823.8259932265637</v>
      </c>
      <c r="AF159" s="53">
        <f>X159-'Verbrauch je Träger 2019'!I159</f>
        <v>0</v>
      </c>
      <c r="AG159" s="52">
        <f>Y159-'Verbrauch je Träger 2019'!J159</f>
        <v>0</v>
      </c>
      <c r="AI159" s="8" t="str">
        <f t="shared" si="68"/>
        <v>Belgium</v>
      </c>
      <c r="AJ159" s="8" t="str">
        <f t="shared" si="69"/>
        <v>Ghent</v>
      </c>
      <c r="AK159" s="50">
        <f>'Gesamtenergie 2050 var.'!E81*'Energie pro Energieträger'!D$59</f>
        <v>0</v>
      </c>
      <c r="AL159" s="54">
        <f>'Gesamtenergie 2050 var.'!F81*'Energie pro Energieträger'!D$57</f>
        <v>292.61200190272348</v>
      </c>
      <c r="AM159" s="51">
        <f>'Gesamtenergie 2050 var.'!G81*'Energie pro Energieträger'!E$58</f>
        <v>948.62701523025044</v>
      </c>
      <c r="AN159" s="53">
        <f>'Gesamtenergie 2050 var.'!H81*'Energie pro Energieträger'!E$60</f>
        <v>0</v>
      </c>
      <c r="AO159" s="52">
        <f>'Gesamtenergie 2050 var.'!I81*'Energie pro Energieträger'!E$57</f>
        <v>0</v>
      </c>
      <c r="AQ159" s="8" t="str">
        <f t="shared" si="70"/>
        <v>Belgium</v>
      </c>
      <c r="AR159" s="8" t="str">
        <f t="shared" si="71"/>
        <v>Ghent</v>
      </c>
      <c r="AS159" s="50">
        <f>AK159-'Verbrauch je Träger 2019'!F159</f>
        <v>0</v>
      </c>
      <c r="AT159" s="54">
        <f>AL159-'Verbrauch je Träger 2019'!G159</f>
        <v>-271.6727944271156</v>
      </c>
      <c r="AU159" s="51">
        <f>AM159-'Verbrauch je Träger 2019'!H159</f>
        <v>-880.74361414037867</v>
      </c>
      <c r="AV159" s="53">
        <f>AN159-'Verbrauch je Träger 2019'!I159</f>
        <v>0</v>
      </c>
      <c r="AW159" s="52">
        <f>AO159-'Verbrauch je Träger 2019'!J159</f>
        <v>0</v>
      </c>
    </row>
    <row r="160" spans="3:49" x14ac:dyDescent="0.25">
      <c r="C160" s="8" t="str">
        <f t="shared" si="61"/>
        <v>Czech Republic</v>
      </c>
      <c r="D160" s="8" t="str">
        <f t="shared" si="61"/>
        <v>Trinec</v>
      </c>
      <c r="E160" s="50">
        <f>'Gesamtenergie 2050 var.'!E10*'Energie pro Energieträger'!D$59</f>
        <v>0</v>
      </c>
      <c r="F160" s="54">
        <f>'Gesamtenergie 2050 var.'!F10*'Energie pro Energieträger'!D$57</f>
        <v>155.32381963752348</v>
      </c>
      <c r="G160" s="51">
        <f>'Gesamtenergie 2050 var.'!G10*'Energie pro Energieträger'!E$58</f>
        <v>503.54862568449636</v>
      </c>
      <c r="H160" s="53">
        <f>'Gesamtenergie 2050 var.'!H10*'Energie pro Energieträger'!E$60</f>
        <v>0</v>
      </c>
      <c r="I160" s="52">
        <f>'Gesamtenergie 2050 var.'!I10*'Energie pro Energieträger'!E$57</f>
        <v>0</v>
      </c>
      <c r="K160" s="8" t="str">
        <f t="shared" si="62"/>
        <v>Czech Republic</v>
      </c>
      <c r="L160" s="8" t="str">
        <f t="shared" si="63"/>
        <v>Trinec</v>
      </c>
      <c r="M160" s="50">
        <f>E160-'Verbrauch je Träger 2019'!F160</f>
        <v>0</v>
      </c>
      <c r="N160" s="54">
        <f>F160-'Verbrauch je Träger 2019'!G160</f>
        <v>-112.11611227439843</v>
      </c>
      <c r="O160" s="51">
        <f>G160-'Verbrauch je Träger 2019'!H160</f>
        <v>-363.47235333648251</v>
      </c>
      <c r="P160" s="53">
        <f>H160-'Verbrauch je Träger 2019'!I160</f>
        <v>0</v>
      </c>
      <c r="Q160" s="52">
        <f>I160-'Verbrauch je Träger 2019'!J160</f>
        <v>0</v>
      </c>
      <c r="S160" s="8" t="str">
        <f t="shared" si="64"/>
        <v>Czech Republic</v>
      </c>
      <c r="T160" s="8" t="str">
        <f t="shared" si="65"/>
        <v>Trinec</v>
      </c>
      <c r="U160" s="50">
        <f>'Gesamtenergie 2050 var.'!E46*'Energie pro Energieträger'!D$59</f>
        <v>0</v>
      </c>
      <c r="V160" s="54">
        <f>'Gesamtenergie 2050 var.'!F46*'Energie pro Energieträger'!D$57</f>
        <v>147.00290072837041</v>
      </c>
      <c r="W160" s="51">
        <f>'Gesamtenergie 2050 var.'!G46*'Energie pro Energieträger'!E$58</f>
        <v>476.57280645139832</v>
      </c>
      <c r="X160" s="53">
        <f>'Gesamtenergie 2050 var.'!H46*'Energie pro Energieträger'!E$60</f>
        <v>0</v>
      </c>
      <c r="Y160" s="52">
        <f>'Gesamtenergie 2050 var.'!I46*'Energie pro Energieträger'!E$57</f>
        <v>0</v>
      </c>
      <c r="AA160" s="8" t="str">
        <f t="shared" si="66"/>
        <v>Czech Republic</v>
      </c>
      <c r="AB160" s="8" t="str">
        <f t="shared" si="67"/>
        <v>Trinec</v>
      </c>
      <c r="AC160" s="50">
        <f>U160-'Verbrauch je Träger 2019'!F160</f>
        <v>0</v>
      </c>
      <c r="AD160" s="54">
        <f>V160-'Verbrauch je Träger 2019'!G160</f>
        <v>-120.43703118355151</v>
      </c>
      <c r="AE160" s="51">
        <f>W160-'Verbrauch je Träger 2019'!H160</f>
        <v>-390.44817256958055</v>
      </c>
      <c r="AF160" s="53">
        <f>X160-'Verbrauch je Träger 2019'!I160</f>
        <v>0</v>
      </c>
      <c r="AG160" s="52">
        <f>Y160-'Verbrauch je Träger 2019'!J160</f>
        <v>0</v>
      </c>
      <c r="AI160" s="8" t="str">
        <f t="shared" si="68"/>
        <v>Czech Republic</v>
      </c>
      <c r="AJ160" s="8" t="str">
        <f t="shared" si="69"/>
        <v>Trinec</v>
      </c>
      <c r="AK160" s="50">
        <f>'Gesamtenergie 2050 var.'!E82*'Energie pro Energieträger'!D$59</f>
        <v>0</v>
      </c>
      <c r="AL160" s="54">
        <f>'Gesamtenergie 2050 var.'!F82*'Energie pro Energieträger'!D$57</f>
        <v>138.68198181921738</v>
      </c>
      <c r="AM160" s="51">
        <f>'Gesamtenergie 2050 var.'!G82*'Energie pro Energieträger'!E$58</f>
        <v>449.59698721830034</v>
      </c>
      <c r="AN160" s="53">
        <f>'Gesamtenergie 2050 var.'!H82*'Energie pro Energieträger'!E$60</f>
        <v>0</v>
      </c>
      <c r="AO160" s="52">
        <f>'Gesamtenergie 2050 var.'!I82*'Energie pro Energieträger'!E$57</f>
        <v>0</v>
      </c>
      <c r="AQ160" s="8" t="str">
        <f t="shared" si="70"/>
        <v>Czech Republic</v>
      </c>
      <c r="AR160" s="8" t="str">
        <f t="shared" si="71"/>
        <v>Trinec</v>
      </c>
      <c r="AS160" s="50">
        <f>AK160-'Verbrauch je Träger 2019'!F160</f>
        <v>0</v>
      </c>
      <c r="AT160" s="54">
        <f>AL160-'Verbrauch je Träger 2019'!G160</f>
        <v>-128.75795009270453</v>
      </c>
      <c r="AU160" s="51">
        <f>AM160-'Verbrauch je Träger 2019'!H160</f>
        <v>-417.42399180267853</v>
      </c>
      <c r="AV160" s="53">
        <f>AN160-'Verbrauch je Träger 2019'!I160</f>
        <v>0</v>
      </c>
      <c r="AW160" s="52">
        <f>AO160-'Verbrauch je Träger 2019'!J160</f>
        <v>0</v>
      </c>
    </row>
    <row r="161" spans="3:49" x14ac:dyDescent="0.25">
      <c r="C161" s="8" t="str">
        <f t="shared" si="61"/>
        <v>Finland</v>
      </c>
      <c r="D161" s="8" t="str">
        <f t="shared" si="61"/>
        <v>Raahe</v>
      </c>
      <c r="E161" s="50">
        <f>'Gesamtenergie 2050 var.'!E11*'Energie pro Energieträger'!D$59</f>
        <v>0</v>
      </c>
      <c r="F161" s="54">
        <f>'Gesamtenergie 2050 var.'!F11*'Energie pro Energieträger'!D$57</f>
        <v>156.34608248453776</v>
      </c>
      <c r="G161" s="51">
        <f>'Gesamtenergie 2050 var.'!G11*'Energie pro Energieträger'!E$58</f>
        <v>506.86272813770438</v>
      </c>
      <c r="H161" s="53">
        <f>'Gesamtenergie 2050 var.'!H11*'Energie pro Energieträger'!E$60</f>
        <v>0</v>
      </c>
      <c r="I161" s="52">
        <f>'Gesamtenergie 2050 var.'!I11*'Energie pro Energieträger'!E$57</f>
        <v>0</v>
      </c>
      <c r="K161" s="8" t="str">
        <f t="shared" si="62"/>
        <v>Finland</v>
      </c>
      <c r="L161" s="8" t="str">
        <f t="shared" si="63"/>
        <v>Raahe</v>
      </c>
      <c r="M161" s="50">
        <f>E161-'Verbrauch je Träger 2019'!F161</f>
        <v>0</v>
      </c>
      <c r="N161" s="54">
        <f>F161-'Verbrauch je Träger 2019'!G161</f>
        <v>-112.85400383795428</v>
      </c>
      <c r="O161" s="51">
        <f>G161-'Verbrauch je Träger 2019'!H161</f>
        <v>-365.86454458956825</v>
      </c>
      <c r="P161" s="53">
        <f>H161-'Verbrauch je Träger 2019'!I161</f>
        <v>0</v>
      </c>
      <c r="Q161" s="52">
        <f>I161-'Verbrauch je Träger 2019'!J161</f>
        <v>0</v>
      </c>
      <c r="S161" s="8" t="str">
        <f t="shared" si="64"/>
        <v>Finland</v>
      </c>
      <c r="T161" s="8" t="str">
        <f t="shared" si="65"/>
        <v>Raahe</v>
      </c>
      <c r="U161" s="50">
        <f>'Gesamtenergie 2050 var.'!E47*'Energie pro Energieträger'!D$59</f>
        <v>0</v>
      </c>
      <c r="V161" s="54">
        <f>'Gesamtenergie 2050 var.'!F47*'Energie pro Energieträger'!D$57</f>
        <v>147.97039949429467</v>
      </c>
      <c r="W161" s="51">
        <f>'Gesamtenergie 2050 var.'!G47*'Energie pro Energieträger'!E$58</f>
        <v>479.70936770175598</v>
      </c>
      <c r="X161" s="53">
        <f>'Gesamtenergie 2050 var.'!H47*'Energie pro Energieträger'!E$60</f>
        <v>0</v>
      </c>
      <c r="Y161" s="52">
        <f>'Gesamtenergie 2050 var.'!I47*'Energie pro Energieträger'!E$57</f>
        <v>0</v>
      </c>
      <c r="AA161" s="8" t="str">
        <f t="shared" si="66"/>
        <v>Finland</v>
      </c>
      <c r="AB161" s="8" t="str">
        <f t="shared" si="67"/>
        <v>Raahe</v>
      </c>
      <c r="AC161" s="50">
        <f>U161-'Verbrauch je Träger 2019'!F161</f>
        <v>0</v>
      </c>
      <c r="AD161" s="54">
        <f>V161-'Verbrauch je Träger 2019'!G161</f>
        <v>-121.22968682819737</v>
      </c>
      <c r="AE161" s="51">
        <f>W161-'Verbrauch je Träger 2019'!H161</f>
        <v>-393.01790502551665</v>
      </c>
      <c r="AF161" s="53">
        <f>X161-'Verbrauch je Träger 2019'!I161</f>
        <v>0</v>
      </c>
      <c r="AG161" s="52">
        <f>Y161-'Verbrauch je Träger 2019'!J161</f>
        <v>0</v>
      </c>
      <c r="AI161" s="8" t="str">
        <f t="shared" si="68"/>
        <v>Finland</v>
      </c>
      <c r="AJ161" s="8" t="str">
        <f t="shared" si="69"/>
        <v>Raahe</v>
      </c>
      <c r="AK161" s="50">
        <f>'Gesamtenergie 2050 var.'!E83*'Energie pro Energieträger'!D$59</f>
        <v>0</v>
      </c>
      <c r="AL161" s="54">
        <f>'Gesamtenergie 2050 var.'!F83*'Energie pro Energieträger'!D$57</f>
        <v>139.59471650405158</v>
      </c>
      <c r="AM161" s="51">
        <f>'Gesamtenergie 2050 var.'!G83*'Energie pro Energieträger'!E$58</f>
        <v>452.55600726580752</v>
      </c>
      <c r="AN161" s="53">
        <f>'Gesamtenergie 2050 var.'!H83*'Energie pro Energieträger'!E$60</f>
        <v>0</v>
      </c>
      <c r="AO161" s="52">
        <f>'Gesamtenergie 2050 var.'!I83*'Energie pro Energieträger'!E$57</f>
        <v>0</v>
      </c>
      <c r="AQ161" s="8" t="str">
        <f t="shared" si="70"/>
        <v>Finland</v>
      </c>
      <c r="AR161" s="8" t="str">
        <f t="shared" si="71"/>
        <v>Raahe</v>
      </c>
      <c r="AS161" s="50">
        <f>AK161-'Verbrauch je Träger 2019'!F161</f>
        <v>0</v>
      </c>
      <c r="AT161" s="54">
        <f>AL161-'Verbrauch je Träger 2019'!G161</f>
        <v>-129.60536981844047</v>
      </c>
      <c r="AU161" s="51">
        <f>AM161-'Verbrauch je Träger 2019'!H161</f>
        <v>-420.17126546146511</v>
      </c>
      <c r="AV161" s="53">
        <f>AN161-'Verbrauch je Träger 2019'!I161</f>
        <v>0</v>
      </c>
      <c r="AW161" s="52">
        <f>AO161-'Verbrauch je Träger 2019'!J161</f>
        <v>0</v>
      </c>
    </row>
    <row r="162" spans="3:49" x14ac:dyDescent="0.25">
      <c r="C162" s="8" t="str">
        <f t="shared" si="61"/>
        <v>France</v>
      </c>
      <c r="D162" s="8" t="str">
        <f t="shared" si="61"/>
        <v>Fos-Sur-Mer</v>
      </c>
      <c r="E162" s="50">
        <f>'Gesamtenergie 2050 var.'!E12*'Energie pro Energieträger'!D$59</f>
        <v>0</v>
      </c>
      <c r="F162" s="54">
        <f>'Gesamtenergie 2050 var.'!F12*'Energie pro Energieträger'!D$57</f>
        <v>225.49915742962179</v>
      </c>
      <c r="G162" s="51">
        <f>'Gesamtenergie 2050 var.'!G12*'Energie pro Energieträger'!E$58</f>
        <v>731.05201173707371</v>
      </c>
      <c r="H162" s="53">
        <f>'Gesamtenergie 2050 var.'!H12*'Energie pro Energieträger'!E$60</f>
        <v>0</v>
      </c>
      <c r="I162" s="52">
        <f>'Gesamtenergie 2050 var.'!I12*'Energie pro Energieträger'!E$57</f>
        <v>0</v>
      </c>
      <c r="K162" s="8" t="str">
        <f t="shared" si="62"/>
        <v>France</v>
      </c>
      <c r="L162" s="8" t="str">
        <f t="shared" si="63"/>
        <v>Fos-Sur-Mer</v>
      </c>
      <c r="M162" s="50">
        <f>E162-'Verbrauch je Träger 2019'!F162</f>
        <v>0</v>
      </c>
      <c r="N162" s="54">
        <f>F162-'Verbrauch je Träger 2019'!G162</f>
        <v>-162.77019784320333</v>
      </c>
      <c r="O162" s="51">
        <f>G162-'Verbrauch je Träger 2019'!H162</f>
        <v>-527.68924700418518</v>
      </c>
      <c r="P162" s="53">
        <f>H162-'Verbrauch je Träger 2019'!I162</f>
        <v>0</v>
      </c>
      <c r="Q162" s="52">
        <f>I162-'Verbrauch je Träger 2019'!J162</f>
        <v>0</v>
      </c>
      <c r="S162" s="8" t="str">
        <f t="shared" si="64"/>
        <v>France</v>
      </c>
      <c r="T162" s="8" t="str">
        <f t="shared" si="65"/>
        <v>Fos-Sur-Mer</v>
      </c>
      <c r="U162" s="50">
        <f>'Gesamtenergie 2050 var.'!E48*'Energie pro Energieträger'!D$59</f>
        <v>0</v>
      </c>
      <c r="V162" s="54">
        <f>'Gesamtenergie 2050 var.'!F48*'Energie pro Energieträger'!D$57</f>
        <v>213.41884542446346</v>
      </c>
      <c r="W162" s="51">
        <f>'Gesamtenergie 2050 var.'!G48*'Energie pro Energieträger'!E$58</f>
        <v>691.88851110830194</v>
      </c>
      <c r="X162" s="53">
        <f>'Gesamtenergie 2050 var.'!H48*'Energie pro Energieträger'!E$60</f>
        <v>0</v>
      </c>
      <c r="Y162" s="52">
        <f>'Gesamtenergie 2050 var.'!I48*'Energie pro Energieträger'!E$57</f>
        <v>0</v>
      </c>
      <c r="AA162" s="8" t="str">
        <f t="shared" si="66"/>
        <v>France</v>
      </c>
      <c r="AB162" s="8" t="str">
        <f t="shared" si="67"/>
        <v>Fos-Sur-Mer</v>
      </c>
      <c r="AC162" s="50">
        <f>U162-'Verbrauch je Träger 2019'!F162</f>
        <v>0</v>
      </c>
      <c r="AD162" s="54">
        <f>V162-'Verbrauch je Träger 2019'!G162</f>
        <v>-174.85050984836167</v>
      </c>
      <c r="AE162" s="51">
        <f>W162-'Verbrauch je Träger 2019'!H162</f>
        <v>-566.85274763295695</v>
      </c>
      <c r="AF162" s="53">
        <f>X162-'Verbrauch je Träger 2019'!I162</f>
        <v>0</v>
      </c>
      <c r="AG162" s="52">
        <f>Y162-'Verbrauch je Träger 2019'!J162</f>
        <v>0</v>
      </c>
      <c r="AI162" s="8" t="str">
        <f t="shared" si="68"/>
        <v>France</v>
      </c>
      <c r="AJ162" s="8" t="str">
        <f t="shared" si="69"/>
        <v>Fos-Sur-Mer</v>
      </c>
      <c r="AK162" s="50">
        <f>'Gesamtenergie 2050 var.'!E84*'Energie pro Energieträger'!D$59</f>
        <v>0</v>
      </c>
      <c r="AL162" s="54">
        <f>'Gesamtenergie 2050 var.'!F84*'Energie pro Energieträger'!D$57</f>
        <v>201.33853341930518</v>
      </c>
      <c r="AM162" s="51">
        <f>'Gesamtenergie 2050 var.'!G84*'Energie pro Energieträger'!E$58</f>
        <v>652.72501047953017</v>
      </c>
      <c r="AN162" s="53">
        <f>'Gesamtenergie 2050 var.'!H84*'Energie pro Energieträger'!E$60</f>
        <v>0</v>
      </c>
      <c r="AO162" s="52">
        <f>'Gesamtenergie 2050 var.'!I84*'Energie pro Energieträger'!E$57</f>
        <v>0</v>
      </c>
      <c r="AQ162" s="8" t="str">
        <f t="shared" si="70"/>
        <v>France</v>
      </c>
      <c r="AR162" s="8" t="str">
        <f t="shared" si="71"/>
        <v>Fos-Sur-Mer</v>
      </c>
      <c r="AS162" s="50">
        <f>AK162-'Verbrauch je Träger 2019'!F162</f>
        <v>0</v>
      </c>
      <c r="AT162" s="54">
        <f>AL162-'Verbrauch je Träger 2019'!G162</f>
        <v>-186.93082185351994</v>
      </c>
      <c r="AU162" s="51">
        <f>AM162-'Verbrauch je Träger 2019'!H162</f>
        <v>-606.01624826172872</v>
      </c>
      <c r="AV162" s="53">
        <f>AN162-'Verbrauch je Träger 2019'!I162</f>
        <v>0</v>
      </c>
      <c r="AW162" s="52">
        <f>AO162-'Verbrauch je Träger 2019'!J162</f>
        <v>0</v>
      </c>
    </row>
    <row r="163" spans="3:49" x14ac:dyDescent="0.25">
      <c r="C163" s="8" t="str">
        <f t="shared" si="61"/>
        <v>France</v>
      </c>
      <c r="D163" s="8" t="str">
        <f t="shared" si="61"/>
        <v>Dunkerque</v>
      </c>
      <c r="E163" s="50">
        <f>'Gesamtenergie 2050 var.'!E13*'Energie pro Energieträger'!D$59</f>
        <v>0</v>
      </c>
      <c r="F163" s="54">
        <f>'Gesamtenergie 2050 var.'!F13*'Energie pro Energieträger'!D$57</f>
        <v>411.91179423810911</v>
      </c>
      <c r="G163" s="51">
        <f>'Gesamtenergie 2050 var.'!G13*'Energie pro Energieträger'!E$58</f>
        <v>1335.3883414397212</v>
      </c>
      <c r="H163" s="53">
        <f>'Gesamtenergie 2050 var.'!H13*'Energie pro Energieträger'!E$60</f>
        <v>0</v>
      </c>
      <c r="I163" s="52">
        <f>'Gesamtenergie 2050 var.'!I13*'Energie pro Energieträger'!E$57</f>
        <v>0</v>
      </c>
      <c r="K163" s="8" t="str">
        <f t="shared" si="62"/>
        <v>France</v>
      </c>
      <c r="L163" s="8" t="str">
        <f t="shared" si="63"/>
        <v>Dunkerque</v>
      </c>
      <c r="M163" s="50">
        <f>E163-'Verbrauch je Träger 2019'!F163</f>
        <v>0</v>
      </c>
      <c r="N163" s="54">
        <f>F163-'Verbrauch je Träger 2019'!G163</f>
        <v>-297.32689472691811</v>
      </c>
      <c r="O163" s="51">
        <f>G163-'Verbrauch je Träger 2019'!H163</f>
        <v>-963.91235786097809</v>
      </c>
      <c r="P163" s="53">
        <f>H163-'Verbrauch je Träger 2019'!I163</f>
        <v>0</v>
      </c>
      <c r="Q163" s="52">
        <f>I163-'Verbrauch je Träger 2019'!J163</f>
        <v>0</v>
      </c>
      <c r="S163" s="8" t="str">
        <f t="shared" si="64"/>
        <v>France</v>
      </c>
      <c r="T163" s="8" t="str">
        <f t="shared" si="65"/>
        <v>Dunkerque</v>
      </c>
      <c r="U163" s="50">
        <f>'Gesamtenergie 2050 var.'!E49*'Energie pro Energieträger'!D$59</f>
        <v>0</v>
      </c>
      <c r="V163" s="54">
        <f>'Gesamtenergie 2050 var.'!F49*'Energie pro Energieträger'!D$57</f>
        <v>389.84509097535323</v>
      </c>
      <c r="W163" s="51">
        <f>'Gesamtenergie 2050 var.'!G49*'Energie pro Energieträger'!E$58</f>
        <v>1263.8496802911648</v>
      </c>
      <c r="X163" s="53">
        <f>'Gesamtenergie 2050 var.'!H49*'Energie pro Energieträger'!E$60</f>
        <v>0</v>
      </c>
      <c r="Y163" s="52">
        <f>'Gesamtenergie 2050 var.'!I49*'Energie pro Energieträger'!E$57</f>
        <v>0</v>
      </c>
      <c r="AA163" s="8" t="str">
        <f t="shared" si="66"/>
        <v>France</v>
      </c>
      <c r="AB163" s="8" t="str">
        <f t="shared" si="67"/>
        <v>Dunkerque</v>
      </c>
      <c r="AC163" s="50">
        <f>U163-'Verbrauch je Träger 2019'!F163</f>
        <v>0</v>
      </c>
      <c r="AD163" s="54">
        <f>V163-'Verbrauch je Träger 2019'!G163</f>
        <v>-319.39359798967399</v>
      </c>
      <c r="AE163" s="51">
        <f>W163-'Verbrauch je Träger 2019'!H163</f>
        <v>-1035.4510190095345</v>
      </c>
      <c r="AF163" s="53">
        <f>X163-'Verbrauch je Träger 2019'!I163</f>
        <v>0</v>
      </c>
      <c r="AG163" s="52">
        <f>Y163-'Verbrauch je Träger 2019'!J163</f>
        <v>0</v>
      </c>
      <c r="AI163" s="8" t="str">
        <f t="shared" si="68"/>
        <v>France</v>
      </c>
      <c r="AJ163" s="8" t="str">
        <f t="shared" si="69"/>
        <v>Dunkerque</v>
      </c>
      <c r="AK163" s="50">
        <f>'Gesamtenergie 2050 var.'!E85*'Energie pro Energieträger'!D$59</f>
        <v>0</v>
      </c>
      <c r="AL163" s="54">
        <f>'Gesamtenergie 2050 var.'!F85*'Energie pro Energieträger'!D$57</f>
        <v>367.77838771259746</v>
      </c>
      <c r="AM163" s="51">
        <f>'Gesamtenergie 2050 var.'!G85*'Energie pro Energieträger'!E$58</f>
        <v>1192.3110191426083</v>
      </c>
      <c r="AN163" s="53">
        <f>'Gesamtenergie 2050 var.'!H85*'Energie pro Energieträger'!E$60</f>
        <v>0</v>
      </c>
      <c r="AO163" s="52">
        <f>'Gesamtenergie 2050 var.'!I85*'Energie pro Energieträger'!E$57</f>
        <v>0</v>
      </c>
      <c r="AQ163" s="8" t="str">
        <f t="shared" si="70"/>
        <v>France</v>
      </c>
      <c r="AR163" s="8" t="str">
        <f t="shared" si="71"/>
        <v>Dunkerque</v>
      </c>
      <c r="AS163" s="50">
        <f>AK163-'Verbrauch je Träger 2019'!F163</f>
        <v>0</v>
      </c>
      <c r="AT163" s="54">
        <f>AL163-'Verbrauch je Träger 2019'!G163</f>
        <v>-341.46030125242976</v>
      </c>
      <c r="AU163" s="51">
        <f>AM163-'Verbrauch je Träger 2019'!H163</f>
        <v>-1106.989680158091</v>
      </c>
      <c r="AV163" s="53">
        <f>AN163-'Verbrauch je Träger 2019'!I163</f>
        <v>0</v>
      </c>
      <c r="AW163" s="52">
        <f>AO163-'Verbrauch je Träger 2019'!J163</f>
        <v>0</v>
      </c>
    </row>
    <row r="164" spans="3:49" x14ac:dyDescent="0.25">
      <c r="C164" s="8" t="str">
        <f t="shared" si="61"/>
        <v>Germany</v>
      </c>
      <c r="D164" s="8" t="str">
        <f t="shared" si="61"/>
        <v>Bremen</v>
      </c>
      <c r="E164" s="50">
        <f>'Gesamtenergie 2050 var.'!E14*'Energie pro Energieträger'!D$59</f>
        <v>0</v>
      </c>
      <c r="F164" s="54">
        <f>'Gesamtenergie 2050 var.'!F14*'Energie pro Energieträger'!D$57</f>
        <v>198.43925853806715</v>
      </c>
      <c r="G164" s="51">
        <f>'Gesamtenergie 2050 var.'!G14*'Energie pro Energieträger'!E$58</f>
        <v>643.32577032862491</v>
      </c>
      <c r="H164" s="53">
        <f>'Gesamtenergie 2050 var.'!H14*'Energie pro Energieträger'!E$60</f>
        <v>0</v>
      </c>
      <c r="I164" s="52">
        <f>'Gesamtenergie 2050 var.'!I14*'Energie pro Energieträger'!E$57</f>
        <v>0</v>
      </c>
      <c r="K164" s="8" t="str">
        <f t="shared" si="62"/>
        <v>Germany</v>
      </c>
      <c r="L164" s="8" t="str">
        <f t="shared" si="63"/>
        <v>Bremen</v>
      </c>
      <c r="M164" s="50">
        <f>E164-'Verbrauch je Träger 2019'!F164</f>
        <v>0</v>
      </c>
      <c r="N164" s="54">
        <f>F164-'Verbrauch je Träger 2019'!G164</f>
        <v>-143.2377741020189</v>
      </c>
      <c r="O164" s="51">
        <f>G164-'Verbrauch je Träger 2019'!H164</f>
        <v>-464.36653736368271</v>
      </c>
      <c r="P164" s="53">
        <f>H164-'Verbrauch je Träger 2019'!I164</f>
        <v>0</v>
      </c>
      <c r="Q164" s="52">
        <f>I164-'Verbrauch je Träger 2019'!J164</f>
        <v>0</v>
      </c>
      <c r="S164" s="8" t="str">
        <f t="shared" si="64"/>
        <v>Germany</v>
      </c>
      <c r="T164" s="8" t="str">
        <f t="shared" si="65"/>
        <v>Bremen</v>
      </c>
      <c r="U164" s="50">
        <f>'Gesamtenergie 2050 var.'!E50*'Energie pro Energieträger'!D$59</f>
        <v>0</v>
      </c>
      <c r="V164" s="54">
        <f>'Gesamtenergie 2050 var.'!F50*'Energie pro Energieträger'!D$57</f>
        <v>187.80858397352782</v>
      </c>
      <c r="W164" s="51">
        <f>'Gesamtenergie 2050 var.'!G50*'Energie pro Energieträger'!E$58</f>
        <v>608.8618897753056</v>
      </c>
      <c r="X164" s="53">
        <f>'Gesamtenergie 2050 var.'!H50*'Energie pro Energieträger'!E$60</f>
        <v>0</v>
      </c>
      <c r="Y164" s="52">
        <f>'Gesamtenergie 2050 var.'!I50*'Energie pro Energieträger'!E$57</f>
        <v>0</v>
      </c>
      <c r="AA164" s="8" t="str">
        <f t="shared" si="66"/>
        <v>Germany</v>
      </c>
      <c r="AB164" s="8" t="str">
        <f t="shared" si="67"/>
        <v>Bremen</v>
      </c>
      <c r="AC164" s="50">
        <f>U164-'Verbrauch je Träger 2019'!F164</f>
        <v>0</v>
      </c>
      <c r="AD164" s="54">
        <f>V164-'Verbrauch je Träger 2019'!G164</f>
        <v>-153.86844866655824</v>
      </c>
      <c r="AE164" s="51">
        <f>W164-'Verbrauch je Träger 2019'!H164</f>
        <v>-498.83041791700202</v>
      </c>
      <c r="AF164" s="53">
        <f>X164-'Verbrauch je Träger 2019'!I164</f>
        <v>0</v>
      </c>
      <c r="AG164" s="52">
        <f>Y164-'Verbrauch je Träger 2019'!J164</f>
        <v>0</v>
      </c>
      <c r="AI164" s="8" t="str">
        <f t="shared" si="68"/>
        <v>Germany</v>
      </c>
      <c r="AJ164" s="8" t="str">
        <f t="shared" si="69"/>
        <v>Bremen</v>
      </c>
      <c r="AK164" s="50">
        <f>'Gesamtenergie 2050 var.'!E86*'Energie pro Energieträger'!D$59</f>
        <v>0</v>
      </c>
      <c r="AL164" s="54">
        <f>'Gesamtenergie 2050 var.'!F86*'Energie pro Energieträger'!D$57</f>
        <v>177.17790940898851</v>
      </c>
      <c r="AM164" s="51">
        <f>'Gesamtenergie 2050 var.'!G86*'Energie pro Energieträger'!E$58</f>
        <v>574.39800922198651</v>
      </c>
      <c r="AN164" s="53">
        <f>'Gesamtenergie 2050 var.'!H86*'Energie pro Energieträger'!E$60</f>
        <v>0</v>
      </c>
      <c r="AO164" s="52">
        <f>'Gesamtenergie 2050 var.'!I86*'Energie pro Energieträger'!E$57</f>
        <v>0</v>
      </c>
      <c r="AQ164" s="8" t="str">
        <f t="shared" si="70"/>
        <v>Germany</v>
      </c>
      <c r="AR164" s="8" t="str">
        <f t="shared" si="71"/>
        <v>Bremen</v>
      </c>
      <c r="AS164" s="50">
        <f>AK164-'Verbrauch je Träger 2019'!F164</f>
        <v>0</v>
      </c>
      <c r="AT164" s="54">
        <f>AL164-'Verbrauch je Träger 2019'!G164</f>
        <v>-164.49912323109754</v>
      </c>
      <c r="AU164" s="51">
        <f>AM164-'Verbrauch je Träger 2019'!H164</f>
        <v>-533.29429847032111</v>
      </c>
      <c r="AV164" s="53">
        <f>AN164-'Verbrauch je Träger 2019'!I164</f>
        <v>0</v>
      </c>
      <c r="AW164" s="52">
        <f>AO164-'Verbrauch je Träger 2019'!J164</f>
        <v>0</v>
      </c>
    </row>
    <row r="165" spans="3:49" x14ac:dyDescent="0.25">
      <c r="C165" s="8" t="str">
        <f t="shared" si="61"/>
        <v>Germany</v>
      </c>
      <c r="D165" s="8" t="str">
        <f t="shared" si="61"/>
        <v>Voelklingen</v>
      </c>
      <c r="E165" s="50">
        <f>'Gesamtenergie 2050 var.'!E15*'Energie pro Energieträger'!D$59</f>
        <v>0</v>
      </c>
      <c r="F165" s="54">
        <f>'Gesamtenergie 2050 var.'!F15*'Energie pro Energieträger'!D$57</f>
        <v>167.29030825845541</v>
      </c>
      <c r="G165" s="51">
        <f>'Gesamtenergie 2050 var.'!G15*'Energie pro Energieträger'!E$58</f>
        <v>542.3431191073438</v>
      </c>
      <c r="H165" s="53">
        <f>'Gesamtenergie 2050 var.'!H15*'Energie pro Energieträger'!E$60</f>
        <v>0</v>
      </c>
      <c r="I165" s="52">
        <f>'Gesamtenergie 2050 var.'!I15*'Energie pro Energieträger'!E$57</f>
        <v>0</v>
      </c>
      <c r="K165" s="8" t="str">
        <f t="shared" si="62"/>
        <v>Germany</v>
      </c>
      <c r="L165" s="8" t="str">
        <f t="shared" si="63"/>
        <v>Voelklingen</v>
      </c>
      <c r="M165" s="50">
        <f>E165-'Verbrauch je Träger 2019'!F165</f>
        <v>0</v>
      </c>
      <c r="N165" s="54">
        <f>F165-'Verbrauch je Träger 2019'!G165</f>
        <v>-120.75378410661108</v>
      </c>
      <c r="O165" s="51">
        <f>G165-'Verbrauch je Träger 2019'!H165</f>
        <v>-391.47506271083796</v>
      </c>
      <c r="P165" s="53">
        <f>H165-'Verbrauch je Träger 2019'!I165</f>
        <v>0</v>
      </c>
      <c r="Q165" s="52">
        <f>I165-'Verbrauch je Träger 2019'!J165</f>
        <v>0</v>
      </c>
      <c r="S165" s="8" t="str">
        <f t="shared" si="64"/>
        <v>Germany</v>
      </c>
      <c r="T165" s="8" t="str">
        <f t="shared" si="65"/>
        <v>Voelklingen</v>
      </c>
      <c r="U165" s="50">
        <f>'Gesamtenergie 2050 var.'!E51*'Energie pro Energieträger'!D$59</f>
        <v>0</v>
      </c>
      <c r="V165" s="54">
        <f>'Gesamtenergie 2050 var.'!F51*'Energie pro Energieträger'!D$57</f>
        <v>158.32832745889527</v>
      </c>
      <c r="W165" s="51">
        <f>'Gesamtenergie 2050 var.'!G51*'Energie pro Energieträger'!E$58</f>
        <v>513.28902344087885</v>
      </c>
      <c r="X165" s="53">
        <f>'Gesamtenergie 2050 var.'!H51*'Energie pro Energieträger'!E$60</f>
        <v>0</v>
      </c>
      <c r="Y165" s="52">
        <f>'Gesamtenergie 2050 var.'!I51*'Energie pro Energieträger'!E$57</f>
        <v>0</v>
      </c>
      <c r="AA165" s="8" t="str">
        <f t="shared" si="66"/>
        <v>Germany</v>
      </c>
      <c r="AB165" s="8" t="str">
        <f t="shared" si="67"/>
        <v>Voelklingen</v>
      </c>
      <c r="AC165" s="50">
        <f>U165-'Verbrauch je Träger 2019'!F165</f>
        <v>0</v>
      </c>
      <c r="AD165" s="54">
        <f>V165-'Verbrauch je Träger 2019'!G165</f>
        <v>-129.71576490617122</v>
      </c>
      <c r="AE165" s="51">
        <f>W165-'Verbrauch je Träger 2019'!H165</f>
        <v>-420.52915837730291</v>
      </c>
      <c r="AF165" s="53">
        <f>X165-'Verbrauch je Träger 2019'!I165</f>
        <v>0</v>
      </c>
      <c r="AG165" s="52">
        <f>Y165-'Verbrauch je Träger 2019'!J165</f>
        <v>0</v>
      </c>
      <c r="AI165" s="8" t="str">
        <f t="shared" si="68"/>
        <v>Germany</v>
      </c>
      <c r="AJ165" s="8" t="str">
        <f t="shared" si="69"/>
        <v>Voelklingen</v>
      </c>
      <c r="AK165" s="50">
        <f>'Gesamtenergie 2050 var.'!E87*'Energie pro Energieträger'!D$59</f>
        <v>0</v>
      </c>
      <c r="AL165" s="54">
        <f>'Gesamtenergie 2050 var.'!F87*'Energie pro Energieträger'!D$57</f>
        <v>149.36634665933519</v>
      </c>
      <c r="AM165" s="51">
        <f>'Gesamtenergie 2050 var.'!G87*'Energie pro Energieträger'!E$58</f>
        <v>484.23492777441407</v>
      </c>
      <c r="AN165" s="53">
        <f>'Gesamtenergie 2050 var.'!H87*'Energie pro Energieträger'!E$60</f>
        <v>0</v>
      </c>
      <c r="AO165" s="52">
        <f>'Gesamtenergie 2050 var.'!I87*'Energie pro Energieträger'!E$57</f>
        <v>0</v>
      </c>
      <c r="AQ165" s="8" t="str">
        <f t="shared" si="70"/>
        <v>Germany</v>
      </c>
      <c r="AR165" s="8" t="str">
        <f t="shared" si="71"/>
        <v>Voelklingen</v>
      </c>
      <c r="AS165" s="50">
        <f>AK165-'Verbrauch je Träger 2019'!F165</f>
        <v>0</v>
      </c>
      <c r="AT165" s="54">
        <f>AL165-'Verbrauch je Träger 2019'!G165</f>
        <v>-138.6777457057313</v>
      </c>
      <c r="AU165" s="51">
        <f>AM165-'Verbrauch je Träger 2019'!H165</f>
        <v>-449.58325404376768</v>
      </c>
      <c r="AV165" s="53">
        <f>AN165-'Verbrauch je Träger 2019'!I165</f>
        <v>0</v>
      </c>
      <c r="AW165" s="52">
        <f>AO165-'Verbrauch je Träger 2019'!J165</f>
        <v>0</v>
      </c>
    </row>
    <row r="166" spans="3:49" x14ac:dyDescent="0.25">
      <c r="C166" s="8" t="str">
        <f t="shared" si="61"/>
        <v>Germany</v>
      </c>
      <c r="D166" s="8" t="str">
        <f t="shared" si="61"/>
        <v>Eisenhuettenstadt</v>
      </c>
      <c r="E166" s="50">
        <f>'Gesamtenergie 2050 var.'!E16*'Energie pro Energieträger'!D$59</f>
        <v>0</v>
      </c>
      <c r="F166" s="54">
        <f>'Gesamtenergie 2050 var.'!F16*'Energie pro Energieträger'!D$57</f>
        <v>129.28618359298315</v>
      </c>
      <c r="G166" s="51">
        <f>'Gesamtenergie 2050 var.'!G16*'Energie pro Energieträger'!E$58</f>
        <v>419.13648672925558</v>
      </c>
      <c r="H166" s="53">
        <f>'Gesamtenergie 2050 var.'!H16*'Energie pro Energieträger'!E$60</f>
        <v>0</v>
      </c>
      <c r="I166" s="52">
        <f>'Gesamtenergie 2050 var.'!I16*'Energie pro Energieträger'!E$57</f>
        <v>0</v>
      </c>
      <c r="K166" s="8" t="str">
        <f t="shared" si="62"/>
        <v>Germany</v>
      </c>
      <c r="L166" s="8" t="str">
        <f t="shared" si="63"/>
        <v>Eisenhuettenstadt</v>
      </c>
      <c r="M166" s="50">
        <f>E166-'Verbrauch je Träger 2019'!F166</f>
        <v>0</v>
      </c>
      <c r="N166" s="54">
        <f>F166-'Verbrauch je Träger 2019'!G166</f>
        <v>-93.321580096769907</v>
      </c>
      <c r="O166" s="51">
        <f>G166-'Verbrauch je Träger 2019'!H166</f>
        <v>-302.54183494906601</v>
      </c>
      <c r="P166" s="53">
        <f>H166-'Verbrauch je Träger 2019'!I166</f>
        <v>0</v>
      </c>
      <c r="Q166" s="52">
        <f>I166-'Verbrauch je Träger 2019'!J166</f>
        <v>0</v>
      </c>
      <c r="S166" s="8" t="str">
        <f t="shared" si="64"/>
        <v>Germany</v>
      </c>
      <c r="T166" s="8" t="str">
        <f t="shared" si="65"/>
        <v>Eisenhuettenstadt</v>
      </c>
      <c r="U166" s="50">
        <f>'Gesamtenergie 2050 var.'!E52*'Energie pro Energieträger'!D$59</f>
        <v>0</v>
      </c>
      <c r="V166" s="54">
        <f>'Gesamtenergie 2050 var.'!F52*'Energie pro Energieträger'!D$57</f>
        <v>122.36013804335904</v>
      </c>
      <c r="W166" s="51">
        <f>'Gesamtenergie 2050 var.'!G52*'Energie pro Energieträger'!E$58</f>
        <v>396.68274636875969</v>
      </c>
      <c r="X166" s="53">
        <f>'Gesamtenergie 2050 var.'!H52*'Energie pro Energieträger'!E$60</f>
        <v>0</v>
      </c>
      <c r="Y166" s="52">
        <f>'Gesamtenergie 2050 var.'!I52*'Energie pro Energieträger'!E$57</f>
        <v>0</v>
      </c>
      <c r="AA166" s="8" t="str">
        <f t="shared" si="66"/>
        <v>Germany</v>
      </c>
      <c r="AB166" s="8" t="str">
        <f t="shared" si="67"/>
        <v>Eisenhuettenstadt</v>
      </c>
      <c r="AC166" s="50">
        <f>U166-'Verbrauch je Träger 2019'!F166</f>
        <v>0</v>
      </c>
      <c r="AD166" s="54">
        <f>V166-'Verbrauch je Träger 2019'!G166</f>
        <v>-100.24762564639401</v>
      </c>
      <c r="AE166" s="51">
        <f>W166-'Verbrauch je Träger 2019'!H166</f>
        <v>-324.9955753095619</v>
      </c>
      <c r="AF166" s="53">
        <f>X166-'Verbrauch je Träger 2019'!I166</f>
        <v>0</v>
      </c>
      <c r="AG166" s="52">
        <f>Y166-'Verbrauch je Träger 2019'!J166</f>
        <v>0</v>
      </c>
      <c r="AI166" s="8" t="str">
        <f t="shared" si="68"/>
        <v>Germany</v>
      </c>
      <c r="AJ166" s="8" t="str">
        <f t="shared" si="69"/>
        <v>Eisenhuettenstadt</v>
      </c>
      <c r="AK166" s="50">
        <f>'Gesamtenergie 2050 var.'!E88*'Energie pro Energieträger'!D$59</f>
        <v>0</v>
      </c>
      <c r="AL166" s="54">
        <f>'Gesamtenergie 2050 var.'!F88*'Energie pro Energieträger'!D$57</f>
        <v>115.43409249373497</v>
      </c>
      <c r="AM166" s="51">
        <f>'Gesamtenergie 2050 var.'!G88*'Energie pro Energieträger'!E$58</f>
        <v>374.22900600826387</v>
      </c>
      <c r="AN166" s="53">
        <f>'Gesamtenergie 2050 var.'!H88*'Energie pro Energieträger'!E$60</f>
        <v>0</v>
      </c>
      <c r="AO166" s="52">
        <f>'Gesamtenergie 2050 var.'!I88*'Energie pro Energieträger'!E$57</f>
        <v>0</v>
      </c>
      <c r="AQ166" s="8" t="str">
        <f t="shared" si="70"/>
        <v>Germany</v>
      </c>
      <c r="AR166" s="8" t="str">
        <f t="shared" si="71"/>
        <v>Eisenhuettenstadt</v>
      </c>
      <c r="AS166" s="50">
        <f>AK166-'Verbrauch je Träger 2019'!F166</f>
        <v>0</v>
      </c>
      <c r="AT166" s="54">
        <f>AL166-'Verbrauch je Träger 2019'!G166</f>
        <v>-107.17367119601809</v>
      </c>
      <c r="AU166" s="51">
        <f>AM166-'Verbrauch je Träger 2019'!H166</f>
        <v>-347.44931567005773</v>
      </c>
      <c r="AV166" s="53">
        <f>AN166-'Verbrauch je Träger 2019'!I166</f>
        <v>0</v>
      </c>
      <c r="AW166" s="52">
        <f>AO166-'Verbrauch je Träger 2019'!J166</f>
        <v>0</v>
      </c>
    </row>
    <row r="167" spans="3:49" x14ac:dyDescent="0.25">
      <c r="C167" s="8" t="str">
        <f t="shared" si="61"/>
        <v>Germany</v>
      </c>
      <c r="D167" s="8" t="str">
        <f t="shared" si="61"/>
        <v>Duisburg-Huckingen</v>
      </c>
      <c r="E167" s="50">
        <f>'Gesamtenergie 2050 var.'!E17*'Energie pro Energieträger'!D$59</f>
        <v>0</v>
      </c>
      <c r="F167" s="54">
        <f>'Gesamtenergie 2050 var.'!F17*'Energie pro Energieträger'!D$57</f>
        <v>300.66554323949572</v>
      </c>
      <c r="G167" s="51">
        <f>'Gesamtenergie 2050 var.'!G17*'Energie pro Energieträger'!E$58</f>
        <v>974.73601564943158</v>
      </c>
      <c r="H167" s="53">
        <f>'Gesamtenergie 2050 var.'!H17*'Energie pro Energieträger'!E$60</f>
        <v>0</v>
      </c>
      <c r="I167" s="52">
        <f>'Gesamtenergie 2050 var.'!I17*'Energie pro Energieträger'!E$57</f>
        <v>0</v>
      </c>
      <c r="K167" s="8" t="str">
        <f t="shared" si="62"/>
        <v>Germany</v>
      </c>
      <c r="L167" s="8" t="str">
        <f t="shared" si="63"/>
        <v>Duisburg-Huckingen</v>
      </c>
      <c r="M167" s="50">
        <f>E167-'Verbrauch je Träger 2019'!F167</f>
        <v>0</v>
      </c>
      <c r="N167" s="54">
        <f>F167-'Verbrauch je Träger 2019'!G167</f>
        <v>-217.02693045760441</v>
      </c>
      <c r="O167" s="51">
        <f>G167-'Verbrauch je Träger 2019'!H167</f>
        <v>-703.58566267224649</v>
      </c>
      <c r="P167" s="53">
        <f>H167-'Verbrauch je Träger 2019'!I167</f>
        <v>0</v>
      </c>
      <c r="Q167" s="52">
        <f>I167-'Verbrauch je Träger 2019'!J167</f>
        <v>0</v>
      </c>
      <c r="S167" s="8" t="str">
        <f t="shared" si="64"/>
        <v>Germany</v>
      </c>
      <c r="T167" s="8" t="str">
        <f t="shared" si="65"/>
        <v>Duisburg-Huckingen</v>
      </c>
      <c r="U167" s="50">
        <f>'Gesamtenergie 2050 var.'!E53*'Energie pro Energieträger'!D$59</f>
        <v>0</v>
      </c>
      <c r="V167" s="54">
        <f>'Gesamtenergie 2050 var.'!F53*'Energie pro Energieträger'!D$57</f>
        <v>284.55846056595124</v>
      </c>
      <c r="W167" s="51">
        <f>'Gesamtenergie 2050 var.'!G53*'Energie pro Energieträger'!E$58</f>
        <v>922.51801481106907</v>
      </c>
      <c r="X167" s="53">
        <f>'Gesamtenergie 2050 var.'!H53*'Energie pro Energieträger'!E$60</f>
        <v>0</v>
      </c>
      <c r="Y167" s="52">
        <f>'Gesamtenergie 2050 var.'!I53*'Energie pro Energieträger'!E$57</f>
        <v>0</v>
      </c>
      <c r="AA167" s="8" t="str">
        <f t="shared" si="66"/>
        <v>Germany</v>
      </c>
      <c r="AB167" s="8" t="str">
        <f t="shared" si="67"/>
        <v>Duisburg-Huckingen</v>
      </c>
      <c r="AC167" s="50">
        <f>U167-'Verbrauch je Träger 2019'!F167</f>
        <v>0</v>
      </c>
      <c r="AD167" s="54">
        <f>V167-'Verbrauch je Träger 2019'!G167</f>
        <v>-233.13401313114889</v>
      </c>
      <c r="AE167" s="51">
        <f>W167-'Verbrauch je Träger 2019'!H167</f>
        <v>-755.803663510609</v>
      </c>
      <c r="AF167" s="53">
        <f>X167-'Verbrauch je Träger 2019'!I167</f>
        <v>0</v>
      </c>
      <c r="AG167" s="52">
        <f>Y167-'Verbrauch je Träger 2019'!J167</f>
        <v>0</v>
      </c>
      <c r="AI167" s="8" t="str">
        <f t="shared" si="68"/>
        <v>Germany</v>
      </c>
      <c r="AJ167" s="8" t="str">
        <f t="shared" si="69"/>
        <v>Duisburg-Huckingen</v>
      </c>
      <c r="AK167" s="50">
        <f>'Gesamtenergie 2050 var.'!E89*'Energie pro Energieträger'!D$59</f>
        <v>0</v>
      </c>
      <c r="AL167" s="54">
        <f>'Gesamtenergie 2050 var.'!F89*'Energie pro Energieträger'!D$57</f>
        <v>268.45137789240687</v>
      </c>
      <c r="AM167" s="51">
        <f>'Gesamtenergie 2050 var.'!G89*'Energie pro Energieträger'!E$58</f>
        <v>870.30001397270678</v>
      </c>
      <c r="AN167" s="53">
        <f>'Gesamtenergie 2050 var.'!H89*'Energie pro Energieträger'!E$60</f>
        <v>0</v>
      </c>
      <c r="AO167" s="52">
        <f>'Gesamtenergie 2050 var.'!I89*'Energie pro Energieträger'!E$57</f>
        <v>0</v>
      </c>
      <c r="AQ167" s="8" t="str">
        <f t="shared" si="70"/>
        <v>Germany</v>
      </c>
      <c r="AR167" s="8" t="str">
        <f t="shared" si="71"/>
        <v>Duisburg-Huckingen</v>
      </c>
      <c r="AS167" s="50">
        <f>AK167-'Verbrauch je Träger 2019'!F167</f>
        <v>0</v>
      </c>
      <c r="AT167" s="54">
        <f>AL167-'Verbrauch je Träger 2019'!G167</f>
        <v>-249.24109580469326</v>
      </c>
      <c r="AU167" s="51">
        <f>AM167-'Verbrauch je Träger 2019'!H167</f>
        <v>-808.02166434897129</v>
      </c>
      <c r="AV167" s="53">
        <f>AN167-'Verbrauch je Träger 2019'!I167</f>
        <v>0</v>
      </c>
      <c r="AW167" s="52">
        <f>AO167-'Verbrauch je Träger 2019'!J167</f>
        <v>0</v>
      </c>
    </row>
    <row r="168" spans="3:49" x14ac:dyDescent="0.25">
      <c r="C168" s="8" t="str">
        <f t="shared" si="61"/>
        <v>Germany</v>
      </c>
      <c r="D168" s="8" t="str">
        <f t="shared" si="61"/>
        <v>Duisburg-Beeckerwerth</v>
      </c>
      <c r="E168" s="50">
        <f>'Gesamtenergie 2050 var.'!E18*'Energie pro Energieträger'!D$59</f>
        <v>0</v>
      </c>
      <c r="F168" s="54">
        <f>'Gesamtenergie 2050 var.'!F18*'Energie pro Energieträger'!D$57</f>
        <v>360.79865188739484</v>
      </c>
      <c r="G168" s="51">
        <f>'Gesamtenergie 2050 var.'!G18*'Energie pro Energieträger'!E$58</f>
        <v>1169.6832187793179</v>
      </c>
      <c r="H168" s="53">
        <f>'Gesamtenergie 2050 var.'!H18*'Energie pro Energieträger'!E$60</f>
        <v>0</v>
      </c>
      <c r="I168" s="52">
        <f>'Gesamtenergie 2050 var.'!I18*'Energie pro Energieträger'!E$57</f>
        <v>0</v>
      </c>
      <c r="K168" s="8" t="str">
        <f t="shared" si="62"/>
        <v>Germany</v>
      </c>
      <c r="L168" s="8" t="str">
        <f t="shared" si="63"/>
        <v>Duisburg-Beeckerwerth</v>
      </c>
      <c r="M168" s="50">
        <f>E168-'Verbrauch je Träger 2019'!F168</f>
        <v>0</v>
      </c>
      <c r="N168" s="54">
        <f>F168-'Verbrauch je Träger 2019'!G168</f>
        <v>-260.43231654912529</v>
      </c>
      <c r="O168" s="51">
        <f>G168-'Verbrauch je Träger 2019'!H168</f>
        <v>-844.30279520669592</v>
      </c>
      <c r="P168" s="53">
        <f>H168-'Verbrauch je Träger 2019'!I168</f>
        <v>0</v>
      </c>
      <c r="Q168" s="52">
        <f>I168-'Verbrauch je Träger 2019'!J168</f>
        <v>0</v>
      </c>
      <c r="S168" s="8" t="str">
        <f t="shared" si="64"/>
        <v>Germany</v>
      </c>
      <c r="T168" s="8" t="str">
        <f t="shared" si="65"/>
        <v>Duisburg-Beeckerwerth</v>
      </c>
      <c r="U168" s="50">
        <f>'Gesamtenergie 2050 var.'!E54*'Energie pro Energieträger'!D$59</f>
        <v>0</v>
      </c>
      <c r="V168" s="54">
        <f>'Gesamtenergie 2050 var.'!F54*'Energie pro Energieträger'!D$57</f>
        <v>341.47015267914151</v>
      </c>
      <c r="W168" s="51">
        <f>'Gesamtenergie 2050 var.'!G54*'Energie pro Energieträger'!E$58</f>
        <v>1107.021617773283</v>
      </c>
      <c r="X168" s="53">
        <f>'Gesamtenergie 2050 var.'!H54*'Energie pro Energieträger'!E$60</f>
        <v>0</v>
      </c>
      <c r="Y168" s="52">
        <f>'Gesamtenergie 2050 var.'!I54*'Energie pro Energieträger'!E$57</f>
        <v>0</v>
      </c>
      <c r="AA168" s="8" t="str">
        <f t="shared" si="66"/>
        <v>Germany</v>
      </c>
      <c r="AB168" s="8" t="str">
        <f t="shared" si="67"/>
        <v>Duisburg-Beeckerwerth</v>
      </c>
      <c r="AC168" s="50">
        <f>U168-'Verbrauch je Träger 2019'!F168</f>
        <v>0</v>
      </c>
      <c r="AD168" s="54">
        <f>V168-'Verbrauch je Träger 2019'!G168</f>
        <v>-279.76081575737862</v>
      </c>
      <c r="AE168" s="51">
        <f>W168-'Verbrauch je Träger 2019'!H168</f>
        <v>-906.96439621273089</v>
      </c>
      <c r="AF168" s="53">
        <f>X168-'Verbrauch je Träger 2019'!I168</f>
        <v>0</v>
      </c>
      <c r="AG168" s="52">
        <f>Y168-'Verbrauch je Träger 2019'!J168</f>
        <v>0</v>
      </c>
      <c r="AI168" s="8" t="str">
        <f t="shared" si="68"/>
        <v>Germany</v>
      </c>
      <c r="AJ168" s="8" t="str">
        <f t="shared" si="69"/>
        <v>Duisburg-Beeckerwerth</v>
      </c>
      <c r="AK168" s="50">
        <f>'Gesamtenergie 2050 var.'!E90*'Energie pro Energieträger'!D$59</f>
        <v>0</v>
      </c>
      <c r="AL168" s="54">
        <f>'Gesamtenergie 2050 var.'!F90*'Energie pro Energieträger'!D$57</f>
        <v>322.14165347088823</v>
      </c>
      <c r="AM168" s="51">
        <f>'Gesamtenergie 2050 var.'!G90*'Energie pro Energieträger'!E$58</f>
        <v>1044.3600167672482</v>
      </c>
      <c r="AN168" s="53">
        <f>'Gesamtenergie 2050 var.'!H90*'Energie pro Energieträger'!E$60</f>
        <v>0</v>
      </c>
      <c r="AO168" s="52">
        <f>'Gesamtenergie 2050 var.'!I90*'Energie pro Energieträger'!E$57</f>
        <v>0</v>
      </c>
      <c r="AQ168" s="8" t="str">
        <f t="shared" si="70"/>
        <v>Germany</v>
      </c>
      <c r="AR168" s="8" t="str">
        <f t="shared" si="71"/>
        <v>Duisburg-Beeckerwerth</v>
      </c>
      <c r="AS168" s="50">
        <f>AK168-'Verbrauch je Träger 2019'!F168</f>
        <v>0</v>
      </c>
      <c r="AT168" s="54">
        <f>AL168-'Verbrauch je Träger 2019'!G168</f>
        <v>-299.0893149656319</v>
      </c>
      <c r="AU168" s="51">
        <f>AM168-'Verbrauch je Träger 2019'!H168</f>
        <v>-969.62599721876563</v>
      </c>
      <c r="AV168" s="53">
        <f>AN168-'Verbrauch je Träger 2019'!I168</f>
        <v>0</v>
      </c>
      <c r="AW168" s="52">
        <f>AO168-'Verbrauch je Träger 2019'!J168</f>
        <v>0</v>
      </c>
    </row>
    <row r="169" spans="3:49" x14ac:dyDescent="0.25">
      <c r="C169" s="8" t="str">
        <f t="shared" si="61"/>
        <v>Germany</v>
      </c>
      <c r="D169" s="8" t="str">
        <f t="shared" si="61"/>
        <v>Salzgitter</v>
      </c>
      <c r="E169" s="50">
        <f>'Gesamtenergie 2050 var.'!E19*'Energie pro Energieträger'!D$59</f>
        <v>0</v>
      </c>
      <c r="F169" s="54">
        <f>'Gesamtenergie 2050 var.'!F19*'Energie pro Energieträger'!D$57</f>
        <v>276.61229978033606</v>
      </c>
      <c r="G169" s="51">
        <f>'Gesamtenergie 2050 var.'!G19*'Energie pro Energieträger'!E$58</f>
        <v>896.75713439747699</v>
      </c>
      <c r="H169" s="53">
        <f>'Gesamtenergie 2050 var.'!H19*'Energie pro Energieträger'!E$60</f>
        <v>0</v>
      </c>
      <c r="I169" s="52">
        <f>'Gesamtenergie 2050 var.'!I19*'Energie pro Energieträger'!E$57</f>
        <v>0</v>
      </c>
      <c r="K169" s="8" t="str">
        <f t="shared" si="62"/>
        <v>Germany</v>
      </c>
      <c r="L169" s="8" t="str">
        <f t="shared" si="63"/>
        <v>Salzgitter</v>
      </c>
      <c r="M169" s="50">
        <f>E169-'Verbrauch je Träger 2019'!F169</f>
        <v>0</v>
      </c>
      <c r="N169" s="54">
        <f>F169-'Verbrauch je Träger 2019'!G169</f>
        <v>-199.66477602099599</v>
      </c>
      <c r="O169" s="51">
        <f>G169-'Verbrauch je Träger 2019'!H169</f>
        <v>-647.29880965846689</v>
      </c>
      <c r="P169" s="53">
        <f>H169-'Verbrauch je Träger 2019'!I169</f>
        <v>0</v>
      </c>
      <c r="Q169" s="52">
        <f>I169-'Verbrauch je Träger 2019'!J169</f>
        <v>0</v>
      </c>
      <c r="S169" s="8" t="str">
        <f t="shared" si="64"/>
        <v>Germany</v>
      </c>
      <c r="T169" s="8" t="str">
        <f t="shared" si="65"/>
        <v>Salzgitter</v>
      </c>
      <c r="U169" s="50">
        <f>'Gesamtenergie 2050 var.'!E55*'Energie pro Energieträger'!D$59</f>
        <v>0</v>
      </c>
      <c r="V169" s="54">
        <f>'Gesamtenergie 2050 var.'!F55*'Energie pro Energieträger'!D$57</f>
        <v>261.79378372067515</v>
      </c>
      <c r="W169" s="51">
        <f>'Gesamtenergie 2050 var.'!G55*'Energie pro Energieträger'!E$58</f>
        <v>848.7165736261835</v>
      </c>
      <c r="X169" s="53">
        <f>'Gesamtenergie 2050 var.'!H55*'Energie pro Energieträger'!E$60</f>
        <v>0</v>
      </c>
      <c r="Y169" s="52">
        <f>'Gesamtenergie 2050 var.'!I55*'Energie pro Energieträger'!E$57</f>
        <v>0</v>
      </c>
      <c r="AA169" s="8" t="str">
        <f t="shared" si="66"/>
        <v>Germany</v>
      </c>
      <c r="AB169" s="8" t="str">
        <f t="shared" si="67"/>
        <v>Salzgitter</v>
      </c>
      <c r="AC169" s="50">
        <f>U169-'Verbrauch je Träger 2019'!F169</f>
        <v>0</v>
      </c>
      <c r="AD169" s="54">
        <f>V169-'Verbrauch je Träger 2019'!G169</f>
        <v>-214.48329208065689</v>
      </c>
      <c r="AE169" s="51">
        <f>W169-'Verbrauch je Träger 2019'!H169</f>
        <v>-695.33937042976038</v>
      </c>
      <c r="AF169" s="53">
        <f>X169-'Verbrauch je Träger 2019'!I169</f>
        <v>0</v>
      </c>
      <c r="AG169" s="52">
        <f>Y169-'Verbrauch je Träger 2019'!J169</f>
        <v>0</v>
      </c>
      <c r="AI169" s="8" t="str">
        <f t="shared" si="68"/>
        <v>Germany</v>
      </c>
      <c r="AJ169" s="8" t="str">
        <f t="shared" si="69"/>
        <v>Salzgitter</v>
      </c>
      <c r="AK169" s="50">
        <f>'Gesamtenergie 2050 var.'!E91*'Energie pro Energieträger'!D$59</f>
        <v>0</v>
      </c>
      <c r="AL169" s="54">
        <f>'Gesamtenergie 2050 var.'!F91*'Energie pro Energieträger'!D$57</f>
        <v>246.9752676610143</v>
      </c>
      <c r="AM169" s="51">
        <f>'Gesamtenergie 2050 var.'!G91*'Energie pro Energieträger'!E$58</f>
        <v>800.67601285489025</v>
      </c>
      <c r="AN169" s="53">
        <f>'Gesamtenergie 2050 var.'!H91*'Energie pro Energieträger'!E$60</f>
        <v>0</v>
      </c>
      <c r="AO169" s="52">
        <f>'Gesamtenergie 2050 var.'!I91*'Energie pro Energieträger'!E$57</f>
        <v>0</v>
      </c>
      <c r="AQ169" s="8" t="str">
        <f t="shared" si="70"/>
        <v>Germany</v>
      </c>
      <c r="AR169" s="8" t="str">
        <f t="shared" si="71"/>
        <v>Salzgitter</v>
      </c>
      <c r="AS169" s="50">
        <f>AK169-'Verbrauch je Träger 2019'!F169</f>
        <v>0</v>
      </c>
      <c r="AT169" s="54">
        <f>AL169-'Verbrauch je Träger 2019'!G169</f>
        <v>-229.30180814031775</v>
      </c>
      <c r="AU169" s="51">
        <f>AM169-'Verbrauch je Träger 2019'!H169</f>
        <v>-743.37993120105364</v>
      </c>
      <c r="AV169" s="53">
        <f>AN169-'Verbrauch je Träger 2019'!I169</f>
        <v>0</v>
      </c>
      <c r="AW169" s="52">
        <f>AO169-'Verbrauch je Träger 2019'!J169</f>
        <v>0</v>
      </c>
    </row>
    <row r="170" spans="3:49" x14ac:dyDescent="0.25">
      <c r="C170" s="8" t="str">
        <f t="shared" si="61"/>
        <v>Germany</v>
      </c>
      <c r="D170" s="8" t="str">
        <f t="shared" si="61"/>
        <v>Dillingen</v>
      </c>
      <c r="E170" s="50">
        <f>'Gesamtenergie 2050 var.'!E20*'Energie pro Energieträger'!D$59</f>
        <v>0</v>
      </c>
      <c r="F170" s="54">
        <f>'Gesamtenergie 2050 var.'!F20*'Energie pro Energieträger'!D$57</f>
        <v>140.35067558419658</v>
      </c>
      <c r="G170" s="51">
        <f>'Gesamtenergie 2050 var.'!G20*'Energie pro Energieträger'!E$58</f>
        <v>455.00677210515471</v>
      </c>
      <c r="H170" s="53">
        <f>'Gesamtenergie 2050 var.'!H20*'Energie pro Energieträger'!E$60</f>
        <v>0</v>
      </c>
      <c r="I170" s="52">
        <f>'Gesamtenergie 2050 var.'!I20*'Energie pro Energieträger'!E$57</f>
        <v>0</v>
      </c>
      <c r="K170" s="8" t="str">
        <f t="shared" si="62"/>
        <v>Germany</v>
      </c>
      <c r="L170" s="8" t="str">
        <f t="shared" si="63"/>
        <v>Dillingen</v>
      </c>
      <c r="M170" s="50">
        <f>E170-'Verbrauch je Träger 2019'!F170</f>
        <v>0</v>
      </c>
      <c r="N170" s="54">
        <f>F170-'Verbrauch je Träger 2019'!G170</f>
        <v>-101.30817113760975</v>
      </c>
      <c r="O170" s="51">
        <f>G170-'Verbrauch je Träger 2019'!H170</f>
        <v>-328.43378733540476</v>
      </c>
      <c r="P170" s="53">
        <f>H170-'Verbrauch je Träger 2019'!I170</f>
        <v>0</v>
      </c>
      <c r="Q170" s="52">
        <f>I170-'Verbrauch je Träger 2019'!J170</f>
        <v>0</v>
      </c>
      <c r="S170" s="8" t="str">
        <f t="shared" si="64"/>
        <v>Germany</v>
      </c>
      <c r="T170" s="8" t="str">
        <f t="shared" si="65"/>
        <v>Dillingen</v>
      </c>
      <c r="U170" s="50">
        <f>'Gesamtenergie 2050 var.'!E56*'Energie pro Energieträger'!D$59</f>
        <v>0</v>
      </c>
      <c r="V170" s="54">
        <f>'Gesamtenergie 2050 var.'!F56*'Energie pro Energieträger'!D$57</f>
        <v>132.83188939218604</v>
      </c>
      <c r="W170" s="51">
        <f>'Gesamtenergie 2050 var.'!G56*'Energie pro Energieträger'!E$58</f>
        <v>430.63140931380707</v>
      </c>
      <c r="X170" s="53">
        <f>'Gesamtenergie 2050 var.'!H56*'Energie pro Energieträger'!E$60</f>
        <v>0</v>
      </c>
      <c r="Y170" s="52">
        <f>'Gesamtenergie 2050 var.'!I56*'Energie pro Energieträger'!E$57</f>
        <v>0</v>
      </c>
      <c r="AA170" s="8" t="str">
        <f t="shared" si="66"/>
        <v>Germany</v>
      </c>
      <c r="AB170" s="8" t="str">
        <f t="shared" si="67"/>
        <v>Dillingen</v>
      </c>
      <c r="AC170" s="50">
        <f>U170-'Verbrauch je Träger 2019'!F170</f>
        <v>0</v>
      </c>
      <c r="AD170" s="54">
        <f>V170-'Verbrauch je Träger 2019'!G170</f>
        <v>-108.82695732962029</v>
      </c>
      <c r="AE170" s="51">
        <f>W170-'Verbrauch je Träger 2019'!H170</f>
        <v>-352.8091501267524</v>
      </c>
      <c r="AF170" s="53">
        <f>X170-'Verbrauch je Träger 2019'!I170</f>
        <v>0</v>
      </c>
      <c r="AG170" s="52">
        <f>Y170-'Verbrauch je Träger 2019'!J170</f>
        <v>0</v>
      </c>
      <c r="AI170" s="8" t="str">
        <f t="shared" si="68"/>
        <v>Germany</v>
      </c>
      <c r="AJ170" s="8" t="str">
        <f t="shared" si="69"/>
        <v>Dillingen</v>
      </c>
      <c r="AK170" s="50">
        <f>'Gesamtenergie 2050 var.'!E92*'Energie pro Energieträger'!D$59</f>
        <v>0</v>
      </c>
      <c r="AL170" s="54">
        <f>'Gesamtenergie 2050 var.'!F92*'Energie pro Energieträger'!D$57</f>
        <v>125.31310320017552</v>
      </c>
      <c r="AM170" s="51">
        <f>'Gesamtenergie 2050 var.'!G92*'Energie pro Energieträger'!E$58</f>
        <v>406.2560465224596</v>
      </c>
      <c r="AN170" s="53">
        <f>'Gesamtenergie 2050 var.'!H92*'Energie pro Energieträger'!E$60</f>
        <v>0</v>
      </c>
      <c r="AO170" s="52">
        <f>'Gesamtenergie 2050 var.'!I92*'Energie pro Energieträger'!E$57</f>
        <v>0</v>
      </c>
      <c r="AQ170" s="8" t="str">
        <f t="shared" si="70"/>
        <v>Germany</v>
      </c>
      <c r="AR170" s="8" t="str">
        <f t="shared" si="71"/>
        <v>Dillingen</v>
      </c>
      <c r="AS170" s="50">
        <f>AK170-'Verbrauch je Träger 2019'!F170</f>
        <v>0</v>
      </c>
      <c r="AT170" s="54">
        <f>AL170-'Verbrauch je Träger 2019'!G170</f>
        <v>-116.34574352163081</v>
      </c>
      <c r="AU170" s="51">
        <f>AM170-'Verbrauch je Träger 2019'!H170</f>
        <v>-377.18451291809987</v>
      </c>
      <c r="AV170" s="53">
        <f>AN170-'Verbrauch je Träger 2019'!I170</f>
        <v>0</v>
      </c>
      <c r="AW170" s="52">
        <f>AO170-'Verbrauch je Träger 2019'!J170</f>
        <v>0</v>
      </c>
    </row>
    <row r="171" spans="3:49" x14ac:dyDescent="0.25">
      <c r="C171" s="8" t="str">
        <f t="shared" si="61"/>
        <v>Germany</v>
      </c>
      <c r="D171" s="8" t="str">
        <f t="shared" si="61"/>
        <v>Duisburg</v>
      </c>
      <c r="E171" s="50">
        <f>'Gesamtenergie 2050 var.'!E21*'Energie pro Energieträger'!D$59</f>
        <v>0</v>
      </c>
      <c r="F171" s="54">
        <f>'Gesamtenergie 2050 var.'!F21*'Energie pro Energieträger'!D$57</f>
        <v>67.349081685647036</v>
      </c>
      <c r="G171" s="51">
        <f>'Gesamtenergie 2050 var.'!G21*'Energie pro Energieträger'!E$58</f>
        <v>218.34086750547269</v>
      </c>
      <c r="H171" s="53">
        <f>'Gesamtenergie 2050 var.'!H21*'Energie pro Energieträger'!E$60</f>
        <v>0</v>
      </c>
      <c r="I171" s="52">
        <f>'Gesamtenergie 2050 var.'!I21*'Energie pro Energieträger'!E$57</f>
        <v>0</v>
      </c>
      <c r="K171" s="8" t="str">
        <f t="shared" si="62"/>
        <v>Germany</v>
      </c>
      <c r="L171" s="8" t="str">
        <f t="shared" si="63"/>
        <v>Duisburg</v>
      </c>
      <c r="M171" s="50">
        <f>E171-'Verbrauch je Träger 2019'!F171</f>
        <v>0</v>
      </c>
      <c r="N171" s="54">
        <f>F171-'Verbrauch je Träger 2019'!G171</f>
        <v>-48.614032422503385</v>
      </c>
      <c r="O171" s="51">
        <f>G171-'Verbrauch je Träger 2019'!H171</f>
        <v>-157.6031884385832</v>
      </c>
      <c r="P171" s="53">
        <f>H171-'Verbrauch je Träger 2019'!I171</f>
        <v>0</v>
      </c>
      <c r="Q171" s="52">
        <f>I171-'Verbrauch je Träger 2019'!J171</f>
        <v>0</v>
      </c>
      <c r="S171" s="8" t="str">
        <f t="shared" si="64"/>
        <v>Germany</v>
      </c>
      <c r="T171" s="8" t="str">
        <f t="shared" si="65"/>
        <v>Duisburg</v>
      </c>
      <c r="U171" s="50">
        <f>'Gesamtenergie 2050 var.'!E57*'Energie pro Energieträger'!D$59</f>
        <v>0</v>
      </c>
      <c r="V171" s="54">
        <f>'Gesamtenergie 2050 var.'!F57*'Energie pro Energieträger'!D$57</f>
        <v>63.741095166773086</v>
      </c>
      <c r="W171" s="51">
        <f>'Gesamtenergie 2050 var.'!G57*'Energie pro Energieträger'!E$58</f>
        <v>206.64403531767948</v>
      </c>
      <c r="X171" s="53">
        <f>'Gesamtenergie 2050 var.'!H57*'Energie pro Energieträger'!E$60</f>
        <v>0</v>
      </c>
      <c r="Y171" s="52">
        <f>'Gesamtenergie 2050 var.'!I57*'Energie pro Energieträger'!E$57</f>
        <v>0</v>
      </c>
      <c r="AA171" s="8" t="str">
        <f t="shared" si="66"/>
        <v>Germany</v>
      </c>
      <c r="AB171" s="8" t="str">
        <f t="shared" si="67"/>
        <v>Duisburg</v>
      </c>
      <c r="AC171" s="50">
        <f>U171-'Verbrauch je Träger 2019'!F171</f>
        <v>0</v>
      </c>
      <c r="AD171" s="54">
        <f>V171-'Verbrauch je Träger 2019'!G171</f>
        <v>-52.222018941377335</v>
      </c>
      <c r="AE171" s="51">
        <f>W171-'Verbrauch je Träger 2019'!H171</f>
        <v>-169.30002062637641</v>
      </c>
      <c r="AF171" s="53">
        <f>X171-'Verbrauch je Träger 2019'!I171</f>
        <v>0</v>
      </c>
      <c r="AG171" s="52">
        <f>Y171-'Verbrauch je Träger 2019'!J171</f>
        <v>0</v>
      </c>
      <c r="AI171" s="8" t="str">
        <f t="shared" si="68"/>
        <v>Germany</v>
      </c>
      <c r="AJ171" s="8" t="str">
        <f t="shared" si="69"/>
        <v>Duisburg</v>
      </c>
      <c r="AK171" s="50">
        <f>'Gesamtenergie 2050 var.'!E93*'Energie pro Energieträger'!D$59</f>
        <v>0</v>
      </c>
      <c r="AL171" s="54">
        <f>'Gesamtenergie 2050 var.'!F93*'Energie pro Energieträger'!D$57</f>
        <v>60.133108647899142</v>
      </c>
      <c r="AM171" s="51">
        <f>'Gesamtenergie 2050 var.'!G93*'Energie pro Energieträger'!E$58</f>
        <v>194.9472031298863</v>
      </c>
      <c r="AN171" s="53">
        <f>'Gesamtenergie 2050 var.'!H93*'Energie pro Energieträger'!E$60</f>
        <v>0</v>
      </c>
      <c r="AO171" s="52">
        <f>'Gesamtenergie 2050 var.'!I93*'Energie pro Energieträger'!E$57</f>
        <v>0</v>
      </c>
      <c r="AQ171" s="8" t="str">
        <f t="shared" si="70"/>
        <v>Germany</v>
      </c>
      <c r="AR171" s="8" t="str">
        <f t="shared" si="71"/>
        <v>Duisburg</v>
      </c>
      <c r="AS171" s="50">
        <f>AK171-'Verbrauch je Träger 2019'!F171</f>
        <v>0</v>
      </c>
      <c r="AT171" s="54">
        <f>AL171-'Verbrauch je Träger 2019'!G171</f>
        <v>-55.830005460251279</v>
      </c>
      <c r="AU171" s="51">
        <f>AM171-'Verbrauch je Träger 2019'!H171</f>
        <v>-180.99685281416959</v>
      </c>
      <c r="AV171" s="53">
        <f>AN171-'Verbrauch je Träger 2019'!I171</f>
        <v>0</v>
      </c>
      <c r="AW171" s="52">
        <f>AO171-'Verbrauch je Träger 2019'!J171</f>
        <v>0</v>
      </c>
    </row>
    <row r="172" spans="3:49" x14ac:dyDescent="0.25">
      <c r="C172" s="8" t="str">
        <f t="shared" si="61"/>
        <v>Germany</v>
      </c>
      <c r="D172" s="8" t="str">
        <f t="shared" si="61"/>
        <v>Duisburg-Bruckhausen</v>
      </c>
      <c r="E172" s="50">
        <f>'Gesamtenergie 2050 var.'!E22*'Energie pro Energieträger'!D$59</f>
        <v>0</v>
      </c>
      <c r="F172" s="54">
        <f>'Gesamtenergie 2050 var.'!F22*'Energie pro Energieträger'!D$57</f>
        <v>360.79865188739484</v>
      </c>
      <c r="G172" s="51">
        <f>'Gesamtenergie 2050 var.'!G22*'Energie pro Energieträger'!E$58</f>
        <v>1169.6832187793179</v>
      </c>
      <c r="H172" s="53">
        <f>'Gesamtenergie 2050 var.'!H22*'Energie pro Energieträger'!E$60</f>
        <v>0</v>
      </c>
      <c r="I172" s="52">
        <f>'Gesamtenergie 2050 var.'!I22*'Energie pro Energieträger'!E$57</f>
        <v>0</v>
      </c>
      <c r="K172" s="8" t="str">
        <f t="shared" si="62"/>
        <v>Germany</v>
      </c>
      <c r="L172" s="8" t="str">
        <f t="shared" si="63"/>
        <v>Duisburg-Bruckhausen</v>
      </c>
      <c r="M172" s="50">
        <f>E172-'Verbrauch je Träger 2019'!F172</f>
        <v>0</v>
      </c>
      <c r="N172" s="54">
        <f>F172-'Verbrauch je Träger 2019'!G172</f>
        <v>-260.43231654912529</v>
      </c>
      <c r="O172" s="51">
        <f>G172-'Verbrauch je Träger 2019'!H172</f>
        <v>-844.30279520669592</v>
      </c>
      <c r="P172" s="53">
        <f>H172-'Verbrauch je Träger 2019'!I172</f>
        <v>0</v>
      </c>
      <c r="Q172" s="52">
        <f>I172-'Verbrauch je Träger 2019'!J172</f>
        <v>0</v>
      </c>
      <c r="S172" s="8" t="str">
        <f t="shared" si="64"/>
        <v>Germany</v>
      </c>
      <c r="T172" s="8" t="str">
        <f t="shared" si="65"/>
        <v>Duisburg-Bruckhausen</v>
      </c>
      <c r="U172" s="50">
        <f>'Gesamtenergie 2050 var.'!E58*'Energie pro Energieträger'!D$59</f>
        <v>0</v>
      </c>
      <c r="V172" s="54">
        <f>'Gesamtenergie 2050 var.'!F58*'Energie pro Energieträger'!D$57</f>
        <v>341.47015267914151</v>
      </c>
      <c r="W172" s="51">
        <f>'Gesamtenergie 2050 var.'!G58*'Energie pro Energieträger'!E$58</f>
        <v>1107.021617773283</v>
      </c>
      <c r="X172" s="53">
        <f>'Gesamtenergie 2050 var.'!H58*'Energie pro Energieträger'!E$60</f>
        <v>0</v>
      </c>
      <c r="Y172" s="52">
        <f>'Gesamtenergie 2050 var.'!I58*'Energie pro Energieträger'!E$57</f>
        <v>0</v>
      </c>
      <c r="AA172" s="8" t="str">
        <f t="shared" si="66"/>
        <v>Germany</v>
      </c>
      <c r="AB172" s="8" t="str">
        <f t="shared" si="67"/>
        <v>Duisburg-Bruckhausen</v>
      </c>
      <c r="AC172" s="50">
        <f>U172-'Verbrauch je Träger 2019'!F172</f>
        <v>0</v>
      </c>
      <c r="AD172" s="54">
        <f>V172-'Verbrauch je Träger 2019'!G172</f>
        <v>-279.76081575737862</v>
      </c>
      <c r="AE172" s="51">
        <f>W172-'Verbrauch je Träger 2019'!H172</f>
        <v>-906.96439621273089</v>
      </c>
      <c r="AF172" s="53">
        <f>X172-'Verbrauch je Träger 2019'!I172</f>
        <v>0</v>
      </c>
      <c r="AG172" s="52">
        <f>Y172-'Verbrauch je Träger 2019'!J172</f>
        <v>0</v>
      </c>
      <c r="AI172" s="8" t="str">
        <f t="shared" si="68"/>
        <v>Germany</v>
      </c>
      <c r="AJ172" s="8" t="str">
        <f t="shared" si="69"/>
        <v>Duisburg-Bruckhausen</v>
      </c>
      <c r="AK172" s="50">
        <f>'Gesamtenergie 2050 var.'!E94*'Energie pro Energieträger'!D$59</f>
        <v>0</v>
      </c>
      <c r="AL172" s="54">
        <f>'Gesamtenergie 2050 var.'!F94*'Energie pro Energieträger'!D$57</f>
        <v>322.14165347088823</v>
      </c>
      <c r="AM172" s="51">
        <f>'Gesamtenergie 2050 var.'!G94*'Energie pro Energieträger'!E$58</f>
        <v>1044.3600167672482</v>
      </c>
      <c r="AN172" s="53">
        <f>'Gesamtenergie 2050 var.'!H94*'Energie pro Energieträger'!E$60</f>
        <v>0</v>
      </c>
      <c r="AO172" s="52">
        <f>'Gesamtenergie 2050 var.'!I94*'Energie pro Energieträger'!E$57</f>
        <v>0</v>
      </c>
      <c r="AQ172" s="8" t="str">
        <f t="shared" si="70"/>
        <v>Germany</v>
      </c>
      <c r="AR172" s="8" t="str">
        <f t="shared" si="71"/>
        <v>Duisburg-Bruckhausen</v>
      </c>
      <c r="AS172" s="50">
        <f>AK172-'Verbrauch je Träger 2019'!F172</f>
        <v>0</v>
      </c>
      <c r="AT172" s="54">
        <f>AL172-'Verbrauch je Träger 2019'!G172</f>
        <v>-299.0893149656319</v>
      </c>
      <c r="AU172" s="51">
        <f>AM172-'Verbrauch je Träger 2019'!H172</f>
        <v>-969.62599721876563</v>
      </c>
      <c r="AV172" s="53">
        <f>AN172-'Verbrauch je Träger 2019'!I172</f>
        <v>0</v>
      </c>
      <c r="AW172" s="52">
        <f>AO172-'Verbrauch je Träger 2019'!J172</f>
        <v>0</v>
      </c>
    </row>
    <row r="173" spans="3:49" x14ac:dyDescent="0.25">
      <c r="C173" s="8" t="str">
        <f t="shared" si="61"/>
        <v>Hungaria</v>
      </c>
      <c r="D173" s="8" t="str">
        <f t="shared" si="61"/>
        <v>Dunauijvaros</v>
      </c>
      <c r="E173" s="50">
        <f>'Gesamtenergie 2050 var.'!E23*'Energie pro Energieträger'!D$59</f>
        <v>0</v>
      </c>
      <c r="F173" s="54">
        <f>'Gesamtenergie 2050 var.'!F23*'Energie pro Energieträger'!D$57</f>
        <v>96.212973836638625</v>
      </c>
      <c r="G173" s="51">
        <f>'Gesamtenergie 2050 var.'!G23*'Energie pro Energieträger'!E$58</f>
        <v>311.91552500781813</v>
      </c>
      <c r="H173" s="53">
        <f>'Gesamtenergie 2050 var.'!H23*'Energie pro Energieträger'!E$60</f>
        <v>0</v>
      </c>
      <c r="I173" s="52">
        <f>'Gesamtenergie 2050 var.'!I23*'Energie pro Energieträger'!E$57</f>
        <v>0</v>
      </c>
      <c r="K173" s="8" t="str">
        <f t="shared" si="62"/>
        <v>Hungaria</v>
      </c>
      <c r="L173" s="8" t="str">
        <f t="shared" si="63"/>
        <v>Dunauijvaros</v>
      </c>
      <c r="M173" s="50">
        <f>E173-'Verbrauch je Träger 2019'!F173</f>
        <v>0</v>
      </c>
      <c r="N173" s="54">
        <f>F173-'Verbrauch je Träger 2019'!G173</f>
        <v>-69.448617746433385</v>
      </c>
      <c r="O173" s="51">
        <f>G173-'Verbrauch je Träger 2019'!H173</f>
        <v>-225.14741205511893</v>
      </c>
      <c r="P173" s="53">
        <f>H173-'Verbrauch je Träger 2019'!I173</f>
        <v>0</v>
      </c>
      <c r="Q173" s="52">
        <f>I173-'Verbrauch je Träger 2019'!J173</f>
        <v>0</v>
      </c>
      <c r="S173" s="8" t="str">
        <f t="shared" si="64"/>
        <v>Hungaria</v>
      </c>
      <c r="T173" s="8" t="str">
        <f t="shared" si="65"/>
        <v>Dunauijvaros</v>
      </c>
      <c r="U173" s="50">
        <f>'Gesamtenergie 2050 var.'!E59*'Energie pro Energieträger'!D$59</f>
        <v>0</v>
      </c>
      <c r="V173" s="54">
        <f>'Gesamtenergie 2050 var.'!F59*'Energie pro Energieträger'!D$57</f>
        <v>91.058707381104398</v>
      </c>
      <c r="W173" s="51">
        <f>'Gesamtenergie 2050 var.'!G59*'Energie pro Energieträger'!E$58</f>
        <v>295.20576473954213</v>
      </c>
      <c r="X173" s="53">
        <f>'Gesamtenergie 2050 var.'!H59*'Energie pro Energieträger'!E$60</f>
        <v>0</v>
      </c>
      <c r="Y173" s="52">
        <f>'Gesamtenergie 2050 var.'!I59*'Energie pro Energieträger'!E$57</f>
        <v>0</v>
      </c>
      <c r="AA173" s="8" t="str">
        <f t="shared" si="66"/>
        <v>Hungaria</v>
      </c>
      <c r="AB173" s="8" t="str">
        <f t="shared" si="67"/>
        <v>Dunauijvaros</v>
      </c>
      <c r="AC173" s="50">
        <f>U173-'Verbrauch je Träger 2019'!F173</f>
        <v>0</v>
      </c>
      <c r="AD173" s="54">
        <f>V173-'Verbrauch je Träger 2019'!G173</f>
        <v>-74.602884201967612</v>
      </c>
      <c r="AE173" s="51">
        <f>W173-'Verbrauch je Träger 2019'!H173</f>
        <v>-241.85717232339493</v>
      </c>
      <c r="AF173" s="53">
        <f>X173-'Verbrauch je Träger 2019'!I173</f>
        <v>0</v>
      </c>
      <c r="AG173" s="52">
        <f>Y173-'Verbrauch je Träger 2019'!J173</f>
        <v>0</v>
      </c>
      <c r="AI173" s="8" t="str">
        <f t="shared" si="68"/>
        <v>Hungaria</v>
      </c>
      <c r="AJ173" s="8" t="str">
        <f t="shared" si="69"/>
        <v>Dunauijvaros</v>
      </c>
      <c r="AK173" s="50">
        <f>'Gesamtenergie 2050 var.'!E95*'Energie pro Energieträger'!D$59</f>
        <v>0</v>
      </c>
      <c r="AL173" s="54">
        <f>'Gesamtenergie 2050 var.'!F95*'Energie pro Energieträger'!D$57</f>
        <v>85.904440925570185</v>
      </c>
      <c r="AM173" s="51">
        <f>'Gesamtenergie 2050 var.'!G95*'Energie pro Energieträger'!E$58</f>
        <v>278.49600447126619</v>
      </c>
      <c r="AN173" s="53">
        <f>'Gesamtenergie 2050 var.'!H95*'Energie pro Energieträger'!E$60</f>
        <v>0</v>
      </c>
      <c r="AO173" s="52">
        <f>'Gesamtenergie 2050 var.'!I95*'Energie pro Energieträger'!E$57</f>
        <v>0</v>
      </c>
      <c r="AQ173" s="8" t="str">
        <f t="shared" si="70"/>
        <v>Hungaria</v>
      </c>
      <c r="AR173" s="8" t="str">
        <f t="shared" si="71"/>
        <v>Dunauijvaros</v>
      </c>
      <c r="AS173" s="50">
        <f>AK173-'Verbrauch je Träger 2019'!F173</f>
        <v>0</v>
      </c>
      <c r="AT173" s="54">
        <f>AL173-'Verbrauch je Träger 2019'!G173</f>
        <v>-79.757150657501825</v>
      </c>
      <c r="AU173" s="51">
        <f>AM173-'Verbrauch je Träger 2019'!H173</f>
        <v>-258.56693259167088</v>
      </c>
      <c r="AV173" s="53">
        <f>AN173-'Verbrauch je Träger 2019'!I173</f>
        <v>0</v>
      </c>
      <c r="AW173" s="52">
        <f>AO173-'Verbrauch je Träger 2019'!J173</f>
        <v>0</v>
      </c>
    </row>
    <row r="174" spans="3:49" x14ac:dyDescent="0.25">
      <c r="C174" s="8" t="str">
        <f t="shared" si="61"/>
        <v>Italy</v>
      </c>
      <c r="D174" s="8" t="str">
        <f t="shared" si="61"/>
        <v>Taranto</v>
      </c>
      <c r="E174" s="50">
        <f>'Gesamtenergie 2050 var.'!E24*'Energie pro Energieträger'!D$59</f>
        <v>0</v>
      </c>
      <c r="F174" s="54">
        <f>'Gesamtenergie 2050 var.'!F24*'Energie pro Energieträger'!D$57</f>
        <v>511.1314235071427</v>
      </c>
      <c r="G174" s="51">
        <f>'Gesamtenergie 2050 var.'!G24*'Energie pro Energieträger'!E$58</f>
        <v>1657.0512266040334</v>
      </c>
      <c r="H174" s="53">
        <f>'Gesamtenergie 2050 var.'!H24*'Energie pro Energieträger'!E$60</f>
        <v>0</v>
      </c>
      <c r="I174" s="52">
        <f>'Gesamtenergie 2050 var.'!I24*'Energie pro Energieträger'!E$57</f>
        <v>0</v>
      </c>
      <c r="K174" s="8" t="str">
        <f t="shared" si="62"/>
        <v>Italy</v>
      </c>
      <c r="L174" s="8" t="str">
        <f t="shared" si="63"/>
        <v>Taranto</v>
      </c>
      <c r="M174" s="50">
        <f>E174-'Verbrauch je Träger 2019'!F174</f>
        <v>0</v>
      </c>
      <c r="N174" s="54">
        <f>F174-'Verbrauch je Träger 2019'!G174</f>
        <v>-368.94578177792744</v>
      </c>
      <c r="O174" s="51">
        <f>G174-'Verbrauch je Träger 2019'!H174</f>
        <v>-1196.0956265428192</v>
      </c>
      <c r="P174" s="53">
        <f>H174-'Verbrauch je Träger 2019'!I174</f>
        <v>0</v>
      </c>
      <c r="Q174" s="52">
        <f>I174-'Verbrauch je Träger 2019'!J174</f>
        <v>0</v>
      </c>
      <c r="S174" s="8" t="str">
        <f t="shared" si="64"/>
        <v>Italy</v>
      </c>
      <c r="T174" s="8" t="str">
        <f t="shared" si="65"/>
        <v>Taranto</v>
      </c>
      <c r="U174" s="50">
        <f>'Gesamtenergie 2050 var.'!E60*'Energie pro Energieträger'!D$59</f>
        <v>0</v>
      </c>
      <c r="V174" s="54">
        <f>'Gesamtenergie 2050 var.'!F60*'Energie pro Energieträger'!D$57</f>
        <v>483.74938296211712</v>
      </c>
      <c r="W174" s="51">
        <f>'Gesamtenergie 2050 var.'!G60*'Energie pro Energieträger'!E$58</f>
        <v>1568.2806251788174</v>
      </c>
      <c r="X174" s="53">
        <f>'Gesamtenergie 2050 var.'!H60*'Energie pro Energieträger'!E$60</f>
        <v>0</v>
      </c>
      <c r="Y174" s="52">
        <f>'Gesamtenergie 2050 var.'!I60*'Energie pro Energieträger'!E$57</f>
        <v>0</v>
      </c>
      <c r="AA174" s="8" t="str">
        <f t="shared" si="66"/>
        <v>Italy</v>
      </c>
      <c r="AB174" s="8" t="str">
        <f t="shared" si="67"/>
        <v>Taranto</v>
      </c>
      <c r="AC174" s="50">
        <f>U174-'Verbrauch je Träger 2019'!F174</f>
        <v>0</v>
      </c>
      <c r="AD174" s="54">
        <f>V174-'Verbrauch je Träger 2019'!G174</f>
        <v>-396.32782232295301</v>
      </c>
      <c r="AE174" s="51">
        <f>W174-'Verbrauch je Träger 2019'!H174</f>
        <v>-1284.8662279680352</v>
      </c>
      <c r="AF174" s="53">
        <f>X174-'Verbrauch je Träger 2019'!I174</f>
        <v>0</v>
      </c>
      <c r="AG174" s="52">
        <f>Y174-'Verbrauch je Träger 2019'!J174</f>
        <v>0</v>
      </c>
      <c r="AI174" s="8" t="str">
        <f t="shared" si="68"/>
        <v>Italy</v>
      </c>
      <c r="AJ174" s="8" t="str">
        <f t="shared" si="69"/>
        <v>Taranto</v>
      </c>
      <c r="AK174" s="50">
        <f>'Gesamtenergie 2050 var.'!E96*'Energie pro Energieträger'!D$59</f>
        <v>0</v>
      </c>
      <c r="AL174" s="54">
        <f>'Gesamtenergie 2050 var.'!F96*'Energie pro Energieträger'!D$57</f>
        <v>456.36734241709166</v>
      </c>
      <c r="AM174" s="51">
        <f>'Gesamtenergie 2050 var.'!G96*'Energie pro Energieträger'!E$58</f>
        <v>1479.5100237536014</v>
      </c>
      <c r="AN174" s="53">
        <f>'Gesamtenergie 2050 var.'!H96*'Energie pro Energieträger'!E$60</f>
        <v>0</v>
      </c>
      <c r="AO174" s="52">
        <f>'Gesamtenergie 2050 var.'!I96*'Energie pro Energieträger'!E$57</f>
        <v>0</v>
      </c>
      <c r="AQ174" s="8" t="str">
        <f t="shared" si="70"/>
        <v>Italy</v>
      </c>
      <c r="AR174" s="8" t="str">
        <f t="shared" si="71"/>
        <v>Taranto</v>
      </c>
      <c r="AS174" s="50">
        <f>AK174-'Verbrauch je Träger 2019'!F174</f>
        <v>0</v>
      </c>
      <c r="AT174" s="54">
        <f>AL174-'Verbrauch je Träger 2019'!G174</f>
        <v>-423.70986286797847</v>
      </c>
      <c r="AU174" s="51">
        <f>AM174-'Verbrauch je Träger 2019'!H174</f>
        <v>-1373.6368293932512</v>
      </c>
      <c r="AV174" s="53">
        <f>AN174-'Verbrauch je Träger 2019'!I174</f>
        <v>0</v>
      </c>
      <c r="AW174" s="52">
        <f>AO174-'Verbrauch je Träger 2019'!J174</f>
        <v>0</v>
      </c>
    </row>
    <row r="175" spans="3:49" x14ac:dyDescent="0.25">
      <c r="C175" s="8" t="str">
        <f t="shared" si="61"/>
        <v>Netherlands</v>
      </c>
      <c r="D175" s="8" t="str">
        <f t="shared" si="61"/>
        <v>Ijmuiden</v>
      </c>
      <c r="E175" s="50">
        <f>'Gesamtenergie 2050 var.'!E25*'Energie pro Energieträger'!D$59</f>
        <v>0</v>
      </c>
      <c r="F175" s="54">
        <f>'Gesamtenergie 2050 var.'!F25*'Energie pro Energieträger'!D$57</f>
        <v>409.80713543543266</v>
      </c>
      <c r="G175" s="51">
        <f>'Gesamtenergie 2050 var.'!G25*'Energie pro Energieträger'!E$58</f>
        <v>1328.5651893301751</v>
      </c>
      <c r="H175" s="53">
        <f>'Gesamtenergie 2050 var.'!H25*'Energie pro Energieträger'!E$60</f>
        <v>0</v>
      </c>
      <c r="I175" s="52">
        <f>'Gesamtenergie 2050 var.'!I25*'Energie pro Energieträger'!E$57</f>
        <v>0</v>
      </c>
      <c r="K175" s="8" t="str">
        <f t="shared" si="62"/>
        <v>Netherlands</v>
      </c>
      <c r="L175" s="8" t="str">
        <f t="shared" si="63"/>
        <v>Ijmuiden</v>
      </c>
      <c r="M175" s="50">
        <f>E175-'Verbrauch je Träger 2019'!F175</f>
        <v>0</v>
      </c>
      <c r="N175" s="54">
        <f>F175-'Verbrauch je Träger 2019'!G175</f>
        <v>-295.80770621371482</v>
      </c>
      <c r="O175" s="51">
        <f>G175-'Verbrauch je Träger 2019'!H175</f>
        <v>-958.98725822227243</v>
      </c>
      <c r="P175" s="53">
        <f>H175-'Verbrauch je Träger 2019'!I175</f>
        <v>0</v>
      </c>
      <c r="Q175" s="52">
        <f>I175-'Verbrauch je Träger 2019'!J175</f>
        <v>0</v>
      </c>
      <c r="S175" s="8" t="str">
        <f t="shared" si="64"/>
        <v>Netherlands</v>
      </c>
      <c r="T175" s="8" t="str">
        <f t="shared" si="65"/>
        <v>Ijmuiden</v>
      </c>
      <c r="U175" s="50">
        <f>'Gesamtenergie 2050 var.'!E61*'Energie pro Energieträger'!D$59</f>
        <v>0</v>
      </c>
      <c r="V175" s="54">
        <f>'Gesamtenergie 2050 var.'!F61*'Energie pro Energieträger'!D$57</f>
        <v>387.85318175139156</v>
      </c>
      <c r="W175" s="51">
        <f>'Gesamtenergie 2050 var.'!G61*'Energie pro Energieträger'!E$58</f>
        <v>1257.392054187487</v>
      </c>
      <c r="X175" s="53">
        <f>'Gesamtenergie 2050 var.'!H61*'Energie pro Energieträger'!E$60</f>
        <v>0</v>
      </c>
      <c r="Y175" s="52">
        <f>'Gesamtenergie 2050 var.'!I61*'Energie pro Energieträger'!E$57</f>
        <v>0</v>
      </c>
      <c r="AA175" s="8" t="str">
        <f t="shared" si="66"/>
        <v>Netherlands</v>
      </c>
      <c r="AB175" s="8" t="str">
        <f t="shared" si="67"/>
        <v>Ijmuiden</v>
      </c>
      <c r="AC175" s="50">
        <f>U175-'Verbrauch je Träger 2019'!F175</f>
        <v>0</v>
      </c>
      <c r="AD175" s="54">
        <f>V175-'Verbrauch je Träger 2019'!G175</f>
        <v>-317.76165989775592</v>
      </c>
      <c r="AE175" s="51">
        <f>W175-'Verbrauch je Träger 2019'!H175</f>
        <v>-1030.1603933649606</v>
      </c>
      <c r="AF175" s="53">
        <f>X175-'Verbrauch je Träger 2019'!I175</f>
        <v>0</v>
      </c>
      <c r="AG175" s="52">
        <f>Y175-'Verbrauch je Träger 2019'!J175</f>
        <v>0</v>
      </c>
      <c r="AI175" s="8" t="str">
        <f t="shared" si="68"/>
        <v>Netherlands</v>
      </c>
      <c r="AJ175" s="8" t="str">
        <f t="shared" si="69"/>
        <v>Ijmuiden</v>
      </c>
      <c r="AK175" s="50">
        <f>'Gesamtenergie 2050 var.'!E97*'Energie pro Energieträger'!D$59</f>
        <v>0</v>
      </c>
      <c r="AL175" s="54">
        <f>'Gesamtenergie 2050 var.'!F97*'Energie pro Energieträger'!D$57</f>
        <v>365.89922806735058</v>
      </c>
      <c r="AM175" s="51">
        <f>'Gesamtenergie 2050 var.'!G97*'Energie pro Energieträger'!E$58</f>
        <v>1186.2189190447993</v>
      </c>
      <c r="AN175" s="53">
        <f>'Gesamtenergie 2050 var.'!H97*'Energie pro Energieträger'!E$60</f>
        <v>0</v>
      </c>
      <c r="AO175" s="52">
        <f>'Gesamtenergie 2050 var.'!I97*'Energie pro Energieträger'!E$57</f>
        <v>0</v>
      </c>
      <c r="AQ175" s="8" t="str">
        <f t="shared" si="70"/>
        <v>Netherlands</v>
      </c>
      <c r="AR175" s="8" t="str">
        <f t="shared" si="71"/>
        <v>Ijmuiden</v>
      </c>
      <c r="AS175" s="50">
        <f>AK175-'Verbrauch je Träger 2019'!F175</f>
        <v>0</v>
      </c>
      <c r="AT175" s="54">
        <f>AL175-'Verbrauch je Träger 2019'!G175</f>
        <v>-339.7156135817969</v>
      </c>
      <c r="AU175" s="51">
        <f>AM175-'Verbrauch je Träger 2019'!H175</f>
        <v>-1101.3335285076482</v>
      </c>
      <c r="AV175" s="53">
        <f>AN175-'Verbrauch je Träger 2019'!I175</f>
        <v>0</v>
      </c>
      <c r="AW175" s="52">
        <f>AO175-'Verbrauch je Träger 2019'!J175</f>
        <v>0</v>
      </c>
    </row>
    <row r="176" spans="3:49" x14ac:dyDescent="0.25">
      <c r="C176" s="8" t="str">
        <f t="shared" si="61"/>
        <v>Poland</v>
      </c>
      <c r="D176" s="8" t="str">
        <f t="shared" si="61"/>
        <v>Krakow</v>
      </c>
      <c r="E176" s="50">
        <f>'Gesamtenergie 2050 var.'!E26*'Energie pro Energieträger'!D$59</f>
        <v>0</v>
      </c>
      <c r="F176" s="54">
        <f>'Gesamtenergie 2050 var.'!F26*'Energie pro Energieträger'!D$57</f>
        <v>163.86272106552514</v>
      </c>
      <c r="G176" s="51">
        <f>'Gesamtenergie 2050 var.'!G26*'Energie pro Energieträger'!E$58</f>
        <v>531.23112852894019</v>
      </c>
      <c r="H176" s="53">
        <f>'Gesamtenergie 2050 var.'!H26*'Energie pro Energieträger'!E$60</f>
        <v>0</v>
      </c>
      <c r="I176" s="52">
        <f>'Gesamtenergie 2050 var.'!I26*'Energie pro Energieträger'!E$57</f>
        <v>0</v>
      </c>
      <c r="K176" s="8" t="str">
        <f t="shared" si="62"/>
        <v>Poland</v>
      </c>
      <c r="L176" s="8" t="str">
        <f t="shared" si="63"/>
        <v>Krakow</v>
      </c>
      <c r="M176" s="50">
        <f>E176-'Verbrauch je Träger 2019'!F176</f>
        <v>0</v>
      </c>
      <c r="N176" s="54">
        <f>F176-'Verbrauch je Träger 2019'!G176</f>
        <v>-118.27967709939441</v>
      </c>
      <c r="O176" s="51">
        <f>G176-'Verbrauch je Träger 2019'!H176</f>
        <v>-383.45418615637436</v>
      </c>
      <c r="P176" s="53">
        <f>H176-'Verbrauch je Träger 2019'!I176</f>
        <v>0</v>
      </c>
      <c r="Q176" s="52">
        <f>I176-'Verbrauch je Träger 2019'!J176</f>
        <v>0</v>
      </c>
      <c r="S176" s="8" t="str">
        <f t="shared" si="64"/>
        <v>Poland</v>
      </c>
      <c r="T176" s="8" t="str">
        <f t="shared" si="65"/>
        <v>Krakow</v>
      </c>
      <c r="U176" s="50">
        <f>'Gesamtenergie 2050 var.'!E62*'Energie pro Energieträger'!D$59</f>
        <v>0</v>
      </c>
      <c r="V176" s="54">
        <f>'Gesamtenergie 2050 var.'!F62*'Energie pro Energieträger'!D$57</f>
        <v>155.08436100844344</v>
      </c>
      <c r="W176" s="51">
        <f>'Gesamtenergie 2050 var.'!G62*'Energie pro Energieträger'!E$58</f>
        <v>502.7723180720327</v>
      </c>
      <c r="X176" s="53">
        <f>'Gesamtenergie 2050 var.'!H62*'Energie pro Energieträger'!E$60</f>
        <v>0</v>
      </c>
      <c r="Y176" s="52">
        <f>'Gesamtenergie 2050 var.'!I62*'Energie pro Energieträger'!E$57</f>
        <v>0</v>
      </c>
      <c r="AA176" s="8" t="str">
        <f t="shared" si="66"/>
        <v>Poland</v>
      </c>
      <c r="AB176" s="8" t="str">
        <f t="shared" si="67"/>
        <v>Krakow</v>
      </c>
      <c r="AC176" s="50">
        <f>U176-'Verbrauch je Träger 2019'!F176</f>
        <v>0</v>
      </c>
      <c r="AD176" s="54">
        <f>V176-'Verbrauch je Träger 2019'!G176</f>
        <v>-127.0580371564761</v>
      </c>
      <c r="AE176" s="51">
        <f>W176-'Verbrauch je Träger 2019'!H176</f>
        <v>-411.91299661328185</v>
      </c>
      <c r="AF176" s="53">
        <f>X176-'Verbrauch je Träger 2019'!I176</f>
        <v>0</v>
      </c>
      <c r="AG176" s="52">
        <f>Y176-'Verbrauch je Träger 2019'!J176</f>
        <v>0</v>
      </c>
      <c r="AI176" s="8" t="str">
        <f t="shared" si="68"/>
        <v>Poland</v>
      </c>
      <c r="AJ176" s="8" t="str">
        <f t="shared" si="69"/>
        <v>Krakow</v>
      </c>
      <c r="AK176" s="50">
        <f>'Gesamtenergie 2050 var.'!E98*'Energie pro Energieträger'!D$59</f>
        <v>0</v>
      </c>
      <c r="AL176" s="54">
        <f>'Gesamtenergie 2050 var.'!F98*'Energie pro Energieträger'!D$57</f>
        <v>146.30600095136174</v>
      </c>
      <c r="AM176" s="51">
        <f>'Gesamtenergie 2050 var.'!G98*'Energie pro Energieträger'!E$58</f>
        <v>474.31350761512522</v>
      </c>
      <c r="AN176" s="53">
        <f>'Gesamtenergie 2050 var.'!H98*'Energie pro Energieträger'!E$60</f>
        <v>0</v>
      </c>
      <c r="AO176" s="52">
        <f>'Gesamtenergie 2050 var.'!I98*'Energie pro Energieträger'!E$57</f>
        <v>0</v>
      </c>
      <c r="AQ176" s="8" t="str">
        <f t="shared" si="70"/>
        <v>Poland</v>
      </c>
      <c r="AR176" s="8" t="str">
        <f t="shared" si="71"/>
        <v>Krakow</v>
      </c>
      <c r="AS176" s="50">
        <f>AK176-'Verbrauch je Träger 2019'!F176</f>
        <v>0</v>
      </c>
      <c r="AT176" s="54">
        <f>AL176-'Verbrauch je Träger 2019'!G176</f>
        <v>-135.8363972135578</v>
      </c>
      <c r="AU176" s="51">
        <f>AM176-'Verbrauch je Träger 2019'!H176</f>
        <v>-440.37180707018933</v>
      </c>
      <c r="AV176" s="53">
        <f>AN176-'Verbrauch je Träger 2019'!I176</f>
        <v>0</v>
      </c>
      <c r="AW176" s="52">
        <f>AO176-'Verbrauch je Träger 2019'!J176</f>
        <v>0</v>
      </c>
    </row>
    <row r="177" spans="3:49" x14ac:dyDescent="0.25">
      <c r="C177" s="8" t="str">
        <f t="shared" si="61"/>
        <v>Poland</v>
      </c>
      <c r="D177" s="8" t="str">
        <f t="shared" si="61"/>
        <v>Dabrowa Gornicza</v>
      </c>
      <c r="E177" s="50">
        <f>'Gesamtenergie 2050 var.'!E27*'Energie pro Energieträger'!D$59</f>
        <v>0</v>
      </c>
      <c r="F177" s="54">
        <f>'Gesamtenergie 2050 var.'!F27*'Energie pro Energieträger'!D$57</f>
        <v>163.86272106552514</v>
      </c>
      <c r="G177" s="51">
        <f>'Gesamtenergie 2050 var.'!G27*'Energie pro Energieträger'!E$58</f>
        <v>531.23112852894019</v>
      </c>
      <c r="H177" s="53">
        <f>'Gesamtenergie 2050 var.'!H27*'Energie pro Energieträger'!E$60</f>
        <v>0</v>
      </c>
      <c r="I177" s="52">
        <f>'Gesamtenergie 2050 var.'!I27*'Energie pro Energieträger'!E$57</f>
        <v>0</v>
      </c>
      <c r="K177" s="8" t="str">
        <f t="shared" si="62"/>
        <v>Poland</v>
      </c>
      <c r="L177" s="8" t="str">
        <f t="shared" si="63"/>
        <v>Dabrowa Gornicza</v>
      </c>
      <c r="M177" s="50">
        <f>E177-'Verbrauch je Träger 2019'!F177</f>
        <v>0</v>
      </c>
      <c r="N177" s="54">
        <f>F177-'Verbrauch je Träger 2019'!G177</f>
        <v>-118.27967709939441</v>
      </c>
      <c r="O177" s="51">
        <f>G177-'Verbrauch je Träger 2019'!H177</f>
        <v>-383.45418615637436</v>
      </c>
      <c r="P177" s="53">
        <f>H177-'Verbrauch je Träger 2019'!I177</f>
        <v>0</v>
      </c>
      <c r="Q177" s="52">
        <f>I177-'Verbrauch je Träger 2019'!J177</f>
        <v>0</v>
      </c>
      <c r="S177" s="8" t="str">
        <f t="shared" si="64"/>
        <v>Poland</v>
      </c>
      <c r="T177" s="8" t="str">
        <f t="shared" si="65"/>
        <v>Dabrowa Gornicza</v>
      </c>
      <c r="U177" s="50">
        <f>'Gesamtenergie 2050 var.'!E63*'Energie pro Energieträger'!D$59</f>
        <v>0</v>
      </c>
      <c r="V177" s="54">
        <f>'Gesamtenergie 2050 var.'!F63*'Energie pro Energieträger'!D$57</f>
        <v>155.08436100844344</v>
      </c>
      <c r="W177" s="51">
        <f>'Gesamtenergie 2050 var.'!G63*'Energie pro Energieträger'!E$58</f>
        <v>502.7723180720327</v>
      </c>
      <c r="X177" s="53">
        <f>'Gesamtenergie 2050 var.'!H63*'Energie pro Energieträger'!E$60</f>
        <v>0</v>
      </c>
      <c r="Y177" s="52">
        <f>'Gesamtenergie 2050 var.'!I63*'Energie pro Energieträger'!E$57</f>
        <v>0</v>
      </c>
      <c r="AA177" s="8" t="str">
        <f t="shared" si="66"/>
        <v>Poland</v>
      </c>
      <c r="AB177" s="8" t="str">
        <f t="shared" si="67"/>
        <v>Dabrowa Gornicza</v>
      </c>
      <c r="AC177" s="50">
        <f>U177-'Verbrauch je Träger 2019'!F177</f>
        <v>0</v>
      </c>
      <c r="AD177" s="54">
        <f>V177-'Verbrauch je Träger 2019'!G177</f>
        <v>-127.0580371564761</v>
      </c>
      <c r="AE177" s="51">
        <f>W177-'Verbrauch je Träger 2019'!H177</f>
        <v>-411.91299661328185</v>
      </c>
      <c r="AF177" s="53">
        <f>X177-'Verbrauch je Träger 2019'!I177</f>
        <v>0</v>
      </c>
      <c r="AG177" s="52">
        <f>Y177-'Verbrauch je Träger 2019'!J177</f>
        <v>0</v>
      </c>
      <c r="AI177" s="8" t="str">
        <f t="shared" si="68"/>
        <v>Poland</v>
      </c>
      <c r="AJ177" s="8" t="str">
        <f t="shared" si="69"/>
        <v>Dabrowa Gornicza</v>
      </c>
      <c r="AK177" s="50">
        <f>'Gesamtenergie 2050 var.'!E99*'Energie pro Energieträger'!D$59</f>
        <v>0</v>
      </c>
      <c r="AL177" s="54">
        <f>'Gesamtenergie 2050 var.'!F99*'Energie pro Energieträger'!D$57</f>
        <v>146.30600095136174</v>
      </c>
      <c r="AM177" s="51">
        <f>'Gesamtenergie 2050 var.'!G99*'Energie pro Energieträger'!E$58</f>
        <v>474.31350761512522</v>
      </c>
      <c r="AN177" s="53">
        <f>'Gesamtenergie 2050 var.'!H99*'Energie pro Energieträger'!E$60</f>
        <v>0</v>
      </c>
      <c r="AO177" s="52">
        <f>'Gesamtenergie 2050 var.'!I99*'Energie pro Energieträger'!E$57</f>
        <v>0</v>
      </c>
      <c r="AQ177" s="8" t="str">
        <f t="shared" si="70"/>
        <v>Poland</v>
      </c>
      <c r="AR177" s="8" t="str">
        <f t="shared" si="71"/>
        <v>Dabrowa Gornicza</v>
      </c>
      <c r="AS177" s="50">
        <f>AK177-'Verbrauch je Träger 2019'!F177</f>
        <v>0</v>
      </c>
      <c r="AT177" s="54">
        <f>AL177-'Verbrauch je Träger 2019'!G177</f>
        <v>-135.8363972135578</v>
      </c>
      <c r="AU177" s="51">
        <f>AM177-'Verbrauch je Träger 2019'!H177</f>
        <v>-440.37180707018933</v>
      </c>
      <c r="AV177" s="53">
        <f>AN177-'Verbrauch je Träger 2019'!I177</f>
        <v>0</v>
      </c>
      <c r="AW177" s="52">
        <f>AO177-'Verbrauch je Träger 2019'!J177</f>
        <v>0</v>
      </c>
    </row>
    <row r="178" spans="3:49" x14ac:dyDescent="0.25">
      <c r="C178" s="8" t="str">
        <f t="shared" si="61"/>
        <v>Romania</v>
      </c>
      <c r="D178" s="8" t="str">
        <f t="shared" si="61"/>
        <v>Galati</v>
      </c>
      <c r="E178" s="50">
        <f>'Gesamtenergie 2050 var.'!E28*'Energie pro Energieträger'!D$59</f>
        <v>0</v>
      </c>
      <c r="F178" s="54">
        <f>'Gesamtenergie 2050 var.'!F28*'Energie pro Energieträger'!D$57</f>
        <v>123.27287272819325</v>
      </c>
      <c r="G178" s="51">
        <f>'Gesamtenergie 2050 var.'!G28*'Energie pro Energieträger'!E$58</f>
        <v>399.64176641626693</v>
      </c>
      <c r="H178" s="53">
        <f>'Gesamtenergie 2050 var.'!H28*'Energie pro Energieträger'!E$60</f>
        <v>0</v>
      </c>
      <c r="I178" s="52">
        <f>'Gesamtenergie 2050 var.'!I28*'Energie pro Energieträger'!E$57</f>
        <v>0</v>
      </c>
      <c r="K178" s="8" t="str">
        <f t="shared" si="62"/>
        <v>Romania</v>
      </c>
      <c r="L178" s="8" t="str">
        <f t="shared" si="63"/>
        <v>Galati</v>
      </c>
      <c r="M178" s="50">
        <f>E178-'Verbrauch je Träger 2019'!F178</f>
        <v>0</v>
      </c>
      <c r="N178" s="54">
        <f>F178-'Verbrauch je Träger 2019'!G178</f>
        <v>-88.981041487617802</v>
      </c>
      <c r="O178" s="51">
        <f>G178-'Verbrauch je Träger 2019'!H178</f>
        <v>-288.47012169562106</v>
      </c>
      <c r="P178" s="53">
        <f>H178-'Verbrauch je Träger 2019'!I178</f>
        <v>0</v>
      </c>
      <c r="Q178" s="52">
        <f>I178-'Verbrauch je Träger 2019'!J178</f>
        <v>0</v>
      </c>
      <c r="S178" s="8" t="str">
        <f t="shared" si="64"/>
        <v>Romania</v>
      </c>
      <c r="T178" s="8" t="str">
        <f t="shared" si="65"/>
        <v>Galati</v>
      </c>
      <c r="U178" s="50">
        <f>'Gesamtenergie 2050 var.'!E64*'Energie pro Energieträger'!D$59</f>
        <v>0</v>
      </c>
      <c r="V178" s="54">
        <f>'Gesamtenergie 2050 var.'!F64*'Energie pro Energieträger'!D$57</f>
        <v>116.66896883204004</v>
      </c>
      <c r="W178" s="51">
        <f>'Gesamtenergie 2050 var.'!G64*'Energie pro Energieträger'!E$58</f>
        <v>378.2323860725383</v>
      </c>
      <c r="X178" s="53">
        <f>'Gesamtenergie 2050 var.'!H64*'Energie pro Energieträger'!E$60</f>
        <v>0</v>
      </c>
      <c r="Y178" s="52">
        <f>'Gesamtenergie 2050 var.'!I64*'Energie pro Energieträger'!E$57</f>
        <v>0</v>
      </c>
      <c r="AA178" s="8" t="str">
        <f t="shared" si="66"/>
        <v>Romania</v>
      </c>
      <c r="AB178" s="8" t="str">
        <f t="shared" si="67"/>
        <v>Galati</v>
      </c>
      <c r="AC178" s="50">
        <f>U178-'Verbrauch je Träger 2019'!F178</f>
        <v>0</v>
      </c>
      <c r="AD178" s="54">
        <f>V178-'Verbrauch je Träger 2019'!G178</f>
        <v>-95.584945383771014</v>
      </c>
      <c r="AE178" s="51">
        <f>W178-'Verbrauch je Träger 2019'!H178</f>
        <v>-309.87950203934969</v>
      </c>
      <c r="AF178" s="53">
        <f>X178-'Verbrauch je Träger 2019'!I178</f>
        <v>0</v>
      </c>
      <c r="AG178" s="52">
        <f>Y178-'Verbrauch je Träger 2019'!J178</f>
        <v>0</v>
      </c>
      <c r="AI178" s="8" t="str">
        <f t="shared" si="68"/>
        <v>Romania</v>
      </c>
      <c r="AJ178" s="8" t="str">
        <f t="shared" si="69"/>
        <v>Galati</v>
      </c>
      <c r="AK178" s="50">
        <f>'Gesamtenergie 2050 var.'!E100*'Energie pro Energieträger'!D$59</f>
        <v>0</v>
      </c>
      <c r="AL178" s="54">
        <f>'Gesamtenergie 2050 var.'!F100*'Energie pro Energieträger'!D$57</f>
        <v>110.06506493588682</v>
      </c>
      <c r="AM178" s="51">
        <f>'Gesamtenergie 2050 var.'!G100*'Energie pro Energieträger'!E$58</f>
        <v>356.82300572880973</v>
      </c>
      <c r="AN178" s="53">
        <f>'Gesamtenergie 2050 var.'!H100*'Energie pro Energieträger'!E$60</f>
        <v>0</v>
      </c>
      <c r="AO178" s="52">
        <f>'Gesamtenergie 2050 var.'!I100*'Energie pro Energieträger'!E$57</f>
        <v>0</v>
      </c>
      <c r="AQ178" s="8" t="str">
        <f t="shared" si="70"/>
        <v>Romania</v>
      </c>
      <c r="AR178" s="8" t="str">
        <f t="shared" si="71"/>
        <v>Galati</v>
      </c>
      <c r="AS178" s="50">
        <f>AK178-'Verbrauch je Träger 2019'!F178</f>
        <v>0</v>
      </c>
      <c r="AT178" s="54">
        <f>AL178-'Verbrauch je Träger 2019'!G178</f>
        <v>-102.18884927992423</v>
      </c>
      <c r="AU178" s="51">
        <f>AM178-'Verbrauch je Träger 2019'!H178</f>
        <v>-331.28888238307826</v>
      </c>
      <c r="AV178" s="53">
        <f>AN178-'Verbrauch je Träger 2019'!I178</f>
        <v>0</v>
      </c>
      <c r="AW178" s="52">
        <f>AO178-'Verbrauch je Träger 2019'!J178</f>
        <v>0</v>
      </c>
    </row>
    <row r="179" spans="3:49" x14ac:dyDescent="0.25">
      <c r="C179" s="8" t="str">
        <f t="shared" si="61"/>
        <v>Slovakia</v>
      </c>
      <c r="D179" s="8" t="str">
        <f t="shared" si="61"/>
        <v>Kosice</v>
      </c>
      <c r="E179" s="50">
        <f>'Gesamtenergie 2050 var.'!E29*'Energie pro Energieträger'!D$59</f>
        <v>0</v>
      </c>
      <c r="F179" s="54">
        <f>'Gesamtenergie 2050 var.'!F29*'Energie pro Energieträger'!D$57</f>
        <v>270.5989889155461</v>
      </c>
      <c r="G179" s="51">
        <f>'Gesamtenergie 2050 var.'!G29*'Energie pro Energieträger'!E$58</f>
        <v>877.26241408448846</v>
      </c>
      <c r="H179" s="53">
        <f>'Gesamtenergie 2050 var.'!H29*'Energie pro Energieträger'!E$60</f>
        <v>0</v>
      </c>
      <c r="I179" s="52">
        <f>'Gesamtenergie 2050 var.'!I29*'Energie pro Energieträger'!E$57</f>
        <v>0</v>
      </c>
      <c r="K179" s="8" t="str">
        <f t="shared" si="62"/>
        <v>Slovakia</v>
      </c>
      <c r="L179" s="8" t="str">
        <f t="shared" si="63"/>
        <v>Kosice</v>
      </c>
      <c r="M179" s="50">
        <f>E179-'Verbrauch je Träger 2019'!F179</f>
        <v>0</v>
      </c>
      <c r="N179" s="54">
        <f>F179-'Verbrauch je Träger 2019'!G179</f>
        <v>-195.32423741184397</v>
      </c>
      <c r="O179" s="51">
        <f>G179-'Verbrauch je Träger 2019'!H179</f>
        <v>-633.22709640502171</v>
      </c>
      <c r="P179" s="53">
        <f>H179-'Verbrauch je Träger 2019'!I179</f>
        <v>0</v>
      </c>
      <c r="Q179" s="52">
        <f>I179-'Verbrauch je Träger 2019'!J179</f>
        <v>0</v>
      </c>
      <c r="S179" s="8" t="str">
        <f t="shared" si="64"/>
        <v>Slovakia</v>
      </c>
      <c r="T179" s="8" t="str">
        <f t="shared" si="65"/>
        <v>Kosice</v>
      </c>
      <c r="U179" s="50">
        <f>'Gesamtenergie 2050 var.'!E65*'Energie pro Energieträger'!D$59</f>
        <v>0</v>
      </c>
      <c r="V179" s="54">
        <f>'Gesamtenergie 2050 var.'!F65*'Energie pro Energieträger'!D$57</f>
        <v>256.1026145093561</v>
      </c>
      <c r="W179" s="51">
        <f>'Gesamtenergie 2050 var.'!G65*'Energie pro Energieträger'!E$58</f>
        <v>830.26621332996217</v>
      </c>
      <c r="X179" s="53">
        <f>'Gesamtenergie 2050 var.'!H65*'Energie pro Energieträger'!E$60</f>
        <v>0</v>
      </c>
      <c r="Y179" s="52">
        <f>'Gesamtenergie 2050 var.'!I65*'Energie pro Energieträger'!E$57</f>
        <v>0</v>
      </c>
      <c r="AA179" s="8" t="str">
        <f t="shared" si="66"/>
        <v>Slovakia</v>
      </c>
      <c r="AB179" s="8" t="str">
        <f t="shared" si="67"/>
        <v>Kosice</v>
      </c>
      <c r="AC179" s="50">
        <f>U179-'Verbrauch je Träger 2019'!F179</f>
        <v>0</v>
      </c>
      <c r="AD179" s="54">
        <f>V179-'Verbrauch je Träger 2019'!G179</f>
        <v>-209.82061181803397</v>
      </c>
      <c r="AE179" s="51">
        <f>W179-'Verbrauch je Träger 2019'!H179</f>
        <v>-680.223297159548</v>
      </c>
      <c r="AF179" s="53">
        <f>X179-'Verbrauch je Träger 2019'!I179</f>
        <v>0</v>
      </c>
      <c r="AG179" s="52">
        <f>Y179-'Verbrauch je Träger 2019'!J179</f>
        <v>0</v>
      </c>
      <c r="AI179" s="8" t="str">
        <f t="shared" si="68"/>
        <v>Slovakia</v>
      </c>
      <c r="AJ179" s="8" t="str">
        <f t="shared" si="69"/>
        <v>Kosice</v>
      </c>
      <c r="AK179" s="50">
        <f>'Gesamtenergie 2050 var.'!E101*'Energie pro Energieträger'!D$59</f>
        <v>0</v>
      </c>
      <c r="AL179" s="54">
        <f>'Gesamtenergie 2050 var.'!F101*'Energie pro Energieträger'!D$57</f>
        <v>241.60624010316616</v>
      </c>
      <c r="AM179" s="51">
        <f>'Gesamtenergie 2050 var.'!G101*'Energie pro Energieträger'!E$58</f>
        <v>783.270012575436</v>
      </c>
      <c r="AN179" s="53">
        <f>'Gesamtenergie 2050 var.'!H101*'Energie pro Energieträger'!E$60</f>
        <v>0</v>
      </c>
      <c r="AO179" s="52">
        <f>'Gesamtenergie 2050 var.'!I101*'Energie pro Energieträger'!E$57</f>
        <v>0</v>
      </c>
      <c r="AQ179" s="8" t="str">
        <f t="shared" si="70"/>
        <v>Slovakia</v>
      </c>
      <c r="AR179" s="8" t="str">
        <f t="shared" si="71"/>
        <v>Kosice</v>
      </c>
      <c r="AS179" s="50">
        <f>AK179-'Verbrauch je Träger 2019'!F179</f>
        <v>0</v>
      </c>
      <c r="AT179" s="54">
        <f>AL179-'Verbrauch je Träger 2019'!G179</f>
        <v>-224.31698622422391</v>
      </c>
      <c r="AU179" s="51">
        <f>AM179-'Verbrauch je Träger 2019'!H179</f>
        <v>-727.21949791407417</v>
      </c>
      <c r="AV179" s="53">
        <f>AN179-'Verbrauch je Träger 2019'!I179</f>
        <v>0</v>
      </c>
      <c r="AW179" s="52">
        <f>AO179-'Verbrauch je Träger 2019'!J179</f>
        <v>0</v>
      </c>
    </row>
    <row r="180" spans="3:49" x14ac:dyDescent="0.25">
      <c r="C180" s="8" t="str">
        <f t="shared" si="61"/>
        <v>Spain</v>
      </c>
      <c r="D180" s="8" t="str">
        <f t="shared" si="61"/>
        <v>Gijon</v>
      </c>
      <c r="E180" s="50">
        <f>'Gesamtenergie 2050 var.'!E30*'Energie pro Energieträger'!D$59</f>
        <v>0</v>
      </c>
      <c r="F180" s="54">
        <f>'Gesamtenergie 2050 var.'!F30*'Energie pro Energieträger'!D$57</f>
        <v>142.81613303876046</v>
      </c>
      <c r="G180" s="51">
        <f>'Gesamtenergie 2050 var.'!G30*'Energie pro Energieträger'!E$58</f>
        <v>462.99960743348004</v>
      </c>
      <c r="H180" s="53">
        <f>'Gesamtenergie 2050 var.'!H30*'Energie pro Energieträger'!E$60</f>
        <v>0</v>
      </c>
      <c r="I180" s="52">
        <f>'Gesamtenergie 2050 var.'!I30*'Energie pro Energieträger'!E$57</f>
        <v>0</v>
      </c>
      <c r="K180" s="8" t="str">
        <f t="shared" si="62"/>
        <v>Spain</v>
      </c>
      <c r="L180" s="8" t="str">
        <f t="shared" si="63"/>
        <v>Gijon</v>
      </c>
      <c r="M180" s="50">
        <f>E180-'Verbrauch je Träger 2019'!F180</f>
        <v>0</v>
      </c>
      <c r="N180" s="54">
        <f>F180-'Verbrauch je Träger 2019'!G180</f>
        <v>-103.08779196736211</v>
      </c>
      <c r="O180" s="51">
        <f>G180-'Verbrauch je Träger 2019'!H180</f>
        <v>-334.20318976931708</v>
      </c>
      <c r="P180" s="53">
        <f>H180-'Verbrauch je Träger 2019'!I180</f>
        <v>0</v>
      </c>
      <c r="Q180" s="52">
        <f>I180-'Verbrauch je Träger 2019'!J180</f>
        <v>0</v>
      </c>
      <c r="S180" s="8" t="str">
        <f t="shared" si="64"/>
        <v>Spain</v>
      </c>
      <c r="T180" s="8" t="str">
        <f t="shared" si="65"/>
        <v>Gijon</v>
      </c>
      <c r="U180" s="50">
        <f>'Gesamtenergie 2050 var.'!E66*'Energie pro Energieträger'!D$59</f>
        <v>0</v>
      </c>
      <c r="V180" s="54">
        <f>'Gesamtenergie 2050 var.'!F66*'Energie pro Energieträger'!D$57</f>
        <v>135.16526876882685</v>
      </c>
      <c r="W180" s="51">
        <f>'Gesamtenergie 2050 var.'!G66*'Energie pro Energieträger'!E$58</f>
        <v>438.19605703525781</v>
      </c>
      <c r="X180" s="53">
        <f>'Gesamtenergie 2050 var.'!H66*'Energie pro Energieträger'!E$60</f>
        <v>0</v>
      </c>
      <c r="Y180" s="52">
        <f>'Gesamtenergie 2050 var.'!I66*'Energie pro Energieträger'!E$57</f>
        <v>0</v>
      </c>
      <c r="AA180" s="8" t="str">
        <f t="shared" si="66"/>
        <v>Spain</v>
      </c>
      <c r="AB180" s="8" t="str">
        <f t="shared" si="67"/>
        <v>Gijon</v>
      </c>
      <c r="AC180" s="50">
        <f>U180-'Verbrauch je Träger 2019'!F180</f>
        <v>0</v>
      </c>
      <c r="AD180" s="54">
        <f>V180-'Verbrauch je Träger 2019'!G180</f>
        <v>-110.73865623729571</v>
      </c>
      <c r="AE180" s="51">
        <f>W180-'Verbrauch je Träger 2019'!H180</f>
        <v>-359.00674016753931</v>
      </c>
      <c r="AF180" s="53">
        <f>X180-'Verbrauch je Träger 2019'!I180</f>
        <v>0</v>
      </c>
      <c r="AG180" s="52">
        <f>Y180-'Verbrauch je Träger 2019'!J180</f>
        <v>0</v>
      </c>
      <c r="AI180" s="8" t="str">
        <f t="shared" si="68"/>
        <v>Spain</v>
      </c>
      <c r="AJ180" s="8" t="str">
        <f t="shared" si="69"/>
        <v>Gijon</v>
      </c>
      <c r="AK180" s="50">
        <f>'Gesamtenergie 2050 var.'!E102*'Energie pro Energieträger'!D$59</f>
        <v>0</v>
      </c>
      <c r="AL180" s="54">
        <f>'Gesamtenergie 2050 var.'!F102*'Energie pro Energieträger'!D$57</f>
        <v>127.51440449889327</v>
      </c>
      <c r="AM180" s="51">
        <f>'Gesamtenergie 2050 var.'!G102*'Energie pro Energieträger'!E$58</f>
        <v>413.39250663703569</v>
      </c>
      <c r="AN180" s="53">
        <f>'Gesamtenergie 2050 var.'!H102*'Energie pro Energieträger'!E$60</f>
        <v>0</v>
      </c>
      <c r="AO180" s="52">
        <f>'Gesamtenergie 2050 var.'!I102*'Energie pro Energieträger'!E$57</f>
        <v>0</v>
      </c>
      <c r="AQ180" s="8" t="str">
        <f t="shared" si="70"/>
        <v>Spain</v>
      </c>
      <c r="AR180" s="8" t="str">
        <f t="shared" si="71"/>
        <v>Gijon</v>
      </c>
      <c r="AS180" s="50">
        <f>AK180-'Verbrauch je Träger 2019'!F180</f>
        <v>0</v>
      </c>
      <c r="AT180" s="54">
        <f>AL180-'Verbrauch je Träger 2019'!G180</f>
        <v>-118.38952050722929</v>
      </c>
      <c r="AU180" s="51">
        <f>AM180-'Verbrauch je Träger 2019'!H180</f>
        <v>-383.81029056576142</v>
      </c>
      <c r="AV180" s="53">
        <f>AN180-'Verbrauch je Träger 2019'!I180</f>
        <v>0</v>
      </c>
      <c r="AW180" s="52">
        <f>AO180-'Verbrauch je Träger 2019'!J180</f>
        <v>0</v>
      </c>
    </row>
    <row r="181" spans="3:49" x14ac:dyDescent="0.25">
      <c r="C181" s="8" t="str">
        <f t="shared" si="61"/>
        <v>Spain</v>
      </c>
      <c r="D181" s="8" t="str">
        <f t="shared" si="61"/>
        <v>Aviles</v>
      </c>
      <c r="E181" s="50">
        <f>'Gesamtenergie 2050 var.'!E31*'Energie pro Energieträger'!D$59</f>
        <v>0</v>
      </c>
      <c r="F181" s="54">
        <f>'Gesamtenergie 2050 var.'!F31*'Energie pro Energieträger'!D$57</f>
        <v>142.81613303876046</v>
      </c>
      <c r="G181" s="51">
        <f>'Gesamtenergie 2050 var.'!G31*'Energie pro Energieträger'!E$58</f>
        <v>462.99960743348004</v>
      </c>
      <c r="H181" s="53">
        <f>'Gesamtenergie 2050 var.'!H31*'Energie pro Energieträger'!E$60</f>
        <v>0</v>
      </c>
      <c r="I181" s="52">
        <f>'Gesamtenergie 2050 var.'!I31*'Energie pro Energieträger'!E$57</f>
        <v>0</v>
      </c>
      <c r="K181" s="8" t="str">
        <f t="shared" si="62"/>
        <v>Spain</v>
      </c>
      <c r="L181" s="8" t="str">
        <f t="shared" si="63"/>
        <v>Aviles</v>
      </c>
      <c r="M181" s="50">
        <f>E181-'Verbrauch je Träger 2019'!F181</f>
        <v>0</v>
      </c>
      <c r="N181" s="54">
        <f>F181-'Verbrauch je Träger 2019'!G181</f>
        <v>-103.08779196736211</v>
      </c>
      <c r="O181" s="51">
        <f>G181-'Verbrauch je Träger 2019'!H181</f>
        <v>-334.20318976931708</v>
      </c>
      <c r="P181" s="53">
        <f>H181-'Verbrauch je Träger 2019'!I181</f>
        <v>0</v>
      </c>
      <c r="Q181" s="52">
        <f>I181-'Verbrauch je Träger 2019'!J181</f>
        <v>0</v>
      </c>
      <c r="S181" s="8" t="str">
        <f t="shared" si="64"/>
        <v>Spain</v>
      </c>
      <c r="T181" s="8" t="str">
        <f t="shared" si="65"/>
        <v>Aviles</v>
      </c>
      <c r="U181" s="50">
        <f>'Gesamtenergie 2050 var.'!E67*'Energie pro Energieträger'!D$59</f>
        <v>0</v>
      </c>
      <c r="V181" s="54">
        <f>'Gesamtenergie 2050 var.'!F67*'Energie pro Energieträger'!D$57</f>
        <v>135.16526876882685</v>
      </c>
      <c r="W181" s="51">
        <f>'Gesamtenergie 2050 var.'!G67*'Energie pro Energieträger'!E$58</f>
        <v>438.19605703525781</v>
      </c>
      <c r="X181" s="53">
        <f>'Gesamtenergie 2050 var.'!H67*'Energie pro Energieträger'!E$60</f>
        <v>0</v>
      </c>
      <c r="Y181" s="52">
        <f>'Gesamtenergie 2050 var.'!I67*'Energie pro Energieträger'!E$57</f>
        <v>0</v>
      </c>
      <c r="AA181" s="8" t="str">
        <f t="shared" si="66"/>
        <v>Spain</v>
      </c>
      <c r="AB181" s="8" t="str">
        <f t="shared" si="67"/>
        <v>Aviles</v>
      </c>
      <c r="AC181" s="50">
        <f>U181-'Verbrauch je Träger 2019'!F181</f>
        <v>0</v>
      </c>
      <c r="AD181" s="54">
        <f>V181-'Verbrauch je Träger 2019'!G181</f>
        <v>-110.73865623729571</v>
      </c>
      <c r="AE181" s="51">
        <f>W181-'Verbrauch je Träger 2019'!H181</f>
        <v>-359.00674016753931</v>
      </c>
      <c r="AF181" s="53">
        <f>X181-'Verbrauch je Träger 2019'!I181</f>
        <v>0</v>
      </c>
      <c r="AG181" s="52">
        <f>Y181-'Verbrauch je Träger 2019'!J181</f>
        <v>0</v>
      </c>
      <c r="AI181" s="8" t="str">
        <f t="shared" si="68"/>
        <v>Spain</v>
      </c>
      <c r="AJ181" s="8" t="str">
        <f t="shared" si="69"/>
        <v>Aviles</v>
      </c>
      <c r="AK181" s="50">
        <f>'Gesamtenergie 2050 var.'!E103*'Energie pro Energieträger'!D$59</f>
        <v>0</v>
      </c>
      <c r="AL181" s="54">
        <f>'Gesamtenergie 2050 var.'!F103*'Energie pro Energieträger'!D$57</f>
        <v>127.51440449889327</v>
      </c>
      <c r="AM181" s="51">
        <f>'Gesamtenergie 2050 var.'!G103*'Energie pro Energieträger'!E$58</f>
        <v>413.39250663703569</v>
      </c>
      <c r="AN181" s="53">
        <f>'Gesamtenergie 2050 var.'!H103*'Energie pro Energieträger'!E$60</f>
        <v>0</v>
      </c>
      <c r="AO181" s="52">
        <f>'Gesamtenergie 2050 var.'!I103*'Energie pro Energieträger'!E$57</f>
        <v>0</v>
      </c>
      <c r="AQ181" s="8" t="str">
        <f t="shared" si="70"/>
        <v>Spain</v>
      </c>
      <c r="AR181" s="8" t="str">
        <f t="shared" si="71"/>
        <v>Aviles</v>
      </c>
      <c r="AS181" s="50">
        <f>AK181-'Verbrauch je Träger 2019'!F181</f>
        <v>0</v>
      </c>
      <c r="AT181" s="54">
        <f>AL181-'Verbrauch je Träger 2019'!G181</f>
        <v>-118.38952050722929</v>
      </c>
      <c r="AU181" s="51">
        <f>AM181-'Verbrauch je Träger 2019'!H181</f>
        <v>-383.81029056576142</v>
      </c>
      <c r="AV181" s="53">
        <f>AN181-'Verbrauch je Träger 2019'!I181</f>
        <v>0</v>
      </c>
      <c r="AW181" s="52">
        <f>AO181-'Verbrauch je Träger 2019'!J181</f>
        <v>0</v>
      </c>
    </row>
    <row r="182" spans="3:49" x14ac:dyDescent="0.25">
      <c r="C182" s="8" t="str">
        <f t="shared" si="61"/>
        <v>Sweden</v>
      </c>
      <c r="D182" s="8" t="str">
        <f t="shared" si="61"/>
        <v>Lulea</v>
      </c>
      <c r="E182" s="50">
        <f>'Gesamtenergie 2050 var.'!E32*'Energie pro Energieträger'!D$59</f>
        <v>0</v>
      </c>
      <c r="F182" s="54">
        <f>'Gesamtenergie 2050 var.'!F32*'Energie pro Energieträger'!D$57</f>
        <v>138.30614989016803</v>
      </c>
      <c r="G182" s="51">
        <f>'Gesamtenergie 2050 var.'!G32*'Energie pro Energieträger'!E$58</f>
        <v>448.37856719873849</v>
      </c>
      <c r="H182" s="53">
        <f>'Gesamtenergie 2050 var.'!H32*'Energie pro Energieträger'!E$60</f>
        <v>0</v>
      </c>
      <c r="I182" s="52">
        <f>'Gesamtenergie 2050 var.'!I32*'Energie pro Energieträger'!E$57</f>
        <v>0</v>
      </c>
      <c r="K182" s="8" t="str">
        <f t="shared" si="62"/>
        <v>Sweden</v>
      </c>
      <c r="L182" s="8" t="str">
        <f t="shared" si="63"/>
        <v>Lulea</v>
      </c>
      <c r="M182" s="50">
        <f>E182-'Verbrauch je Träger 2019'!F182</f>
        <v>0</v>
      </c>
      <c r="N182" s="54">
        <f>F182-'Verbrauch je Träger 2019'!G182</f>
        <v>-99.832388010497993</v>
      </c>
      <c r="O182" s="51">
        <f>G182-'Verbrauch je Träger 2019'!H182</f>
        <v>-323.64940482923345</v>
      </c>
      <c r="P182" s="53">
        <f>H182-'Verbrauch je Träger 2019'!I182</f>
        <v>0</v>
      </c>
      <c r="Q182" s="52">
        <f>I182-'Verbrauch je Träger 2019'!J182</f>
        <v>0</v>
      </c>
      <c r="S182" s="8" t="str">
        <f t="shared" si="64"/>
        <v>Sweden</v>
      </c>
      <c r="T182" s="8" t="str">
        <f t="shared" si="65"/>
        <v>Lulea</v>
      </c>
      <c r="U182" s="50">
        <f>'Gesamtenergie 2050 var.'!E68*'Energie pro Energieträger'!D$59</f>
        <v>0</v>
      </c>
      <c r="V182" s="54">
        <f>'Gesamtenergie 2050 var.'!F68*'Energie pro Energieträger'!D$57</f>
        <v>130.89689186033758</v>
      </c>
      <c r="W182" s="51">
        <f>'Gesamtenergie 2050 var.'!G68*'Energie pro Energieträger'!E$58</f>
        <v>424.35828681309175</v>
      </c>
      <c r="X182" s="53">
        <f>'Gesamtenergie 2050 var.'!H68*'Energie pro Energieträger'!E$60</f>
        <v>0</v>
      </c>
      <c r="Y182" s="52">
        <f>'Gesamtenergie 2050 var.'!I68*'Energie pro Energieträger'!E$57</f>
        <v>0</v>
      </c>
      <c r="AA182" s="8" t="str">
        <f t="shared" si="66"/>
        <v>Sweden</v>
      </c>
      <c r="AB182" s="8" t="str">
        <f t="shared" si="67"/>
        <v>Lulea</v>
      </c>
      <c r="AC182" s="50">
        <f>U182-'Verbrauch je Träger 2019'!F182</f>
        <v>0</v>
      </c>
      <c r="AD182" s="54">
        <f>V182-'Verbrauch je Träger 2019'!G182</f>
        <v>-107.24164604032845</v>
      </c>
      <c r="AE182" s="51">
        <f>W182-'Verbrauch je Träger 2019'!H182</f>
        <v>-347.66968521488019</v>
      </c>
      <c r="AF182" s="53">
        <f>X182-'Verbrauch je Träger 2019'!I182</f>
        <v>0</v>
      </c>
      <c r="AG182" s="52">
        <f>Y182-'Verbrauch je Träger 2019'!J182</f>
        <v>0</v>
      </c>
      <c r="AI182" s="8" t="str">
        <f t="shared" si="68"/>
        <v>Sweden</v>
      </c>
      <c r="AJ182" s="8" t="str">
        <f t="shared" si="69"/>
        <v>Lulea</v>
      </c>
      <c r="AK182" s="50">
        <f>'Gesamtenergie 2050 var.'!E104*'Energie pro Energieträger'!D$59</f>
        <v>0</v>
      </c>
      <c r="AL182" s="54">
        <f>'Gesamtenergie 2050 var.'!F104*'Energie pro Energieträger'!D$57</f>
        <v>123.48763383050715</v>
      </c>
      <c r="AM182" s="51">
        <f>'Gesamtenergie 2050 var.'!G104*'Energie pro Energieträger'!E$58</f>
        <v>400.33800642744512</v>
      </c>
      <c r="AN182" s="53">
        <f>'Gesamtenergie 2050 var.'!H104*'Energie pro Energieträger'!E$60</f>
        <v>0</v>
      </c>
      <c r="AO182" s="52">
        <f>'Gesamtenergie 2050 var.'!I104*'Energie pro Energieträger'!E$57</f>
        <v>0</v>
      </c>
      <c r="AQ182" s="8" t="str">
        <f t="shared" si="70"/>
        <v>Sweden</v>
      </c>
      <c r="AR182" s="8" t="str">
        <f t="shared" si="71"/>
        <v>Lulea</v>
      </c>
      <c r="AS182" s="50">
        <f>AK182-'Verbrauch je Träger 2019'!F182</f>
        <v>0</v>
      </c>
      <c r="AT182" s="54">
        <f>AL182-'Verbrauch je Träger 2019'!G182</f>
        <v>-114.65090407015887</v>
      </c>
      <c r="AU182" s="51">
        <f>AM182-'Verbrauch je Träger 2019'!H182</f>
        <v>-371.68996560052682</v>
      </c>
      <c r="AV182" s="53">
        <f>AN182-'Verbrauch je Träger 2019'!I182</f>
        <v>0</v>
      </c>
      <c r="AW182" s="52">
        <f>AO182-'Verbrauch je Träger 2019'!J182</f>
        <v>0</v>
      </c>
    </row>
    <row r="183" spans="3:49" x14ac:dyDescent="0.25">
      <c r="C183" s="8" t="str">
        <f t="shared" si="61"/>
        <v>Sweden</v>
      </c>
      <c r="D183" s="8" t="str">
        <f t="shared" si="61"/>
        <v>Oxeloesund</v>
      </c>
      <c r="E183" s="50">
        <f>'Gesamtenergie 2050 var.'!E33*'Energie pro Energieträger'!D$59</f>
        <v>0</v>
      </c>
      <c r="F183" s="54">
        <f>'Gesamtenergie 2050 var.'!F33*'Energie pro Energieträger'!D$57</f>
        <v>90.19966297184871</v>
      </c>
      <c r="G183" s="51">
        <f>'Gesamtenergie 2050 var.'!G33*'Energie pro Energieträger'!E$58</f>
        <v>292.42080469482949</v>
      </c>
      <c r="H183" s="53">
        <f>'Gesamtenergie 2050 var.'!H33*'Energie pro Energieträger'!E$60</f>
        <v>0</v>
      </c>
      <c r="I183" s="52">
        <f>'Gesamtenergie 2050 var.'!I33*'Energie pro Energieträger'!E$57</f>
        <v>0</v>
      </c>
      <c r="K183" s="8" t="str">
        <f t="shared" si="62"/>
        <v>Sweden</v>
      </c>
      <c r="L183" s="8" t="str">
        <f t="shared" si="63"/>
        <v>Oxeloesund</v>
      </c>
      <c r="M183" s="50">
        <f>E183-'Verbrauch je Träger 2019'!F183</f>
        <v>0</v>
      </c>
      <c r="N183" s="54">
        <f>F183-'Verbrauch je Träger 2019'!G183</f>
        <v>-65.108079137281322</v>
      </c>
      <c r="O183" s="51">
        <f>G183-'Verbrauch je Träger 2019'!H183</f>
        <v>-211.07569880167398</v>
      </c>
      <c r="P183" s="53">
        <f>H183-'Verbrauch je Träger 2019'!I183</f>
        <v>0</v>
      </c>
      <c r="Q183" s="52">
        <f>I183-'Verbrauch je Träger 2019'!J183</f>
        <v>0</v>
      </c>
      <c r="S183" s="8" t="str">
        <f t="shared" si="64"/>
        <v>Sweden</v>
      </c>
      <c r="T183" s="8" t="str">
        <f t="shared" si="65"/>
        <v>Oxeloesund</v>
      </c>
      <c r="U183" s="50">
        <f>'Gesamtenergie 2050 var.'!E69*'Energie pro Energieträger'!D$59</f>
        <v>0</v>
      </c>
      <c r="V183" s="54">
        <f>'Gesamtenergie 2050 var.'!F69*'Energie pro Energieträger'!D$57</f>
        <v>85.367538169785377</v>
      </c>
      <c r="W183" s="51">
        <f>'Gesamtenergie 2050 var.'!G69*'Energie pro Energieträger'!E$58</f>
        <v>276.75540444332074</v>
      </c>
      <c r="X183" s="53">
        <f>'Gesamtenergie 2050 var.'!H69*'Energie pro Energieträger'!E$60</f>
        <v>0</v>
      </c>
      <c r="Y183" s="52">
        <f>'Gesamtenergie 2050 var.'!I69*'Energie pro Energieträger'!E$57</f>
        <v>0</v>
      </c>
      <c r="AA183" s="8" t="str">
        <f t="shared" si="66"/>
        <v>Sweden</v>
      </c>
      <c r="AB183" s="8" t="str">
        <f t="shared" si="67"/>
        <v>Oxeloesund</v>
      </c>
      <c r="AC183" s="50">
        <f>U183-'Verbrauch je Träger 2019'!F183</f>
        <v>0</v>
      </c>
      <c r="AD183" s="54">
        <f>V183-'Verbrauch je Träger 2019'!G183</f>
        <v>-69.940203939344656</v>
      </c>
      <c r="AE183" s="51">
        <f>W183-'Verbrauch je Träger 2019'!H183</f>
        <v>-226.74109905318272</v>
      </c>
      <c r="AF183" s="53">
        <f>X183-'Verbrauch je Träger 2019'!I183</f>
        <v>0</v>
      </c>
      <c r="AG183" s="52">
        <f>Y183-'Verbrauch je Träger 2019'!J183</f>
        <v>0</v>
      </c>
      <c r="AI183" s="8" t="str">
        <f t="shared" si="68"/>
        <v>Sweden</v>
      </c>
      <c r="AJ183" s="8" t="str">
        <f t="shared" si="69"/>
        <v>Oxeloesund</v>
      </c>
      <c r="AK183" s="50">
        <f>'Gesamtenergie 2050 var.'!E105*'Energie pro Energieträger'!D$59</f>
        <v>0</v>
      </c>
      <c r="AL183" s="54">
        <f>'Gesamtenergie 2050 var.'!F105*'Energie pro Energieträger'!D$57</f>
        <v>80.535413367722057</v>
      </c>
      <c r="AM183" s="51">
        <f>'Gesamtenergie 2050 var.'!G105*'Energie pro Energieträger'!E$58</f>
        <v>261.09000419181206</v>
      </c>
      <c r="AN183" s="53">
        <f>'Gesamtenergie 2050 var.'!H105*'Energie pro Energieträger'!E$60</f>
        <v>0</v>
      </c>
      <c r="AO183" s="52">
        <f>'Gesamtenergie 2050 var.'!I105*'Energie pro Energieträger'!E$57</f>
        <v>0</v>
      </c>
      <c r="AQ183" s="8" t="str">
        <f t="shared" si="70"/>
        <v>Sweden</v>
      </c>
      <c r="AR183" s="8" t="str">
        <f t="shared" si="71"/>
        <v>Oxeloesund</v>
      </c>
      <c r="AS183" s="50">
        <f>AK183-'Verbrauch je Träger 2019'!F183</f>
        <v>0</v>
      </c>
      <c r="AT183" s="54">
        <f>AL183-'Verbrauch je Träger 2019'!G183</f>
        <v>-74.772328741407975</v>
      </c>
      <c r="AU183" s="51">
        <f>AM183-'Verbrauch je Träger 2019'!H183</f>
        <v>-242.40649930469141</v>
      </c>
      <c r="AV183" s="53">
        <f>AN183-'Verbrauch je Träger 2019'!I183</f>
        <v>0</v>
      </c>
      <c r="AW183" s="52">
        <f>AO183-'Verbrauch je Träger 2019'!J183</f>
        <v>0</v>
      </c>
    </row>
    <row r="184" spans="3:49" x14ac:dyDescent="0.25">
      <c r="C184" s="8" t="str">
        <f t="shared" si="61"/>
        <v>United Kingdom</v>
      </c>
      <c r="D184" s="8" t="str">
        <f t="shared" si="61"/>
        <v>Port Talbot</v>
      </c>
      <c r="E184" s="50">
        <f>'Gesamtenergie 2050 var.'!E34*'Energie pro Energieträger'!D$59</f>
        <v>0</v>
      </c>
      <c r="F184" s="54">
        <f>'Gesamtenergie 2050 var.'!F34*'Energie pro Energieträger'!D$57</f>
        <v>227.60381623229827</v>
      </c>
      <c r="G184" s="51">
        <f>'Gesamtenergie 2050 var.'!G34*'Energie pro Energieträger'!E$58</f>
        <v>737.87516384661978</v>
      </c>
      <c r="H184" s="53">
        <f>'Gesamtenergie 2050 var.'!H34*'Energie pro Energieträger'!E$60</f>
        <v>0</v>
      </c>
      <c r="I184" s="52">
        <f>'Gesamtenergie 2050 var.'!I34*'Energie pro Energieträger'!E$57</f>
        <v>0</v>
      </c>
      <c r="K184" s="8" t="str">
        <f t="shared" si="62"/>
        <v>United Kingdom</v>
      </c>
      <c r="L184" s="8" t="str">
        <f t="shared" si="63"/>
        <v>Port Talbot</v>
      </c>
      <c r="M184" s="50">
        <f>E184-'Verbrauch je Träger 2019'!F184</f>
        <v>0</v>
      </c>
      <c r="N184" s="54">
        <f>F184-'Verbrauch je Träger 2019'!G184</f>
        <v>-164.28938635640654</v>
      </c>
      <c r="O184" s="51">
        <f>G184-'Verbrauch je Träger 2019'!H184</f>
        <v>-532.61434664289061</v>
      </c>
      <c r="P184" s="53">
        <f>H184-'Verbrauch je Träger 2019'!I184</f>
        <v>0</v>
      </c>
      <c r="Q184" s="52">
        <f>I184-'Verbrauch je Träger 2019'!J184</f>
        <v>0</v>
      </c>
      <c r="S184" s="8" t="str">
        <f t="shared" si="64"/>
        <v>United Kingdom</v>
      </c>
      <c r="T184" s="8" t="str">
        <f t="shared" si="65"/>
        <v>Port Talbot</v>
      </c>
      <c r="U184" s="50">
        <f>'Gesamtenergie 2050 var.'!E70*'Energie pro Energieträger'!D$59</f>
        <v>0</v>
      </c>
      <c r="V184" s="54">
        <f>'Gesamtenergie 2050 var.'!F70*'Energie pro Energieträger'!D$57</f>
        <v>215.4107546484251</v>
      </c>
      <c r="W184" s="51">
        <f>'Gesamtenergie 2050 var.'!G70*'Energie pro Energieträger'!E$58</f>
        <v>698.34613721197934</v>
      </c>
      <c r="X184" s="53">
        <f>'Gesamtenergie 2050 var.'!H70*'Energie pro Energieträger'!E$60</f>
        <v>0</v>
      </c>
      <c r="Y184" s="52">
        <f>'Gesamtenergie 2050 var.'!I70*'Energie pro Energieträger'!E$57</f>
        <v>0</v>
      </c>
      <c r="AA184" s="8" t="str">
        <f t="shared" si="66"/>
        <v>United Kingdom</v>
      </c>
      <c r="AB184" s="8" t="str">
        <f t="shared" si="67"/>
        <v>Port Talbot</v>
      </c>
      <c r="AC184" s="50">
        <f>U184-'Verbrauch je Träger 2019'!F184</f>
        <v>0</v>
      </c>
      <c r="AD184" s="54">
        <f>V184-'Verbrauch je Träger 2019'!G184</f>
        <v>-176.48244794027971</v>
      </c>
      <c r="AE184" s="51">
        <f>W184-'Verbrauch je Träger 2019'!H184</f>
        <v>-572.14337327753105</v>
      </c>
      <c r="AF184" s="53">
        <f>X184-'Verbrauch je Träger 2019'!I184</f>
        <v>0</v>
      </c>
      <c r="AG184" s="52">
        <f>Y184-'Verbrauch je Träger 2019'!J184</f>
        <v>0</v>
      </c>
      <c r="AI184" s="8" t="str">
        <f t="shared" si="68"/>
        <v>United Kingdom</v>
      </c>
      <c r="AJ184" s="8" t="str">
        <f t="shared" si="69"/>
        <v>Port Talbot</v>
      </c>
      <c r="AK184" s="50">
        <f>'Gesamtenergie 2050 var.'!E106*'Energie pro Energieträger'!D$59</f>
        <v>0</v>
      </c>
      <c r="AL184" s="54">
        <f>'Gesamtenergie 2050 var.'!F106*'Energie pro Energieträger'!D$57</f>
        <v>203.21769306455201</v>
      </c>
      <c r="AM184" s="51">
        <f>'Gesamtenergie 2050 var.'!G106*'Energie pro Energieträger'!E$58</f>
        <v>658.81711057733901</v>
      </c>
      <c r="AN184" s="53">
        <f>'Gesamtenergie 2050 var.'!H106*'Energie pro Energieträger'!E$60</f>
        <v>0</v>
      </c>
      <c r="AO184" s="52">
        <f>'Gesamtenergie 2050 var.'!I106*'Energie pro Energieträger'!E$57</f>
        <v>0</v>
      </c>
      <c r="AQ184" s="8" t="str">
        <f t="shared" si="70"/>
        <v>United Kingdom</v>
      </c>
      <c r="AR184" s="8" t="str">
        <f t="shared" si="71"/>
        <v>Port Talbot</v>
      </c>
      <c r="AS184" s="50">
        <f>AK184-'Verbrauch je Träger 2019'!F184</f>
        <v>0</v>
      </c>
      <c r="AT184" s="54">
        <f>AL184-'Verbrauch je Träger 2019'!G184</f>
        <v>-188.6755095241528</v>
      </c>
      <c r="AU184" s="51">
        <f>AM184-'Verbrauch je Träger 2019'!H184</f>
        <v>-611.67239991217139</v>
      </c>
      <c r="AV184" s="53">
        <f>AN184-'Verbrauch je Träger 2019'!I184</f>
        <v>0</v>
      </c>
      <c r="AW184" s="52">
        <f>AO184-'Verbrauch je Träger 2019'!J184</f>
        <v>0</v>
      </c>
    </row>
    <row r="185" spans="3:49" x14ac:dyDescent="0.25">
      <c r="C185" s="8" t="str">
        <f t="shared" si="61"/>
        <v>United Kingdom</v>
      </c>
      <c r="D185" s="8" t="str">
        <f t="shared" si="61"/>
        <v>Scunthorpe</v>
      </c>
      <c r="E185" s="50">
        <f>'Gesamtenergie 2050 var.'!E35*'Energie pro Energieträger'!D$59</f>
        <v>0</v>
      </c>
      <c r="F185" s="54">
        <f>'Gesamtenergie 2050 var.'!F35*'Energie pro Energieträger'!D$57</f>
        <v>168.37270421411759</v>
      </c>
      <c r="G185" s="51">
        <f>'Gesamtenergie 2050 var.'!G35*'Energie pro Energieträger'!E$58</f>
        <v>545.85216876368168</v>
      </c>
      <c r="H185" s="53">
        <f>'Gesamtenergie 2050 var.'!H35*'Energie pro Energieträger'!E$60</f>
        <v>0</v>
      </c>
      <c r="I185" s="52">
        <f>'Gesamtenergie 2050 var.'!I35*'Energie pro Energieträger'!E$57</f>
        <v>0</v>
      </c>
      <c r="K185" s="8" t="str">
        <f t="shared" si="62"/>
        <v>United Kingdom</v>
      </c>
      <c r="L185" s="8" t="str">
        <f t="shared" si="63"/>
        <v>Scunthorpe</v>
      </c>
      <c r="M185" s="50">
        <f>E185-'Verbrauch je Träger 2019'!F185</f>
        <v>0</v>
      </c>
      <c r="N185" s="54">
        <f>F185-'Verbrauch je Träger 2019'!G185</f>
        <v>-121.53508105625846</v>
      </c>
      <c r="O185" s="51">
        <f>G185-'Verbrauch je Träger 2019'!H185</f>
        <v>-394.00797109645805</v>
      </c>
      <c r="P185" s="53">
        <f>H185-'Verbrauch je Träger 2019'!I185</f>
        <v>0</v>
      </c>
      <c r="Q185" s="52">
        <f>I185-'Verbrauch je Träger 2019'!J185</f>
        <v>0</v>
      </c>
      <c r="S185" s="8" t="str">
        <f t="shared" si="64"/>
        <v>United Kingdom</v>
      </c>
      <c r="T185" s="8" t="str">
        <f t="shared" si="65"/>
        <v>Scunthorpe</v>
      </c>
      <c r="U185" s="50">
        <f>'Gesamtenergie 2050 var.'!E71*'Energie pro Energieträger'!D$59</f>
        <v>0</v>
      </c>
      <c r="V185" s="54">
        <f>'Gesamtenergie 2050 var.'!F71*'Energie pro Energieträger'!D$57</f>
        <v>159.35273791693271</v>
      </c>
      <c r="W185" s="51">
        <f>'Gesamtenergie 2050 var.'!G71*'Energie pro Energieträger'!E$58</f>
        <v>516.6100882941987</v>
      </c>
      <c r="X185" s="53">
        <f>'Gesamtenergie 2050 var.'!H71*'Energie pro Energieträger'!E$60</f>
        <v>0</v>
      </c>
      <c r="Y185" s="52">
        <f>'Gesamtenergie 2050 var.'!I71*'Energie pro Energieträger'!E$57</f>
        <v>0</v>
      </c>
      <c r="AA185" s="8" t="str">
        <f t="shared" si="66"/>
        <v>United Kingdom</v>
      </c>
      <c r="AB185" s="8" t="str">
        <f t="shared" si="67"/>
        <v>Scunthorpe</v>
      </c>
      <c r="AC185" s="50">
        <f>U185-'Verbrauch je Träger 2019'!F185</f>
        <v>0</v>
      </c>
      <c r="AD185" s="54">
        <f>V185-'Verbrauch je Träger 2019'!G185</f>
        <v>-130.55504735344334</v>
      </c>
      <c r="AE185" s="51">
        <f>W185-'Verbrauch je Träger 2019'!H185</f>
        <v>-423.25005156594102</v>
      </c>
      <c r="AF185" s="53">
        <f>X185-'Verbrauch je Träger 2019'!I185</f>
        <v>0</v>
      </c>
      <c r="AG185" s="52">
        <f>Y185-'Verbrauch je Träger 2019'!J185</f>
        <v>0</v>
      </c>
      <c r="AI185" s="8" t="str">
        <f t="shared" si="68"/>
        <v>United Kingdom</v>
      </c>
      <c r="AJ185" s="8" t="str">
        <f t="shared" si="69"/>
        <v>Scunthorpe</v>
      </c>
      <c r="AK185" s="50">
        <f>'Gesamtenergie 2050 var.'!E107*'Energie pro Energieträger'!D$59</f>
        <v>0</v>
      </c>
      <c r="AL185" s="54">
        <f>'Gesamtenergie 2050 var.'!F107*'Energie pro Energieträger'!D$57</f>
        <v>150.33277161974786</v>
      </c>
      <c r="AM185" s="51">
        <f>'Gesamtenergie 2050 var.'!G107*'Energie pro Energieträger'!E$58</f>
        <v>487.36800782471579</v>
      </c>
      <c r="AN185" s="53">
        <f>'Gesamtenergie 2050 var.'!H107*'Energie pro Energieträger'!E$60</f>
        <v>0</v>
      </c>
      <c r="AO185" s="52">
        <f>'Gesamtenergie 2050 var.'!I107*'Energie pro Energieträger'!E$57</f>
        <v>0</v>
      </c>
      <c r="AQ185" s="8" t="str">
        <f t="shared" si="70"/>
        <v>United Kingdom</v>
      </c>
      <c r="AR185" s="8" t="str">
        <f t="shared" si="71"/>
        <v>Scunthorpe</v>
      </c>
      <c r="AS185" s="50">
        <f>AK185-'Verbrauch je Träger 2019'!F185</f>
        <v>0</v>
      </c>
      <c r="AT185" s="54">
        <f>AL185-'Verbrauch je Träger 2019'!G185</f>
        <v>-139.57501365062819</v>
      </c>
      <c r="AU185" s="51">
        <f>AM185-'Verbrauch je Träger 2019'!H185</f>
        <v>-452.49213203542394</v>
      </c>
      <c r="AV185" s="53">
        <f>AN185-'Verbrauch je Träger 2019'!I185</f>
        <v>0</v>
      </c>
      <c r="AW185" s="52">
        <f>AO185-'Verbrauch je Träger 2019'!J185</f>
        <v>0</v>
      </c>
    </row>
    <row r="186" spans="3:49" ht="15.75" thickBot="1" x14ac:dyDescent="0.3"/>
    <row r="187" spans="3:49" ht="15.75" thickBot="1" x14ac:dyDescent="0.3">
      <c r="C187" s="100" t="s">
        <v>26</v>
      </c>
      <c r="D187" s="101"/>
      <c r="E187" s="79">
        <f>SUM(E157:E185)</f>
        <v>0</v>
      </c>
      <c r="F187" s="81">
        <f t="shared" ref="F187:I187" si="72">SUM(F157:F185)</f>
        <v>6381.0248241718164</v>
      </c>
      <c r="G187" s="79">
        <f t="shared" si="72"/>
        <v>20686.822460127889</v>
      </c>
      <c r="H187" s="79">
        <f t="shared" si="72"/>
        <v>0</v>
      </c>
      <c r="I187" s="82">
        <f t="shared" si="72"/>
        <v>0</v>
      </c>
      <c r="K187" s="100" t="s">
        <v>26</v>
      </c>
      <c r="L187" s="101"/>
      <c r="M187" s="79">
        <f>SUM(M157:M185)</f>
        <v>0</v>
      </c>
      <c r="N187" s="81">
        <f t="shared" ref="N187:Q187" si="73">SUM(N157:N185)</f>
        <v>-4605.9625451017391</v>
      </c>
      <c r="O187" s="79">
        <f t="shared" si="73"/>
        <v>-14932.198518893092</v>
      </c>
      <c r="P187" s="79">
        <f t="shared" si="73"/>
        <v>0</v>
      </c>
      <c r="Q187" s="82">
        <f t="shared" si="73"/>
        <v>0</v>
      </c>
      <c r="S187" s="100" t="s">
        <v>26</v>
      </c>
      <c r="T187" s="101"/>
      <c r="U187" s="79">
        <f>SUM(U157:U185)</f>
        <v>0</v>
      </c>
      <c r="V187" s="81">
        <f t="shared" ref="V187:Y187" si="74">SUM(V157:V185)</f>
        <v>6039.1842085911812</v>
      </c>
      <c r="W187" s="79">
        <f t="shared" si="74"/>
        <v>19578.599828335315</v>
      </c>
      <c r="X187" s="79">
        <f t="shared" si="74"/>
        <v>0</v>
      </c>
      <c r="Y187" s="82">
        <f t="shared" si="74"/>
        <v>0</v>
      </c>
      <c r="AA187" s="100" t="s">
        <v>26</v>
      </c>
      <c r="AB187" s="101"/>
      <c r="AC187" s="79">
        <f>SUM(AC157:AC185)</f>
        <v>0</v>
      </c>
      <c r="AD187" s="81">
        <f t="shared" ref="AD187:AG187" si="75">SUM(AD157:AD185)</f>
        <v>-4947.8031606823715</v>
      </c>
      <c r="AE187" s="79">
        <f t="shared" si="75"/>
        <v>-16040.421150685655</v>
      </c>
      <c r="AF187" s="79">
        <f t="shared" si="75"/>
        <v>0</v>
      </c>
      <c r="AG187" s="82">
        <f t="shared" si="75"/>
        <v>0</v>
      </c>
      <c r="AI187" s="100" t="s">
        <v>26</v>
      </c>
      <c r="AJ187" s="101"/>
      <c r="AK187" s="79">
        <f>SUM(AK157:AK185)</f>
        <v>0</v>
      </c>
      <c r="AL187" s="81">
        <f t="shared" ref="AL187:AO187" si="76">SUM(AL157:AL185)</f>
        <v>5697.3435930105516</v>
      </c>
      <c r="AM187" s="79">
        <f t="shared" si="76"/>
        <v>18470.377196542755</v>
      </c>
      <c r="AN187" s="79">
        <f t="shared" si="76"/>
        <v>0</v>
      </c>
      <c r="AO187" s="82">
        <f t="shared" si="76"/>
        <v>0</v>
      </c>
      <c r="AQ187" s="100" t="s">
        <v>26</v>
      </c>
      <c r="AR187" s="101"/>
      <c r="AS187" s="79">
        <f>SUM(AS157:AS185)</f>
        <v>0</v>
      </c>
      <c r="AT187" s="81">
        <f t="shared" ref="AT187:AW187" si="77">SUM(AT157:AT185)</f>
        <v>-5289.6437762630048</v>
      </c>
      <c r="AU187" s="79">
        <f t="shared" si="77"/>
        <v>-17148.643782478219</v>
      </c>
      <c r="AV187" s="79">
        <f t="shared" si="77"/>
        <v>0</v>
      </c>
      <c r="AW187" s="82">
        <f t="shared" si="77"/>
        <v>0</v>
      </c>
    </row>
  </sheetData>
  <mergeCells count="120">
    <mergeCell ref="AQ5:AW5"/>
    <mergeCell ref="AS7:AT7"/>
    <mergeCell ref="AU7:AW7"/>
    <mergeCell ref="AQ39:AR39"/>
    <mergeCell ref="C187:D187"/>
    <mergeCell ref="C113:D113"/>
    <mergeCell ref="C76:D76"/>
    <mergeCell ref="C39:D39"/>
    <mergeCell ref="AQ79:AW79"/>
    <mergeCell ref="AS81:AT81"/>
    <mergeCell ref="AU81:AW81"/>
    <mergeCell ref="AQ113:AR113"/>
    <mergeCell ref="AQ42:AW42"/>
    <mergeCell ref="AS44:AT44"/>
    <mergeCell ref="AU44:AW44"/>
    <mergeCell ref="AQ76:AR76"/>
    <mergeCell ref="AI153:AO153"/>
    <mergeCell ref="AK155:AL155"/>
    <mergeCell ref="AM155:AO155"/>
    <mergeCell ref="AI187:AJ187"/>
    <mergeCell ref="AQ153:AW153"/>
    <mergeCell ref="AS155:AT155"/>
    <mergeCell ref="AU155:AW155"/>
    <mergeCell ref="AQ187:AR187"/>
    <mergeCell ref="AM81:AO81"/>
    <mergeCell ref="AI113:AJ113"/>
    <mergeCell ref="AI42:AO42"/>
    <mergeCell ref="AK44:AL44"/>
    <mergeCell ref="AM44:AO44"/>
    <mergeCell ref="AI76:AJ76"/>
    <mergeCell ref="AA5:AG5"/>
    <mergeCell ref="AC7:AD7"/>
    <mergeCell ref="AE7:AG7"/>
    <mergeCell ref="AA39:AB39"/>
    <mergeCell ref="AI79:AO79"/>
    <mergeCell ref="AI5:AO5"/>
    <mergeCell ref="AK7:AL7"/>
    <mergeCell ref="AM7:AO7"/>
    <mergeCell ref="AI39:AJ39"/>
    <mergeCell ref="AA79:AG79"/>
    <mergeCell ref="AC81:AD81"/>
    <mergeCell ref="AE81:AG81"/>
    <mergeCell ref="AA113:AB113"/>
    <mergeCell ref="AA42:AG42"/>
    <mergeCell ref="AC44:AD44"/>
    <mergeCell ref="AE44:AG44"/>
    <mergeCell ref="AA76:AB76"/>
    <mergeCell ref="S153:Y153"/>
    <mergeCell ref="U155:V155"/>
    <mergeCell ref="W155:Y155"/>
    <mergeCell ref="S187:T187"/>
    <mergeCell ref="U44:V44"/>
    <mergeCell ref="W44:Y44"/>
    <mergeCell ref="S76:T76"/>
    <mergeCell ref="S79:Y79"/>
    <mergeCell ref="U81:V81"/>
    <mergeCell ref="W81:Y81"/>
    <mergeCell ref="S5:Y5"/>
    <mergeCell ref="U7:V7"/>
    <mergeCell ref="W7:Y7"/>
    <mergeCell ref="S39:T39"/>
    <mergeCell ref="S42:Y42"/>
    <mergeCell ref="M155:N155"/>
    <mergeCell ref="O155:Q155"/>
    <mergeCell ref="K187:L187"/>
    <mergeCell ref="AA153:AG153"/>
    <mergeCell ref="AC155:AD155"/>
    <mergeCell ref="AE155:AG155"/>
    <mergeCell ref="AA187:AB187"/>
    <mergeCell ref="K5:Q5"/>
    <mergeCell ref="M7:N7"/>
    <mergeCell ref="O7:Q7"/>
    <mergeCell ref="K39:L39"/>
    <mergeCell ref="K153:Q153"/>
    <mergeCell ref="K79:Q79"/>
    <mergeCell ref="M81:N81"/>
    <mergeCell ref="O81:Q81"/>
    <mergeCell ref="K113:L113"/>
    <mergeCell ref="K42:Q42"/>
    <mergeCell ref="M44:N44"/>
    <mergeCell ref="O44:Q44"/>
    <mergeCell ref="K76:L76"/>
    <mergeCell ref="K150:L150"/>
    <mergeCell ref="AA150:AB150"/>
    <mergeCell ref="AQ150:AR150"/>
    <mergeCell ref="C150:D150"/>
    <mergeCell ref="S150:T150"/>
    <mergeCell ref="AI150:AJ150"/>
    <mergeCell ref="AQ116:AW116"/>
    <mergeCell ref="AS118:AT118"/>
    <mergeCell ref="AU118:AW118"/>
    <mergeCell ref="AA116:AG116"/>
    <mergeCell ref="AC118:AD118"/>
    <mergeCell ref="AE118:AG118"/>
    <mergeCell ref="AI116:AO116"/>
    <mergeCell ref="AK118:AL118"/>
    <mergeCell ref="AM118:AO118"/>
    <mergeCell ref="M118:N118"/>
    <mergeCell ref="O118:Q118"/>
    <mergeCell ref="K116:Q116"/>
    <mergeCell ref="S116:Y116"/>
    <mergeCell ref="U118:V118"/>
    <mergeCell ref="W118:Y118"/>
    <mergeCell ref="S113:T113"/>
    <mergeCell ref="AK81:AL81"/>
    <mergeCell ref="C153:I153"/>
    <mergeCell ref="E155:F155"/>
    <mergeCell ref="G155:I155"/>
    <mergeCell ref="E118:F118"/>
    <mergeCell ref="G118:I118"/>
    <mergeCell ref="C5:I5"/>
    <mergeCell ref="C42:I42"/>
    <mergeCell ref="C79:I79"/>
    <mergeCell ref="C116:I116"/>
    <mergeCell ref="E7:F7"/>
    <mergeCell ref="G7:I7"/>
    <mergeCell ref="E44:F44"/>
    <mergeCell ref="G44:I44"/>
    <mergeCell ref="E81:F81"/>
    <mergeCell ref="G81:I81"/>
  </mergeCells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Studienliste</vt:lpstr>
      <vt:lpstr>Produktion je Standort</vt:lpstr>
      <vt:lpstr>spezifische Verbräuche</vt:lpstr>
      <vt:lpstr>Energie pro Energieträger</vt:lpstr>
      <vt:lpstr>Sekundäranteil</vt:lpstr>
      <vt:lpstr>Gesamtenergie 2019</vt:lpstr>
      <vt:lpstr>Verbrauch je Träger 2019</vt:lpstr>
      <vt:lpstr>Gesamtenergie 2050 var.</vt:lpstr>
      <vt:lpstr>Verbrauch je Träger 2050 var.</vt:lpstr>
      <vt:lpstr>nachfolgend irrelevant</vt:lpstr>
      <vt:lpstr>Energiebedarf Sek.stahl var.</vt:lpstr>
      <vt:lpstr>Energie-Mehrbedarf 2050 var.</vt:lpstr>
      <vt:lpstr>Energiebedarf Sek.stahl 2019</vt:lpstr>
      <vt:lpstr>Gesamtenergie 2050</vt:lpstr>
      <vt:lpstr>Verbrauch je Träger 2050</vt:lpstr>
      <vt:lpstr>Energiebedarf Sek.Stahl 2050</vt:lpstr>
      <vt:lpstr>Energie-Mehrbedarf 2050</vt:lpstr>
    </vt:vector>
  </TitlesOfParts>
  <Company>FFE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agrobe</dc:creator>
  <cp:lastModifiedBy>agrobe</cp:lastModifiedBy>
  <dcterms:created xsi:type="dcterms:W3CDTF">2020-09-29T09:40:51Z</dcterms:created>
  <dcterms:modified xsi:type="dcterms:W3CDTF">2020-10-15T08:14:21Z</dcterms:modified>
</cp:coreProperties>
</file>