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piaTool\hpv\xlsx\"/>
    </mc:Choice>
  </mc:AlternateContent>
  <bookViews>
    <workbookView xWindow="0" yWindow="0" windowWidth="23040" windowHeight="9072" activeTab="5"/>
  </bookViews>
  <sheets>
    <sheet name="Country selection" sheetId="1" r:id="rId1"/>
    <sheet name="MODIFICACIONES" sheetId="13" r:id="rId2"/>
    <sheet name="EDAD_VACUNA" sheetId="15" r:id="rId3"/>
    <sheet name="Customisation" sheetId="2" r:id="rId4"/>
    <sheet name="Age data" sheetId="3" r:id="rId5"/>
    <sheet name="Output" sheetId="4" r:id="rId6"/>
    <sheet name="Life table" sheetId="5" r:id="rId7"/>
    <sheet name="Model" sheetId="6" r:id="rId8"/>
    <sheet name="Parameters" sheetId="7" r:id="rId9"/>
    <sheet name="mortall" sheetId="8" r:id="rId10"/>
    <sheet name="mortcecx" sheetId="9" r:id="rId11"/>
    <sheet name="incidence" sheetId="10" r:id="rId12"/>
    <sheet name="Hoja1" sheetId="14" r:id="rId13"/>
    <sheet name="changelog" sheetId="11" r:id="rId14"/>
  </sheets>
  <definedNames>
    <definedName name="Country">Parameters!$A$2:$A$9</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 i="7" l="1"/>
  <c r="E14" i="1" l="1"/>
  <c r="E15" i="1"/>
  <c r="E17" i="1"/>
  <c r="E9" i="1"/>
  <c r="E11" i="1"/>
  <c r="E13" i="2"/>
  <c r="G10" i="1"/>
  <c r="E10" i="1"/>
  <c r="F8" i="3"/>
  <c r="E24" i="1" l="1"/>
  <c r="E24" i="2" s="1"/>
  <c r="H24" i="2" s="1"/>
  <c r="G9" i="7"/>
  <c r="G7" i="7"/>
  <c r="G5" i="7"/>
  <c r="G4" i="7"/>
  <c r="G3" i="7"/>
  <c r="G2" i="7"/>
  <c r="A17" i="6"/>
  <c r="A18" i="6" s="1"/>
  <c r="A5" i="6"/>
  <c r="B4" i="6"/>
  <c r="AM2" i="6"/>
  <c r="AL2" i="6"/>
  <c r="H9" i="3"/>
  <c r="H10" i="3" s="1"/>
  <c r="H11" i="3" s="1"/>
  <c r="H12" i="3" s="1"/>
  <c r="H13" i="3" s="1"/>
  <c r="H14" i="3" s="1"/>
  <c r="H15" i="3" s="1"/>
  <c r="H16" i="3" s="1"/>
  <c r="H17" i="3" s="1"/>
  <c r="H18" i="3" s="1"/>
  <c r="H19" i="3" s="1"/>
  <c r="H20" i="3" s="1"/>
  <c r="H21" i="3" s="1"/>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H88" i="3" s="1"/>
  <c r="H89" i="3" s="1"/>
  <c r="H90" i="3" s="1"/>
  <c r="H91" i="3" s="1"/>
  <c r="H92" i="3" s="1"/>
  <c r="H93" i="3" s="1"/>
  <c r="H94" i="3" s="1"/>
  <c r="H95" i="3" s="1"/>
  <c r="H96" i="3" s="1"/>
  <c r="H97" i="3" s="1"/>
  <c r="H98" i="3" s="1"/>
  <c r="H99" i="3" s="1"/>
  <c r="H100" i="3" s="1"/>
  <c r="H101" i="3" s="1"/>
  <c r="H102" i="3" s="1"/>
  <c r="H103" i="3" s="1"/>
  <c r="H104" i="3" s="1"/>
  <c r="H105" i="3" s="1"/>
  <c r="H106" i="3" s="1"/>
  <c r="H107" i="3" s="1"/>
  <c r="H108" i="3" s="1"/>
  <c r="F9" i="3"/>
  <c r="O9" i="3" s="1"/>
  <c r="B3" i="5" s="1"/>
  <c r="C3" i="5" s="1"/>
  <c r="E9" i="3"/>
  <c r="N9" i="3" s="1"/>
  <c r="D9" i="3"/>
  <c r="M9" i="3" s="1"/>
  <c r="C9" i="3"/>
  <c r="C10" i="3" s="1"/>
  <c r="O8" i="3"/>
  <c r="B2" i="5" s="1"/>
  <c r="C2" i="5" s="1"/>
  <c r="D3" i="5" s="1"/>
  <c r="E8" i="3"/>
  <c r="N8" i="3" s="1"/>
  <c r="D8" i="3"/>
  <c r="M8" i="3" s="1"/>
  <c r="D23" i="2"/>
  <c r="D22" i="2"/>
  <c r="D21" i="2"/>
  <c r="E20" i="2"/>
  <c r="H20" i="2" s="1"/>
  <c r="E18" i="2"/>
  <c r="H18" i="2" s="1"/>
  <c r="D17" i="2"/>
  <c r="D16" i="2"/>
  <c r="D15" i="2"/>
  <c r="D14" i="2"/>
  <c r="D13" i="2"/>
  <c r="D12" i="2"/>
  <c r="D11" i="2"/>
  <c r="D8" i="2"/>
  <c r="E23" i="1"/>
  <c r="E23" i="2" s="1"/>
  <c r="H23" i="2" s="1"/>
  <c r="F25" i="4" s="1"/>
  <c r="E22" i="1"/>
  <c r="E22" i="2" s="1"/>
  <c r="H22" i="2" s="1"/>
  <c r="E21" i="1"/>
  <c r="E21" i="2" s="1"/>
  <c r="H21" i="2" s="1"/>
  <c r="E19" i="1"/>
  <c r="E19" i="2" s="1"/>
  <c r="H19" i="2" s="1"/>
  <c r="E17" i="2"/>
  <c r="H17" i="2" s="1"/>
  <c r="E15" i="2"/>
  <c r="H15" i="2" s="1"/>
  <c r="E16" i="1"/>
  <c r="E16" i="2" s="1"/>
  <c r="H13" i="2"/>
  <c r="E12" i="1"/>
  <c r="E12" i="2" s="1"/>
  <c r="H12" i="2" s="1"/>
  <c r="E11" i="2"/>
  <c r="H11" i="2" s="1"/>
  <c r="E10" i="2"/>
  <c r="H10" i="2" s="1"/>
  <c r="E8" i="4" s="1"/>
  <c r="G8" i="4" s="1"/>
  <c r="E9" i="2"/>
  <c r="H9" i="2" s="1"/>
  <c r="F7" i="4" s="1"/>
  <c r="H7" i="4" s="1"/>
  <c r="E8" i="1"/>
  <c r="D4" i="4" s="1"/>
  <c r="I4" i="6" l="1"/>
  <c r="S4" i="6" s="1"/>
  <c r="G5" i="6"/>
  <c r="AL5" i="6" s="1"/>
  <c r="F8" i="4"/>
  <c r="H8" i="4" s="1"/>
  <c r="E25" i="4"/>
  <c r="E7" i="4"/>
  <c r="G7" i="4" s="1"/>
  <c r="E2" i="5"/>
  <c r="D4" i="5"/>
  <c r="B5" i="6"/>
  <c r="D16" i="6"/>
  <c r="D4" i="6"/>
  <c r="E5" i="6" s="1"/>
  <c r="D5" i="6"/>
  <c r="D7" i="4"/>
  <c r="C7" i="4"/>
  <c r="I5" i="6"/>
  <c r="BA5" i="6" s="1"/>
  <c r="D10" i="3"/>
  <c r="M10" i="3" s="1"/>
  <c r="G6" i="6" s="1"/>
  <c r="C11" i="3"/>
  <c r="F10" i="3"/>
  <c r="O10" i="3" s="1"/>
  <c r="B4" i="5" s="1"/>
  <c r="C4" i="5" s="1"/>
  <c r="E10" i="3"/>
  <c r="N10" i="3" s="1"/>
  <c r="I6" i="6" s="1"/>
  <c r="BA6" i="6" s="1"/>
  <c r="D8" i="4"/>
  <c r="C8" i="4"/>
  <c r="AW4" i="6"/>
  <c r="AW5" i="6"/>
  <c r="AW6" i="6"/>
  <c r="AW3" i="6"/>
  <c r="D25" i="4"/>
  <c r="C25" i="4"/>
  <c r="G4" i="6"/>
  <c r="E8" i="2"/>
  <c r="H8" i="2" s="1"/>
  <c r="E14" i="2"/>
  <c r="H14" i="2" s="1"/>
  <c r="F16" i="2" s="1"/>
  <c r="H16" i="2" s="1"/>
  <c r="A19" i="6"/>
  <c r="D17" i="6"/>
  <c r="D18" i="6"/>
  <c r="A6" i="6"/>
  <c r="BA4" i="6" l="1"/>
  <c r="AY5" i="6"/>
  <c r="H5" i="6"/>
  <c r="AZ5" i="6" s="1"/>
  <c r="Q5" i="6"/>
  <c r="AM5" i="6" s="1"/>
  <c r="F10" i="4"/>
  <c r="E10" i="4"/>
  <c r="AY6" i="6"/>
  <c r="N6" i="6"/>
  <c r="N5" i="6"/>
  <c r="AY4" i="6"/>
  <c r="N4" i="6"/>
  <c r="BF4" i="6" s="1"/>
  <c r="O5" i="6"/>
  <c r="BK4" i="6"/>
  <c r="M5" i="6"/>
  <c r="R5" i="6"/>
  <c r="A20" i="6"/>
  <c r="D19" i="6"/>
  <c r="E6" i="6"/>
  <c r="H4" i="6"/>
  <c r="AZ4" i="6" s="1"/>
  <c r="O4" i="6"/>
  <c r="AL4" i="6"/>
  <c r="M4" i="6"/>
  <c r="BE4" i="6" s="1"/>
  <c r="Q4" i="6"/>
  <c r="S5" i="6"/>
  <c r="B6" i="6"/>
  <c r="D5" i="5"/>
  <c r="D11" i="3"/>
  <c r="M11" i="3" s="1"/>
  <c r="G7" i="6" s="1"/>
  <c r="C12" i="3"/>
  <c r="F11" i="3"/>
  <c r="O11" i="3" s="1"/>
  <c r="B5" i="5" s="1"/>
  <c r="C5" i="5" s="1"/>
  <c r="E11" i="3"/>
  <c r="N11" i="3" s="1"/>
  <c r="I7" i="6" s="1"/>
  <c r="BA7" i="6" s="1"/>
  <c r="E3" i="5"/>
  <c r="J5" i="6"/>
  <c r="BB5" i="6" s="1"/>
  <c r="O6" i="6"/>
  <c r="P6" i="6" s="1"/>
  <c r="AL6" i="6"/>
  <c r="M6" i="6"/>
  <c r="Q6" i="6"/>
  <c r="A7" i="6"/>
  <c r="D6" i="6"/>
  <c r="J6" i="6" s="1"/>
  <c r="BB6" i="6" s="1"/>
  <c r="S6" i="6"/>
  <c r="C10" i="4"/>
  <c r="G10" i="4" s="1"/>
  <c r="D10" i="4"/>
  <c r="H10" i="4" s="1"/>
  <c r="J4" i="6"/>
  <c r="BB4" i="6" s="1"/>
  <c r="AC4" i="6"/>
  <c r="AA5" i="6" l="1"/>
  <c r="BI5" i="6"/>
  <c r="P5" i="6"/>
  <c r="BH5" i="6" s="1"/>
  <c r="Y5" i="6"/>
  <c r="AI5" i="6" s="1"/>
  <c r="BG5" i="6"/>
  <c r="AY7" i="6"/>
  <c r="N7" i="6"/>
  <c r="BG4" i="6"/>
  <c r="P4" i="6"/>
  <c r="BH4" i="6" s="1"/>
  <c r="W5" i="6"/>
  <c r="AG5" i="6" s="1"/>
  <c r="BE5" i="6"/>
  <c r="X5" i="6"/>
  <c r="AH5" i="6" s="1"/>
  <c r="BF5" i="6"/>
  <c r="W6" i="6"/>
  <c r="AG6" i="6" s="1"/>
  <c r="BE6" i="6"/>
  <c r="Y6" i="6"/>
  <c r="BG6" i="6"/>
  <c r="X6" i="6"/>
  <c r="AH6" i="6" s="1"/>
  <c r="BF6" i="6"/>
  <c r="AC5" i="6"/>
  <c r="BK5" i="6"/>
  <c r="AM6" i="6"/>
  <c r="BI6" i="6"/>
  <c r="AB5" i="6"/>
  <c r="BJ5" i="6"/>
  <c r="AA4" i="6"/>
  <c r="BI4" i="6"/>
  <c r="AC6" i="6"/>
  <c r="BK6" i="6"/>
  <c r="T6" i="6"/>
  <c r="H6" i="6"/>
  <c r="AZ6" i="6" s="1"/>
  <c r="AM4" i="6"/>
  <c r="E7" i="6"/>
  <c r="D12" i="3"/>
  <c r="M12" i="3" s="1"/>
  <c r="G8" i="6" s="1"/>
  <c r="C13" i="3"/>
  <c r="F12" i="3"/>
  <c r="O12" i="3" s="1"/>
  <c r="B6" i="5" s="1"/>
  <c r="C6" i="5" s="1"/>
  <c r="E12" i="3"/>
  <c r="N12" i="3" s="1"/>
  <c r="I8" i="6" s="1"/>
  <c r="BA8" i="6" s="1"/>
  <c r="BH6" i="6"/>
  <c r="R4" i="6"/>
  <c r="BJ4" i="6" s="1"/>
  <c r="T4" i="6"/>
  <c r="O7" i="6"/>
  <c r="Y7" i="6" s="1"/>
  <c r="AL7" i="6"/>
  <c r="M7" i="6"/>
  <c r="BE7" i="6" s="1"/>
  <c r="W4" i="6"/>
  <c r="D20" i="6"/>
  <c r="A21" i="6"/>
  <c r="T5" i="6"/>
  <c r="AA6" i="6"/>
  <c r="B7" i="6"/>
  <c r="D6" i="5"/>
  <c r="E5" i="5" s="1"/>
  <c r="E4" i="5"/>
  <c r="X4" i="6"/>
  <c r="BP4" i="6" s="1"/>
  <c r="S7" i="6"/>
  <c r="Q7" i="6"/>
  <c r="A8" i="6"/>
  <c r="D7" i="6"/>
  <c r="H7" i="6" s="1"/>
  <c r="AZ7" i="6" s="1"/>
  <c r="Y4" i="6"/>
  <c r="BP5" i="6" l="1"/>
  <c r="BO5" i="6"/>
  <c r="Z5" i="6"/>
  <c r="AJ5" i="6" s="1"/>
  <c r="BQ5" i="6"/>
  <c r="AY8" i="6"/>
  <c r="N8" i="6"/>
  <c r="BF8" i="6" s="1"/>
  <c r="BG7" i="6"/>
  <c r="BQ7" i="6" s="1"/>
  <c r="P7" i="6"/>
  <c r="BH7" i="6" s="1"/>
  <c r="BQ6" i="6"/>
  <c r="X7" i="6"/>
  <c r="AH7" i="6" s="1"/>
  <c r="BF7" i="6"/>
  <c r="BO6" i="6"/>
  <c r="AI6" i="6"/>
  <c r="BP6" i="6"/>
  <c r="AD6" i="6"/>
  <c r="BL6" i="6"/>
  <c r="AM7" i="6"/>
  <c r="BI7" i="6"/>
  <c r="AG4" i="6"/>
  <c r="BO4" i="6"/>
  <c r="AC7" i="6"/>
  <c r="BK7" i="6"/>
  <c r="AI4" i="6"/>
  <c r="BQ4" i="6"/>
  <c r="AD5" i="6"/>
  <c r="BL5" i="6"/>
  <c r="AD4" i="6"/>
  <c r="BL4" i="6"/>
  <c r="J7" i="6"/>
  <c r="BB7" i="6" s="1"/>
  <c r="R7" i="6"/>
  <c r="D13" i="3"/>
  <c r="M13" i="3" s="1"/>
  <c r="G9" i="6" s="1"/>
  <c r="C14" i="3"/>
  <c r="F13" i="3"/>
  <c r="O13" i="3" s="1"/>
  <c r="B7" i="5" s="1"/>
  <c r="C7" i="5" s="1"/>
  <c r="E13" i="3"/>
  <c r="N13" i="3" s="1"/>
  <c r="I9" i="6" s="1"/>
  <c r="BA9" i="6" s="1"/>
  <c r="R6" i="6"/>
  <c r="M8" i="6"/>
  <c r="AL8" i="6"/>
  <c r="O8" i="6"/>
  <c r="Z4" i="6"/>
  <c r="AH4" i="6"/>
  <c r="D21" i="6"/>
  <c r="A22" i="6"/>
  <c r="AI7" i="6"/>
  <c r="AB4" i="6"/>
  <c r="E8" i="6"/>
  <c r="W7" i="6"/>
  <c r="AA7" i="6"/>
  <c r="D8" i="6"/>
  <c r="J8" i="6" s="1"/>
  <c r="BB8" i="6" s="1"/>
  <c r="S8" i="6"/>
  <c r="Q8" i="6"/>
  <c r="A9" i="6"/>
  <c r="B8" i="6"/>
  <c r="D7" i="5"/>
  <c r="Z6" i="6"/>
  <c r="BR5" i="6" l="1"/>
  <c r="AY9" i="6"/>
  <c r="N9" i="6"/>
  <c r="BG8" i="6"/>
  <c r="P8" i="6"/>
  <c r="BH8" i="6" s="1"/>
  <c r="Y8" i="6"/>
  <c r="AI8" i="6" s="1"/>
  <c r="W8" i="6"/>
  <c r="AG8" i="6" s="1"/>
  <c r="BE8" i="6"/>
  <c r="T7" i="6"/>
  <c r="AD7" i="6" s="1"/>
  <c r="X8" i="6"/>
  <c r="BP8" i="6" s="1"/>
  <c r="BP7" i="6"/>
  <c r="AJ4" i="6"/>
  <c r="BR4" i="6"/>
  <c r="AG7" i="6"/>
  <c r="BO7" i="6"/>
  <c r="AB7" i="6"/>
  <c r="BJ7" i="6"/>
  <c r="AC8" i="6"/>
  <c r="BK8" i="6"/>
  <c r="AM8" i="6"/>
  <c r="BI8" i="6"/>
  <c r="AJ6" i="6"/>
  <c r="BR6" i="6"/>
  <c r="AB6" i="6"/>
  <c r="BJ6" i="6"/>
  <c r="T8" i="6"/>
  <c r="Z7" i="6"/>
  <c r="B9" i="6"/>
  <c r="D8" i="5"/>
  <c r="E7" i="5" s="1"/>
  <c r="E6" i="5"/>
  <c r="H8" i="6"/>
  <c r="AZ8" i="6" s="1"/>
  <c r="AA8" i="6"/>
  <c r="S9" i="6"/>
  <c r="Q9" i="6"/>
  <c r="A10" i="6"/>
  <c r="D9" i="6"/>
  <c r="J9" i="6" s="1"/>
  <c r="BB9" i="6" s="1"/>
  <c r="E9" i="6"/>
  <c r="D14" i="3"/>
  <c r="M14" i="3" s="1"/>
  <c r="G10" i="6" s="1"/>
  <c r="C15" i="3"/>
  <c r="F14" i="3"/>
  <c r="O14" i="3" s="1"/>
  <c r="B8" i="5" s="1"/>
  <c r="C8" i="5" s="1"/>
  <c r="E14" i="3"/>
  <c r="N14" i="3" s="1"/>
  <c r="I10" i="6" s="1"/>
  <c r="BA10" i="6" s="1"/>
  <c r="A23" i="6"/>
  <c r="D22" i="6"/>
  <c r="AL9" i="6"/>
  <c r="M9" i="6"/>
  <c r="BE9" i="6" s="1"/>
  <c r="H9" i="6"/>
  <c r="AZ9" i="6" s="1"/>
  <c r="O9" i="6"/>
  <c r="BQ8" i="6" l="1"/>
  <c r="AY10" i="6"/>
  <c r="N10" i="6"/>
  <c r="BF10" i="6" s="1"/>
  <c r="BL7" i="6"/>
  <c r="BG9" i="6"/>
  <c r="P9" i="6"/>
  <c r="BH9" i="6" s="1"/>
  <c r="X9" i="6"/>
  <c r="AH9" i="6" s="1"/>
  <c r="BF9" i="6"/>
  <c r="BO8" i="6"/>
  <c r="AH8" i="6"/>
  <c r="AM9" i="6"/>
  <c r="BI9" i="6"/>
  <c r="AC9" i="6"/>
  <c r="BK9" i="6"/>
  <c r="AJ7" i="6"/>
  <c r="BR7" i="6"/>
  <c r="AD8" i="6"/>
  <c r="BL8" i="6"/>
  <c r="E10" i="6"/>
  <c r="AA9" i="6"/>
  <c r="T9" i="6"/>
  <c r="Z8" i="6"/>
  <c r="A11" i="6"/>
  <c r="D10" i="6"/>
  <c r="H10" i="6" s="1"/>
  <c r="AZ10" i="6" s="1"/>
  <c r="Q10" i="6"/>
  <c r="S10" i="6"/>
  <c r="B10" i="6"/>
  <c r="D9" i="5"/>
  <c r="A24" i="6"/>
  <c r="D23" i="6"/>
  <c r="O10" i="6"/>
  <c r="AL10" i="6"/>
  <c r="M10" i="6"/>
  <c r="BE10" i="6" s="1"/>
  <c r="W9" i="6"/>
  <c r="R9" i="6"/>
  <c r="R8" i="6"/>
  <c r="D15" i="3"/>
  <c r="M15" i="3" s="1"/>
  <c r="G11" i="6" s="1"/>
  <c r="C16" i="3"/>
  <c r="F15" i="3"/>
  <c r="O15" i="3" s="1"/>
  <c r="B9" i="5" s="1"/>
  <c r="C9" i="5" s="1"/>
  <c r="E15" i="3"/>
  <c r="N15" i="3" s="1"/>
  <c r="I11" i="6" s="1"/>
  <c r="BA11" i="6" s="1"/>
  <c r="Y9" i="6"/>
  <c r="BQ9" i="6" l="1"/>
  <c r="AY11" i="6"/>
  <c r="N11" i="6"/>
  <c r="BF11" i="6" s="1"/>
  <c r="BG10" i="6"/>
  <c r="P10" i="6"/>
  <c r="BH10" i="6" s="1"/>
  <c r="BP9" i="6"/>
  <c r="AI9" i="6"/>
  <c r="AC10" i="6"/>
  <c r="BK10" i="6"/>
  <c r="AD9" i="6"/>
  <c r="BL9" i="6"/>
  <c r="AB9" i="6"/>
  <c r="BJ9" i="6"/>
  <c r="AB8" i="6"/>
  <c r="BJ8" i="6"/>
  <c r="AJ8" i="6"/>
  <c r="BR8" i="6"/>
  <c r="AG9" i="6"/>
  <c r="BO9" i="6"/>
  <c r="AM10" i="6"/>
  <c r="BI10" i="6"/>
  <c r="R10" i="6"/>
  <c r="B11" i="6"/>
  <c r="D10" i="5"/>
  <c r="D24" i="6"/>
  <c r="A25" i="6"/>
  <c r="E8" i="5"/>
  <c r="Q11" i="6"/>
  <c r="A12" i="6"/>
  <c r="D11" i="6"/>
  <c r="J11" i="6" s="1"/>
  <c r="BB11" i="6" s="1"/>
  <c r="S11" i="6"/>
  <c r="E11" i="6"/>
  <c r="O11" i="6"/>
  <c r="P11" i="6" s="1"/>
  <c r="AL11" i="6"/>
  <c r="M11" i="6"/>
  <c r="Z9" i="6"/>
  <c r="J10" i="6"/>
  <c r="BB10" i="6" s="1"/>
  <c r="X10" i="6"/>
  <c r="D16" i="3"/>
  <c r="M16" i="3" s="1"/>
  <c r="G12" i="6" s="1"/>
  <c r="C17" i="3"/>
  <c r="F16" i="3"/>
  <c r="O16" i="3" s="1"/>
  <c r="B10" i="5" s="1"/>
  <c r="C10" i="5" s="1"/>
  <c r="E16" i="3"/>
  <c r="N16" i="3" s="1"/>
  <c r="I12" i="6" s="1"/>
  <c r="BA12" i="6" s="1"/>
  <c r="Y10" i="6"/>
  <c r="AA10" i="6"/>
  <c r="W10" i="6"/>
  <c r="AY12" i="6" l="1"/>
  <c r="N12" i="6"/>
  <c r="W11" i="6"/>
  <c r="AG11" i="6" s="1"/>
  <c r="BE11" i="6"/>
  <c r="Y11" i="6"/>
  <c r="AI11" i="6" s="1"/>
  <c r="BG11" i="6"/>
  <c r="AG10" i="6"/>
  <c r="BO10" i="6"/>
  <c r="AB10" i="6"/>
  <c r="BJ10" i="6"/>
  <c r="AM11" i="6"/>
  <c r="BI11" i="6"/>
  <c r="AI10" i="6"/>
  <c r="BQ10" i="6"/>
  <c r="AJ9" i="6"/>
  <c r="BR9" i="6"/>
  <c r="AH10" i="6"/>
  <c r="BP10" i="6"/>
  <c r="AC11" i="6"/>
  <c r="BK11" i="6"/>
  <c r="AA11" i="6"/>
  <c r="T11" i="6"/>
  <c r="D17" i="3"/>
  <c r="M17" i="3" s="1"/>
  <c r="G13" i="6" s="1"/>
  <c r="C18" i="3"/>
  <c r="F17" i="3"/>
  <c r="O17" i="3" s="1"/>
  <c r="B11" i="5" s="1"/>
  <c r="C11" i="5" s="1"/>
  <c r="E17" i="3"/>
  <c r="N17" i="3" s="1"/>
  <c r="I13" i="6" s="1"/>
  <c r="BA13" i="6" s="1"/>
  <c r="Z10" i="6"/>
  <c r="BH11" i="6"/>
  <c r="B12" i="6"/>
  <c r="D11" i="5"/>
  <c r="E10" i="5" s="1"/>
  <c r="H11" i="6"/>
  <c r="AZ11" i="6" s="1"/>
  <c r="E9" i="5"/>
  <c r="AL12" i="6"/>
  <c r="O12" i="6"/>
  <c r="P12" i="6" s="1"/>
  <c r="M12" i="6"/>
  <c r="BE12" i="6" s="1"/>
  <c r="E12" i="6"/>
  <c r="T10" i="6"/>
  <c r="S12" i="6"/>
  <c r="Q12" i="6"/>
  <c r="D12" i="6"/>
  <c r="H12" i="6" s="1"/>
  <c r="AZ12" i="6" s="1"/>
  <c r="A13" i="6"/>
  <c r="D25" i="6"/>
  <c r="A26" i="6"/>
  <c r="X11" i="6"/>
  <c r="AY13" i="6" l="1"/>
  <c r="N13" i="6"/>
  <c r="BQ11" i="6"/>
  <c r="X12" i="6"/>
  <c r="AH12" i="6" s="1"/>
  <c r="BF12" i="6"/>
  <c r="Y12" i="6"/>
  <c r="AI12" i="6" s="1"/>
  <c r="BG12" i="6"/>
  <c r="BO11" i="6"/>
  <c r="AD11" i="6"/>
  <c r="BL11" i="6"/>
  <c r="AJ10" i="6"/>
  <c r="BR10" i="6"/>
  <c r="AM12" i="6"/>
  <c r="BI12" i="6"/>
  <c r="AC12" i="6"/>
  <c r="BK12" i="6"/>
  <c r="AH11" i="6"/>
  <c r="BP11" i="6"/>
  <c r="AD10" i="6"/>
  <c r="BL10" i="6"/>
  <c r="AA12" i="6"/>
  <c r="R12" i="6"/>
  <c r="D18" i="3"/>
  <c r="M18" i="3" s="1"/>
  <c r="G14" i="6" s="1"/>
  <c r="C19" i="3"/>
  <c r="F18" i="3"/>
  <c r="O18" i="3" s="1"/>
  <c r="B12" i="5" s="1"/>
  <c r="C12" i="5" s="1"/>
  <c r="E18" i="3"/>
  <c r="N18" i="3" s="1"/>
  <c r="I14" i="6" s="1"/>
  <c r="BA14" i="6" s="1"/>
  <c r="A27" i="6"/>
  <c r="D26" i="6"/>
  <c r="AL13" i="6"/>
  <c r="M13" i="6"/>
  <c r="O13" i="6"/>
  <c r="P13" i="6" s="1"/>
  <c r="J12" i="6"/>
  <c r="BB12" i="6" s="1"/>
  <c r="BH12" i="6"/>
  <c r="R11" i="6"/>
  <c r="B13" i="6"/>
  <c r="D12" i="5"/>
  <c r="E11" i="5" s="1"/>
  <c r="D13" i="6"/>
  <c r="J13" i="6" s="1"/>
  <c r="BB13" i="6" s="1"/>
  <c r="S13" i="6"/>
  <c r="A14" i="6"/>
  <c r="Q13" i="6"/>
  <c r="Z11" i="6"/>
  <c r="E13" i="6"/>
  <c r="W12" i="6"/>
  <c r="AY14" i="6" l="1"/>
  <c r="N14" i="6"/>
  <c r="X13" i="6"/>
  <c r="AH13" i="6" s="1"/>
  <c r="BF13" i="6"/>
  <c r="Y13" i="6"/>
  <c r="AI13" i="6" s="1"/>
  <c r="BG13" i="6"/>
  <c r="W13" i="6"/>
  <c r="AG13" i="6" s="1"/>
  <c r="BE13" i="6"/>
  <c r="BQ12" i="6"/>
  <c r="BP12" i="6"/>
  <c r="AG12" i="6"/>
  <c r="BO12" i="6"/>
  <c r="AB11" i="6"/>
  <c r="BJ11" i="6"/>
  <c r="AB12" i="6"/>
  <c r="BJ12" i="6"/>
  <c r="AM13" i="6"/>
  <c r="BI13" i="6"/>
  <c r="AJ11" i="6"/>
  <c r="BR11" i="6"/>
  <c r="AC13" i="6"/>
  <c r="BK13" i="6"/>
  <c r="T13" i="6"/>
  <c r="AA13" i="6"/>
  <c r="Z12" i="6"/>
  <c r="D19" i="3"/>
  <c r="M19" i="3" s="1"/>
  <c r="G15" i="6" s="1"/>
  <c r="C20" i="3"/>
  <c r="F19" i="3"/>
  <c r="O19" i="3" s="1"/>
  <c r="B13" i="5" s="1"/>
  <c r="C13" i="5" s="1"/>
  <c r="E19" i="3"/>
  <c r="N19" i="3" s="1"/>
  <c r="I15" i="6" s="1"/>
  <c r="BA15" i="6" s="1"/>
  <c r="O14" i="6"/>
  <c r="AL14" i="6"/>
  <c r="M14" i="6"/>
  <c r="BE14" i="6" s="1"/>
  <c r="A15" i="6"/>
  <c r="D14" i="6"/>
  <c r="J14" i="6" s="1"/>
  <c r="BB14" i="6" s="1"/>
  <c r="Q14" i="6"/>
  <c r="S14" i="6"/>
  <c r="E14" i="6"/>
  <c r="T12" i="6"/>
  <c r="B14" i="6"/>
  <c r="D13" i="5"/>
  <c r="E12" i="5" s="1"/>
  <c r="H13" i="6"/>
  <c r="AZ13" i="6" s="1"/>
  <c r="BH13" i="6"/>
  <c r="A28" i="6"/>
  <c r="D27" i="6"/>
  <c r="AY15" i="6" l="1"/>
  <c r="N15" i="6"/>
  <c r="BG14" i="6"/>
  <c r="P14" i="6"/>
  <c r="BH14" i="6" s="1"/>
  <c r="X14" i="6"/>
  <c r="AH14" i="6" s="1"/>
  <c r="BF14" i="6"/>
  <c r="BO13" i="6"/>
  <c r="BQ13" i="6"/>
  <c r="W14" i="6"/>
  <c r="BO14" i="6" s="1"/>
  <c r="BP13" i="6"/>
  <c r="AD12" i="6"/>
  <c r="BL12" i="6"/>
  <c r="AC14" i="6"/>
  <c r="BK14" i="6"/>
  <c r="AM14" i="6"/>
  <c r="BI14" i="6"/>
  <c r="AJ12" i="6"/>
  <c r="BR12" i="6"/>
  <c r="AD13" i="6"/>
  <c r="BL13" i="6"/>
  <c r="AA14" i="6"/>
  <c r="H14" i="6"/>
  <c r="AZ14" i="6" s="1"/>
  <c r="E15" i="6"/>
  <c r="Q15" i="6"/>
  <c r="S15" i="6"/>
  <c r="D15" i="6"/>
  <c r="J15" i="6" s="1"/>
  <c r="BB15" i="6" s="1"/>
  <c r="Z13" i="6"/>
  <c r="D20" i="3"/>
  <c r="M20" i="3" s="1"/>
  <c r="G16" i="6" s="1"/>
  <c r="C21" i="3"/>
  <c r="F20" i="3"/>
  <c r="O20" i="3" s="1"/>
  <c r="B14" i="5" s="1"/>
  <c r="C14" i="5" s="1"/>
  <c r="E20" i="3"/>
  <c r="N20" i="3" s="1"/>
  <c r="I16" i="6" s="1"/>
  <c r="BA16" i="6" s="1"/>
  <c r="O15" i="6"/>
  <c r="P15" i="6" s="1"/>
  <c r="AL15" i="6"/>
  <c r="M15" i="6"/>
  <c r="BE15" i="6" s="1"/>
  <c r="D28" i="6"/>
  <c r="A29" i="6"/>
  <c r="R13" i="6"/>
  <c r="Y14" i="6"/>
  <c r="B15" i="6"/>
  <c r="D14" i="5"/>
  <c r="E13" i="5" s="1"/>
  <c r="T14" i="6"/>
  <c r="AY16" i="6" l="1"/>
  <c r="N16" i="6"/>
  <c r="BF16" i="6" s="1"/>
  <c r="AG14" i="6"/>
  <c r="X15" i="6"/>
  <c r="BF15" i="6"/>
  <c r="Y15" i="6"/>
  <c r="AI15" i="6" s="1"/>
  <c r="BG15" i="6"/>
  <c r="BP14" i="6"/>
  <c r="R14" i="6"/>
  <c r="BJ14" i="6" s="1"/>
  <c r="AB13" i="6"/>
  <c r="BJ13" i="6"/>
  <c r="AM15" i="6"/>
  <c r="BI15" i="6"/>
  <c r="AD14" i="6"/>
  <c r="BL14" i="6"/>
  <c r="AJ13" i="6"/>
  <c r="BR13" i="6"/>
  <c r="AC15" i="6"/>
  <c r="BK15" i="6"/>
  <c r="AI14" i="6"/>
  <c r="BQ14" i="6"/>
  <c r="AA15" i="6"/>
  <c r="H15" i="6"/>
  <c r="AZ15" i="6" s="1"/>
  <c r="E16" i="6"/>
  <c r="E17" i="6" s="1"/>
  <c r="E18" i="6" s="1"/>
  <c r="E19" i="6" s="1"/>
  <c r="E20" i="6" s="1"/>
  <c r="E21" i="6" s="1"/>
  <c r="E22" i="6" s="1"/>
  <c r="E23" i="6" s="1"/>
  <c r="E24" i="6" s="1"/>
  <c r="E25" i="6" s="1"/>
  <c r="E26" i="6" s="1"/>
  <c r="E27" i="6" s="1"/>
  <c r="E28" i="6" s="1"/>
  <c r="E29" i="6" s="1"/>
  <c r="T15" i="6"/>
  <c r="W15" i="6"/>
  <c r="J16" i="6"/>
  <c r="BB16" i="6" s="1"/>
  <c r="S16" i="6"/>
  <c r="Z14" i="6"/>
  <c r="D29" i="6"/>
  <c r="A30" i="6"/>
  <c r="AH15" i="6"/>
  <c r="D21" i="3"/>
  <c r="M21" i="3" s="1"/>
  <c r="G17" i="6" s="1"/>
  <c r="C22" i="3"/>
  <c r="F21" i="3"/>
  <c r="O21" i="3" s="1"/>
  <c r="B15" i="5" s="1"/>
  <c r="C15" i="5" s="1"/>
  <c r="E21" i="3"/>
  <c r="N21" i="3" s="1"/>
  <c r="I17" i="6" s="1"/>
  <c r="BA17" i="6" s="1"/>
  <c r="B16" i="6"/>
  <c r="D15" i="5"/>
  <c r="E14" i="5" s="1"/>
  <c r="BH15" i="6"/>
  <c r="AL16" i="6"/>
  <c r="O16" i="6"/>
  <c r="M16" i="6"/>
  <c r="BE16" i="6" s="1"/>
  <c r="H16" i="6"/>
  <c r="AZ16" i="6" s="1"/>
  <c r="Q16" i="6"/>
  <c r="N17" i="6" l="1"/>
  <c r="BF17" i="6" s="1"/>
  <c r="BG16" i="6"/>
  <c r="P16" i="6"/>
  <c r="BH16" i="6" s="1"/>
  <c r="AY17" i="6"/>
  <c r="AB14" i="6"/>
  <c r="BQ15" i="6"/>
  <c r="BP15" i="6"/>
  <c r="R15" i="6"/>
  <c r="AB15" i="6" s="1"/>
  <c r="AC16" i="6"/>
  <c r="BK16" i="6"/>
  <c r="AM16" i="6"/>
  <c r="BI16" i="6"/>
  <c r="AG15" i="6"/>
  <c r="BO15" i="6"/>
  <c r="AJ14" i="6"/>
  <c r="BR14" i="6"/>
  <c r="AD15" i="6"/>
  <c r="BL15" i="6"/>
  <c r="E30" i="6"/>
  <c r="R16" i="6"/>
  <c r="B17" i="6"/>
  <c r="D16" i="5"/>
  <c r="Y16" i="6"/>
  <c r="T16" i="6"/>
  <c r="J17" i="6"/>
  <c r="BB17" i="6" s="1"/>
  <c r="S17" i="6"/>
  <c r="Z15" i="6"/>
  <c r="W16" i="6"/>
  <c r="A31" i="6"/>
  <c r="D30" i="6"/>
  <c r="X16" i="6"/>
  <c r="AA16" i="6"/>
  <c r="D22" i="3"/>
  <c r="M22" i="3" s="1"/>
  <c r="G18" i="6" s="1"/>
  <c r="C23" i="3"/>
  <c r="F22" i="3"/>
  <c r="O22" i="3" s="1"/>
  <c r="B16" i="5" s="1"/>
  <c r="C16" i="5" s="1"/>
  <c r="E22" i="3"/>
  <c r="N22" i="3" s="1"/>
  <c r="I18" i="6" s="1"/>
  <c r="BA18" i="6" s="1"/>
  <c r="AL17" i="6"/>
  <c r="M17" i="6"/>
  <c r="BE17" i="6" s="1"/>
  <c r="H17" i="6"/>
  <c r="AZ17" i="6" s="1"/>
  <c r="O17" i="6"/>
  <c r="Q17" i="6"/>
  <c r="AY18" i="6" l="1"/>
  <c r="N18" i="6"/>
  <c r="BF18" i="6" s="1"/>
  <c r="BG17" i="6"/>
  <c r="P17" i="6"/>
  <c r="BH17" i="6" s="1"/>
  <c r="BJ15" i="6"/>
  <c r="E31" i="6"/>
  <c r="AJ15" i="6"/>
  <c r="BR15" i="6"/>
  <c r="AG16" i="6"/>
  <c r="BO16" i="6"/>
  <c r="AB16" i="6"/>
  <c r="BJ16" i="6"/>
  <c r="AC17" i="6"/>
  <c r="BK17" i="6"/>
  <c r="AD16" i="6"/>
  <c r="BL16" i="6"/>
  <c r="AM17" i="6"/>
  <c r="BI17" i="6"/>
  <c r="AH16" i="6"/>
  <c r="BP16" i="6"/>
  <c r="AI16" i="6"/>
  <c r="BQ16" i="6"/>
  <c r="X17" i="6"/>
  <c r="B18" i="6"/>
  <c r="D17" i="5"/>
  <c r="E15" i="5"/>
  <c r="Y17" i="6"/>
  <c r="J18" i="6"/>
  <c r="BB18" i="6" s="1"/>
  <c r="S18" i="6"/>
  <c r="R17" i="6"/>
  <c r="AA17" i="6"/>
  <c r="D23" i="3"/>
  <c r="M23" i="3" s="1"/>
  <c r="G19" i="6" s="1"/>
  <c r="C24" i="3"/>
  <c r="F23" i="3"/>
  <c r="O23" i="3" s="1"/>
  <c r="B17" i="5" s="1"/>
  <c r="C17" i="5" s="1"/>
  <c r="E23" i="3"/>
  <c r="N23" i="3" s="1"/>
  <c r="I19" i="6" s="1"/>
  <c r="BA19" i="6" s="1"/>
  <c r="W17" i="6"/>
  <c r="H18" i="6"/>
  <c r="AZ18" i="6" s="1"/>
  <c r="O18" i="6"/>
  <c r="AL18" i="6"/>
  <c r="M18" i="6"/>
  <c r="BE18" i="6" s="1"/>
  <c r="Q18" i="6"/>
  <c r="A32" i="6"/>
  <c r="D31" i="6"/>
  <c r="T17" i="6"/>
  <c r="Z16" i="6"/>
  <c r="E32" i="6" l="1"/>
  <c r="AY19" i="6"/>
  <c r="N19" i="6"/>
  <c r="BF19" i="6" s="1"/>
  <c r="BG18" i="6"/>
  <c r="P18" i="6"/>
  <c r="BH18" i="6" s="1"/>
  <c r="AC18" i="6"/>
  <c r="BK18" i="6"/>
  <c r="AM18" i="6"/>
  <c r="BI18" i="6"/>
  <c r="AI17" i="6"/>
  <c r="BQ17" i="6"/>
  <c r="AG17" i="6"/>
  <c r="BO17" i="6"/>
  <c r="AD17" i="6"/>
  <c r="BL17" i="6"/>
  <c r="AJ16" i="6"/>
  <c r="BR16" i="6"/>
  <c r="AB17" i="6"/>
  <c r="BJ17" i="6"/>
  <c r="AH17" i="6"/>
  <c r="BP17" i="6"/>
  <c r="J19" i="6"/>
  <c r="BB19" i="6" s="1"/>
  <c r="S19" i="6"/>
  <c r="B19" i="6"/>
  <c r="D18" i="5"/>
  <c r="T18" i="6"/>
  <c r="E16" i="5"/>
  <c r="AA18" i="6"/>
  <c r="D24" i="3"/>
  <c r="M24" i="3" s="1"/>
  <c r="G20" i="6" s="1"/>
  <c r="C25" i="3"/>
  <c r="F24" i="3"/>
  <c r="O24" i="3" s="1"/>
  <c r="B18" i="5" s="1"/>
  <c r="C18" i="5" s="1"/>
  <c r="E24" i="3"/>
  <c r="N24" i="3" s="1"/>
  <c r="I20" i="6" s="1"/>
  <c r="BA20" i="6" s="1"/>
  <c r="H19" i="6"/>
  <c r="AZ19" i="6" s="1"/>
  <c r="O19" i="6"/>
  <c r="AL19" i="6"/>
  <c r="M19" i="6"/>
  <c r="BE19" i="6" s="1"/>
  <c r="Q19" i="6"/>
  <c r="D32" i="6"/>
  <c r="E33" i="6" s="1"/>
  <c r="A33" i="6"/>
  <c r="Y18" i="6"/>
  <c r="W18" i="6"/>
  <c r="X18" i="6"/>
  <c r="R18" i="6"/>
  <c r="Z17" i="6"/>
  <c r="AY20" i="6" l="1"/>
  <c r="N20" i="6"/>
  <c r="BF20" i="6" s="1"/>
  <c r="BG19" i="6"/>
  <c r="P19" i="6"/>
  <c r="BH19" i="6" s="1"/>
  <c r="AI18" i="6"/>
  <c r="BQ18" i="6"/>
  <c r="AB18" i="6"/>
  <c r="BJ18" i="6"/>
  <c r="AD18" i="6"/>
  <c r="BL18" i="6"/>
  <c r="AH18" i="6"/>
  <c r="BP18" i="6"/>
  <c r="AC19" i="6"/>
  <c r="BK19" i="6"/>
  <c r="AG18" i="6"/>
  <c r="BO18" i="6"/>
  <c r="AJ17" i="6"/>
  <c r="BR17" i="6"/>
  <c r="AM19" i="6"/>
  <c r="BI19" i="6"/>
  <c r="R19" i="6"/>
  <c r="T19" i="6"/>
  <c r="J20" i="6"/>
  <c r="BB20" i="6" s="1"/>
  <c r="S20" i="6"/>
  <c r="B20" i="6"/>
  <c r="D19" i="5"/>
  <c r="Y19" i="6"/>
  <c r="Z18" i="6"/>
  <c r="W19" i="6"/>
  <c r="D25" i="3"/>
  <c r="M25" i="3" s="1"/>
  <c r="G21" i="6" s="1"/>
  <c r="C26" i="3"/>
  <c r="F25" i="3"/>
  <c r="O25" i="3" s="1"/>
  <c r="B19" i="5" s="1"/>
  <c r="C19" i="5" s="1"/>
  <c r="E25" i="3"/>
  <c r="N25" i="3" s="1"/>
  <c r="I21" i="6" s="1"/>
  <c r="BA21" i="6" s="1"/>
  <c r="E17" i="5"/>
  <c r="AL20" i="6"/>
  <c r="O20" i="6"/>
  <c r="M20" i="6"/>
  <c r="BE20" i="6" s="1"/>
  <c r="H20" i="6"/>
  <c r="AZ20" i="6" s="1"/>
  <c r="Q20" i="6"/>
  <c r="AA19" i="6"/>
  <c r="D33" i="6"/>
  <c r="E34" i="6" s="1"/>
  <c r="A34" i="6"/>
  <c r="X19" i="6"/>
  <c r="AY21" i="6" l="1"/>
  <c r="N21" i="6"/>
  <c r="BF21" i="6" s="1"/>
  <c r="BG20" i="6"/>
  <c r="P20" i="6"/>
  <c r="BH20" i="6" s="1"/>
  <c r="AI19" i="6"/>
  <c r="BQ19" i="6"/>
  <c r="AC20" i="6"/>
  <c r="BK20" i="6"/>
  <c r="AM20" i="6"/>
  <c r="BI20" i="6"/>
  <c r="AD19" i="6"/>
  <c r="BL19" i="6"/>
  <c r="AG19" i="6"/>
  <c r="BO19" i="6"/>
  <c r="AH19" i="6"/>
  <c r="BP19" i="6"/>
  <c r="AJ18" i="6"/>
  <c r="BR18" i="6"/>
  <c r="AB19" i="6"/>
  <c r="BJ19" i="6"/>
  <c r="AA20" i="6"/>
  <c r="X20" i="6"/>
  <c r="B21" i="6"/>
  <c r="D20" i="5"/>
  <c r="AL21" i="6"/>
  <c r="M21" i="6"/>
  <c r="BE21" i="6" s="1"/>
  <c r="H21" i="6"/>
  <c r="AZ21" i="6" s="1"/>
  <c r="O21" i="6"/>
  <c r="Q21" i="6"/>
  <c r="E18" i="5"/>
  <c r="J21" i="6"/>
  <c r="BB21" i="6" s="1"/>
  <c r="S21" i="6"/>
  <c r="A35" i="6"/>
  <c r="D34" i="6"/>
  <c r="E35" i="6" s="1"/>
  <c r="R20" i="6"/>
  <c r="W20" i="6"/>
  <c r="Y20" i="6"/>
  <c r="D26" i="3"/>
  <c r="M26" i="3" s="1"/>
  <c r="G22" i="6" s="1"/>
  <c r="C27" i="3"/>
  <c r="F26" i="3"/>
  <c r="O26" i="3" s="1"/>
  <c r="B20" i="5" s="1"/>
  <c r="C20" i="5" s="1"/>
  <c r="E26" i="3"/>
  <c r="N26" i="3" s="1"/>
  <c r="I22" i="6" s="1"/>
  <c r="BA22" i="6" s="1"/>
  <c r="Z19" i="6"/>
  <c r="T20" i="6"/>
  <c r="AY22" i="6" l="1"/>
  <c r="N22" i="6"/>
  <c r="BF22" i="6" s="1"/>
  <c r="BG21" i="6"/>
  <c r="P21" i="6"/>
  <c r="BH21" i="6" s="1"/>
  <c r="AJ19" i="6"/>
  <c r="BR19" i="6"/>
  <c r="AI20" i="6"/>
  <c r="BQ20" i="6"/>
  <c r="AH20" i="6"/>
  <c r="BP20" i="6"/>
  <c r="AB20" i="6"/>
  <c r="BJ20" i="6"/>
  <c r="AC21" i="6"/>
  <c r="BK21" i="6"/>
  <c r="AM21" i="6"/>
  <c r="BI21" i="6"/>
  <c r="AD20" i="6"/>
  <c r="BL20" i="6"/>
  <c r="AG20" i="6"/>
  <c r="BO20" i="6"/>
  <c r="X21" i="6"/>
  <c r="J22" i="6"/>
  <c r="BB22" i="6" s="1"/>
  <c r="S22" i="6"/>
  <c r="B22" i="6"/>
  <c r="D21" i="5"/>
  <c r="E19" i="5"/>
  <c r="T21" i="6"/>
  <c r="Y21" i="6"/>
  <c r="H22" i="6"/>
  <c r="AZ22" i="6" s="1"/>
  <c r="O22" i="6"/>
  <c r="AL22" i="6"/>
  <c r="M22" i="6"/>
  <c r="BE22" i="6" s="1"/>
  <c r="Q22" i="6"/>
  <c r="A36" i="6"/>
  <c r="D35" i="6"/>
  <c r="E36" i="6" s="1"/>
  <c r="R21" i="6"/>
  <c r="AA21" i="6"/>
  <c r="D27" i="3"/>
  <c r="M27" i="3" s="1"/>
  <c r="G23" i="6" s="1"/>
  <c r="C28" i="3"/>
  <c r="F27" i="3"/>
  <c r="O27" i="3" s="1"/>
  <c r="B21" i="5" s="1"/>
  <c r="C21" i="5" s="1"/>
  <c r="E27" i="3"/>
  <c r="N27" i="3" s="1"/>
  <c r="I23" i="6" s="1"/>
  <c r="BA23" i="6" s="1"/>
  <c r="Z20" i="6"/>
  <c r="W21" i="6"/>
  <c r="AY23" i="6" l="1"/>
  <c r="N23" i="6"/>
  <c r="BF23" i="6" s="1"/>
  <c r="BG22" i="6"/>
  <c r="P22" i="6"/>
  <c r="BH22" i="6" s="1"/>
  <c r="AD21" i="6"/>
  <c r="BL21" i="6"/>
  <c r="AM22" i="6"/>
  <c r="BI22" i="6"/>
  <c r="AC22" i="6"/>
  <c r="BK22" i="6"/>
  <c r="AB21" i="6"/>
  <c r="BJ21" i="6"/>
  <c r="AJ20" i="6"/>
  <c r="BR20" i="6"/>
  <c r="AG21" i="6"/>
  <c r="BO21" i="6"/>
  <c r="AI21" i="6"/>
  <c r="BQ21" i="6"/>
  <c r="AH21" i="6"/>
  <c r="BP21" i="6"/>
  <c r="AA22" i="6"/>
  <c r="D36" i="6"/>
  <c r="E37" i="6" s="1"/>
  <c r="A37" i="6"/>
  <c r="Y22" i="6"/>
  <c r="H23" i="6"/>
  <c r="AZ23" i="6" s="1"/>
  <c r="O23" i="6"/>
  <c r="M23" i="6"/>
  <c r="BE23" i="6" s="1"/>
  <c r="AL23" i="6"/>
  <c r="Q23" i="6"/>
  <c r="R22" i="6"/>
  <c r="B23" i="6"/>
  <c r="D22" i="5"/>
  <c r="T22" i="6"/>
  <c r="D28" i="3"/>
  <c r="M28" i="3" s="1"/>
  <c r="G24" i="6" s="1"/>
  <c r="C29" i="3"/>
  <c r="F28" i="3"/>
  <c r="O28" i="3" s="1"/>
  <c r="B22" i="5" s="1"/>
  <c r="C22" i="5" s="1"/>
  <c r="E28" i="3"/>
  <c r="N28" i="3" s="1"/>
  <c r="I24" i="6" s="1"/>
  <c r="BA24" i="6" s="1"/>
  <c r="E20" i="5"/>
  <c r="X22" i="6"/>
  <c r="Z21" i="6"/>
  <c r="W22" i="6"/>
  <c r="J23" i="6"/>
  <c r="BB23" i="6" s="1"/>
  <c r="S23" i="6"/>
  <c r="AY24" i="6" l="1"/>
  <c r="N24" i="6"/>
  <c r="BF24" i="6" s="1"/>
  <c r="BG23" i="6"/>
  <c r="P23" i="6"/>
  <c r="BH23" i="6" s="1"/>
  <c r="AD22" i="6"/>
  <c r="BL22" i="6"/>
  <c r="AB22" i="6"/>
  <c r="BJ22" i="6"/>
  <c r="AG22" i="6"/>
  <c r="BO22" i="6"/>
  <c r="AI22" i="6"/>
  <c r="BQ22" i="6"/>
  <c r="AJ21" i="6"/>
  <c r="BR21" i="6"/>
  <c r="AM23" i="6"/>
  <c r="BI23" i="6"/>
  <c r="AH22" i="6"/>
  <c r="BP22" i="6"/>
  <c r="AC23" i="6"/>
  <c r="BK23" i="6"/>
  <c r="J24" i="6"/>
  <c r="BB24" i="6" s="1"/>
  <c r="S24" i="6"/>
  <c r="Z22" i="6"/>
  <c r="AA23" i="6"/>
  <c r="D29" i="3"/>
  <c r="M29" i="3" s="1"/>
  <c r="G25" i="6" s="1"/>
  <c r="C30" i="3"/>
  <c r="F29" i="3"/>
  <c r="O29" i="3" s="1"/>
  <c r="B23" i="5" s="1"/>
  <c r="C23" i="5" s="1"/>
  <c r="E29" i="3"/>
  <c r="N29" i="3" s="1"/>
  <c r="I25" i="6" s="1"/>
  <c r="BA25" i="6" s="1"/>
  <c r="D37" i="6"/>
  <c r="E38" i="6" s="1"/>
  <c r="A38" i="6"/>
  <c r="AL24" i="6"/>
  <c r="O24" i="6"/>
  <c r="M24" i="6"/>
  <c r="BE24" i="6" s="1"/>
  <c r="H24" i="6"/>
  <c r="AZ24" i="6" s="1"/>
  <c r="Q24" i="6"/>
  <c r="Y23" i="6"/>
  <c r="T23" i="6"/>
  <c r="B24" i="6"/>
  <c r="D23" i="5"/>
  <c r="X23" i="6"/>
  <c r="W23" i="6"/>
  <c r="E21" i="5"/>
  <c r="R23" i="6"/>
  <c r="AY25" i="6" l="1"/>
  <c r="N25" i="6"/>
  <c r="BF25" i="6" s="1"/>
  <c r="BG24" i="6"/>
  <c r="P24" i="6"/>
  <c r="BH24" i="6" s="1"/>
  <c r="AM24" i="6"/>
  <c r="BI24" i="6"/>
  <c r="AH23" i="6"/>
  <c r="BP23" i="6"/>
  <c r="AG23" i="6"/>
  <c r="BO23" i="6"/>
  <c r="AJ22" i="6"/>
  <c r="BR22" i="6"/>
  <c r="AI23" i="6"/>
  <c r="BQ23" i="6"/>
  <c r="AD23" i="6"/>
  <c r="BL23" i="6"/>
  <c r="AC24" i="6"/>
  <c r="BK24" i="6"/>
  <c r="AB23" i="6"/>
  <c r="BJ23" i="6"/>
  <c r="AA24" i="6"/>
  <c r="W24" i="6"/>
  <c r="R24" i="6"/>
  <c r="J25" i="6"/>
  <c r="BB25" i="6" s="1"/>
  <c r="S25" i="6"/>
  <c r="D30" i="3"/>
  <c r="M30" i="3" s="1"/>
  <c r="G26" i="6" s="1"/>
  <c r="C31" i="3"/>
  <c r="F30" i="3"/>
  <c r="O30" i="3" s="1"/>
  <c r="B24" i="5" s="1"/>
  <c r="C24" i="5" s="1"/>
  <c r="E30" i="3"/>
  <c r="N30" i="3" s="1"/>
  <c r="I26" i="6" s="1"/>
  <c r="BA26" i="6" s="1"/>
  <c r="T24" i="6"/>
  <c r="A39" i="6"/>
  <c r="D38" i="6"/>
  <c r="E39" i="6" s="1"/>
  <c r="AL25" i="6"/>
  <c r="M25" i="6"/>
  <c r="BE25" i="6" s="1"/>
  <c r="H25" i="6"/>
  <c r="AZ25" i="6" s="1"/>
  <c r="O25" i="6"/>
  <c r="Q25" i="6"/>
  <c r="Y24" i="6"/>
  <c r="X24" i="6"/>
  <c r="B25" i="6"/>
  <c r="D24" i="5"/>
  <c r="E23" i="5" s="1"/>
  <c r="Z23" i="6"/>
  <c r="E22" i="5"/>
  <c r="AY26" i="6" l="1"/>
  <c r="N26" i="6"/>
  <c r="BF26" i="6" s="1"/>
  <c r="BG25" i="6"/>
  <c r="P25" i="6"/>
  <c r="BH25" i="6" s="1"/>
  <c r="AJ23" i="6"/>
  <c r="BR23" i="6"/>
  <c r="AI24" i="6"/>
  <c r="BQ24" i="6"/>
  <c r="AH24" i="6"/>
  <c r="BP24" i="6"/>
  <c r="AC25" i="6"/>
  <c r="BK25" i="6"/>
  <c r="AB24" i="6"/>
  <c r="BJ24" i="6"/>
  <c r="AD24" i="6"/>
  <c r="BL24" i="6"/>
  <c r="AM25" i="6"/>
  <c r="BI25" i="6"/>
  <c r="AG24" i="6"/>
  <c r="BO24" i="6"/>
  <c r="J26" i="6"/>
  <c r="BB26" i="6" s="1"/>
  <c r="S26" i="6"/>
  <c r="AA25" i="6"/>
  <c r="D31" i="3"/>
  <c r="M31" i="3" s="1"/>
  <c r="G27" i="6" s="1"/>
  <c r="C32" i="3"/>
  <c r="F31" i="3"/>
  <c r="O31" i="3" s="1"/>
  <c r="B25" i="5" s="1"/>
  <c r="C25" i="5" s="1"/>
  <c r="E31" i="3"/>
  <c r="N31" i="3" s="1"/>
  <c r="I27" i="6" s="1"/>
  <c r="BA27" i="6" s="1"/>
  <c r="H26" i="6"/>
  <c r="AZ26" i="6" s="1"/>
  <c r="O26" i="6"/>
  <c r="AL26" i="6"/>
  <c r="M26" i="6"/>
  <c r="BE26" i="6" s="1"/>
  <c r="Q26" i="6"/>
  <c r="B26" i="6"/>
  <c r="D25" i="5"/>
  <c r="E24" i="5" s="1"/>
  <c r="W25" i="6"/>
  <c r="A40" i="6"/>
  <c r="D39" i="6"/>
  <c r="E40" i="6" s="1"/>
  <c r="Y25" i="6"/>
  <c r="Z24" i="6"/>
  <c r="X25" i="6"/>
  <c r="T25" i="6"/>
  <c r="R25" i="6"/>
  <c r="AY27" i="6" l="1"/>
  <c r="N27" i="6"/>
  <c r="BF27" i="6" s="1"/>
  <c r="BG26" i="6"/>
  <c r="P26" i="6"/>
  <c r="BH26" i="6" s="1"/>
  <c r="AG25" i="6"/>
  <c r="BO25" i="6"/>
  <c r="AH25" i="6"/>
  <c r="BP25" i="6"/>
  <c r="AD25" i="6"/>
  <c r="BL25" i="6"/>
  <c r="AM26" i="6"/>
  <c r="BI26" i="6"/>
  <c r="AI25" i="6"/>
  <c r="BQ25" i="6"/>
  <c r="AC26" i="6"/>
  <c r="BK26" i="6"/>
  <c r="AB25" i="6"/>
  <c r="BJ25" i="6"/>
  <c r="AJ24" i="6"/>
  <c r="BR24" i="6"/>
  <c r="Y26" i="6"/>
  <c r="Z25" i="6"/>
  <c r="D40" i="6"/>
  <c r="E41" i="6" s="1"/>
  <c r="A41" i="6"/>
  <c r="X26" i="6"/>
  <c r="B27" i="6"/>
  <c r="D26" i="5"/>
  <c r="E25" i="5" s="1"/>
  <c r="J27" i="6"/>
  <c r="BB27" i="6" s="1"/>
  <c r="S27" i="6"/>
  <c r="T26" i="6"/>
  <c r="AA26" i="6"/>
  <c r="D32" i="3"/>
  <c r="M32" i="3" s="1"/>
  <c r="G28" i="6" s="1"/>
  <c r="C33" i="3"/>
  <c r="F32" i="3"/>
  <c r="O32" i="3" s="1"/>
  <c r="B26" i="5" s="1"/>
  <c r="C26" i="5" s="1"/>
  <c r="E32" i="3"/>
  <c r="N32" i="3" s="1"/>
  <c r="I28" i="6" s="1"/>
  <c r="BA28" i="6" s="1"/>
  <c r="R26" i="6"/>
  <c r="W26" i="6"/>
  <c r="H27" i="6"/>
  <c r="AZ27" i="6" s="1"/>
  <c r="O27" i="6"/>
  <c r="AL27" i="6"/>
  <c r="M27" i="6"/>
  <c r="BE27" i="6" s="1"/>
  <c r="Q27" i="6"/>
  <c r="AY28" i="6" l="1"/>
  <c r="N28" i="6"/>
  <c r="BF28" i="6" s="1"/>
  <c r="BG27" i="6"/>
  <c r="P27" i="6"/>
  <c r="BH27" i="6" s="1"/>
  <c r="AH26" i="6"/>
  <c r="BP26" i="6"/>
  <c r="AC27" i="6"/>
  <c r="BK27" i="6"/>
  <c r="AJ25" i="6"/>
  <c r="BR25" i="6"/>
  <c r="AD26" i="6"/>
  <c r="BL26" i="6"/>
  <c r="AB26" i="6"/>
  <c r="BJ26" i="6"/>
  <c r="AI26" i="6"/>
  <c r="BQ26" i="6"/>
  <c r="AG26" i="6"/>
  <c r="BO26" i="6"/>
  <c r="AM27" i="6"/>
  <c r="BI27" i="6"/>
  <c r="B28" i="6"/>
  <c r="D27" i="5"/>
  <c r="X27" i="6"/>
  <c r="J28" i="6"/>
  <c r="BB28" i="6" s="1"/>
  <c r="S28" i="6"/>
  <c r="AA27" i="6"/>
  <c r="Y27" i="6"/>
  <c r="BQ27" i="6" s="1"/>
  <c r="D33" i="3"/>
  <c r="M33" i="3" s="1"/>
  <c r="G29" i="6" s="1"/>
  <c r="C34" i="3"/>
  <c r="F33" i="3"/>
  <c r="O33" i="3" s="1"/>
  <c r="B27" i="5" s="1"/>
  <c r="C27" i="5" s="1"/>
  <c r="E33" i="3"/>
  <c r="N33" i="3" s="1"/>
  <c r="I29" i="6" s="1"/>
  <c r="BA29" i="6" s="1"/>
  <c r="W27" i="6"/>
  <c r="R27" i="6"/>
  <c r="AL28" i="6"/>
  <c r="O28" i="6"/>
  <c r="M28" i="6"/>
  <c r="BE28" i="6" s="1"/>
  <c r="H28" i="6"/>
  <c r="AZ28" i="6" s="1"/>
  <c r="Q28" i="6"/>
  <c r="T27" i="6"/>
  <c r="D41" i="6"/>
  <c r="E42" i="6" s="1"/>
  <c r="A42" i="6"/>
  <c r="Z26" i="6"/>
  <c r="AY29" i="6" l="1"/>
  <c r="N29" i="6"/>
  <c r="BF29" i="6" s="1"/>
  <c r="BG28" i="6"/>
  <c r="P28" i="6"/>
  <c r="BH28" i="6" s="1"/>
  <c r="AB27" i="6"/>
  <c r="BJ27" i="6"/>
  <c r="AG27" i="6"/>
  <c r="BO27" i="6"/>
  <c r="AC28" i="6"/>
  <c r="BK28" i="6"/>
  <c r="AD27" i="6"/>
  <c r="BL27" i="6"/>
  <c r="AM28" i="6"/>
  <c r="BI28" i="6"/>
  <c r="AH27" i="6"/>
  <c r="BP27" i="6"/>
  <c r="AJ26" i="6"/>
  <c r="BR26" i="6"/>
  <c r="AA28" i="6"/>
  <c r="AI27" i="6"/>
  <c r="J29" i="6"/>
  <c r="BB29" i="6" s="1"/>
  <c r="S29" i="6"/>
  <c r="AL29" i="6"/>
  <c r="M29" i="6"/>
  <c r="BE29" i="6" s="1"/>
  <c r="H29" i="6"/>
  <c r="AZ29" i="6" s="1"/>
  <c r="O29" i="6"/>
  <c r="Q29" i="6"/>
  <c r="B29" i="6"/>
  <c r="D28" i="5"/>
  <c r="E27" i="5" s="1"/>
  <c r="X28" i="6"/>
  <c r="E26" i="5"/>
  <c r="D34" i="3"/>
  <c r="M34" i="3" s="1"/>
  <c r="G30" i="6" s="1"/>
  <c r="C35" i="3"/>
  <c r="F34" i="3"/>
  <c r="O34" i="3" s="1"/>
  <c r="B28" i="5" s="1"/>
  <c r="C28" i="5" s="1"/>
  <c r="E34" i="3"/>
  <c r="N34" i="3" s="1"/>
  <c r="I30" i="6" s="1"/>
  <c r="BA30" i="6" s="1"/>
  <c r="T28" i="6"/>
  <c r="A43" i="6"/>
  <c r="D42" i="6"/>
  <c r="E43" i="6" s="1"/>
  <c r="Z27" i="6"/>
  <c r="R28" i="6"/>
  <c r="W28" i="6"/>
  <c r="Y28" i="6"/>
  <c r="AY30" i="6" l="1"/>
  <c r="N30" i="6"/>
  <c r="BG29" i="6"/>
  <c r="P29" i="6"/>
  <c r="BH29" i="6" s="1"/>
  <c r="AJ27" i="6"/>
  <c r="BR27" i="6"/>
  <c r="AH28" i="6"/>
  <c r="BP28" i="6"/>
  <c r="AB28" i="6"/>
  <c r="BJ28" i="6"/>
  <c r="AC29" i="6"/>
  <c r="BK29" i="6"/>
  <c r="AI28" i="6"/>
  <c r="BQ28" i="6"/>
  <c r="AG28" i="6"/>
  <c r="BO28" i="6"/>
  <c r="AD28" i="6"/>
  <c r="BL28" i="6"/>
  <c r="AM29" i="6"/>
  <c r="BI29" i="6"/>
  <c r="Z28" i="6"/>
  <c r="B30" i="6"/>
  <c r="D29" i="5"/>
  <c r="E28" i="5" s="1"/>
  <c r="J30" i="6"/>
  <c r="BB30" i="6" s="1"/>
  <c r="S30" i="6"/>
  <c r="A44" i="6"/>
  <c r="D43" i="6"/>
  <c r="E44" i="6" s="1"/>
  <c r="D35" i="3"/>
  <c r="M35" i="3" s="1"/>
  <c r="G31" i="6" s="1"/>
  <c r="C36" i="3"/>
  <c r="F35" i="3"/>
  <c r="O35" i="3" s="1"/>
  <c r="B29" i="5" s="1"/>
  <c r="C29" i="5" s="1"/>
  <c r="E35" i="3"/>
  <c r="N35" i="3" s="1"/>
  <c r="I31" i="6" s="1"/>
  <c r="BA31" i="6" s="1"/>
  <c r="T29" i="6"/>
  <c r="Y29" i="6"/>
  <c r="X29" i="6"/>
  <c r="R29" i="6"/>
  <c r="W29" i="6"/>
  <c r="H30" i="6"/>
  <c r="AZ30" i="6" s="1"/>
  <c r="O30" i="6"/>
  <c r="BF30" i="6"/>
  <c r="AL30" i="6"/>
  <c r="M30" i="6"/>
  <c r="BE30" i="6" s="1"/>
  <c r="Q30" i="6"/>
  <c r="AA29" i="6"/>
  <c r="AY31" i="6" l="1"/>
  <c r="N31" i="6"/>
  <c r="BF31" i="6" s="1"/>
  <c r="BG30" i="6"/>
  <c r="P30" i="6"/>
  <c r="BH30" i="6" s="1"/>
  <c r="AI29" i="6"/>
  <c r="BQ29" i="6"/>
  <c r="AH29" i="6"/>
  <c r="BP29" i="6"/>
  <c r="AM30" i="6"/>
  <c r="BI30" i="6"/>
  <c r="AC30" i="6"/>
  <c r="BK30" i="6"/>
  <c r="AJ28" i="6"/>
  <c r="BR28" i="6"/>
  <c r="AD29" i="6"/>
  <c r="BL29" i="6"/>
  <c r="AG29" i="6"/>
  <c r="BO29" i="6"/>
  <c r="AB29" i="6"/>
  <c r="BJ29" i="6"/>
  <c r="AA30" i="6"/>
  <c r="J31" i="6"/>
  <c r="BB31" i="6" s="1"/>
  <c r="S31" i="6"/>
  <c r="X30" i="6"/>
  <c r="D36" i="3"/>
  <c r="M36" i="3" s="1"/>
  <c r="G32" i="6" s="1"/>
  <c r="C37" i="3"/>
  <c r="F36" i="3"/>
  <c r="O36" i="3" s="1"/>
  <c r="B30" i="5" s="1"/>
  <c r="C30" i="5" s="1"/>
  <c r="E36" i="3"/>
  <c r="N36" i="3" s="1"/>
  <c r="I32" i="6" s="1"/>
  <c r="BA32" i="6" s="1"/>
  <c r="D44" i="6"/>
  <c r="E45" i="6" s="1"/>
  <c r="A45" i="6"/>
  <c r="B31" i="6"/>
  <c r="D30" i="5"/>
  <c r="W30" i="6"/>
  <c r="H31" i="6"/>
  <c r="AZ31" i="6" s="1"/>
  <c r="O31" i="6"/>
  <c r="AL31" i="6"/>
  <c r="M31" i="6"/>
  <c r="BE31" i="6" s="1"/>
  <c r="Q31" i="6"/>
  <c r="T30" i="6"/>
  <c r="Y30" i="6"/>
  <c r="Z29" i="6"/>
  <c r="R30" i="6"/>
  <c r="AY32" i="6" l="1"/>
  <c r="N32" i="6"/>
  <c r="BG31" i="6"/>
  <c r="P31" i="6"/>
  <c r="AJ29" i="6"/>
  <c r="BR29" i="6"/>
  <c r="AG30" i="6"/>
  <c r="BO30" i="6"/>
  <c r="AH30" i="6"/>
  <c r="BP30" i="6"/>
  <c r="AI30" i="6"/>
  <c r="BQ30" i="6"/>
  <c r="AM31" i="6"/>
  <c r="BI31" i="6"/>
  <c r="AB30" i="6"/>
  <c r="BJ30" i="6"/>
  <c r="AD30" i="6"/>
  <c r="BL30" i="6"/>
  <c r="AC31" i="6"/>
  <c r="BK31" i="6"/>
  <c r="AA31" i="6"/>
  <c r="B32" i="6"/>
  <c r="D31" i="5"/>
  <c r="BH31" i="6"/>
  <c r="Y31" i="6"/>
  <c r="W31" i="6"/>
  <c r="J32" i="6"/>
  <c r="BB32" i="6" s="1"/>
  <c r="S32" i="6"/>
  <c r="X31" i="6"/>
  <c r="E29" i="5"/>
  <c r="D37" i="3"/>
  <c r="M37" i="3" s="1"/>
  <c r="G33" i="6" s="1"/>
  <c r="C38" i="3"/>
  <c r="F37" i="3"/>
  <c r="O37" i="3" s="1"/>
  <c r="B31" i="5" s="1"/>
  <c r="C31" i="5" s="1"/>
  <c r="E37" i="3"/>
  <c r="N37" i="3" s="1"/>
  <c r="I33" i="6" s="1"/>
  <c r="BA33" i="6" s="1"/>
  <c r="T31" i="6"/>
  <c r="R31" i="6"/>
  <c r="A46" i="6"/>
  <c r="D45" i="6"/>
  <c r="E46" i="6" s="1"/>
  <c r="Z30" i="6"/>
  <c r="BF32" i="6"/>
  <c r="M32" i="6"/>
  <c r="BE32" i="6" s="1"/>
  <c r="H32" i="6"/>
  <c r="AZ32" i="6" s="1"/>
  <c r="O32" i="6"/>
  <c r="AL32" i="6"/>
  <c r="Q32" i="6"/>
  <c r="AY33" i="6" l="1"/>
  <c r="N33" i="6"/>
  <c r="BF33" i="6" s="1"/>
  <c r="BG32" i="6"/>
  <c r="P32" i="6"/>
  <c r="BH32" i="6" s="1"/>
  <c r="AI31" i="6"/>
  <c r="BQ31" i="6"/>
  <c r="AG31" i="6"/>
  <c r="BO31" i="6"/>
  <c r="AJ30" i="6"/>
  <c r="BR30" i="6"/>
  <c r="AD31" i="6"/>
  <c r="BL31" i="6"/>
  <c r="AH31" i="6"/>
  <c r="BP31" i="6"/>
  <c r="AM32" i="6"/>
  <c r="BI32" i="6"/>
  <c r="AB31" i="6"/>
  <c r="BJ31" i="6"/>
  <c r="AC32" i="6"/>
  <c r="BK32" i="6"/>
  <c r="Y32" i="6"/>
  <c r="B33" i="6"/>
  <c r="D32" i="5"/>
  <c r="E31" i="5" s="1"/>
  <c r="R32" i="6"/>
  <c r="Z31" i="6"/>
  <c r="X32" i="6"/>
  <c r="A47" i="6"/>
  <c r="D46" i="6"/>
  <c r="E47" i="6" s="1"/>
  <c r="D38" i="3"/>
  <c r="M38" i="3" s="1"/>
  <c r="G34" i="6" s="1"/>
  <c r="C39" i="3"/>
  <c r="F38" i="3"/>
  <c r="O38" i="3" s="1"/>
  <c r="B32" i="5" s="1"/>
  <c r="C32" i="5" s="1"/>
  <c r="E38" i="3"/>
  <c r="N38" i="3" s="1"/>
  <c r="I34" i="6" s="1"/>
  <c r="BA34" i="6" s="1"/>
  <c r="T32" i="6"/>
  <c r="E30" i="5"/>
  <c r="AL33" i="6"/>
  <c r="O33" i="6"/>
  <c r="M33" i="6"/>
  <c r="BE33" i="6" s="1"/>
  <c r="H33" i="6"/>
  <c r="AZ33" i="6" s="1"/>
  <c r="Q33" i="6"/>
  <c r="J33" i="6"/>
  <c r="BB33" i="6" s="1"/>
  <c r="S33" i="6"/>
  <c r="W32" i="6"/>
  <c r="AA32" i="6"/>
  <c r="AY34" i="6" l="1"/>
  <c r="N34" i="6"/>
  <c r="BF34" i="6" s="1"/>
  <c r="BG33" i="6"/>
  <c r="P33" i="6"/>
  <c r="BH33" i="6" s="1"/>
  <c r="AH32" i="6"/>
  <c r="BP32" i="6"/>
  <c r="AB32" i="6"/>
  <c r="BJ32" i="6"/>
  <c r="AJ31" i="6"/>
  <c r="BR31" i="6"/>
  <c r="AG32" i="6"/>
  <c r="BO32" i="6"/>
  <c r="AD32" i="6"/>
  <c r="BL32" i="6"/>
  <c r="AI32" i="6"/>
  <c r="BQ32" i="6"/>
  <c r="AC33" i="6"/>
  <c r="BK33" i="6"/>
  <c r="AM33" i="6"/>
  <c r="BI33" i="6"/>
  <c r="J34" i="6"/>
  <c r="BB34" i="6" s="1"/>
  <c r="S34" i="6"/>
  <c r="W33" i="6"/>
  <c r="A48" i="6"/>
  <c r="D47" i="6"/>
  <c r="E48" i="6" s="1"/>
  <c r="R33" i="6"/>
  <c r="B34" i="6"/>
  <c r="D33" i="5"/>
  <c r="E32" i="5" s="1"/>
  <c r="Y33" i="6"/>
  <c r="T33" i="6"/>
  <c r="AA33" i="6"/>
  <c r="D39" i="3"/>
  <c r="M39" i="3" s="1"/>
  <c r="G35" i="6" s="1"/>
  <c r="C40" i="3"/>
  <c r="F39" i="3"/>
  <c r="O39" i="3" s="1"/>
  <c r="B33" i="5" s="1"/>
  <c r="C33" i="5" s="1"/>
  <c r="E39" i="3"/>
  <c r="N39" i="3" s="1"/>
  <c r="I35" i="6" s="1"/>
  <c r="BA35" i="6" s="1"/>
  <c r="X33" i="6"/>
  <c r="H34" i="6"/>
  <c r="AZ34" i="6" s="1"/>
  <c r="AL34" i="6"/>
  <c r="M34" i="6"/>
  <c r="BE34" i="6" s="1"/>
  <c r="O34" i="6"/>
  <c r="Q34" i="6"/>
  <c r="Z32" i="6"/>
  <c r="AY35" i="6" l="1"/>
  <c r="N35" i="6"/>
  <c r="BF35" i="6" s="1"/>
  <c r="BG34" i="6"/>
  <c r="P34" i="6"/>
  <c r="BH34" i="6" s="1"/>
  <c r="AM34" i="6"/>
  <c r="BI34" i="6"/>
  <c r="AB33" i="6"/>
  <c r="BJ33" i="6"/>
  <c r="AD33" i="6"/>
  <c r="BL33" i="6"/>
  <c r="AJ32" i="6"/>
  <c r="BR32" i="6"/>
  <c r="AI33" i="6"/>
  <c r="BQ33" i="6"/>
  <c r="AG33" i="6"/>
  <c r="BO33" i="6"/>
  <c r="AC34" i="6"/>
  <c r="BK34" i="6"/>
  <c r="AH33" i="6"/>
  <c r="BP33" i="6"/>
  <c r="AA34" i="6"/>
  <c r="O35" i="6"/>
  <c r="M35" i="6"/>
  <c r="BE35" i="6" s="1"/>
  <c r="AL35" i="6"/>
  <c r="H35" i="6"/>
  <c r="AZ35" i="6" s="1"/>
  <c r="Q35" i="6"/>
  <c r="D48" i="6"/>
  <c r="E49" i="6" s="1"/>
  <c r="A49" i="6"/>
  <c r="W34" i="6"/>
  <c r="R34" i="6"/>
  <c r="T34" i="6"/>
  <c r="D40" i="3"/>
  <c r="M40" i="3" s="1"/>
  <c r="G36" i="6" s="1"/>
  <c r="C41" i="3"/>
  <c r="F40" i="3"/>
  <c r="O40" i="3" s="1"/>
  <c r="B34" i="5" s="1"/>
  <c r="C34" i="5" s="1"/>
  <c r="E40" i="3"/>
  <c r="N40" i="3" s="1"/>
  <c r="I36" i="6" s="1"/>
  <c r="BA36" i="6" s="1"/>
  <c r="X34" i="6"/>
  <c r="B35" i="6"/>
  <c r="D34" i="5"/>
  <c r="E33" i="5" s="1"/>
  <c r="Y34" i="6"/>
  <c r="J35" i="6"/>
  <c r="BB35" i="6" s="1"/>
  <c r="S35" i="6"/>
  <c r="Z33" i="6"/>
  <c r="AY36" i="6" l="1"/>
  <c r="N36" i="6"/>
  <c r="BF36" i="6" s="1"/>
  <c r="BG35" i="6"/>
  <c r="P35" i="6"/>
  <c r="AJ33" i="6"/>
  <c r="BR33" i="6"/>
  <c r="AM35" i="6"/>
  <c r="BI35" i="6"/>
  <c r="AD34" i="6"/>
  <c r="BL34" i="6"/>
  <c r="AC35" i="6"/>
  <c r="BK35" i="6"/>
  <c r="AI34" i="6"/>
  <c r="BQ34" i="6"/>
  <c r="AG34" i="6"/>
  <c r="BO34" i="6"/>
  <c r="AB34" i="6"/>
  <c r="BJ34" i="6"/>
  <c r="AH34" i="6"/>
  <c r="BP34" i="6"/>
  <c r="J36" i="6"/>
  <c r="BB36" i="6" s="1"/>
  <c r="S36" i="6"/>
  <c r="Z34" i="6"/>
  <c r="R35" i="6"/>
  <c r="H36" i="6"/>
  <c r="AZ36" i="6" s="1"/>
  <c r="O36" i="6"/>
  <c r="M36" i="6"/>
  <c r="BE36" i="6" s="1"/>
  <c r="AL36" i="6"/>
  <c r="Q36" i="6"/>
  <c r="A50" i="6"/>
  <c r="D49" i="6"/>
  <c r="E50" i="6" s="1"/>
  <c r="BH35" i="6"/>
  <c r="Y35" i="6"/>
  <c r="D41" i="3"/>
  <c r="M41" i="3" s="1"/>
  <c r="G37" i="6" s="1"/>
  <c r="C42" i="3"/>
  <c r="F41" i="3"/>
  <c r="O41" i="3" s="1"/>
  <c r="B35" i="5" s="1"/>
  <c r="C35" i="5" s="1"/>
  <c r="E41" i="3"/>
  <c r="N41" i="3" s="1"/>
  <c r="I37" i="6" s="1"/>
  <c r="BA37" i="6" s="1"/>
  <c r="AA35" i="6"/>
  <c r="W35" i="6"/>
  <c r="T35" i="6"/>
  <c r="B36" i="6"/>
  <c r="D35" i="5"/>
  <c r="E34" i="5" s="1"/>
  <c r="X35" i="6"/>
  <c r="AY37" i="6" l="1"/>
  <c r="N37" i="6"/>
  <c r="BF37" i="6" s="1"/>
  <c r="BG36" i="6"/>
  <c r="P36" i="6"/>
  <c r="AG35" i="6"/>
  <c r="BO35" i="6"/>
  <c r="AB35" i="6"/>
  <c r="BJ35" i="6"/>
  <c r="AI35" i="6"/>
  <c r="BQ35" i="6"/>
  <c r="AJ34" i="6"/>
  <c r="BR34" i="6"/>
  <c r="AH35" i="6"/>
  <c r="BP35" i="6"/>
  <c r="AM36" i="6"/>
  <c r="BI36" i="6"/>
  <c r="AD35" i="6"/>
  <c r="BL35" i="6"/>
  <c r="AC36" i="6"/>
  <c r="BK36" i="6"/>
  <c r="AA36" i="6"/>
  <c r="AL37" i="6"/>
  <c r="M37" i="6"/>
  <c r="BE37" i="6" s="1"/>
  <c r="H37" i="6"/>
  <c r="AZ37" i="6" s="1"/>
  <c r="O37" i="6"/>
  <c r="Q37" i="6"/>
  <c r="A51" i="6"/>
  <c r="D50" i="6"/>
  <c r="E51" i="6" s="1"/>
  <c r="Z35" i="6"/>
  <c r="W36" i="6"/>
  <c r="X36" i="6"/>
  <c r="D42" i="3"/>
  <c r="M42" i="3" s="1"/>
  <c r="G38" i="6" s="1"/>
  <c r="C43" i="3"/>
  <c r="F42" i="3"/>
  <c r="O42" i="3" s="1"/>
  <c r="B36" i="5" s="1"/>
  <c r="C36" i="5" s="1"/>
  <c r="E42" i="3"/>
  <c r="N42" i="3" s="1"/>
  <c r="I38" i="6" s="1"/>
  <c r="BA38" i="6" s="1"/>
  <c r="J37" i="6"/>
  <c r="BB37" i="6" s="1"/>
  <c r="S37" i="6"/>
  <c r="BH36" i="6"/>
  <c r="Y36" i="6"/>
  <c r="T36" i="6"/>
  <c r="B37" i="6"/>
  <c r="D36" i="5"/>
  <c r="E35" i="5" s="1"/>
  <c r="R36" i="6"/>
  <c r="AY38" i="6" l="1"/>
  <c r="N38" i="6"/>
  <c r="BG37" i="6"/>
  <c r="P37" i="6"/>
  <c r="AM37" i="6"/>
  <c r="BI37" i="6"/>
  <c r="AH36" i="6"/>
  <c r="BP36" i="6"/>
  <c r="AG36" i="6"/>
  <c r="BO36" i="6"/>
  <c r="AI36" i="6"/>
  <c r="BQ36" i="6"/>
  <c r="AJ35" i="6"/>
  <c r="BR35" i="6"/>
  <c r="AD36" i="6"/>
  <c r="BL36" i="6"/>
  <c r="AC37" i="6"/>
  <c r="BK37" i="6"/>
  <c r="AB36" i="6"/>
  <c r="BJ36" i="6"/>
  <c r="X37" i="6"/>
  <c r="BH37" i="6"/>
  <c r="Y37" i="6"/>
  <c r="R37" i="6"/>
  <c r="T37" i="6"/>
  <c r="J38" i="6"/>
  <c r="BB38" i="6" s="1"/>
  <c r="S38" i="6"/>
  <c r="Z36" i="6"/>
  <c r="B38" i="6"/>
  <c r="D37" i="5"/>
  <c r="E36" i="5" s="1"/>
  <c r="D43" i="3"/>
  <c r="M43" i="3" s="1"/>
  <c r="G39" i="6" s="1"/>
  <c r="C44" i="3"/>
  <c r="F43" i="3"/>
  <c r="O43" i="3" s="1"/>
  <c r="B37" i="5" s="1"/>
  <c r="C37" i="5" s="1"/>
  <c r="E43" i="3"/>
  <c r="N43" i="3" s="1"/>
  <c r="I39" i="6" s="1"/>
  <c r="BA39" i="6" s="1"/>
  <c r="AA37" i="6"/>
  <c r="H38" i="6"/>
  <c r="AZ38" i="6" s="1"/>
  <c r="O38" i="6"/>
  <c r="BF38" i="6"/>
  <c r="AL38" i="6"/>
  <c r="M38" i="6"/>
  <c r="BE38" i="6" s="1"/>
  <c r="Q38" i="6"/>
  <c r="A52" i="6"/>
  <c r="D51" i="6"/>
  <c r="E52" i="6" s="1"/>
  <c r="W37" i="6"/>
  <c r="AY39" i="6" l="1"/>
  <c r="N39" i="6"/>
  <c r="BF39" i="6" s="1"/>
  <c r="BG38" i="6"/>
  <c r="P38" i="6"/>
  <c r="BH38" i="6" s="1"/>
  <c r="AM38" i="6"/>
  <c r="BI38" i="6"/>
  <c r="AG37" i="6"/>
  <c r="BO37" i="6"/>
  <c r="AC38" i="6"/>
  <c r="BK38" i="6"/>
  <c r="AD37" i="6"/>
  <c r="BL37" i="6"/>
  <c r="AJ36" i="6"/>
  <c r="BR36" i="6"/>
  <c r="AI37" i="6"/>
  <c r="BQ37" i="6"/>
  <c r="AB37" i="6"/>
  <c r="BJ37" i="6"/>
  <c r="AH37" i="6"/>
  <c r="BP37" i="6"/>
  <c r="R38" i="6"/>
  <c r="Z37" i="6"/>
  <c r="J39" i="6"/>
  <c r="BB39" i="6" s="1"/>
  <c r="S39" i="6"/>
  <c r="B39" i="6"/>
  <c r="D38" i="5"/>
  <c r="D52" i="6"/>
  <c r="E53" i="6" s="1"/>
  <c r="A53" i="6"/>
  <c r="AA38" i="6"/>
  <c r="W38" i="6"/>
  <c r="D44" i="3"/>
  <c r="M44" i="3" s="1"/>
  <c r="G40" i="6" s="1"/>
  <c r="C45" i="3"/>
  <c r="F44" i="3"/>
  <c r="O44" i="3" s="1"/>
  <c r="B38" i="5" s="1"/>
  <c r="C38" i="5" s="1"/>
  <c r="E44" i="3"/>
  <c r="N44" i="3" s="1"/>
  <c r="I40" i="6" s="1"/>
  <c r="BA40" i="6" s="1"/>
  <c r="T38" i="6"/>
  <c r="Y38" i="6"/>
  <c r="X38" i="6"/>
  <c r="H39" i="6"/>
  <c r="AZ39" i="6" s="1"/>
  <c r="O39" i="6"/>
  <c r="AL39" i="6"/>
  <c r="M39" i="6"/>
  <c r="BE39" i="6" s="1"/>
  <c r="Q39" i="6"/>
  <c r="AY40" i="6" l="1"/>
  <c r="N40" i="6"/>
  <c r="BF40" i="6" s="1"/>
  <c r="BG39" i="6"/>
  <c r="P39" i="6"/>
  <c r="BH39" i="6" s="1"/>
  <c r="AC39" i="6"/>
  <c r="BK39" i="6"/>
  <c r="AD38" i="6"/>
  <c r="BL38" i="6"/>
  <c r="AG38" i="6"/>
  <c r="BO38" i="6"/>
  <c r="AJ37" i="6"/>
  <c r="BR37" i="6"/>
  <c r="AM39" i="6"/>
  <c r="BI39" i="6"/>
  <c r="AH38" i="6"/>
  <c r="BP38" i="6"/>
  <c r="AI38" i="6"/>
  <c r="BQ38" i="6"/>
  <c r="AB38" i="6"/>
  <c r="BJ38" i="6"/>
  <c r="Y39" i="6"/>
  <c r="R39" i="6"/>
  <c r="A54" i="6"/>
  <c r="D53" i="6"/>
  <c r="E54" i="6" s="1"/>
  <c r="D45" i="3"/>
  <c r="M45" i="3" s="1"/>
  <c r="G41" i="6" s="1"/>
  <c r="C46" i="3"/>
  <c r="F45" i="3"/>
  <c r="O45" i="3" s="1"/>
  <c r="B39" i="5" s="1"/>
  <c r="C39" i="5" s="1"/>
  <c r="E45" i="3"/>
  <c r="N45" i="3" s="1"/>
  <c r="I41" i="6" s="1"/>
  <c r="BA41" i="6" s="1"/>
  <c r="T39" i="6"/>
  <c r="W39" i="6"/>
  <c r="J40" i="6"/>
  <c r="BB40" i="6" s="1"/>
  <c r="S40" i="6"/>
  <c r="X39" i="6"/>
  <c r="B40" i="6"/>
  <c r="C40" i="6" s="1"/>
  <c r="F40" i="6" s="1"/>
  <c r="D39" i="5"/>
  <c r="AL40" i="6"/>
  <c r="O40" i="6"/>
  <c r="H40" i="6"/>
  <c r="AZ40" i="6" s="1"/>
  <c r="M40" i="6"/>
  <c r="BE40" i="6" s="1"/>
  <c r="Q40" i="6"/>
  <c r="Z38" i="6"/>
  <c r="AA39" i="6"/>
  <c r="E37" i="5"/>
  <c r="AY41" i="6" l="1"/>
  <c r="N41" i="6"/>
  <c r="BF41" i="6" s="1"/>
  <c r="BG40" i="6"/>
  <c r="P40" i="6"/>
  <c r="AJ38" i="6"/>
  <c r="BR38" i="6"/>
  <c r="AM40" i="6"/>
  <c r="BI40" i="6"/>
  <c r="AH39" i="6"/>
  <c r="BP39" i="6"/>
  <c r="AG39" i="6"/>
  <c r="BO39" i="6"/>
  <c r="AD39" i="6"/>
  <c r="BL39" i="6"/>
  <c r="AC40" i="6"/>
  <c r="BK40" i="6"/>
  <c r="AB39" i="6"/>
  <c r="BJ39" i="6"/>
  <c r="AI39" i="6"/>
  <c r="BQ39" i="6"/>
  <c r="AA40" i="6"/>
  <c r="J41" i="6"/>
  <c r="BB41" i="6" s="1"/>
  <c r="S41" i="6"/>
  <c r="A55" i="6"/>
  <c r="D54" i="6"/>
  <c r="E55" i="6" s="1"/>
  <c r="C4" i="6"/>
  <c r="C5" i="6"/>
  <c r="F5" i="6" s="1"/>
  <c r="C6" i="6"/>
  <c r="F6" i="6" s="1"/>
  <c r="C7" i="6"/>
  <c r="F7" i="6" s="1"/>
  <c r="C8" i="6"/>
  <c r="F8" i="6" s="1"/>
  <c r="C9" i="6"/>
  <c r="F9" i="6" s="1"/>
  <c r="C10" i="6"/>
  <c r="F10" i="6" s="1"/>
  <c r="C11" i="6"/>
  <c r="F11" i="6" s="1"/>
  <c r="C12" i="6"/>
  <c r="F12" i="6" s="1"/>
  <c r="C13" i="6"/>
  <c r="F13" i="6" s="1"/>
  <c r="C14" i="6"/>
  <c r="F14" i="6" s="1"/>
  <c r="C15" i="6"/>
  <c r="F15" i="6" s="1"/>
  <c r="C16" i="6"/>
  <c r="F16" i="6" s="1"/>
  <c r="C17" i="6"/>
  <c r="F17" i="6" s="1"/>
  <c r="C18" i="6"/>
  <c r="F18" i="6" s="1"/>
  <c r="C19" i="6"/>
  <c r="F19" i="6" s="1"/>
  <c r="C20" i="6"/>
  <c r="F20" i="6" s="1"/>
  <c r="C21" i="6"/>
  <c r="F21" i="6" s="1"/>
  <c r="C22" i="6"/>
  <c r="F22" i="6" s="1"/>
  <c r="C23" i="6"/>
  <c r="F23" i="6" s="1"/>
  <c r="C24" i="6"/>
  <c r="F24" i="6" s="1"/>
  <c r="C25" i="6"/>
  <c r="F25" i="6" s="1"/>
  <c r="C26" i="6"/>
  <c r="F26" i="6" s="1"/>
  <c r="C27" i="6"/>
  <c r="F27" i="6" s="1"/>
  <c r="C28" i="6"/>
  <c r="F28" i="6" s="1"/>
  <c r="C29" i="6"/>
  <c r="F29" i="6" s="1"/>
  <c r="C30" i="6"/>
  <c r="F30" i="6" s="1"/>
  <c r="C31" i="6"/>
  <c r="F31" i="6" s="1"/>
  <c r="C32" i="6"/>
  <c r="F32" i="6" s="1"/>
  <c r="C33" i="6"/>
  <c r="F33" i="6" s="1"/>
  <c r="C34" i="6"/>
  <c r="F34" i="6" s="1"/>
  <c r="C35" i="6"/>
  <c r="F35" i="6" s="1"/>
  <c r="C36" i="6"/>
  <c r="F36" i="6" s="1"/>
  <c r="C37" i="6"/>
  <c r="F37" i="6" s="1"/>
  <c r="C38" i="6"/>
  <c r="F38" i="6" s="1"/>
  <c r="T40" i="6"/>
  <c r="D46" i="3"/>
  <c r="M46" i="3" s="1"/>
  <c r="G42" i="6" s="1"/>
  <c r="C47" i="3"/>
  <c r="F46" i="3"/>
  <c r="O46" i="3" s="1"/>
  <c r="B40" i="5" s="1"/>
  <c r="C40" i="5" s="1"/>
  <c r="E46" i="3"/>
  <c r="N46" i="3" s="1"/>
  <c r="I42" i="6" s="1"/>
  <c r="BA42" i="6" s="1"/>
  <c r="AL41" i="6"/>
  <c r="M41" i="6"/>
  <c r="BE41" i="6" s="1"/>
  <c r="H41" i="6"/>
  <c r="AZ41" i="6" s="1"/>
  <c r="O41" i="6"/>
  <c r="Q41" i="6"/>
  <c r="X40" i="6"/>
  <c r="Z39" i="6"/>
  <c r="B41" i="6"/>
  <c r="C41" i="6" s="1"/>
  <c r="F41" i="6" s="1"/>
  <c r="D40" i="5"/>
  <c r="R40" i="6"/>
  <c r="C39" i="6"/>
  <c r="F39" i="6" s="1"/>
  <c r="E38" i="5"/>
  <c r="W40" i="6"/>
  <c r="BH40" i="6"/>
  <c r="Y40" i="6"/>
  <c r="AY42" i="6" l="1"/>
  <c r="N42" i="6"/>
  <c r="BG41" i="6"/>
  <c r="P41" i="6"/>
  <c r="BH41" i="6" s="1"/>
  <c r="AI40" i="6"/>
  <c r="BQ40" i="6"/>
  <c r="AH40" i="6"/>
  <c r="BP40" i="6"/>
  <c r="AC41" i="6"/>
  <c r="BK41" i="6"/>
  <c r="AB40" i="6"/>
  <c r="BJ40" i="6"/>
  <c r="AM41" i="6"/>
  <c r="BI41" i="6"/>
  <c r="AJ39" i="6"/>
  <c r="BR39" i="6"/>
  <c r="AG40" i="6"/>
  <c r="BO40" i="6"/>
  <c r="AD40" i="6"/>
  <c r="BL40" i="6"/>
  <c r="AA41" i="6"/>
  <c r="Z40" i="6"/>
  <c r="W41" i="6"/>
  <c r="X41" i="6"/>
  <c r="J42" i="6"/>
  <c r="BB42" i="6" s="1"/>
  <c r="S42" i="6"/>
  <c r="T41" i="6"/>
  <c r="F4" i="6"/>
  <c r="B42" i="6"/>
  <c r="C42" i="6" s="1"/>
  <c r="F42" i="6" s="1"/>
  <c r="D41" i="5"/>
  <c r="E40" i="5" s="1"/>
  <c r="Y41" i="6"/>
  <c r="D47" i="3"/>
  <c r="M47" i="3" s="1"/>
  <c r="G43" i="6" s="1"/>
  <c r="C48" i="3"/>
  <c r="F47" i="3"/>
  <c r="O47" i="3" s="1"/>
  <c r="B41" i="5" s="1"/>
  <c r="C41" i="5" s="1"/>
  <c r="E47" i="3"/>
  <c r="N47" i="3" s="1"/>
  <c r="I43" i="6" s="1"/>
  <c r="BA43" i="6" s="1"/>
  <c r="E39" i="5"/>
  <c r="R41" i="6"/>
  <c r="H42" i="6"/>
  <c r="AZ42" i="6" s="1"/>
  <c r="O42" i="6"/>
  <c r="BF42" i="6"/>
  <c r="AL42" i="6"/>
  <c r="M42" i="6"/>
  <c r="BE42" i="6" s="1"/>
  <c r="Q42" i="6"/>
  <c r="A56" i="6"/>
  <c r="D55" i="6"/>
  <c r="E56" i="6" s="1"/>
  <c r="AY43" i="6" l="1"/>
  <c r="N43" i="6"/>
  <c r="BF43" i="6" s="1"/>
  <c r="BG42" i="6"/>
  <c r="P42" i="6"/>
  <c r="BH42" i="6" s="1"/>
  <c r="AC42" i="6"/>
  <c r="BK42" i="6"/>
  <c r="AH41" i="6"/>
  <c r="BP41" i="6"/>
  <c r="AI41" i="6"/>
  <c r="BQ41" i="6"/>
  <c r="AG41" i="6"/>
  <c r="BO41" i="6"/>
  <c r="AD41" i="6"/>
  <c r="BL41" i="6"/>
  <c r="AB41" i="6"/>
  <c r="BJ41" i="6"/>
  <c r="AJ40" i="6"/>
  <c r="BR40" i="6"/>
  <c r="AM42" i="6"/>
  <c r="BI42" i="6"/>
  <c r="AA42" i="6"/>
  <c r="X42" i="6"/>
  <c r="D56" i="6"/>
  <c r="E57" i="6" s="1"/>
  <c r="A57" i="6"/>
  <c r="AL43" i="6"/>
  <c r="H43" i="6"/>
  <c r="AZ43" i="6" s="1"/>
  <c r="O43" i="6"/>
  <c r="M43" i="6"/>
  <c r="BE43" i="6" s="1"/>
  <c r="Q43" i="6"/>
  <c r="Z41" i="6"/>
  <c r="BR41" i="6" s="1"/>
  <c r="W42" i="6"/>
  <c r="BO42" i="6" s="1"/>
  <c r="J43" i="6"/>
  <c r="BB43" i="6" s="1"/>
  <c r="S43" i="6"/>
  <c r="BK43" i="6" s="1"/>
  <c r="R42" i="6"/>
  <c r="D48" i="3"/>
  <c r="M48" i="3" s="1"/>
  <c r="G44" i="6" s="1"/>
  <c r="C49" i="3"/>
  <c r="F48" i="3"/>
  <c r="O48" i="3" s="1"/>
  <c r="B42" i="5" s="1"/>
  <c r="C42" i="5" s="1"/>
  <c r="E48" i="3"/>
  <c r="N48" i="3" s="1"/>
  <c r="I44" i="6" s="1"/>
  <c r="BA44" i="6" s="1"/>
  <c r="B43" i="6"/>
  <c r="C43" i="6" s="1"/>
  <c r="D42" i="5"/>
  <c r="E41" i="5" s="1"/>
  <c r="T42" i="6"/>
  <c r="Y42" i="6"/>
  <c r="BQ42" i="6" l="1"/>
  <c r="AY44" i="6"/>
  <c r="N44" i="6"/>
  <c r="BF44" i="6" s="1"/>
  <c r="BG43" i="6"/>
  <c r="P43" i="6"/>
  <c r="BH43" i="6" s="1"/>
  <c r="F43" i="6"/>
  <c r="AB42" i="6"/>
  <c r="BJ42" i="6"/>
  <c r="AD42" i="6"/>
  <c r="BL42" i="6"/>
  <c r="AM43" i="6"/>
  <c r="BI43" i="6"/>
  <c r="AH42" i="6"/>
  <c r="BP42" i="6"/>
  <c r="AA43" i="6"/>
  <c r="AI42" i="6"/>
  <c r="AG42" i="6"/>
  <c r="W43" i="6"/>
  <c r="X43" i="6"/>
  <c r="J44" i="6"/>
  <c r="BB44" i="6" s="1"/>
  <c r="S44" i="6"/>
  <c r="AC43" i="6"/>
  <c r="Y43" i="6"/>
  <c r="AJ41" i="6"/>
  <c r="R43" i="6"/>
  <c r="D49" i="3"/>
  <c r="M49" i="3" s="1"/>
  <c r="G45" i="6" s="1"/>
  <c r="C50" i="3"/>
  <c r="F49" i="3"/>
  <c r="O49" i="3" s="1"/>
  <c r="B43" i="5" s="1"/>
  <c r="C43" i="5" s="1"/>
  <c r="E49" i="3"/>
  <c r="N49" i="3" s="1"/>
  <c r="I45" i="6" s="1"/>
  <c r="BA45" i="6" s="1"/>
  <c r="T43" i="6"/>
  <c r="Z42" i="6"/>
  <c r="AL44" i="6"/>
  <c r="M44" i="6"/>
  <c r="BE44" i="6" s="1"/>
  <c r="H44" i="6"/>
  <c r="AZ44" i="6" s="1"/>
  <c r="O44" i="6"/>
  <c r="Q44" i="6"/>
  <c r="A58" i="6"/>
  <c r="D57" i="6"/>
  <c r="E58" i="6" s="1"/>
  <c r="B44" i="6"/>
  <c r="C44" i="6" s="1"/>
  <c r="F44" i="6" s="1"/>
  <c r="D43" i="5"/>
  <c r="E42" i="5" s="1"/>
  <c r="AY45" i="6" l="1"/>
  <c r="N45" i="6"/>
  <c r="BF45" i="6" s="1"/>
  <c r="BG44" i="6"/>
  <c r="P44" i="6"/>
  <c r="AH43" i="6"/>
  <c r="BP43" i="6"/>
  <c r="AC44" i="6"/>
  <c r="BK44" i="6"/>
  <c r="AB43" i="6"/>
  <c r="BJ43" i="6"/>
  <c r="AG43" i="6"/>
  <c r="BO43" i="6"/>
  <c r="AI43" i="6"/>
  <c r="BQ43" i="6"/>
  <c r="AA44" i="6"/>
  <c r="BI44" i="6"/>
  <c r="AJ42" i="6"/>
  <c r="BR42" i="6"/>
  <c r="AD43" i="6"/>
  <c r="BL43" i="6"/>
  <c r="T44" i="6"/>
  <c r="J45" i="6"/>
  <c r="BB45" i="6" s="1"/>
  <c r="S45" i="6"/>
  <c r="Z43" i="6"/>
  <c r="W44" i="6"/>
  <c r="AM44" i="6"/>
  <c r="D50" i="3"/>
  <c r="M50" i="3" s="1"/>
  <c r="G46" i="6" s="1"/>
  <c r="C51" i="3"/>
  <c r="F50" i="3"/>
  <c r="O50" i="3" s="1"/>
  <c r="B44" i="5" s="1"/>
  <c r="C44" i="5" s="1"/>
  <c r="E50" i="3"/>
  <c r="N50" i="3" s="1"/>
  <c r="I46" i="6" s="1"/>
  <c r="BA46" i="6" s="1"/>
  <c r="X44" i="6"/>
  <c r="A59" i="6"/>
  <c r="D58" i="6"/>
  <c r="E59" i="6" s="1"/>
  <c r="O45" i="6"/>
  <c r="AL45" i="6"/>
  <c r="M45" i="6"/>
  <c r="BE45" i="6" s="1"/>
  <c r="H45" i="6"/>
  <c r="AZ45" i="6" s="1"/>
  <c r="Q45" i="6"/>
  <c r="BH44" i="6"/>
  <c r="Y44" i="6"/>
  <c r="B45" i="6"/>
  <c r="C45" i="6" s="1"/>
  <c r="D44" i="5"/>
  <c r="R44" i="6"/>
  <c r="AY46" i="6" l="1"/>
  <c r="N46" i="6"/>
  <c r="BG45" i="6"/>
  <c r="P45" i="6"/>
  <c r="F45" i="6"/>
  <c r="AB44" i="6"/>
  <c r="BJ44" i="6"/>
  <c r="AJ43" i="6"/>
  <c r="BR43" i="6"/>
  <c r="AH44" i="6"/>
  <c r="BP44" i="6"/>
  <c r="AI44" i="6"/>
  <c r="BQ44" i="6"/>
  <c r="AM45" i="6"/>
  <c r="BI45" i="6"/>
  <c r="AG44" i="6"/>
  <c r="BO44" i="6"/>
  <c r="AC45" i="6"/>
  <c r="BK45" i="6"/>
  <c r="AD44" i="6"/>
  <c r="BL44" i="6"/>
  <c r="W45" i="6"/>
  <c r="B46" i="6"/>
  <c r="C46" i="6" s="1"/>
  <c r="F46" i="6" s="1"/>
  <c r="D45" i="5"/>
  <c r="E44" i="5" s="1"/>
  <c r="E43" i="5"/>
  <c r="A60" i="6"/>
  <c r="D59" i="6"/>
  <c r="E60" i="6" s="1"/>
  <c r="T45" i="6"/>
  <c r="AA45" i="6"/>
  <c r="J46" i="6"/>
  <c r="BB46" i="6" s="1"/>
  <c r="S46" i="6"/>
  <c r="X45" i="6"/>
  <c r="D51" i="3"/>
  <c r="M51" i="3" s="1"/>
  <c r="G47" i="6" s="1"/>
  <c r="C52" i="3"/>
  <c r="F51" i="3"/>
  <c r="O51" i="3" s="1"/>
  <c r="B45" i="5" s="1"/>
  <c r="C45" i="5" s="1"/>
  <c r="E51" i="3"/>
  <c r="N51" i="3" s="1"/>
  <c r="I47" i="6" s="1"/>
  <c r="BA47" i="6" s="1"/>
  <c r="Z44" i="6"/>
  <c r="BH45" i="6"/>
  <c r="Y45" i="6"/>
  <c r="H46" i="6"/>
  <c r="AZ46" i="6" s="1"/>
  <c r="O46" i="6"/>
  <c r="AL46" i="6"/>
  <c r="BF46" i="6"/>
  <c r="M46" i="6"/>
  <c r="BE46" i="6" s="1"/>
  <c r="Q46" i="6"/>
  <c r="R45" i="6"/>
  <c r="AY47" i="6" l="1"/>
  <c r="N47" i="6"/>
  <c r="BF47" i="6" s="1"/>
  <c r="BG46" i="6"/>
  <c r="P46" i="6"/>
  <c r="BH46" i="6" s="1"/>
  <c r="AJ44" i="6"/>
  <c r="BR44" i="6"/>
  <c r="AD45" i="6"/>
  <c r="BL45" i="6"/>
  <c r="AH45" i="6"/>
  <c r="BP45" i="6"/>
  <c r="AI45" i="6"/>
  <c r="BQ45" i="6"/>
  <c r="AM46" i="6"/>
  <c r="BI46" i="6"/>
  <c r="AC46" i="6"/>
  <c r="BK46" i="6"/>
  <c r="AB45" i="6"/>
  <c r="BJ45" i="6"/>
  <c r="AG45" i="6"/>
  <c r="BO45" i="6"/>
  <c r="D52" i="3"/>
  <c r="M52" i="3" s="1"/>
  <c r="G48" i="6" s="1"/>
  <c r="C53" i="3"/>
  <c r="F52" i="3"/>
  <c r="O52" i="3" s="1"/>
  <c r="B46" i="5" s="1"/>
  <c r="C46" i="5" s="1"/>
  <c r="E52" i="3"/>
  <c r="N52" i="3" s="1"/>
  <c r="I48" i="6" s="1"/>
  <c r="BA48" i="6" s="1"/>
  <c r="H47" i="6"/>
  <c r="AZ47" i="6" s="1"/>
  <c r="O47" i="6"/>
  <c r="M47" i="6"/>
  <c r="BE47" i="6" s="1"/>
  <c r="AL47" i="6"/>
  <c r="Q47" i="6"/>
  <c r="D60" i="6"/>
  <c r="E61" i="6" s="1"/>
  <c r="A61" i="6"/>
  <c r="W46" i="6"/>
  <c r="B47" i="6"/>
  <c r="C47" i="6" s="1"/>
  <c r="F47" i="6" s="1"/>
  <c r="D46" i="5"/>
  <c r="AA46" i="6"/>
  <c r="X46" i="6"/>
  <c r="Z45" i="6"/>
  <c r="J47" i="6"/>
  <c r="BB47" i="6" s="1"/>
  <c r="S47" i="6"/>
  <c r="T46" i="6"/>
  <c r="Y46" i="6"/>
  <c r="R46" i="6"/>
  <c r="AY48" i="6" l="1"/>
  <c r="N48" i="6"/>
  <c r="BF48" i="6" s="1"/>
  <c r="BG47" i="6"/>
  <c r="P47" i="6"/>
  <c r="BH47" i="6" s="1"/>
  <c r="AB46" i="6"/>
  <c r="BJ46" i="6"/>
  <c r="AD46" i="6"/>
  <c r="BL46" i="6"/>
  <c r="AC47" i="6"/>
  <c r="BK47" i="6"/>
  <c r="AG46" i="6"/>
  <c r="BO46" i="6"/>
  <c r="AM47" i="6"/>
  <c r="BI47" i="6"/>
  <c r="AI46" i="6"/>
  <c r="BQ46" i="6"/>
  <c r="AJ45" i="6"/>
  <c r="BR45" i="6"/>
  <c r="AH46" i="6"/>
  <c r="BP46" i="6"/>
  <c r="AA47" i="6"/>
  <c r="B48" i="6"/>
  <c r="C48" i="6" s="1"/>
  <c r="F48" i="6" s="1"/>
  <c r="D47" i="5"/>
  <c r="T47" i="6"/>
  <c r="R47" i="6"/>
  <c r="J48" i="6"/>
  <c r="BB48" i="6" s="1"/>
  <c r="S48" i="6"/>
  <c r="D53" i="3"/>
  <c r="M53" i="3" s="1"/>
  <c r="G49" i="6" s="1"/>
  <c r="C54" i="3"/>
  <c r="F53" i="3"/>
  <c r="O53" i="3" s="1"/>
  <c r="B47" i="5" s="1"/>
  <c r="C47" i="5" s="1"/>
  <c r="E53" i="3"/>
  <c r="N53" i="3" s="1"/>
  <c r="I49" i="6" s="1"/>
  <c r="BA49" i="6" s="1"/>
  <c r="E45" i="5"/>
  <c r="Z46" i="6"/>
  <c r="AL48" i="6"/>
  <c r="M48" i="6"/>
  <c r="BE48" i="6" s="1"/>
  <c r="H48" i="6"/>
  <c r="AZ48" i="6" s="1"/>
  <c r="O48" i="6"/>
  <c r="Q48" i="6"/>
  <c r="A62" i="6"/>
  <c r="D61" i="6"/>
  <c r="E62" i="6" s="1"/>
  <c r="X47" i="6"/>
  <c r="W47" i="6"/>
  <c r="Y47" i="6"/>
  <c r="AY49" i="6" l="1"/>
  <c r="N49" i="6"/>
  <c r="BG48" i="6"/>
  <c r="P48" i="6"/>
  <c r="BH48" i="6" s="1"/>
  <c r="AH47" i="6"/>
  <c r="BP47" i="6"/>
  <c r="AD47" i="6"/>
  <c r="BL47" i="6"/>
  <c r="AG47" i="6"/>
  <c r="BO47" i="6"/>
  <c r="AM48" i="6"/>
  <c r="BI48" i="6"/>
  <c r="AB47" i="6"/>
  <c r="BJ47" i="6"/>
  <c r="AC48" i="6"/>
  <c r="BK48" i="6"/>
  <c r="AJ46" i="6"/>
  <c r="BR46" i="6"/>
  <c r="AI47" i="6"/>
  <c r="BQ47" i="6"/>
  <c r="AA48" i="6"/>
  <c r="R48" i="6"/>
  <c r="O49" i="6"/>
  <c r="BF49" i="6"/>
  <c r="AL49" i="6"/>
  <c r="M49" i="6"/>
  <c r="BE49" i="6" s="1"/>
  <c r="H49" i="6"/>
  <c r="AZ49" i="6" s="1"/>
  <c r="Q49" i="6"/>
  <c r="AA49" i="6" s="1"/>
  <c r="T48" i="6"/>
  <c r="B49" i="6"/>
  <c r="C49" i="6" s="1"/>
  <c r="F49" i="6" s="1"/>
  <c r="D48" i="5"/>
  <c r="D54" i="3"/>
  <c r="M54" i="3" s="1"/>
  <c r="G50" i="6" s="1"/>
  <c r="C55" i="3"/>
  <c r="F54" i="3"/>
  <c r="O54" i="3" s="1"/>
  <c r="B48" i="5" s="1"/>
  <c r="C48" i="5" s="1"/>
  <c r="E54" i="3"/>
  <c r="N54" i="3" s="1"/>
  <c r="I50" i="6" s="1"/>
  <c r="BA50" i="6" s="1"/>
  <c r="W48" i="6"/>
  <c r="A63" i="6"/>
  <c r="D62" i="6"/>
  <c r="E63" i="6" s="1"/>
  <c r="E46" i="5"/>
  <c r="Z47" i="6"/>
  <c r="X48" i="6"/>
  <c r="Y48" i="6"/>
  <c r="J49" i="6"/>
  <c r="BB49" i="6" s="1"/>
  <c r="S49" i="6"/>
  <c r="AY50" i="6" l="1"/>
  <c r="N50" i="6"/>
  <c r="BF50" i="6" s="1"/>
  <c r="BG49" i="6"/>
  <c r="P49" i="6"/>
  <c r="BH49" i="6" s="1"/>
  <c r="AH48" i="6"/>
  <c r="BP48" i="6"/>
  <c r="AI48" i="6"/>
  <c r="BQ48" i="6"/>
  <c r="AJ47" i="6"/>
  <c r="BR47" i="6"/>
  <c r="AC49" i="6"/>
  <c r="BK49" i="6"/>
  <c r="AB48" i="6"/>
  <c r="BJ48" i="6"/>
  <c r="AD48" i="6"/>
  <c r="BL48" i="6"/>
  <c r="AG48" i="6"/>
  <c r="BO48" i="6"/>
  <c r="AM49" i="6"/>
  <c r="BI49" i="6"/>
  <c r="B50" i="6"/>
  <c r="C50" i="6" s="1"/>
  <c r="F50" i="6" s="1"/>
  <c r="D49" i="5"/>
  <c r="E48" i="5" s="1"/>
  <c r="X49" i="6"/>
  <c r="T49" i="6"/>
  <c r="W49" i="6"/>
  <c r="J50" i="6"/>
  <c r="BB50" i="6" s="1"/>
  <c r="S50" i="6"/>
  <c r="Y49" i="6"/>
  <c r="Z48" i="6"/>
  <c r="E47" i="5"/>
  <c r="A64" i="6"/>
  <c r="D63" i="6"/>
  <c r="E64" i="6" s="1"/>
  <c r="D55" i="3"/>
  <c r="M55" i="3" s="1"/>
  <c r="G51" i="6" s="1"/>
  <c r="C56" i="3"/>
  <c r="F55" i="3"/>
  <c r="O55" i="3" s="1"/>
  <c r="B49" i="5" s="1"/>
  <c r="C49" i="5" s="1"/>
  <c r="E55" i="3"/>
  <c r="N55" i="3" s="1"/>
  <c r="I51" i="6" s="1"/>
  <c r="BA51" i="6" s="1"/>
  <c r="H50" i="6"/>
  <c r="AZ50" i="6" s="1"/>
  <c r="O50" i="6"/>
  <c r="AL50" i="6"/>
  <c r="M50" i="6"/>
  <c r="BE50" i="6" s="1"/>
  <c r="Q50" i="6"/>
  <c r="R49" i="6"/>
  <c r="AY51" i="6" l="1"/>
  <c r="N51" i="6"/>
  <c r="BF51" i="6" s="1"/>
  <c r="BG50" i="6"/>
  <c r="P50" i="6"/>
  <c r="BH50" i="6" s="1"/>
  <c r="AG49" i="6"/>
  <c r="BO49" i="6"/>
  <c r="AM50" i="6"/>
  <c r="BI50" i="6"/>
  <c r="AH49" i="6"/>
  <c r="BP49" i="6"/>
  <c r="AJ48" i="6"/>
  <c r="BR48" i="6"/>
  <c r="AD49" i="6"/>
  <c r="BL49" i="6"/>
  <c r="AC50" i="6"/>
  <c r="BK50" i="6"/>
  <c r="AI49" i="6"/>
  <c r="BQ49" i="6"/>
  <c r="AB49" i="6"/>
  <c r="BJ49" i="6"/>
  <c r="J51" i="6"/>
  <c r="BB51" i="6" s="1"/>
  <c r="S51" i="6"/>
  <c r="R50" i="6"/>
  <c r="H51" i="6"/>
  <c r="AZ51" i="6" s="1"/>
  <c r="O51" i="6"/>
  <c r="M51" i="6"/>
  <c r="BE51" i="6" s="1"/>
  <c r="AL51" i="6"/>
  <c r="Q51" i="6"/>
  <c r="AA51" i="6" s="1"/>
  <c r="B51" i="6"/>
  <c r="C51" i="6" s="1"/>
  <c r="F51" i="6" s="1"/>
  <c r="D50" i="5"/>
  <c r="E49" i="5" s="1"/>
  <c r="D64" i="6"/>
  <c r="E65" i="6" s="1"/>
  <c r="A65" i="6"/>
  <c r="D56" i="3"/>
  <c r="M56" i="3" s="1"/>
  <c r="G52" i="6" s="1"/>
  <c r="C57" i="3"/>
  <c r="F56" i="3"/>
  <c r="O56" i="3" s="1"/>
  <c r="B50" i="5" s="1"/>
  <c r="C50" i="5" s="1"/>
  <c r="E56" i="3"/>
  <c r="N56" i="3" s="1"/>
  <c r="I52" i="6" s="1"/>
  <c r="BA52" i="6" s="1"/>
  <c r="W50" i="6"/>
  <c r="T50" i="6"/>
  <c r="AA50" i="6"/>
  <c r="X50" i="6"/>
  <c r="Z49" i="6"/>
  <c r="Y50" i="6"/>
  <c r="AY52" i="6" l="1"/>
  <c r="N52" i="6"/>
  <c r="BG51" i="6"/>
  <c r="P51" i="6"/>
  <c r="AJ49" i="6"/>
  <c r="BR49" i="6"/>
  <c r="AH50" i="6"/>
  <c r="BP50" i="6"/>
  <c r="AD50" i="6"/>
  <c r="BL50" i="6"/>
  <c r="AB50" i="6"/>
  <c r="BJ50" i="6"/>
  <c r="AI50" i="6"/>
  <c r="BQ50" i="6"/>
  <c r="AM51" i="6"/>
  <c r="BI51" i="6"/>
  <c r="AG50" i="6"/>
  <c r="BO50" i="6"/>
  <c r="AC51" i="6"/>
  <c r="BK51" i="6"/>
  <c r="B52" i="6"/>
  <c r="C52" i="6" s="1"/>
  <c r="F52" i="6" s="1"/>
  <c r="D51" i="5"/>
  <c r="E50" i="5" s="1"/>
  <c r="BH51" i="6"/>
  <c r="Y51" i="6"/>
  <c r="W51" i="6"/>
  <c r="D57" i="3"/>
  <c r="M57" i="3" s="1"/>
  <c r="G53" i="6" s="1"/>
  <c r="C58" i="3"/>
  <c r="F57" i="3"/>
  <c r="O57" i="3" s="1"/>
  <c r="B51" i="5" s="1"/>
  <c r="C51" i="5" s="1"/>
  <c r="E57" i="3"/>
  <c r="N57" i="3" s="1"/>
  <c r="I53" i="6" s="1"/>
  <c r="BA53" i="6" s="1"/>
  <c r="AL52" i="6"/>
  <c r="M52" i="6"/>
  <c r="BE52" i="6" s="1"/>
  <c r="BF52" i="6"/>
  <c r="H52" i="6"/>
  <c r="AZ52" i="6" s="1"/>
  <c r="O52" i="6"/>
  <c r="Q52" i="6"/>
  <c r="Z50" i="6"/>
  <c r="A66" i="6"/>
  <c r="D65" i="6"/>
  <c r="E66" i="6" s="1"/>
  <c r="T51" i="6"/>
  <c r="J52" i="6"/>
  <c r="BB52" i="6" s="1"/>
  <c r="S52" i="6"/>
  <c r="R51" i="6"/>
  <c r="X51" i="6"/>
  <c r="AY53" i="6" l="1"/>
  <c r="N53" i="6"/>
  <c r="BF53" i="6" s="1"/>
  <c r="BG52" i="6"/>
  <c r="P52" i="6"/>
  <c r="BH52" i="6" s="1"/>
  <c r="AJ50" i="6"/>
  <c r="BR50" i="6"/>
  <c r="AH51" i="6"/>
  <c r="BP51" i="6"/>
  <c r="AG51" i="6"/>
  <c r="BO51" i="6"/>
  <c r="AI51" i="6"/>
  <c r="BQ51" i="6"/>
  <c r="AM52" i="6"/>
  <c r="BI52" i="6"/>
  <c r="AB51" i="6"/>
  <c r="BJ51" i="6"/>
  <c r="AD51" i="6"/>
  <c r="BL51" i="6"/>
  <c r="AC52" i="6"/>
  <c r="BK52" i="6"/>
  <c r="T52" i="6"/>
  <c r="Y52" i="6"/>
  <c r="D58" i="3"/>
  <c r="M58" i="3" s="1"/>
  <c r="G54" i="6" s="1"/>
  <c r="C59" i="3"/>
  <c r="F58" i="3"/>
  <c r="O58" i="3" s="1"/>
  <c r="B52" i="5" s="1"/>
  <c r="C52" i="5" s="1"/>
  <c r="E58" i="3"/>
  <c r="N58" i="3" s="1"/>
  <c r="I54" i="6" s="1"/>
  <c r="BA54" i="6" s="1"/>
  <c r="O53" i="6"/>
  <c r="AL53" i="6"/>
  <c r="M53" i="6"/>
  <c r="BE53" i="6" s="1"/>
  <c r="H53" i="6"/>
  <c r="AZ53" i="6" s="1"/>
  <c r="Q53" i="6"/>
  <c r="J53" i="6"/>
  <c r="BB53" i="6" s="1"/>
  <c r="S53" i="6"/>
  <c r="B53" i="6"/>
  <c r="C53" i="6" s="1"/>
  <c r="F53" i="6" s="1"/>
  <c r="D52" i="5"/>
  <c r="R52" i="6"/>
  <c r="A67" i="6"/>
  <c r="D66" i="6"/>
  <c r="E67" i="6" s="1"/>
  <c r="W52" i="6"/>
  <c r="Z51" i="6"/>
  <c r="X52" i="6"/>
  <c r="AA52" i="6"/>
  <c r="AY54" i="6" l="1"/>
  <c r="N54" i="6"/>
  <c r="BF54" i="6" s="1"/>
  <c r="BG53" i="6"/>
  <c r="P53" i="6"/>
  <c r="BH53" i="6" s="1"/>
  <c r="AH52" i="6"/>
  <c r="BP52" i="6"/>
  <c r="AG52" i="6"/>
  <c r="BO52" i="6"/>
  <c r="AJ51" i="6"/>
  <c r="BR51" i="6"/>
  <c r="AI52" i="6"/>
  <c r="BQ52" i="6"/>
  <c r="AB52" i="6"/>
  <c r="BJ52" i="6"/>
  <c r="AC53" i="6"/>
  <c r="BK53" i="6"/>
  <c r="AM53" i="6"/>
  <c r="BI53" i="6"/>
  <c r="AD52" i="6"/>
  <c r="BL52" i="6"/>
  <c r="H54" i="6"/>
  <c r="AZ54" i="6" s="1"/>
  <c r="O54" i="6"/>
  <c r="AL54" i="6"/>
  <c r="M54" i="6"/>
  <c r="BE54" i="6" s="1"/>
  <c r="Q54" i="6"/>
  <c r="W53" i="6"/>
  <c r="Z52" i="6"/>
  <c r="B54" i="6"/>
  <c r="C54" i="6" s="1"/>
  <c r="F54" i="6" s="1"/>
  <c r="D53" i="5"/>
  <c r="D59" i="3"/>
  <c r="M59" i="3" s="1"/>
  <c r="G55" i="6" s="1"/>
  <c r="C60" i="3"/>
  <c r="F59" i="3"/>
  <c r="O59" i="3" s="1"/>
  <c r="B53" i="5" s="1"/>
  <c r="C53" i="5" s="1"/>
  <c r="E59" i="3"/>
  <c r="N59" i="3" s="1"/>
  <c r="I55" i="6" s="1"/>
  <c r="BA55" i="6" s="1"/>
  <c r="E51" i="5"/>
  <c r="T53" i="6"/>
  <c r="X53" i="6"/>
  <c r="Y53" i="6"/>
  <c r="R53" i="6"/>
  <c r="AA53" i="6"/>
  <c r="A68" i="6"/>
  <c r="D67" i="6"/>
  <c r="E68" i="6" s="1"/>
  <c r="J54" i="6"/>
  <c r="BB54" i="6" s="1"/>
  <c r="S54" i="6"/>
  <c r="AY55" i="6" l="1"/>
  <c r="N55" i="6"/>
  <c r="BF55" i="6" s="1"/>
  <c r="BG54" i="6"/>
  <c r="P54" i="6"/>
  <c r="BH54" i="6" s="1"/>
  <c r="AG53" i="6"/>
  <c r="BO53" i="6"/>
  <c r="AJ52" i="6"/>
  <c r="BR52" i="6"/>
  <c r="AM54" i="6"/>
  <c r="BI54" i="6"/>
  <c r="AB53" i="6"/>
  <c r="BJ53" i="6"/>
  <c r="AI53" i="6"/>
  <c r="BQ53" i="6"/>
  <c r="AD53" i="6"/>
  <c r="BL53" i="6"/>
  <c r="AC54" i="6"/>
  <c r="BK54" i="6"/>
  <c r="AH53" i="6"/>
  <c r="BP53" i="6"/>
  <c r="D68" i="6"/>
  <c r="E69" i="6" s="1"/>
  <c r="A69" i="6"/>
  <c r="B55" i="6"/>
  <c r="C55" i="6" s="1"/>
  <c r="F55" i="6" s="1"/>
  <c r="D54" i="5"/>
  <c r="E53" i="5" s="1"/>
  <c r="X54" i="6"/>
  <c r="T54" i="6"/>
  <c r="J55" i="6"/>
  <c r="BB55" i="6" s="1"/>
  <c r="S55" i="6"/>
  <c r="Y54" i="6"/>
  <c r="E52" i="5"/>
  <c r="Z53" i="6"/>
  <c r="R54" i="6"/>
  <c r="H55" i="6"/>
  <c r="AZ55" i="6" s="1"/>
  <c r="O55" i="6"/>
  <c r="AL55" i="6"/>
  <c r="M55" i="6"/>
  <c r="BE55" i="6" s="1"/>
  <c r="Q55" i="6"/>
  <c r="AA54" i="6"/>
  <c r="W54" i="6"/>
  <c r="D60" i="3"/>
  <c r="M60" i="3" s="1"/>
  <c r="G56" i="6" s="1"/>
  <c r="C61" i="3"/>
  <c r="F60" i="3"/>
  <c r="O60" i="3" s="1"/>
  <c r="B54" i="5" s="1"/>
  <c r="C54" i="5" s="1"/>
  <c r="E60" i="3"/>
  <c r="N60" i="3" s="1"/>
  <c r="I56" i="6" s="1"/>
  <c r="BA56" i="6" s="1"/>
  <c r="AY56" i="6" l="1"/>
  <c r="N56" i="6"/>
  <c r="BF56" i="6" s="1"/>
  <c r="BG55" i="6"/>
  <c r="P55" i="6"/>
  <c r="BH55" i="6" s="1"/>
  <c r="AG54" i="6"/>
  <c r="BO54" i="6"/>
  <c r="AD54" i="6"/>
  <c r="BL54" i="6"/>
  <c r="AH54" i="6"/>
  <c r="BP54" i="6"/>
  <c r="AM55" i="6"/>
  <c r="BI55" i="6"/>
  <c r="AJ53" i="6"/>
  <c r="BR53" i="6"/>
  <c r="AB54" i="6"/>
  <c r="BJ54" i="6"/>
  <c r="AI54" i="6"/>
  <c r="BQ54" i="6"/>
  <c r="AC55" i="6"/>
  <c r="BK55" i="6"/>
  <c r="J56" i="6"/>
  <c r="BB56" i="6" s="1"/>
  <c r="S56" i="6"/>
  <c r="T55" i="6"/>
  <c r="D61" i="3"/>
  <c r="M61" i="3" s="1"/>
  <c r="G57" i="6" s="1"/>
  <c r="C62" i="3"/>
  <c r="F61" i="3"/>
  <c r="O61" i="3" s="1"/>
  <c r="B55" i="5" s="1"/>
  <c r="C55" i="5" s="1"/>
  <c r="E61" i="3"/>
  <c r="N61" i="3" s="1"/>
  <c r="I57" i="6" s="1"/>
  <c r="BA57" i="6" s="1"/>
  <c r="A70" i="6"/>
  <c r="D69" i="6"/>
  <c r="E70" i="6" s="1"/>
  <c r="Y55" i="6"/>
  <c r="AL56" i="6"/>
  <c r="M56" i="6"/>
  <c r="BE56" i="6" s="1"/>
  <c r="H56" i="6"/>
  <c r="AZ56" i="6" s="1"/>
  <c r="O56" i="6"/>
  <c r="Q56" i="6"/>
  <c r="W55" i="6"/>
  <c r="X55" i="6"/>
  <c r="R55" i="6"/>
  <c r="AA55" i="6"/>
  <c r="Z54" i="6"/>
  <c r="B56" i="6"/>
  <c r="C56" i="6" s="1"/>
  <c r="F56" i="6" s="1"/>
  <c r="D55" i="5"/>
  <c r="E54" i="5" s="1"/>
  <c r="AY57" i="6" l="1"/>
  <c r="N57" i="6"/>
  <c r="BF57" i="6" s="1"/>
  <c r="BG56" i="6"/>
  <c r="P56" i="6"/>
  <c r="BH56" i="6" s="1"/>
  <c r="AB55" i="6"/>
  <c r="BJ55" i="6"/>
  <c r="AD55" i="6"/>
  <c r="BL55" i="6"/>
  <c r="AI55" i="6"/>
  <c r="BQ55" i="6"/>
  <c r="AC56" i="6"/>
  <c r="BK56" i="6"/>
  <c r="AJ54" i="6"/>
  <c r="BR54" i="6"/>
  <c r="AH55" i="6"/>
  <c r="BP55" i="6"/>
  <c r="AG55" i="6"/>
  <c r="BO55" i="6"/>
  <c r="AM56" i="6"/>
  <c r="BI56" i="6"/>
  <c r="W56" i="6"/>
  <c r="A71" i="6"/>
  <c r="D70" i="6"/>
  <c r="E71" i="6" s="1"/>
  <c r="J57" i="6"/>
  <c r="BB57" i="6" s="1"/>
  <c r="S57" i="6"/>
  <c r="T56" i="6"/>
  <c r="D62" i="3"/>
  <c r="M62" i="3" s="1"/>
  <c r="G58" i="6" s="1"/>
  <c r="C63" i="3"/>
  <c r="F62" i="3"/>
  <c r="O62" i="3" s="1"/>
  <c r="B56" i="5" s="1"/>
  <c r="C56" i="5" s="1"/>
  <c r="E62" i="3"/>
  <c r="N62" i="3" s="1"/>
  <c r="I58" i="6" s="1"/>
  <c r="BA58" i="6" s="1"/>
  <c r="B57" i="6"/>
  <c r="C57" i="6" s="1"/>
  <c r="F57" i="6" s="1"/>
  <c r="D56" i="5"/>
  <c r="E55" i="5" s="1"/>
  <c r="O57" i="6"/>
  <c r="AL57" i="6"/>
  <c r="M57" i="6"/>
  <c r="BE57" i="6" s="1"/>
  <c r="H57" i="6"/>
  <c r="AZ57" i="6" s="1"/>
  <c r="Q57" i="6"/>
  <c r="Z55" i="6"/>
  <c r="X56" i="6"/>
  <c r="Y56" i="6"/>
  <c r="R56" i="6"/>
  <c r="AA56" i="6"/>
  <c r="AY58" i="6" l="1"/>
  <c r="N58" i="6"/>
  <c r="BF58" i="6" s="1"/>
  <c r="BG57" i="6"/>
  <c r="P57" i="6"/>
  <c r="BH57" i="6" s="1"/>
  <c r="AI56" i="6"/>
  <c r="BQ56" i="6"/>
  <c r="AB56" i="6"/>
  <c r="BJ56" i="6"/>
  <c r="AC57" i="6"/>
  <c r="BK57" i="6"/>
  <c r="AH56" i="6"/>
  <c r="BP56" i="6"/>
  <c r="AM57" i="6"/>
  <c r="BI57" i="6"/>
  <c r="AJ55" i="6"/>
  <c r="BR55" i="6"/>
  <c r="AD56" i="6"/>
  <c r="BL56" i="6"/>
  <c r="AG56" i="6"/>
  <c r="BO56" i="6"/>
  <c r="W57" i="6"/>
  <c r="D63" i="3"/>
  <c r="M63" i="3" s="1"/>
  <c r="G59" i="6" s="1"/>
  <c r="C64" i="3"/>
  <c r="F63" i="3"/>
  <c r="O63" i="3" s="1"/>
  <c r="B57" i="5" s="1"/>
  <c r="C57" i="5" s="1"/>
  <c r="E63" i="3"/>
  <c r="N63" i="3" s="1"/>
  <c r="I59" i="6" s="1"/>
  <c r="BA59" i="6" s="1"/>
  <c r="X57" i="6"/>
  <c r="A72" i="6"/>
  <c r="D71" i="6"/>
  <c r="E72" i="6" s="1"/>
  <c r="B58" i="6"/>
  <c r="C58" i="6" s="1"/>
  <c r="F58" i="6" s="1"/>
  <c r="D57" i="5"/>
  <c r="H58" i="6"/>
  <c r="AZ58" i="6" s="1"/>
  <c r="O58" i="6"/>
  <c r="AL58" i="6"/>
  <c r="M58" i="6"/>
  <c r="BE58" i="6" s="1"/>
  <c r="Q58" i="6"/>
  <c r="Y57" i="6"/>
  <c r="R57" i="6"/>
  <c r="Z56" i="6"/>
  <c r="AA57" i="6"/>
  <c r="J58" i="6"/>
  <c r="BB58" i="6" s="1"/>
  <c r="S58" i="6"/>
  <c r="T57" i="6"/>
  <c r="AY59" i="6" l="1"/>
  <c r="N59" i="6"/>
  <c r="BG58" i="6"/>
  <c r="P58" i="6"/>
  <c r="AM58" i="6"/>
  <c r="BI58" i="6"/>
  <c r="AJ56" i="6"/>
  <c r="BR56" i="6"/>
  <c r="AD57" i="6"/>
  <c r="BL57" i="6"/>
  <c r="AC58" i="6"/>
  <c r="BK58" i="6"/>
  <c r="AH57" i="6"/>
  <c r="BP57" i="6"/>
  <c r="AB57" i="6"/>
  <c r="BJ57" i="6"/>
  <c r="AI57" i="6"/>
  <c r="BQ57" i="6"/>
  <c r="AG57" i="6"/>
  <c r="BO57" i="6"/>
  <c r="X58" i="6"/>
  <c r="J59" i="6"/>
  <c r="BB59" i="6" s="1"/>
  <c r="S59" i="6"/>
  <c r="B59" i="6"/>
  <c r="C59" i="6" s="1"/>
  <c r="F59" i="6" s="1"/>
  <c r="D58" i="5"/>
  <c r="A73" i="6"/>
  <c r="D72" i="6"/>
  <c r="E73" i="6" s="1"/>
  <c r="H59" i="6"/>
  <c r="AZ59" i="6" s="1"/>
  <c r="O59" i="6"/>
  <c r="AL59" i="6"/>
  <c r="BF59" i="6"/>
  <c r="M59" i="6"/>
  <c r="BE59" i="6" s="1"/>
  <c r="Q59" i="6"/>
  <c r="D64" i="3"/>
  <c r="M64" i="3" s="1"/>
  <c r="G60" i="6" s="1"/>
  <c r="C65" i="3"/>
  <c r="F64" i="3"/>
  <c r="O64" i="3" s="1"/>
  <c r="B58" i="5" s="1"/>
  <c r="C58" i="5" s="1"/>
  <c r="E64" i="3"/>
  <c r="N64" i="3" s="1"/>
  <c r="I60" i="6" s="1"/>
  <c r="BA60" i="6" s="1"/>
  <c r="R58" i="6"/>
  <c r="T58" i="6"/>
  <c r="BH58" i="6"/>
  <c r="Y58" i="6"/>
  <c r="Z57" i="6"/>
  <c r="E56" i="5"/>
  <c r="AA58" i="6"/>
  <c r="W58" i="6"/>
  <c r="AY60" i="6" l="1"/>
  <c r="N60" i="6"/>
  <c r="BF60" i="6" s="1"/>
  <c r="BG59" i="6"/>
  <c r="P59" i="6"/>
  <c r="BH59" i="6" s="1"/>
  <c r="AI58" i="6"/>
  <c r="BQ58" i="6"/>
  <c r="AM59" i="6"/>
  <c r="BI59" i="6"/>
  <c r="AJ57" i="6"/>
  <c r="BR57" i="6"/>
  <c r="AD58" i="6"/>
  <c r="BL58" i="6"/>
  <c r="AB58" i="6"/>
  <c r="BJ58" i="6"/>
  <c r="AC59" i="6"/>
  <c r="BK59" i="6"/>
  <c r="AG58" i="6"/>
  <c r="BO58" i="6"/>
  <c r="AH58" i="6"/>
  <c r="BP58" i="6"/>
  <c r="AA59" i="6"/>
  <c r="Z58" i="6"/>
  <c r="AL60" i="6"/>
  <c r="M60" i="6"/>
  <c r="BE60" i="6" s="1"/>
  <c r="O60" i="6"/>
  <c r="H60" i="6"/>
  <c r="AZ60" i="6" s="1"/>
  <c r="Q60" i="6"/>
  <c r="AA60" i="6" s="1"/>
  <c r="D65" i="3"/>
  <c r="M65" i="3" s="1"/>
  <c r="G61" i="6" s="1"/>
  <c r="C66" i="3"/>
  <c r="F65" i="3"/>
  <c r="O65" i="3" s="1"/>
  <c r="B59" i="5" s="1"/>
  <c r="C59" i="5" s="1"/>
  <c r="E65" i="3"/>
  <c r="N65" i="3" s="1"/>
  <c r="I61" i="6" s="1"/>
  <c r="BA61" i="6" s="1"/>
  <c r="X59" i="6"/>
  <c r="J60" i="6"/>
  <c r="BB60" i="6" s="1"/>
  <c r="S60" i="6"/>
  <c r="BK60" i="6" s="1"/>
  <c r="B60" i="6"/>
  <c r="C60" i="6" s="1"/>
  <c r="F60" i="6" s="1"/>
  <c r="D59" i="5"/>
  <c r="D73" i="6"/>
  <c r="E74" i="6" s="1"/>
  <c r="A74" i="6"/>
  <c r="W59" i="6"/>
  <c r="T59" i="6"/>
  <c r="Y59" i="6"/>
  <c r="R59" i="6"/>
  <c r="E57" i="5"/>
  <c r="AY61" i="6" l="1"/>
  <c r="N61" i="6"/>
  <c r="BF61" i="6" s="1"/>
  <c r="BG60" i="6"/>
  <c r="P60" i="6"/>
  <c r="BH60" i="6" s="1"/>
  <c r="AC60" i="6"/>
  <c r="AG59" i="6"/>
  <c r="BO59" i="6"/>
  <c r="AH59" i="6"/>
  <c r="BP59" i="6"/>
  <c r="AD59" i="6"/>
  <c r="BL59" i="6"/>
  <c r="AJ58" i="6"/>
  <c r="BR58" i="6"/>
  <c r="AB59" i="6"/>
  <c r="BJ59" i="6"/>
  <c r="AI59" i="6"/>
  <c r="BQ59" i="6"/>
  <c r="AM60" i="6"/>
  <c r="BI60" i="6"/>
  <c r="J61" i="6"/>
  <c r="BB61" i="6" s="1"/>
  <c r="S61" i="6"/>
  <c r="D74" i="6"/>
  <c r="E75" i="6" s="1"/>
  <c r="A75" i="6"/>
  <c r="Y60" i="6"/>
  <c r="X60" i="6"/>
  <c r="B61" i="6"/>
  <c r="C61" i="6" s="1"/>
  <c r="F61" i="6" s="1"/>
  <c r="D60" i="5"/>
  <c r="E59" i="5" s="1"/>
  <c r="E58" i="5"/>
  <c r="D66" i="3"/>
  <c r="M66" i="3" s="1"/>
  <c r="G62" i="6" s="1"/>
  <c r="C67" i="3"/>
  <c r="F66" i="3"/>
  <c r="O66" i="3" s="1"/>
  <c r="B60" i="5" s="1"/>
  <c r="C60" i="5" s="1"/>
  <c r="E66" i="3"/>
  <c r="N66" i="3" s="1"/>
  <c r="I62" i="6" s="1"/>
  <c r="BA62" i="6" s="1"/>
  <c r="O61" i="6"/>
  <c r="AL61" i="6"/>
  <c r="M61" i="6"/>
  <c r="BE61" i="6" s="1"/>
  <c r="H61" i="6"/>
  <c r="AZ61" i="6" s="1"/>
  <c r="Q61" i="6"/>
  <c r="W60" i="6"/>
  <c r="Z59" i="6"/>
  <c r="T60" i="6"/>
  <c r="R60" i="6"/>
  <c r="AY62" i="6" l="1"/>
  <c r="N62" i="6"/>
  <c r="BG61" i="6"/>
  <c r="P61" i="6"/>
  <c r="BH61" i="6" s="1"/>
  <c r="AD60" i="6"/>
  <c r="BL60" i="6"/>
  <c r="AB60" i="6"/>
  <c r="BJ60" i="6"/>
  <c r="AG60" i="6"/>
  <c r="BO60" i="6"/>
  <c r="AC61" i="6"/>
  <c r="BK61" i="6"/>
  <c r="AJ59" i="6"/>
  <c r="BR59" i="6"/>
  <c r="AI60" i="6"/>
  <c r="BQ60" i="6"/>
  <c r="AH60" i="6"/>
  <c r="BP60" i="6"/>
  <c r="AM61" i="6"/>
  <c r="BI61" i="6"/>
  <c r="H62" i="6"/>
  <c r="AZ62" i="6" s="1"/>
  <c r="O62" i="6"/>
  <c r="BF62" i="6"/>
  <c r="AL62" i="6"/>
  <c r="M62" i="6"/>
  <c r="BE62" i="6" s="1"/>
  <c r="Q62" i="6"/>
  <c r="W61" i="6"/>
  <c r="Z60" i="6"/>
  <c r="T61" i="6"/>
  <c r="B62" i="6"/>
  <c r="C62" i="6" s="1"/>
  <c r="F62" i="6" s="1"/>
  <c r="D61" i="5"/>
  <c r="A76" i="6"/>
  <c r="D75" i="6"/>
  <c r="E76" i="6" s="1"/>
  <c r="J62" i="6"/>
  <c r="BB62" i="6" s="1"/>
  <c r="S62" i="6"/>
  <c r="D67" i="3"/>
  <c r="M67" i="3" s="1"/>
  <c r="G63" i="6" s="1"/>
  <c r="C68" i="3"/>
  <c r="F67" i="3"/>
  <c r="O67" i="3" s="1"/>
  <c r="B61" i="5" s="1"/>
  <c r="C61" i="5" s="1"/>
  <c r="E67" i="3"/>
  <c r="N67" i="3" s="1"/>
  <c r="I63" i="6" s="1"/>
  <c r="BA63" i="6" s="1"/>
  <c r="R61" i="6"/>
  <c r="AA61" i="6"/>
  <c r="X61" i="6"/>
  <c r="Y61" i="6"/>
  <c r="AY63" i="6" l="1"/>
  <c r="N63" i="6"/>
  <c r="BF63" i="6" s="1"/>
  <c r="BG62" i="6"/>
  <c r="P62" i="6"/>
  <c r="BH62" i="6" s="1"/>
  <c r="AI61" i="6"/>
  <c r="BQ61" i="6"/>
  <c r="AG61" i="6"/>
  <c r="BO61" i="6"/>
  <c r="AM62" i="6"/>
  <c r="BI62" i="6"/>
  <c r="AH61" i="6"/>
  <c r="BP61" i="6"/>
  <c r="AJ60" i="6"/>
  <c r="BR60" i="6"/>
  <c r="AB61" i="6"/>
  <c r="BJ61" i="6"/>
  <c r="AC62" i="6"/>
  <c r="BK62" i="6"/>
  <c r="AD61" i="6"/>
  <c r="BL61" i="6"/>
  <c r="D68" i="3"/>
  <c r="M68" i="3" s="1"/>
  <c r="G64" i="6" s="1"/>
  <c r="C69" i="3"/>
  <c r="F68" i="3"/>
  <c r="O68" i="3" s="1"/>
  <c r="B62" i="5" s="1"/>
  <c r="C62" i="5" s="1"/>
  <c r="E68" i="3"/>
  <c r="N68" i="3" s="1"/>
  <c r="I64" i="6" s="1"/>
  <c r="BA64" i="6" s="1"/>
  <c r="AA62" i="6"/>
  <c r="A77" i="6"/>
  <c r="D76" i="6"/>
  <c r="E77" i="6" s="1"/>
  <c r="T62" i="6"/>
  <c r="X62" i="6"/>
  <c r="H63" i="6"/>
  <c r="AZ63" i="6" s="1"/>
  <c r="O63" i="6"/>
  <c r="AL63" i="6"/>
  <c r="M63" i="6"/>
  <c r="BE63" i="6" s="1"/>
  <c r="Q63" i="6"/>
  <c r="B63" i="6"/>
  <c r="C63" i="6" s="1"/>
  <c r="F63" i="6" s="1"/>
  <c r="D62" i="5"/>
  <c r="E60" i="5"/>
  <c r="Y62" i="6"/>
  <c r="Z61" i="6"/>
  <c r="R62" i="6"/>
  <c r="W62" i="6"/>
  <c r="J63" i="6"/>
  <c r="BB63" i="6" s="1"/>
  <c r="S63" i="6"/>
  <c r="AY64" i="6" l="1"/>
  <c r="N64" i="6"/>
  <c r="BF64" i="6" s="1"/>
  <c r="BG63" i="6"/>
  <c r="P63" i="6"/>
  <c r="BH63" i="6" s="1"/>
  <c r="AG62" i="6"/>
  <c r="BO62" i="6"/>
  <c r="AM63" i="6"/>
  <c r="BI63" i="6"/>
  <c r="AD62" i="6"/>
  <c r="BL62" i="6"/>
  <c r="AB62" i="6"/>
  <c r="BJ62" i="6"/>
  <c r="AI62" i="6"/>
  <c r="BQ62" i="6"/>
  <c r="AJ61" i="6"/>
  <c r="BR61" i="6"/>
  <c r="AC63" i="6"/>
  <c r="BK63" i="6"/>
  <c r="AH62" i="6"/>
  <c r="BP62" i="6"/>
  <c r="W63" i="6"/>
  <c r="J64" i="6"/>
  <c r="BB64" i="6" s="1"/>
  <c r="S64" i="6"/>
  <c r="Y63" i="6"/>
  <c r="D69" i="3"/>
  <c r="M69" i="3" s="1"/>
  <c r="G65" i="6" s="1"/>
  <c r="C70" i="3"/>
  <c r="F69" i="3"/>
  <c r="O69" i="3" s="1"/>
  <c r="B63" i="5" s="1"/>
  <c r="C63" i="5" s="1"/>
  <c r="E69" i="3"/>
  <c r="N69" i="3" s="1"/>
  <c r="I65" i="6" s="1"/>
  <c r="BA65" i="6" s="1"/>
  <c r="X63" i="6"/>
  <c r="AL64" i="6"/>
  <c r="M64" i="6"/>
  <c r="BE64" i="6" s="1"/>
  <c r="H64" i="6"/>
  <c r="AZ64" i="6" s="1"/>
  <c r="O64" i="6"/>
  <c r="Q64" i="6"/>
  <c r="T63" i="6"/>
  <c r="Z62" i="6"/>
  <c r="B64" i="6"/>
  <c r="C64" i="6" s="1"/>
  <c r="F64" i="6" s="1"/>
  <c r="D63" i="5"/>
  <c r="R63" i="6"/>
  <c r="A78" i="6"/>
  <c r="D77" i="6"/>
  <c r="E78" i="6" s="1"/>
  <c r="E61" i="5"/>
  <c r="AA63" i="6"/>
  <c r="AY65" i="6" l="1"/>
  <c r="N65" i="6"/>
  <c r="BG64" i="6"/>
  <c r="P64" i="6"/>
  <c r="BH64" i="6" s="1"/>
  <c r="AM64" i="6"/>
  <c r="BI64" i="6"/>
  <c r="AI63" i="6"/>
  <c r="BQ63" i="6"/>
  <c r="AC64" i="6"/>
  <c r="BK64" i="6"/>
  <c r="AB63" i="6"/>
  <c r="BJ63" i="6"/>
  <c r="AJ62" i="6"/>
  <c r="BR62" i="6"/>
  <c r="AH63" i="6"/>
  <c r="BP63" i="6"/>
  <c r="AD63" i="6"/>
  <c r="BL63" i="6"/>
  <c r="AG63" i="6"/>
  <c r="BO63" i="6"/>
  <c r="T64" i="6"/>
  <c r="B65" i="6"/>
  <c r="C65" i="6" s="1"/>
  <c r="F65" i="6" s="1"/>
  <c r="D64" i="5"/>
  <c r="E63" i="5" s="1"/>
  <c r="D78" i="6"/>
  <c r="E79" i="6" s="1"/>
  <c r="A79" i="6"/>
  <c r="W64" i="6"/>
  <c r="Z63" i="6"/>
  <c r="J65" i="6"/>
  <c r="BB65" i="6" s="1"/>
  <c r="S65" i="6"/>
  <c r="X64" i="6"/>
  <c r="Y64" i="6"/>
  <c r="R64" i="6"/>
  <c r="D70" i="3"/>
  <c r="M70" i="3" s="1"/>
  <c r="G66" i="6" s="1"/>
  <c r="C71" i="3"/>
  <c r="F70" i="3"/>
  <c r="O70" i="3" s="1"/>
  <c r="B64" i="5" s="1"/>
  <c r="C64" i="5" s="1"/>
  <c r="E70" i="3"/>
  <c r="N70" i="3" s="1"/>
  <c r="I66" i="6" s="1"/>
  <c r="BA66" i="6" s="1"/>
  <c r="E62" i="5"/>
  <c r="AA64" i="6"/>
  <c r="O65" i="6"/>
  <c r="BF65" i="6"/>
  <c r="AL65" i="6"/>
  <c r="M65" i="6"/>
  <c r="BE65" i="6" s="1"/>
  <c r="H65" i="6"/>
  <c r="AZ65" i="6" s="1"/>
  <c r="Q65" i="6"/>
  <c r="AY66" i="6" l="1"/>
  <c r="N66" i="6"/>
  <c r="BF66" i="6" s="1"/>
  <c r="BG65" i="6"/>
  <c r="P65" i="6"/>
  <c r="BH65" i="6" s="1"/>
  <c r="AG64" i="6"/>
  <c r="BO64" i="6"/>
  <c r="AJ63" i="6"/>
  <c r="BR63" i="6"/>
  <c r="AI64" i="6"/>
  <c r="BQ64" i="6"/>
  <c r="AH64" i="6"/>
  <c r="BP64" i="6"/>
  <c r="AB64" i="6"/>
  <c r="BJ64" i="6"/>
  <c r="AM65" i="6"/>
  <c r="BI65" i="6"/>
  <c r="AC65" i="6"/>
  <c r="BK65" i="6"/>
  <c r="AD64" i="6"/>
  <c r="BL64" i="6"/>
  <c r="Y65" i="6"/>
  <c r="A80" i="6"/>
  <c r="D79" i="6"/>
  <c r="E80" i="6" s="1"/>
  <c r="T65" i="6"/>
  <c r="R65" i="6"/>
  <c r="Z64" i="6"/>
  <c r="X65" i="6"/>
  <c r="B66" i="6"/>
  <c r="C66" i="6" s="1"/>
  <c r="F66" i="6" s="1"/>
  <c r="D65" i="5"/>
  <c r="E64" i="5" s="1"/>
  <c r="J66" i="6"/>
  <c r="BB66" i="6" s="1"/>
  <c r="S66" i="6"/>
  <c r="H66" i="6"/>
  <c r="AZ66" i="6" s="1"/>
  <c r="O66" i="6"/>
  <c r="AL66" i="6"/>
  <c r="M66" i="6"/>
  <c r="BE66" i="6" s="1"/>
  <c r="Q66" i="6"/>
  <c r="AA65" i="6"/>
  <c r="W65" i="6"/>
  <c r="D71" i="3"/>
  <c r="M71" i="3" s="1"/>
  <c r="G67" i="6" s="1"/>
  <c r="C72" i="3"/>
  <c r="F71" i="3"/>
  <c r="O71" i="3" s="1"/>
  <c r="B65" i="5" s="1"/>
  <c r="C65" i="5" s="1"/>
  <c r="E71" i="3"/>
  <c r="N71" i="3" s="1"/>
  <c r="I67" i="6" s="1"/>
  <c r="BA67" i="6" s="1"/>
  <c r="AY67" i="6" l="1"/>
  <c r="N67" i="6"/>
  <c r="BF67" i="6" s="1"/>
  <c r="BG66" i="6"/>
  <c r="P66" i="6"/>
  <c r="BH66" i="6" s="1"/>
  <c r="AB65" i="6"/>
  <c r="BJ65" i="6"/>
  <c r="AG65" i="6"/>
  <c r="BO65" i="6"/>
  <c r="AH65" i="6"/>
  <c r="BP65" i="6"/>
  <c r="AC66" i="6"/>
  <c r="BK66" i="6"/>
  <c r="AM66" i="6"/>
  <c r="BI66" i="6"/>
  <c r="AJ64" i="6"/>
  <c r="BR64" i="6"/>
  <c r="AD65" i="6"/>
  <c r="BL65" i="6"/>
  <c r="AI65" i="6"/>
  <c r="BQ65" i="6"/>
  <c r="R66" i="6"/>
  <c r="D72" i="3"/>
  <c r="M72" i="3" s="1"/>
  <c r="G68" i="6" s="1"/>
  <c r="C73" i="3"/>
  <c r="F72" i="3"/>
  <c r="O72" i="3" s="1"/>
  <c r="B66" i="5" s="1"/>
  <c r="C66" i="5" s="1"/>
  <c r="E72" i="3"/>
  <c r="N72" i="3" s="1"/>
  <c r="I68" i="6" s="1"/>
  <c r="BA68" i="6" s="1"/>
  <c r="H67" i="6"/>
  <c r="AZ67" i="6" s="1"/>
  <c r="O67" i="6"/>
  <c r="AL67" i="6"/>
  <c r="M67" i="6"/>
  <c r="BE67" i="6" s="1"/>
  <c r="Q67" i="6"/>
  <c r="B67" i="6"/>
  <c r="C67" i="6" s="1"/>
  <c r="F67" i="6" s="1"/>
  <c r="D66" i="5"/>
  <c r="E65" i="5" s="1"/>
  <c r="A81" i="6"/>
  <c r="D80" i="6"/>
  <c r="E81" i="6" s="1"/>
  <c r="J67" i="6"/>
  <c r="BB67" i="6" s="1"/>
  <c r="S67" i="6"/>
  <c r="T66" i="6"/>
  <c r="AA66" i="6"/>
  <c r="W66" i="6"/>
  <c r="X66" i="6"/>
  <c r="Y66" i="6"/>
  <c r="Z65" i="6"/>
  <c r="AY68" i="6" l="1"/>
  <c r="N68" i="6"/>
  <c r="BF68" i="6" s="1"/>
  <c r="BG67" i="6"/>
  <c r="P67" i="6"/>
  <c r="BH67" i="6" s="1"/>
  <c r="AI66" i="6"/>
  <c r="BQ66" i="6"/>
  <c r="AD66" i="6"/>
  <c r="BL66" i="6"/>
  <c r="AG66" i="6"/>
  <c r="BO66" i="6"/>
  <c r="AC67" i="6"/>
  <c r="BK67" i="6"/>
  <c r="AH66" i="6"/>
  <c r="BP66" i="6"/>
  <c r="AM67" i="6"/>
  <c r="BI67" i="6"/>
  <c r="AJ65" i="6"/>
  <c r="BR65" i="6"/>
  <c r="AB66" i="6"/>
  <c r="BJ66" i="6"/>
  <c r="AL68" i="6"/>
  <c r="M68" i="6"/>
  <c r="BE68" i="6" s="1"/>
  <c r="O68" i="6"/>
  <c r="H68" i="6"/>
  <c r="AZ68" i="6" s="1"/>
  <c r="Q68" i="6"/>
  <c r="Y67" i="6"/>
  <c r="X67" i="6"/>
  <c r="B68" i="6"/>
  <c r="C68" i="6" s="1"/>
  <c r="F68" i="6" s="1"/>
  <c r="D67" i="5"/>
  <c r="E66" i="5" s="1"/>
  <c r="R67" i="6"/>
  <c r="J68" i="6"/>
  <c r="BB68" i="6" s="1"/>
  <c r="S68" i="6"/>
  <c r="D81" i="6"/>
  <c r="E82" i="6" s="1"/>
  <c r="A82" i="6"/>
  <c r="W67" i="6"/>
  <c r="Z66" i="6"/>
  <c r="D73" i="3"/>
  <c r="M73" i="3" s="1"/>
  <c r="G69" i="6" s="1"/>
  <c r="C74" i="3"/>
  <c r="F73" i="3"/>
  <c r="O73" i="3" s="1"/>
  <c r="B67" i="5" s="1"/>
  <c r="C67" i="5" s="1"/>
  <c r="E73" i="3"/>
  <c r="N73" i="3" s="1"/>
  <c r="I69" i="6" s="1"/>
  <c r="BA69" i="6" s="1"/>
  <c r="T67" i="6"/>
  <c r="AA67" i="6"/>
  <c r="AY69" i="6" l="1"/>
  <c r="N69" i="6"/>
  <c r="BF69" i="6" s="1"/>
  <c r="BG68" i="6"/>
  <c r="P68" i="6"/>
  <c r="BH68" i="6" s="1"/>
  <c r="AD67" i="6"/>
  <c r="BL67" i="6"/>
  <c r="AM68" i="6"/>
  <c r="BI68" i="6"/>
  <c r="AB67" i="6"/>
  <c r="BJ67" i="6"/>
  <c r="AJ66" i="6"/>
  <c r="BR66" i="6"/>
  <c r="AC68" i="6"/>
  <c r="BK68" i="6"/>
  <c r="AG67" i="6"/>
  <c r="BO67" i="6"/>
  <c r="AI67" i="6"/>
  <c r="BQ67" i="6"/>
  <c r="AH67" i="6"/>
  <c r="BP67" i="6"/>
  <c r="AA68" i="6"/>
  <c r="T68" i="6"/>
  <c r="R68" i="6"/>
  <c r="Y68" i="6"/>
  <c r="D82" i="6"/>
  <c r="E83" i="6" s="1"/>
  <c r="A83" i="6"/>
  <c r="Z67" i="6"/>
  <c r="J69" i="6"/>
  <c r="BB69" i="6" s="1"/>
  <c r="S69" i="6"/>
  <c r="W68" i="6"/>
  <c r="D74" i="3"/>
  <c r="M74" i="3" s="1"/>
  <c r="G70" i="6" s="1"/>
  <c r="C75" i="3"/>
  <c r="F74" i="3"/>
  <c r="O74" i="3" s="1"/>
  <c r="B68" i="5" s="1"/>
  <c r="C68" i="5" s="1"/>
  <c r="E74" i="3"/>
  <c r="N74" i="3" s="1"/>
  <c r="I70" i="6" s="1"/>
  <c r="BA70" i="6" s="1"/>
  <c r="X68" i="6"/>
  <c r="O69" i="6"/>
  <c r="AL69" i="6"/>
  <c r="M69" i="6"/>
  <c r="BE69" i="6" s="1"/>
  <c r="H69" i="6"/>
  <c r="AZ69" i="6" s="1"/>
  <c r="Q69" i="6"/>
  <c r="B69" i="6"/>
  <c r="C69" i="6" s="1"/>
  <c r="F69" i="6" s="1"/>
  <c r="D68" i="5"/>
  <c r="AY70" i="6" l="1"/>
  <c r="N70" i="6"/>
  <c r="BF70" i="6" s="1"/>
  <c r="BG69" i="6"/>
  <c r="P69" i="6"/>
  <c r="BH69" i="6" s="1"/>
  <c r="AJ67" i="6"/>
  <c r="BR67" i="6"/>
  <c r="AM69" i="6"/>
  <c r="BI69" i="6"/>
  <c r="AH68" i="6"/>
  <c r="BP68" i="6"/>
  <c r="AI68" i="6"/>
  <c r="BQ68" i="6"/>
  <c r="AG68" i="6"/>
  <c r="BO68" i="6"/>
  <c r="AC69" i="6"/>
  <c r="BK69" i="6"/>
  <c r="AD68" i="6"/>
  <c r="BL68" i="6"/>
  <c r="AB68" i="6"/>
  <c r="BJ68" i="6"/>
  <c r="J70" i="6"/>
  <c r="BB70" i="6" s="1"/>
  <c r="S70" i="6"/>
  <c r="T69" i="6"/>
  <c r="W69" i="6"/>
  <c r="R69" i="6"/>
  <c r="B70" i="6"/>
  <c r="C70" i="6" s="1"/>
  <c r="F70" i="6" s="1"/>
  <c r="D69" i="5"/>
  <c r="H70" i="6"/>
  <c r="AZ70" i="6" s="1"/>
  <c r="O70" i="6"/>
  <c r="AL70" i="6"/>
  <c r="M70" i="6"/>
  <c r="BE70" i="6" s="1"/>
  <c r="Q70" i="6"/>
  <c r="Z68" i="6"/>
  <c r="AA69" i="6"/>
  <c r="X69" i="6"/>
  <c r="D75" i="3"/>
  <c r="M75" i="3" s="1"/>
  <c r="G71" i="6" s="1"/>
  <c r="C76" i="3"/>
  <c r="F75" i="3"/>
  <c r="O75" i="3" s="1"/>
  <c r="B69" i="5" s="1"/>
  <c r="C69" i="5" s="1"/>
  <c r="E75" i="3"/>
  <c r="N75" i="3" s="1"/>
  <c r="I71" i="6" s="1"/>
  <c r="BA71" i="6" s="1"/>
  <c r="A84" i="6"/>
  <c r="D83" i="6"/>
  <c r="E84" i="6" s="1"/>
  <c r="E67" i="5"/>
  <c r="Y69" i="6"/>
  <c r="AY71" i="6" l="1"/>
  <c r="N71" i="6"/>
  <c r="BF71" i="6" s="1"/>
  <c r="BG70" i="6"/>
  <c r="P70" i="6"/>
  <c r="BH70" i="6" s="1"/>
  <c r="AB69" i="6"/>
  <c r="BJ69" i="6"/>
  <c r="AD69" i="6"/>
  <c r="BL69" i="6"/>
  <c r="AJ68" i="6"/>
  <c r="BR68" i="6"/>
  <c r="AM70" i="6"/>
  <c r="BI70" i="6"/>
  <c r="AC70" i="6"/>
  <c r="BK70" i="6"/>
  <c r="AH69" i="6"/>
  <c r="BP69" i="6"/>
  <c r="AG69" i="6"/>
  <c r="BO69" i="6"/>
  <c r="AI69" i="6"/>
  <c r="BQ69" i="6"/>
  <c r="J71" i="6"/>
  <c r="BB71" i="6" s="1"/>
  <c r="S71" i="6"/>
  <c r="AL71" i="6"/>
  <c r="H71" i="6"/>
  <c r="AZ71" i="6" s="1"/>
  <c r="O71" i="6"/>
  <c r="M71" i="6"/>
  <c r="BE71" i="6" s="1"/>
  <c r="Q71" i="6"/>
  <c r="T70" i="6"/>
  <c r="W70" i="6"/>
  <c r="A85" i="6"/>
  <c r="D84" i="6"/>
  <c r="E85" i="6" s="1"/>
  <c r="R70" i="6"/>
  <c r="Z69" i="6"/>
  <c r="B71" i="6"/>
  <c r="C71" i="6" s="1"/>
  <c r="F71" i="6" s="1"/>
  <c r="D70" i="5"/>
  <c r="D76" i="3"/>
  <c r="M76" i="3" s="1"/>
  <c r="G72" i="6" s="1"/>
  <c r="C77" i="3"/>
  <c r="F76" i="3"/>
  <c r="O76" i="3" s="1"/>
  <c r="B70" i="5" s="1"/>
  <c r="C70" i="5" s="1"/>
  <c r="E76" i="3"/>
  <c r="N76" i="3" s="1"/>
  <c r="I72" i="6" s="1"/>
  <c r="BA72" i="6" s="1"/>
  <c r="AA70" i="6"/>
  <c r="X70" i="6"/>
  <c r="E68" i="5"/>
  <c r="Y70" i="6"/>
  <c r="AY72" i="6" l="1"/>
  <c r="N72" i="6"/>
  <c r="BF72" i="6" s="1"/>
  <c r="BG71" i="6"/>
  <c r="P71" i="6"/>
  <c r="BH71" i="6" s="1"/>
  <c r="AB70" i="6"/>
  <c r="BJ70" i="6"/>
  <c r="AJ69" i="6"/>
  <c r="BR69" i="6"/>
  <c r="AM71" i="6"/>
  <c r="BI71" i="6"/>
  <c r="AG70" i="6"/>
  <c r="BO70" i="6"/>
  <c r="AC71" i="6"/>
  <c r="BK71" i="6"/>
  <c r="AH70" i="6"/>
  <c r="BP70" i="6"/>
  <c r="AI70" i="6"/>
  <c r="BQ70" i="6"/>
  <c r="AD70" i="6"/>
  <c r="BL70" i="6"/>
  <c r="R71" i="6"/>
  <c r="B72" i="6"/>
  <c r="C72" i="6" s="1"/>
  <c r="F72" i="6" s="1"/>
  <c r="D71" i="5"/>
  <c r="D85" i="6"/>
  <c r="E86" i="6" s="1"/>
  <c r="A86" i="6"/>
  <c r="T71" i="6"/>
  <c r="X71" i="6"/>
  <c r="W71" i="6"/>
  <c r="H72" i="6"/>
  <c r="AZ72" i="6" s="1"/>
  <c r="O72" i="6"/>
  <c r="AL72" i="6"/>
  <c r="M72" i="6"/>
  <c r="BE72" i="6" s="1"/>
  <c r="Q72" i="6"/>
  <c r="Y71" i="6"/>
  <c r="J72" i="6"/>
  <c r="BB72" i="6" s="1"/>
  <c r="S72" i="6"/>
  <c r="D77" i="3"/>
  <c r="M77" i="3" s="1"/>
  <c r="G73" i="6" s="1"/>
  <c r="C78" i="3"/>
  <c r="F77" i="3"/>
  <c r="O77" i="3" s="1"/>
  <c r="B71" i="5" s="1"/>
  <c r="C71" i="5" s="1"/>
  <c r="E77" i="3"/>
  <c r="N77" i="3" s="1"/>
  <c r="I73" i="6" s="1"/>
  <c r="BA73" i="6" s="1"/>
  <c r="E69" i="5"/>
  <c r="Z70" i="6"/>
  <c r="AA71" i="6"/>
  <c r="AY73" i="6" l="1"/>
  <c r="N73" i="6"/>
  <c r="BF73" i="6" s="1"/>
  <c r="BG72" i="6"/>
  <c r="P72" i="6"/>
  <c r="AG71" i="6"/>
  <c r="BO71" i="6"/>
  <c r="AM72" i="6"/>
  <c r="BI72" i="6"/>
  <c r="AD71" i="6"/>
  <c r="BL71" i="6"/>
  <c r="AI71" i="6"/>
  <c r="BQ71" i="6"/>
  <c r="AC72" i="6"/>
  <c r="BK72" i="6"/>
  <c r="AJ70" i="6"/>
  <c r="BR70" i="6"/>
  <c r="AH71" i="6"/>
  <c r="BP71" i="6"/>
  <c r="AB71" i="6"/>
  <c r="BJ71" i="6"/>
  <c r="AA72" i="6"/>
  <c r="J73" i="6"/>
  <c r="BB73" i="6" s="1"/>
  <c r="S73" i="6"/>
  <c r="BH72" i="6"/>
  <c r="Y72" i="6"/>
  <c r="T72" i="6"/>
  <c r="R72" i="6"/>
  <c r="D78" i="3"/>
  <c r="M78" i="3" s="1"/>
  <c r="G74" i="6" s="1"/>
  <c r="C79" i="3"/>
  <c r="F78" i="3"/>
  <c r="O78" i="3" s="1"/>
  <c r="B72" i="5" s="1"/>
  <c r="C72" i="5" s="1"/>
  <c r="E78" i="3"/>
  <c r="N78" i="3" s="1"/>
  <c r="I74" i="6" s="1"/>
  <c r="BA74" i="6" s="1"/>
  <c r="Z71" i="6"/>
  <c r="D86" i="6"/>
  <c r="E87" i="6" s="1"/>
  <c r="A87" i="6"/>
  <c r="B73" i="6"/>
  <c r="C73" i="6" s="1"/>
  <c r="F73" i="6" s="1"/>
  <c r="D72" i="5"/>
  <c r="X72" i="6"/>
  <c r="E70" i="5"/>
  <c r="AL73" i="6"/>
  <c r="H73" i="6"/>
  <c r="AZ73" i="6" s="1"/>
  <c r="O73" i="6"/>
  <c r="M73" i="6"/>
  <c r="BE73" i="6" s="1"/>
  <c r="Q73" i="6"/>
  <c r="W72" i="6"/>
  <c r="AY74" i="6" l="1"/>
  <c r="N74" i="6"/>
  <c r="BG73" i="6"/>
  <c r="P73" i="6"/>
  <c r="BH73" i="6" s="1"/>
  <c r="AM73" i="6"/>
  <c r="BI73" i="6"/>
  <c r="AD72" i="6"/>
  <c r="BL72" i="6"/>
  <c r="AC73" i="6"/>
  <c r="BK73" i="6"/>
  <c r="AJ71" i="6"/>
  <c r="BR71" i="6"/>
  <c r="AB72" i="6"/>
  <c r="BJ72" i="6"/>
  <c r="AI72" i="6"/>
  <c r="BQ72" i="6"/>
  <c r="AG72" i="6"/>
  <c r="BO72" i="6"/>
  <c r="AH72" i="6"/>
  <c r="BP72" i="6"/>
  <c r="X73" i="6"/>
  <c r="B74" i="6"/>
  <c r="C74" i="6" s="1"/>
  <c r="F74" i="6" s="1"/>
  <c r="D73" i="5"/>
  <c r="E72" i="5" s="1"/>
  <c r="A88" i="6"/>
  <c r="D87" i="6"/>
  <c r="E88" i="6" s="1"/>
  <c r="Z72" i="6"/>
  <c r="Y73" i="6"/>
  <c r="E71" i="5"/>
  <c r="J74" i="6"/>
  <c r="BB74" i="6" s="1"/>
  <c r="S74" i="6"/>
  <c r="T73" i="6"/>
  <c r="AA73" i="6"/>
  <c r="D79" i="3"/>
  <c r="M79" i="3" s="1"/>
  <c r="G75" i="6" s="1"/>
  <c r="C80" i="3"/>
  <c r="F79" i="3"/>
  <c r="O79" i="3" s="1"/>
  <c r="B73" i="5" s="1"/>
  <c r="C73" i="5" s="1"/>
  <c r="E79" i="3"/>
  <c r="N79" i="3" s="1"/>
  <c r="I75" i="6" s="1"/>
  <c r="BA75" i="6" s="1"/>
  <c r="W73" i="6"/>
  <c r="R73" i="6"/>
  <c r="AL74" i="6"/>
  <c r="M74" i="6"/>
  <c r="BE74" i="6" s="1"/>
  <c r="O74" i="6"/>
  <c r="BF74" i="6"/>
  <c r="H74" i="6"/>
  <c r="AZ74" i="6" s="1"/>
  <c r="Q74" i="6"/>
  <c r="BQ73" i="6" l="1"/>
  <c r="AY75" i="6"/>
  <c r="N75" i="6"/>
  <c r="BF75" i="6" s="1"/>
  <c r="BG74" i="6"/>
  <c r="P74" i="6"/>
  <c r="BH74" i="6" s="1"/>
  <c r="AI73" i="6"/>
  <c r="AD73" i="6"/>
  <c r="BL73" i="6"/>
  <c r="AG73" i="6"/>
  <c r="BO73" i="6"/>
  <c r="AB73" i="6"/>
  <c r="BJ73" i="6"/>
  <c r="AM74" i="6"/>
  <c r="BI74" i="6"/>
  <c r="AJ72" i="6"/>
  <c r="BR72" i="6"/>
  <c r="AC74" i="6"/>
  <c r="BK74" i="6"/>
  <c r="AH73" i="6"/>
  <c r="BP73" i="6"/>
  <c r="AA74" i="6"/>
  <c r="Z73" i="6"/>
  <c r="A89" i="6"/>
  <c r="D88" i="6"/>
  <c r="E89" i="6" s="1"/>
  <c r="W74" i="6"/>
  <c r="T74" i="6"/>
  <c r="J75" i="6"/>
  <c r="BB75" i="6" s="1"/>
  <c r="S75" i="6"/>
  <c r="B75" i="6"/>
  <c r="C75" i="6" s="1"/>
  <c r="F75" i="6" s="1"/>
  <c r="D74" i="5"/>
  <c r="E73" i="5" s="1"/>
  <c r="R74" i="6"/>
  <c r="O75" i="6"/>
  <c r="AL75" i="6"/>
  <c r="M75" i="6"/>
  <c r="BE75" i="6" s="1"/>
  <c r="H75" i="6"/>
  <c r="AZ75" i="6" s="1"/>
  <c r="Q75" i="6"/>
  <c r="X74" i="6"/>
  <c r="D80" i="3"/>
  <c r="M80" i="3" s="1"/>
  <c r="G76" i="6" s="1"/>
  <c r="C81" i="3"/>
  <c r="F80" i="3"/>
  <c r="O80" i="3" s="1"/>
  <c r="B74" i="5" s="1"/>
  <c r="C74" i="5" s="1"/>
  <c r="E80" i="3"/>
  <c r="N80" i="3" s="1"/>
  <c r="I76" i="6" s="1"/>
  <c r="BA76" i="6" s="1"/>
  <c r="Y74" i="6"/>
  <c r="AY76" i="6" l="1"/>
  <c r="N76" i="6"/>
  <c r="BF76" i="6" s="1"/>
  <c r="BG75" i="6"/>
  <c r="P75" i="6"/>
  <c r="BH75" i="6" s="1"/>
  <c r="AJ73" i="6"/>
  <c r="BR73" i="6"/>
  <c r="AC75" i="6"/>
  <c r="BK75" i="6"/>
  <c r="AG74" i="6"/>
  <c r="BO74" i="6"/>
  <c r="AM75" i="6"/>
  <c r="BI75" i="6"/>
  <c r="AB74" i="6"/>
  <c r="BJ74" i="6"/>
  <c r="AI74" i="6"/>
  <c r="BQ74" i="6"/>
  <c r="AD74" i="6"/>
  <c r="BL74" i="6"/>
  <c r="AH74" i="6"/>
  <c r="BP74" i="6"/>
  <c r="AA75" i="6"/>
  <c r="R75" i="6"/>
  <c r="X75" i="6"/>
  <c r="H76" i="6"/>
  <c r="AZ76" i="6" s="1"/>
  <c r="O76" i="6"/>
  <c r="M76" i="6"/>
  <c r="BE76" i="6" s="1"/>
  <c r="AL76" i="6"/>
  <c r="Q76" i="6"/>
  <c r="Y75" i="6"/>
  <c r="A90" i="6"/>
  <c r="D89" i="6"/>
  <c r="E90" i="6" s="1"/>
  <c r="W75" i="6"/>
  <c r="Z74" i="6"/>
  <c r="T75" i="6"/>
  <c r="J76" i="6"/>
  <c r="BB76" i="6" s="1"/>
  <c r="S76" i="6"/>
  <c r="D81" i="3"/>
  <c r="M81" i="3" s="1"/>
  <c r="G77" i="6" s="1"/>
  <c r="C82" i="3"/>
  <c r="F81" i="3"/>
  <c r="O81" i="3" s="1"/>
  <c r="B75" i="5" s="1"/>
  <c r="C75" i="5" s="1"/>
  <c r="E81" i="3"/>
  <c r="N81" i="3" s="1"/>
  <c r="I77" i="6" s="1"/>
  <c r="BA77" i="6" s="1"/>
  <c r="B76" i="6"/>
  <c r="C76" i="6" s="1"/>
  <c r="F76" i="6" s="1"/>
  <c r="D75" i="5"/>
  <c r="E74" i="5" s="1"/>
  <c r="AY77" i="6" l="1"/>
  <c r="N77" i="6"/>
  <c r="BG76" i="6"/>
  <c r="P76" i="6"/>
  <c r="AD75" i="6"/>
  <c r="BL75" i="6"/>
  <c r="AG75" i="6"/>
  <c r="BO75" i="6"/>
  <c r="AH75" i="6"/>
  <c r="BP75" i="6"/>
  <c r="AB75" i="6"/>
  <c r="BJ75" i="6"/>
  <c r="AJ74" i="6"/>
  <c r="BR74" i="6"/>
  <c r="AI75" i="6"/>
  <c r="BQ75" i="6"/>
  <c r="AC76" i="6"/>
  <c r="BK76" i="6"/>
  <c r="AM76" i="6"/>
  <c r="BI76" i="6"/>
  <c r="AL77" i="6"/>
  <c r="M77" i="6"/>
  <c r="BE77" i="6" s="1"/>
  <c r="BF77" i="6"/>
  <c r="H77" i="6"/>
  <c r="AZ77" i="6" s="1"/>
  <c r="O77" i="6"/>
  <c r="Q77" i="6"/>
  <c r="W76" i="6"/>
  <c r="J77" i="6"/>
  <c r="BB77" i="6" s="1"/>
  <c r="S77" i="6"/>
  <c r="D90" i="6"/>
  <c r="E91" i="6" s="1"/>
  <c r="A91" i="6"/>
  <c r="BH76" i="6"/>
  <c r="Y76" i="6"/>
  <c r="R76" i="6"/>
  <c r="T76" i="6"/>
  <c r="X76" i="6"/>
  <c r="Z75" i="6"/>
  <c r="D82" i="3"/>
  <c r="M82" i="3" s="1"/>
  <c r="G78" i="6" s="1"/>
  <c r="C83" i="3"/>
  <c r="F82" i="3"/>
  <c r="O82" i="3" s="1"/>
  <c r="B76" i="5" s="1"/>
  <c r="C76" i="5" s="1"/>
  <c r="E82" i="3"/>
  <c r="N82" i="3" s="1"/>
  <c r="I78" i="6" s="1"/>
  <c r="BA78" i="6" s="1"/>
  <c r="B77" i="6"/>
  <c r="C77" i="6" s="1"/>
  <c r="F77" i="6" s="1"/>
  <c r="D76" i="5"/>
  <c r="E75" i="5" s="1"/>
  <c r="AA76" i="6"/>
  <c r="AY78" i="6" l="1"/>
  <c r="N78" i="6"/>
  <c r="BF78" i="6" s="1"/>
  <c r="BG77" i="6"/>
  <c r="P77" i="6"/>
  <c r="AB76" i="6"/>
  <c r="BJ76" i="6"/>
  <c r="AM77" i="6"/>
  <c r="BI77" i="6"/>
  <c r="AD76" i="6"/>
  <c r="BL76" i="6"/>
  <c r="AG76" i="6"/>
  <c r="BO76" i="6"/>
  <c r="AI76" i="6"/>
  <c r="BQ76" i="6"/>
  <c r="AH76" i="6"/>
  <c r="BP76" i="6"/>
  <c r="AJ75" i="6"/>
  <c r="BR75" i="6"/>
  <c r="AC77" i="6"/>
  <c r="BK77" i="6"/>
  <c r="AA77" i="6"/>
  <c r="A92" i="6"/>
  <c r="D91" i="6"/>
  <c r="E92" i="6" s="1"/>
  <c r="R77" i="6"/>
  <c r="J78" i="6"/>
  <c r="BB78" i="6" s="1"/>
  <c r="S78" i="6"/>
  <c r="D83" i="3"/>
  <c r="M83" i="3" s="1"/>
  <c r="G79" i="6" s="1"/>
  <c r="C84" i="3"/>
  <c r="F83" i="3"/>
  <c r="O83" i="3" s="1"/>
  <c r="B77" i="5" s="1"/>
  <c r="C77" i="5" s="1"/>
  <c r="E83" i="3"/>
  <c r="N83" i="3" s="1"/>
  <c r="I79" i="6" s="1"/>
  <c r="BA79" i="6" s="1"/>
  <c r="BH77" i="6"/>
  <c r="Y77" i="6"/>
  <c r="X77" i="6"/>
  <c r="AL78" i="6"/>
  <c r="M78" i="6"/>
  <c r="BE78" i="6" s="1"/>
  <c r="O78" i="6"/>
  <c r="H78" i="6"/>
  <c r="AZ78" i="6" s="1"/>
  <c r="Q78" i="6"/>
  <c r="B78" i="6"/>
  <c r="C78" i="6" s="1"/>
  <c r="F78" i="6" s="1"/>
  <c r="D77" i="5"/>
  <c r="E76" i="5" s="1"/>
  <c r="Z76" i="6"/>
  <c r="T77" i="6"/>
  <c r="W77" i="6"/>
  <c r="AY79" i="6" l="1"/>
  <c r="N79" i="6"/>
  <c r="BF79" i="6" s="1"/>
  <c r="BG78" i="6"/>
  <c r="P78" i="6"/>
  <c r="BH78" i="6" s="1"/>
  <c r="AG77" i="6"/>
  <c r="BO77" i="6"/>
  <c r="AI77" i="6"/>
  <c r="BQ77" i="6"/>
  <c r="AC78" i="6"/>
  <c r="BK78" i="6"/>
  <c r="AB77" i="6"/>
  <c r="BJ77" i="6"/>
  <c r="AJ76" i="6"/>
  <c r="BR76" i="6"/>
  <c r="AD77" i="6"/>
  <c r="BL77" i="6"/>
  <c r="AH77" i="6"/>
  <c r="BP77" i="6"/>
  <c r="AM78" i="6"/>
  <c r="BI78" i="6"/>
  <c r="AA78" i="6"/>
  <c r="A93" i="6"/>
  <c r="D92" i="6"/>
  <c r="E93" i="6" s="1"/>
  <c r="D84" i="3"/>
  <c r="M84" i="3" s="1"/>
  <c r="G80" i="6" s="1"/>
  <c r="C85" i="3"/>
  <c r="F84" i="3"/>
  <c r="O84" i="3" s="1"/>
  <c r="B78" i="5" s="1"/>
  <c r="C78" i="5" s="1"/>
  <c r="E84" i="3"/>
  <c r="N84" i="3" s="1"/>
  <c r="I80" i="6" s="1"/>
  <c r="BA80" i="6" s="1"/>
  <c r="R78" i="6"/>
  <c r="Y78" i="6"/>
  <c r="W78" i="6"/>
  <c r="J79" i="6"/>
  <c r="BB79" i="6" s="1"/>
  <c r="S79" i="6"/>
  <c r="B79" i="6"/>
  <c r="C79" i="6" s="1"/>
  <c r="F79" i="6" s="1"/>
  <c r="D78" i="5"/>
  <c r="Z77" i="6"/>
  <c r="O79" i="6"/>
  <c r="AL79" i="6"/>
  <c r="M79" i="6"/>
  <c r="BE79" i="6" s="1"/>
  <c r="H79" i="6"/>
  <c r="AZ79" i="6" s="1"/>
  <c r="Q79" i="6"/>
  <c r="X78" i="6"/>
  <c r="T78" i="6"/>
  <c r="AY80" i="6" l="1"/>
  <c r="N80" i="6"/>
  <c r="BG79" i="6"/>
  <c r="P79" i="6"/>
  <c r="BH79" i="6" s="1"/>
  <c r="AD78" i="6"/>
  <c r="BL78" i="6"/>
  <c r="AB78" i="6"/>
  <c r="BJ78" i="6"/>
  <c r="AC79" i="6"/>
  <c r="BK79" i="6"/>
  <c r="AH78" i="6"/>
  <c r="BP78" i="6"/>
  <c r="AG78" i="6"/>
  <c r="BO78" i="6"/>
  <c r="AJ77" i="6"/>
  <c r="BR77" i="6"/>
  <c r="AM79" i="6"/>
  <c r="BI79" i="6"/>
  <c r="AI78" i="6"/>
  <c r="BQ78" i="6"/>
  <c r="Y79" i="6"/>
  <c r="T79" i="6"/>
  <c r="J80" i="6"/>
  <c r="BB80" i="6" s="1"/>
  <c r="S80" i="6"/>
  <c r="R79" i="6"/>
  <c r="B80" i="6"/>
  <c r="C80" i="6" s="1"/>
  <c r="F80" i="6" s="1"/>
  <c r="D79" i="5"/>
  <c r="D85" i="3"/>
  <c r="M85" i="3" s="1"/>
  <c r="G81" i="6" s="1"/>
  <c r="C86" i="3"/>
  <c r="F85" i="3"/>
  <c r="O85" i="3" s="1"/>
  <c r="B79" i="5" s="1"/>
  <c r="C79" i="5" s="1"/>
  <c r="E85" i="3"/>
  <c r="N85" i="3" s="1"/>
  <c r="I81" i="6" s="1"/>
  <c r="BA81" i="6" s="1"/>
  <c r="H80" i="6"/>
  <c r="AZ80" i="6" s="1"/>
  <c r="O80" i="6"/>
  <c r="AL80" i="6"/>
  <c r="M80" i="6"/>
  <c r="BE80" i="6" s="1"/>
  <c r="BF80" i="6"/>
  <c r="Q80" i="6"/>
  <c r="Z78" i="6"/>
  <c r="AA79" i="6"/>
  <c r="W79" i="6"/>
  <c r="E77" i="5"/>
  <c r="X79" i="6"/>
  <c r="A94" i="6"/>
  <c r="D93" i="6"/>
  <c r="E94" i="6" s="1"/>
  <c r="AY81" i="6" l="1"/>
  <c r="N81" i="6"/>
  <c r="BF81" i="6" s="1"/>
  <c r="BG80" i="6"/>
  <c r="P80" i="6"/>
  <c r="BH80" i="6" s="1"/>
  <c r="AC80" i="6"/>
  <c r="BK80" i="6"/>
  <c r="AH79" i="6"/>
  <c r="BP79" i="6"/>
  <c r="AG79" i="6"/>
  <c r="BO79" i="6"/>
  <c r="AM80" i="6"/>
  <c r="BI80" i="6"/>
  <c r="AI79" i="6"/>
  <c r="BQ79" i="6"/>
  <c r="AB79" i="6"/>
  <c r="BJ79" i="6"/>
  <c r="AJ78" i="6"/>
  <c r="BR78" i="6"/>
  <c r="AD79" i="6"/>
  <c r="BL79" i="6"/>
  <c r="W80" i="6"/>
  <c r="H81" i="6"/>
  <c r="AZ81" i="6" s="1"/>
  <c r="AL81" i="6"/>
  <c r="M81" i="6"/>
  <c r="BE81" i="6" s="1"/>
  <c r="O81" i="6"/>
  <c r="Q81" i="6"/>
  <c r="T80" i="6"/>
  <c r="Z79" i="6"/>
  <c r="B81" i="6"/>
  <c r="C81" i="6" s="1"/>
  <c r="F81" i="6" s="1"/>
  <c r="D80" i="5"/>
  <c r="AA80" i="6"/>
  <c r="E78" i="5"/>
  <c r="Y80" i="6"/>
  <c r="R80" i="6"/>
  <c r="J81" i="6"/>
  <c r="BB81" i="6" s="1"/>
  <c r="S81" i="6"/>
  <c r="D94" i="6"/>
  <c r="E95" i="6" s="1"/>
  <c r="A95" i="6"/>
  <c r="X80" i="6"/>
  <c r="D86" i="3"/>
  <c r="M86" i="3" s="1"/>
  <c r="G82" i="6" s="1"/>
  <c r="C87" i="3"/>
  <c r="F86" i="3"/>
  <c r="O86" i="3" s="1"/>
  <c r="B80" i="5" s="1"/>
  <c r="C80" i="5" s="1"/>
  <c r="E86" i="3"/>
  <c r="N86" i="3" s="1"/>
  <c r="I82" i="6" s="1"/>
  <c r="BA82" i="6" s="1"/>
  <c r="AY82" i="6" l="1"/>
  <c r="N82" i="6"/>
  <c r="BG81" i="6"/>
  <c r="P81" i="6"/>
  <c r="BH81" i="6" s="1"/>
  <c r="AD80" i="6"/>
  <c r="BL80" i="6"/>
  <c r="AM81" i="6"/>
  <c r="BI81" i="6"/>
  <c r="AI80" i="6"/>
  <c r="BQ80" i="6"/>
  <c r="AB80" i="6"/>
  <c r="BJ80" i="6"/>
  <c r="AC81" i="6"/>
  <c r="BK81" i="6"/>
  <c r="AH80" i="6"/>
  <c r="BP80" i="6"/>
  <c r="AJ79" i="6"/>
  <c r="BR79" i="6"/>
  <c r="AG80" i="6"/>
  <c r="BO80" i="6"/>
  <c r="AA81" i="6"/>
  <c r="J82" i="6"/>
  <c r="BB82" i="6" s="1"/>
  <c r="S82" i="6"/>
  <c r="X81" i="6"/>
  <c r="B82" i="6"/>
  <c r="C82" i="6" s="1"/>
  <c r="F82" i="6" s="1"/>
  <c r="D81" i="5"/>
  <c r="W81" i="6"/>
  <c r="E79" i="5"/>
  <c r="Y81" i="6"/>
  <c r="A96" i="6"/>
  <c r="D95" i="6"/>
  <c r="E96" i="6" s="1"/>
  <c r="D87" i="3"/>
  <c r="M87" i="3" s="1"/>
  <c r="G83" i="6" s="1"/>
  <c r="C88" i="3"/>
  <c r="F87" i="3"/>
  <c r="O87" i="3" s="1"/>
  <c r="B81" i="5" s="1"/>
  <c r="C81" i="5" s="1"/>
  <c r="E87" i="3"/>
  <c r="N87" i="3" s="1"/>
  <c r="I83" i="6" s="1"/>
  <c r="BA83" i="6" s="1"/>
  <c r="T81" i="6"/>
  <c r="AL82" i="6"/>
  <c r="M82" i="6"/>
  <c r="BE82" i="6" s="1"/>
  <c r="O82" i="6"/>
  <c r="BF82" i="6"/>
  <c r="H82" i="6"/>
  <c r="AZ82" i="6" s="1"/>
  <c r="Q82" i="6"/>
  <c r="Z80" i="6"/>
  <c r="R81" i="6"/>
  <c r="AY83" i="6" l="1"/>
  <c r="N83" i="6"/>
  <c r="BF83" i="6" s="1"/>
  <c r="BG82" i="6"/>
  <c r="P82" i="6"/>
  <c r="BH82" i="6" s="1"/>
  <c r="AJ80" i="6"/>
  <c r="BR80" i="6"/>
  <c r="AM82" i="6"/>
  <c r="BI82" i="6"/>
  <c r="AH81" i="6"/>
  <c r="BP81" i="6"/>
  <c r="AI81" i="6"/>
  <c r="BQ81" i="6"/>
  <c r="AG81" i="6"/>
  <c r="BO81" i="6"/>
  <c r="AC82" i="6"/>
  <c r="BK82" i="6"/>
  <c r="AB81" i="6"/>
  <c r="BJ81" i="6"/>
  <c r="AD81" i="6"/>
  <c r="BL81" i="6"/>
  <c r="J83" i="6"/>
  <c r="BB83" i="6" s="1"/>
  <c r="S83" i="6"/>
  <c r="A97" i="6"/>
  <c r="D96" i="6"/>
  <c r="E97" i="6" s="1"/>
  <c r="T82" i="6"/>
  <c r="R82" i="6"/>
  <c r="Y82" i="6"/>
  <c r="AA82" i="6"/>
  <c r="B83" i="6"/>
  <c r="C83" i="6" s="1"/>
  <c r="F83" i="6" s="1"/>
  <c r="D82" i="5"/>
  <c r="W82" i="6"/>
  <c r="D88" i="3"/>
  <c r="M88" i="3" s="1"/>
  <c r="G84" i="6" s="1"/>
  <c r="C89" i="3"/>
  <c r="F88" i="3"/>
  <c r="O88" i="3" s="1"/>
  <c r="B82" i="5" s="1"/>
  <c r="C82" i="5" s="1"/>
  <c r="E88" i="3"/>
  <c r="N88" i="3" s="1"/>
  <c r="I84" i="6" s="1"/>
  <c r="BA84" i="6" s="1"/>
  <c r="E80" i="5"/>
  <c r="X82" i="6"/>
  <c r="O83" i="6"/>
  <c r="AL83" i="6"/>
  <c r="M83" i="6"/>
  <c r="BE83" i="6" s="1"/>
  <c r="H83" i="6"/>
  <c r="AZ83" i="6" s="1"/>
  <c r="Q83" i="6"/>
  <c r="AA83" i="6" s="1"/>
  <c r="Z81" i="6"/>
  <c r="AY84" i="6" l="1"/>
  <c r="N84" i="6"/>
  <c r="BF84" i="6" s="1"/>
  <c r="BG83" i="6"/>
  <c r="P83" i="6"/>
  <c r="BH83" i="6" s="1"/>
  <c r="AD82" i="6"/>
  <c r="BL82" i="6"/>
  <c r="AI82" i="6"/>
  <c r="BQ82" i="6"/>
  <c r="AG82" i="6"/>
  <c r="BO82" i="6"/>
  <c r="AJ81" i="6"/>
  <c r="BR81" i="6"/>
  <c r="AH82" i="6"/>
  <c r="BP82" i="6"/>
  <c r="AC83" i="6"/>
  <c r="BK83" i="6"/>
  <c r="AB82" i="6"/>
  <c r="BJ82" i="6"/>
  <c r="AM83" i="6"/>
  <c r="BI83" i="6"/>
  <c r="B84" i="6"/>
  <c r="C84" i="6" s="1"/>
  <c r="F84" i="6" s="1"/>
  <c r="D83" i="5"/>
  <c r="W83" i="6"/>
  <c r="X83" i="6"/>
  <c r="H84" i="6"/>
  <c r="AZ84" i="6" s="1"/>
  <c r="O84" i="6"/>
  <c r="AL84" i="6"/>
  <c r="M84" i="6"/>
  <c r="BE84" i="6" s="1"/>
  <c r="Q84" i="6"/>
  <c r="A98" i="6"/>
  <c r="D97" i="6"/>
  <c r="E98" i="6" s="1"/>
  <c r="R83" i="6"/>
  <c r="E81" i="5"/>
  <c r="Y83" i="6"/>
  <c r="J84" i="6"/>
  <c r="BB84" i="6" s="1"/>
  <c r="S84" i="6"/>
  <c r="T83" i="6"/>
  <c r="D89" i="3"/>
  <c r="M89" i="3" s="1"/>
  <c r="G85" i="6" s="1"/>
  <c r="C90" i="3"/>
  <c r="F89" i="3"/>
  <c r="O89" i="3" s="1"/>
  <c r="B83" i="5" s="1"/>
  <c r="C83" i="5" s="1"/>
  <c r="E89" i="3"/>
  <c r="N89" i="3" s="1"/>
  <c r="I85" i="6" s="1"/>
  <c r="BA85" i="6" s="1"/>
  <c r="Z82" i="6"/>
  <c r="AY85" i="6" l="1"/>
  <c r="N85" i="6"/>
  <c r="BF85" i="6" s="1"/>
  <c r="BG84" i="6"/>
  <c r="P84" i="6"/>
  <c r="BH84" i="6" s="1"/>
  <c r="AJ82" i="6"/>
  <c r="BR82" i="6"/>
  <c r="AB83" i="6"/>
  <c r="BJ83" i="6"/>
  <c r="AG83" i="6"/>
  <c r="BO83" i="6"/>
  <c r="AC84" i="6"/>
  <c r="BK84" i="6"/>
  <c r="AI83" i="6"/>
  <c r="BQ83" i="6"/>
  <c r="AH83" i="6"/>
  <c r="BP83" i="6"/>
  <c r="AD83" i="6"/>
  <c r="BL83" i="6"/>
  <c r="AM84" i="6"/>
  <c r="BI84" i="6"/>
  <c r="R84" i="6"/>
  <c r="J85" i="6"/>
  <c r="BB85" i="6" s="1"/>
  <c r="S85" i="6"/>
  <c r="T84" i="6"/>
  <c r="D98" i="6"/>
  <c r="E99" i="6" s="1"/>
  <c r="A99" i="6"/>
  <c r="W84" i="6"/>
  <c r="D90" i="3"/>
  <c r="M90" i="3" s="1"/>
  <c r="G86" i="6" s="1"/>
  <c r="C91" i="3"/>
  <c r="F90" i="3"/>
  <c r="O90" i="3" s="1"/>
  <c r="B84" i="5" s="1"/>
  <c r="C84" i="5" s="1"/>
  <c r="E90" i="3"/>
  <c r="N90" i="3" s="1"/>
  <c r="I86" i="6" s="1"/>
  <c r="BA86" i="6" s="1"/>
  <c r="H85" i="6"/>
  <c r="AZ85" i="6" s="1"/>
  <c r="AL85" i="6"/>
  <c r="M85" i="6"/>
  <c r="BE85" i="6" s="1"/>
  <c r="O85" i="6"/>
  <c r="Q85" i="6"/>
  <c r="AA84" i="6"/>
  <c r="B85" i="6"/>
  <c r="C85" i="6" s="1"/>
  <c r="F85" i="6" s="1"/>
  <c r="D84" i="5"/>
  <c r="Z83" i="6"/>
  <c r="X84" i="6"/>
  <c r="E82" i="5"/>
  <c r="Y84" i="6"/>
  <c r="AY86" i="6" l="1"/>
  <c r="N86" i="6"/>
  <c r="BF86" i="6" s="1"/>
  <c r="BG85" i="6"/>
  <c r="P85" i="6"/>
  <c r="BH85" i="6" s="1"/>
  <c r="AD84" i="6"/>
  <c r="BL84" i="6"/>
  <c r="AH84" i="6"/>
  <c r="BP84" i="6"/>
  <c r="AC85" i="6"/>
  <c r="BK85" i="6"/>
  <c r="AG84" i="6"/>
  <c r="BO84" i="6"/>
  <c r="AJ83" i="6"/>
  <c r="BR83" i="6"/>
  <c r="AI84" i="6"/>
  <c r="BQ84" i="6"/>
  <c r="AM85" i="6"/>
  <c r="BI85" i="6"/>
  <c r="AB84" i="6"/>
  <c r="BJ84" i="6"/>
  <c r="A100" i="6"/>
  <c r="D99" i="6"/>
  <c r="E100" i="6" s="1"/>
  <c r="X85" i="6"/>
  <c r="D91" i="3"/>
  <c r="M91" i="3" s="1"/>
  <c r="G87" i="6" s="1"/>
  <c r="C92" i="3"/>
  <c r="F91" i="3"/>
  <c r="O91" i="3" s="1"/>
  <c r="B85" i="5" s="1"/>
  <c r="C85" i="5" s="1"/>
  <c r="E91" i="3"/>
  <c r="N91" i="3" s="1"/>
  <c r="I87" i="6" s="1"/>
  <c r="BA87" i="6" s="1"/>
  <c r="Y85" i="6"/>
  <c r="W85" i="6"/>
  <c r="B86" i="6"/>
  <c r="C86" i="6" s="1"/>
  <c r="F86" i="6" s="1"/>
  <c r="D85" i="5"/>
  <c r="E83" i="5"/>
  <c r="R85" i="6"/>
  <c r="J86" i="6"/>
  <c r="BB86" i="6" s="1"/>
  <c r="S86" i="6"/>
  <c r="T85" i="6"/>
  <c r="AL86" i="6"/>
  <c r="M86" i="6"/>
  <c r="BE86" i="6" s="1"/>
  <c r="O86" i="6"/>
  <c r="H86" i="6"/>
  <c r="AZ86" i="6" s="1"/>
  <c r="Q86" i="6"/>
  <c r="Z84" i="6"/>
  <c r="AA85" i="6"/>
  <c r="AY87" i="6" l="1"/>
  <c r="N87" i="6"/>
  <c r="BF87" i="6" s="1"/>
  <c r="BG86" i="6"/>
  <c r="P86" i="6"/>
  <c r="BH86" i="6" s="1"/>
  <c r="AJ84" i="6"/>
  <c r="BR84" i="6"/>
  <c r="AM86" i="6"/>
  <c r="BI86" i="6"/>
  <c r="AH85" i="6"/>
  <c r="BP85" i="6"/>
  <c r="AG85" i="6"/>
  <c r="BO85" i="6"/>
  <c r="AC86" i="6"/>
  <c r="BK86" i="6"/>
  <c r="AB85" i="6"/>
  <c r="BJ85" i="6"/>
  <c r="AD85" i="6"/>
  <c r="BL85" i="6"/>
  <c r="AI85" i="6"/>
  <c r="BQ85" i="6"/>
  <c r="AA86" i="6"/>
  <c r="R86" i="6"/>
  <c r="T86" i="6"/>
  <c r="B87" i="6"/>
  <c r="C87" i="6" s="1"/>
  <c r="F87" i="6" s="1"/>
  <c r="D86" i="5"/>
  <c r="E84" i="5"/>
  <c r="D92" i="3"/>
  <c r="M92" i="3" s="1"/>
  <c r="G88" i="6" s="1"/>
  <c r="C93" i="3"/>
  <c r="F92" i="3"/>
  <c r="O92" i="3" s="1"/>
  <c r="B86" i="5" s="1"/>
  <c r="C86" i="5" s="1"/>
  <c r="E92" i="3"/>
  <c r="N92" i="3" s="1"/>
  <c r="I88" i="6" s="1"/>
  <c r="BA88" i="6" s="1"/>
  <c r="A101" i="6"/>
  <c r="D100" i="6"/>
  <c r="E101" i="6" s="1"/>
  <c r="X86" i="6"/>
  <c r="Z85" i="6"/>
  <c r="Y86" i="6"/>
  <c r="J87" i="6"/>
  <c r="BB87" i="6" s="1"/>
  <c r="S87" i="6"/>
  <c r="W86" i="6"/>
  <c r="O87" i="6"/>
  <c r="AL87" i="6"/>
  <c r="M87" i="6"/>
  <c r="BE87" i="6" s="1"/>
  <c r="H87" i="6"/>
  <c r="AZ87" i="6" s="1"/>
  <c r="Q87" i="6"/>
  <c r="AA87" i="6" s="1"/>
  <c r="AY88" i="6" l="1"/>
  <c r="N88" i="6"/>
  <c r="BF88" i="6" s="1"/>
  <c r="BG87" i="6"/>
  <c r="P87" i="6"/>
  <c r="BH87" i="6" s="1"/>
  <c r="AH86" i="6"/>
  <c r="BP86" i="6"/>
  <c r="AD86" i="6"/>
  <c r="BL86" i="6"/>
  <c r="AI86" i="6"/>
  <c r="BQ86" i="6"/>
  <c r="AJ85" i="6"/>
  <c r="BR85" i="6"/>
  <c r="AM87" i="6"/>
  <c r="BI87" i="6"/>
  <c r="AB86" i="6"/>
  <c r="BJ86" i="6"/>
  <c r="AG86" i="6"/>
  <c r="BO86" i="6"/>
  <c r="AC87" i="6"/>
  <c r="BK87" i="6"/>
  <c r="W87" i="6"/>
  <c r="J88" i="6"/>
  <c r="BB88" i="6" s="1"/>
  <c r="S88" i="6"/>
  <c r="T87" i="6"/>
  <c r="X87" i="6"/>
  <c r="D93" i="3"/>
  <c r="M93" i="3" s="1"/>
  <c r="G89" i="6" s="1"/>
  <c r="C94" i="3"/>
  <c r="F93" i="3"/>
  <c r="O93" i="3" s="1"/>
  <c r="B87" i="5" s="1"/>
  <c r="C87" i="5" s="1"/>
  <c r="E93" i="3"/>
  <c r="N93" i="3" s="1"/>
  <c r="I89" i="6" s="1"/>
  <c r="BA89" i="6" s="1"/>
  <c r="Y87" i="6"/>
  <c r="A102" i="6"/>
  <c r="D101" i="6"/>
  <c r="E102" i="6" s="1"/>
  <c r="Z86" i="6"/>
  <c r="B88" i="6"/>
  <c r="C88" i="6" s="1"/>
  <c r="F88" i="6" s="1"/>
  <c r="D87" i="5"/>
  <c r="H88" i="6"/>
  <c r="AZ88" i="6" s="1"/>
  <c r="O88" i="6"/>
  <c r="AL88" i="6"/>
  <c r="M88" i="6"/>
  <c r="BE88" i="6" s="1"/>
  <c r="Q88" i="6"/>
  <c r="R87" i="6"/>
  <c r="E85" i="5"/>
  <c r="AY89" i="6" l="1"/>
  <c r="N89" i="6"/>
  <c r="BG88" i="6"/>
  <c r="P88" i="6"/>
  <c r="BH88" i="6" s="1"/>
  <c r="AB87" i="6"/>
  <c r="BJ87" i="6"/>
  <c r="AC88" i="6"/>
  <c r="BK88" i="6"/>
  <c r="AM88" i="6"/>
  <c r="BI88" i="6"/>
  <c r="AH87" i="6"/>
  <c r="BP87" i="6"/>
  <c r="AI87" i="6"/>
  <c r="BQ87" i="6"/>
  <c r="AJ86" i="6"/>
  <c r="BR86" i="6"/>
  <c r="AD87" i="6"/>
  <c r="BL87" i="6"/>
  <c r="AG87" i="6"/>
  <c r="BO87" i="6"/>
  <c r="X88" i="6"/>
  <c r="R88" i="6"/>
  <c r="D94" i="3"/>
  <c r="M94" i="3" s="1"/>
  <c r="G90" i="6" s="1"/>
  <c r="C95" i="3"/>
  <c r="F94" i="3"/>
  <c r="O94" i="3" s="1"/>
  <c r="B88" i="5" s="1"/>
  <c r="C88" i="5" s="1"/>
  <c r="E94" i="3"/>
  <c r="N94" i="3" s="1"/>
  <c r="I90" i="6" s="1"/>
  <c r="BA90" i="6" s="1"/>
  <c r="T88" i="6"/>
  <c r="B89" i="6"/>
  <c r="C89" i="6" s="1"/>
  <c r="F89" i="6" s="1"/>
  <c r="D88" i="5"/>
  <c r="E87" i="5" s="1"/>
  <c r="D102" i="6"/>
  <c r="E103" i="6" s="1"/>
  <c r="A103" i="6"/>
  <c r="Z87" i="6"/>
  <c r="J89" i="6"/>
  <c r="BB89" i="6" s="1"/>
  <c r="S89" i="6"/>
  <c r="Y88" i="6"/>
  <c r="H89" i="6"/>
  <c r="AZ89" i="6" s="1"/>
  <c r="O89" i="6"/>
  <c r="AL89" i="6"/>
  <c r="M89" i="6"/>
  <c r="BE89" i="6" s="1"/>
  <c r="BF89" i="6"/>
  <c r="Q89" i="6"/>
  <c r="E86" i="5"/>
  <c r="AA88" i="6"/>
  <c r="W88" i="6"/>
  <c r="AY90" i="6" l="1"/>
  <c r="N90" i="6"/>
  <c r="BF90" i="6" s="1"/>
  <c r="BG89" i="6"/>
  <c r="P89" i="6"/>
  <c r="BH89" i="6" s="1"/>
  <c r="AI88" i="6"/>
  <c r="BQ88" i="6"/>
  <c r="AM89" i="6"/>
  <c r="BI89" i="6"/>
  <c r="AD88" i="6"/>
  <c r="BL88" i="6"/>
  <c r="AJ87" i="6"/>
  <c r="BR87" i="6"/>
  <c r="AB88" i="6"/>
  <c r="BJ88" i="6"/>
  <c r="AC89" i="6"/>
  <c r="BK89" i="6"/>
  <c r="AG88" i="6"/>
  <c r="BO88" i="6"/>
  <c r="AH88" i="6"/>
  <c r="BP88" i="6"/>
  <c r="AA89" i="6"/>
  <c r="Z88" i="6"/>
  <c r="W89" i="6"/>
  <c r="A104" i="6"/>
  <c r="D103" i="6"/>
  <c r="E104" i="6" s="1"/>
  <c r="Y89" i="6"/>
  <c r="T89" i="6"/>
  <c r="D95" i="3"/>
  <c r="M95" i="3" s="1"/>
  <c r="G91" i="6" s="1"/>
  <c r="C96" i="3"/>
  <c r="F95" i="3"/>
  <c r="O95" i="3" s="1"/>
  <c r="B89" i="5" s="1"/>
  <c r="C89" i="5" s="1"/>
  <c r="E95" i="3"/>
  <c r="N95" i="3" s="1"/>
  <c r="I91" i="6" s="1"/>
  <c r="BA91" i="6" s="1"/>
  <c r="R89" i="6"/>
  <c r="AL90" i="6"/>
  <c r="M90" i="6"/>
  <c r="BE90" i="6" s="1"/>
  <c r="O90" i="6"/>
  <c r="H90" i="6"/>
  <c r="AZ90" i="6" s="1"/>
  <c r="Q90" i="6"/>
  <c r="X89" i="6"/>
  <c r="J90" i="6"/>
  <c r="BB90" i="6" s="1"/>
  <c r="S90" i="6"/>
  <c r="B90" i="6"/>
  <c r="C90" i="6" s="1"/>
  <c r="F90" i="6" s="1"/>
  <c r="D89" i="5"/>
  <c r="AY91" i="6" l="1"/>
  <c r="N91" i="6"/>
  <c r="BF91" i="6" s="1"/>
  <c r="BG90" i="6"/>
  <c r="P90" i="6"/>
  <c r="BH90" i="6" s="1"/>
  <c r="AD89" i="6"/>
  <c r="BL89" i="6"/>
  <c r="AC90" i="6"/>
  <c r="BK90" i="6"/>
  <c r="AB89" i="6"/>
  <c r="BJ89" i="6"/>
  <c r="AG89" i="6"/>
  <c r="BO89" i="6"/>
  <c r="AM90" i="6"/>
  <c r="BI90" i="6"/>
  <c r="AJ88" i="6"/>
  <c r="BR88" i="6"/>
  <c r="AI89" i="6"/>
  <c r="BQ89" i="6"/>
  <c r="AH89" i="6"/>
  <c r="BP89" i="6"/>
  <c r="AA90" i="6"/>
  <c r="T90" i="6"/>
  <c r="Z89" i="6"/>
  <c r="E96" i="3"/>
  <c r="N96" i="3" s="1"/>
  <c r="I92" i="6" s="1"/>
  <c r="BA92" i="6" s="1"/>
  <c r="D96" i="3"/>
  <c r="M96" i="3" s="1"/>
  <c r="G92" i="6" s="1"/>
  <c r="C97" i="3"/>
  <c r="F96" i="3"/>
  <c r="O96" i="3" s="1"/>
  <c r="B90" i="5" s="1"/>
  <c r="C90" i="5" s="1"/>
  <c r="R90" i="6"/>
  <c r="O91" i="6"/>
  <c r="AL91" i="6"/>
  <c r="M91" i="6"/>
  <c r="BE91" i="6" s="1"/>
  <c r="H91" i="6"/>
  <c r="AZ91" i="6" s="1"/>
  <c r="Q91" i="6"/>
  <c r="J91" i="6"/>
  <c r="BB91" i="6" s="1"/>
  <c r="S91" i="6"/>
  <c r="Y90" i="6"/>
  <c r="B91" i="6"/>
  <c r="C91" i="6" s="1"/>
  <c r="F91" i="6" s="1"/>
  <c r="D90" i="5"/>
  <c r="E88" i="5"/>
  <c r="X90" i="6"/>
  <c r="W90" i="6"/>
  <c r="D104" i="6"/>
  <c r="AY92" i="6" l="1"/>
  <c r="N92" i="6"/>
  <c r="BF92" i="6" s="1"/>
  <c r="BG91" i="6"/>
  <c r="P91" i="6"/>
  <c r="BH91" i="6" s="1"/>
  <c r="AB90" i="6"/>
  <c r="BJ90" i="6"/>
  <c r="AG90" i="6"/>
  <c r="BO90" i="6"/>
  <c r="AC91" i="6"/>
  <c r="BK91" i="6"/>
  <c r="AH90" i="6"/>
  <c r="BP90" i="6"/>
  <c r="AJ89" i="6"/>
  <c r="BR89" i="6"/>
  <c r="AD90" i="6"/>
  <c r="BL90" i="6"/>
  <c r="AM91" i="6"/>
  <c r="BI91" i="6"/>
  <c r="AI90" i="6"/>
  <c r="BQ90" i="6"/>
  <c r="AA91" i="6"/>
  <c r="E97" i="3"/>
  <c r="N97" i="3" s="1"/>
  <c r="I93" i="6" s="1"/>
  <c r="BA93" i="6" s="1"/>
  <c r="F97" i="3"/>
  <c r="O97" i="3" s="1"/>
  <c r="B91" i="5" s="1"/>
  <c r="C91" i="5" s="1"/>
  <c r="D97" i="3"/>
  <c r="M97" i="3" s="1"/>
  <c r="G93" i="6" s="1"/>
  <c r="C98" i="3"/>
  <c r="J92" i="6"/>
  <c r="BB92" i="6" s="1"/>
  <c r="S92" i="6"/>
  <c r="T91" i="6"/>
  <c r="BL91" i="6" s="1"/>
  <c r="X91" i="6"/>
  <c r="Z90" i="6"/>
  <c r="W91" i="6"/>
  <c r="B92" i="6"/>
  <c r="C92" i="6" s="1"/>
  <c r="F92" i="6" s="1"/>
  <c r="D91" i="5"/>
  <c r="H92" i="6"/>
  <c r="AZ92" i="6" s="1"/>
  <c r="O92" i="6"/>
  <c r="AL92" i="6"/>
  <c r="M92" i="6"/>
  <c r="BE92" i="6" s="1"/>
  <c r="Q92" i="6"/>
  <c r="Y91" i="6"/>
  <c r="E89" i="5"/>
  <c r="R91" i="6"/>
  <c r="AY93" i="6" l="1"/>
  <c r="N93" i="6"/>
  <c r="BF93" i="6" s="1"/>
  <c r="AD91" i="6"/>
  <c r="BG92" i="6"/>
  <c r="P92" i="6"/>
  <c r="BH92" i="6" s="1"/>
  <c r="AC92" i="6"/>
  <c r="BK92" i="6"/>
  <c r="AM92" i="6"/>
  <c r="BI92" i="6"/>
  <c r="AI91" i="6"/>
  <c r="BQ91" i="6"/>
  <c r="AJ90" i="6"/>
  <c r="BR90" i="6"/>
  <c r="AB91" i="6"/>
  <c r="BJ91" i="6"/>
  <c r="AG91" i="6"/>
  <c r="BO91" i="6"/>
  <c r="AH91" i="6"/>
  <c r="BP91" i="6"/>
  <c r="AA92" i="6"/>
  <c r="W92" i="6"/>
  <c r="T92" i="6"/>
  <c r="X92" i="6"/>
  <c r="E98" i="3"/>
  <c r="N98" i="3" s="1"/>
  <c r="I94" i="6" s="1"/>
  <c r="BA94" i="6" s="1"/>
  <c r="F98" i="3"/>
  <c r="O98" i="3" s="1"/>
  <c r="B92" i="5" s="1"/>
  <c r="C92" i="5" s="1"/>
  <c r="D98" i="3"/>
  <c r="M98" i="3" s="1"/>
  <c r="G94" i="6" s="1"/>
  <c r="C99" i="3"/>
  <c r="Z91" i="6"/>
  <c r="R92" i="6"/>
  <c r="Y92" i="6"/>
  <c r="H93" i="6"/>
  <c r="AZ93" i="6" s="1"/>
  <c r="O93" i="6"/>
  <c r="AL93" i="6"/>
  <c r="M93" i="6"/>
  <c r="BE93" i="6" s="1"/>
  <c r="Q93" i="6"/>
  <c r="AA93" i="6" s="1"/>
  <c r="B93" i="6"/>
  <c r="C93" i="6" s="1"/>
  <c r="F93" i="6" s="1"/>
  <c r="D92" i="5"/>
  <c r="E90" i="5"/>
  <c r="J93" i="6"/>
  <c r="BB93" i="6" s="1"/>
  <c r="S93" i="6"/>
  <c r="AY94" i="6" l="1"/>
  <c r="N94" i="6"/>
  <c r="BG93" i="6"/>
  <c r="P93" i="6"/>
  <c r="BH93" i="6" s="1"/>
  <c r="AG92" i="6"/>
  <c r="BO92" i="6"/>
  <c r="AJ91" i="6"/>
  <c r="BR91" i="6"/>
  <c r="AC93" i="6"/>
  <c r="BK93" i="6"/>
  <c r="AI92" i="6"/>
  <c r="BQ92" i="6"/>
  <c r="AH92" i="6"/>
  <c r="BP92" i="6"/>
  <c r="AB92" i="6"/>
  <c r="BJ92" i="6"/>
  <c r="AM93" i="6"/>
  <c r="BI93" i="6"/>
  <c r="AD92" i="6"/>
  <c r="BL92" i="6"/>
  <c r="Y93" i="6"/>
  <c r="R93" i="6"/>
  <c r="E99" i="3"/>
  <c r="N99" i="3" s="1"/>
  <c r="I95" i="6" s="1"/>
  <c r="BA95" i="6" s="1"/>
  <c r="F99" i="3"/>
  <c r="O99" i="3" s="1"/>
  <c r="B93" i="5" s="1"/>
  <c r="C93" i="5" s="1"/>
  <c r="D99" i="3"/>
  <c r="M99" i="3" s="1"/>
  <c r="G95" i="6" s="1"/>
  <c r="C100" i="3"/>
  <c r="B94" i="6"/>
  <c r="C94" i="6" s="1"/>
  <c r="F94" i="6" s="1"/>
  <c r="D93" i="5"/>
  <c r="E92" i="5" s="1"/>
  <c r="AL94" i="6"/>
  <c r="M94" i="6"/>
  <c r="BE94" i="6" s="1"/>
  <c r="O94" i="6"/>
  <c r="BF94" i="6"/>
  <c r="H94" i="6"/>
  <c r="AZ94" i="6" s="1"/>
  <c r="Q94" i="6"/>
  <c r="J94" i="6"/>
  <c r="BB94" i="6" s="1"/>
  <c r="S94" i="6"/>
  <c r="BK94" i="6" s="1"/>
  <c r="E91" i="5"/>
  <c r="T93" i="6"/>
  <c r="X93" i="6"/>
  <c r="Z92" i="6"/>
  <c r="W93" i="6"/>
  <c r="AY95" i="6" l="1"/>
  <c r="N95" i="6"/>
  <c r="BF95" i="6" s="1"/>
  <c r="AC94" i="6"/>
  <c r="BG94" i="6"/>
  <c r="P94" i="6"/>
  <c r="BH94" i="6" s="1"/>
  <c r="AH93" i="6"/>
  <c r="BP93" i="6"/>
  <c r="AG93" i="6"/>
  <c r="BO93" i="6"/>
  <c r="AD93" i="6"/>
  <c r="BL93" i="6"/>
  <c r="AM94" i="6"/>
  <c r="BI94" i="6"/>
  <c r="AJ92" i="6"/>
  <c r="BR92" i="6"/>
  <c r="AB93" i="6"/>
  <c r="BJ93" i="6"/>
  <c r="AI93" i="6"/>
  <c r="BQ93" i="6"/>
  <c r="O95" i="6"/>
  <c r="AL95" i="6"/>
  <c r="M95" i="6"/>
  <c r="BE95" i="6" s="1"/>
  <c r="H95" i="6"/>
  <c r="AZ95" i="6" s="1"/>
  <c r="Q95" i="6"/>
  <c r="R94" i="6"/>
  <c r="Y94" i="6"/>
  <c r="W94" i="6"/>
  <c r="Z93" i="6"/>
  <c r="B95" i="6"/>
  <c r="C95" i="6" s="1"/>
  <c r="F95" i="6" s="1"/>
  <c r="D94" i="5"/>
  <c r="J95" i="6"/>
  <c r="BB95" i="6" s="1"/>
  <c r="S95" i="6"/>
  <c r="X94" i="6"/>
  <c r="AA94" i="6"/>
  <c r="T94" i="6"/>
  <c r="E100" i="3"/>
  <c r="N100" i="3" s="1"/>
  <c r="I96" i="6" s="1"/>
  <c r="BA96" i="6" s="1"/>
  <c r="F100" i="3"/>
  <c r="O100" i="3" s="1"/>
  <c r="B94" i="5" s="1"/>
  <c r="C94" i="5" s="1"/>
  <c r="D100" i="3"/>
  <c r="M100" i="3" s="1"/>
  <c r="G96" i="6" s="1"/>
  <c r="C101" i="3"/>
  <c r="AY96" i="6" l="1"/>
  <c r="N96" i="6"/>
  <c r="BF96" i="6" s="1"/>
  <c r="BG95" i="6"/>
  <c r="P95" i="6"/>
  <c r="BH95" i="6" s="1"/>
  <c r="AG94" i="6"/>
  <c r="BO94" i="6"/>
  <c r="AH94" i="6"/>
  <c r="BP94" i="6"/>
  <c r="AD94" i="6"/>
  <c r="BL94" i="6"/>
  <c r="AB94" i="6"/>
  <c r="BJ94" i="6"/>
  <c r="AI94" i="6"/>
  <c r="BQ94" i="6"/>
  <c r="AM95" i="6"/>
  <c r="BI95" i="6"/>
  <c r="AC95" i="6"/>
  <c r="BK95" i="6"/>
  <c r="AJ93" i="6"/>
  <c r="BR93" i="6"/>
  <c r="H96" i="6"/>
  <c r="AZ96" i="6" s="1"/>
  <c r="O96" i="6"/>
  <c r="AL96" i="6"/>
  <c r="M96" i="6"/>
  <c r="BE96" i="6" s="1"/>
  <c r="Q96" i="6"/>
  <c r="B96" i="6"/>
  <c r="C96" i="6" s="1"/>
  <c r="F96" i="6" s="1"/>
  <c r="D95" i="5"/>
  <c r="Z94" i="6"/>
  <c r="X95" i="6"/>
  <c r="T95" i="6"/>
  <c r="R95" i="6"/>
  <c r="E101" i="3"/>
  <c r="N101" i="3" s="1"/>
  <c r="I97" i="6" s="1"/>
  <c r="BA97" i="6" s="1"/>
  <c r="F101" i="3"/>
  <c r="O101" i="3" s="1"/>
  <c r="B95" i="5" s="1"/>
  <c r="C95" i="5" s="1"/>
  <c r="D101" i="3"/>
  <c r="M101" i="3" s="1"/>
  <c r="G97" i="6" s="1"/>
  <c r="C102" i="3"/>
  <c r="AA95" i="6"/>
  <c r="W95" i="6"/>
  <c r="J96" i="6"/>
  <c r="BB96" i="6" s="1"/>
  <c r="S96" i="6"/>
  <c r="E93" i="5"/>
  <c r="Y95" i="6"/>
  <c r="AY97" i="6" l="1"/>
  <c r="N97" i="6"/>
  <c r="BG96" i="6"/>
  <c r="P96" i="6"/>
  <c r="AC96" i="6"/>
  <c r="BK96" i="6"/>
  <c r="AI95" i="6"/>
  <c r="BQ95" i="6"/>
  <c r="AD95" i="6"/>
  <c r="BL95" i="6"/>
  <c r="AM96" i="6"/>
  <c r="BI96" i="6"/>
  <c r="AB95" i="6"/>
  <c r="BJ95" i="6"/>
  <c r="AH95" i="6"/>
  <c r="BP95" i="6"/>
  <c r="AG95" i="6"/>
  <c r="BO95" i="6"/>
  <c r="AJ94" i="6"/>
  <c r="BR94" i="6"/>
  <c r="E102" i="3"/>
  <c r="N102" i="3" s="1"/>
  <c r="I98" i="6" s="1"/>
  <c r="BA98" i="6" s="1"/>
  <c r="C103" i="3"/>
  <c r="F102" i="3"/>
  <c r="O102" i="3" s="1"/>
  <c r="B96" i="5" s="1"/>
  <c r="C96" i="5" s="1"/>
  <c r="D102" i="3"/>
  <c r="M102" i="3" s="1"/>
  <c r="G98" i="6" s="1"/>
  <c r="H97" i="6"/>
  <c r="AZ97" i="6" s="1"/>
  <c r="O97" i="6"/>
  <c r="AL97" i="6"/>
  <c r="M97" i="6"/>
  <c r="BE97" i="6" s="1"/>
  <c r="BF97" i="6"/>
  <c r="Q97" i="6"/>
  <c r="AA96" i="6"/>
  <c r="T96" i="6"/>
  <c r="W96" i="6"/>
  <c r="J97" i="6"/>
  <c r="BB97" i="6" s="1"/>
  <c r="S97" i="6"/>
  <c r="X96" i="6"/>
  <c r="B97" i="6"/>
  <c r="C97" i="6" s="1"/>
  <c r="F97" i="6" s="1"/>
  <c r="D96" i="5"/>
  <c r="E95" i="5" s="1"/>
  <c r="BH96" i="6"/>
  <c r="Y96" i="6"/>
  <c r="Z95" i="6"/>
  <c r="E94" i="5"/>
  <c r="R96" i="6"/>
  <c r="AY98" i="6" l="1"/>
  <c r="N98" i="6"/>
  <c r="BG97" i="6"/>
  <c r="P97" i="6"/>
  <c r="AI96" i="6"/>
  <c r="BQ96" i="6"/>
  <c r="AH96" i="6"/>
  <c r="BP96" i="6"/>
  <c r="AG96" i="6"/>
  <c r="BO96" i="6"/>
  <c r="AD96" i="6"/>
  <c r="BL96" i="6"/>
  <c r="AC97" i="6"/>
  <c r="BK97" i="6"/>
  <c r="AJ95" i="6"/>
  <c r="BR95" i="6"/>
  <c r="AM97" i="6"/>
  <c r="BI97" i="6"/>
  <c r="AB96" i="6"/>
  <c r="BJ96" i="6"/>
  <c r="X97" i="6"/>
  <c r="W97" i="6"/>
  <c r="BH97" i="6"/>
  <c r="Y97" i="6"/>
  <c r="B98" i="6"/>
  <c r="C98" i="6" s="1"/>
  <c r="F98" i="6" s="1"/>
  <c r="D97" i="5"/>
  <c r="E96" i="5" s="1"/>
  <c r="E103" i="3"/>
  <c r="N103" i="3" s="1"/>
  <c r="I99" i="6" s="1"/>
  <c r="BA99" i="6" s="1"/>
  <c r="C104" i="3"/>
  <c r="F103" i="3"/>
  <c r="O103" i="3" s="1"/>
  <c r="B97" i="5" s="1"/>
  <c r="C97" i="5" s="1"/>
  <c r="D103" i="3"/>
  <c r="M103" i="3" s="1"/>
  <c r="G99" i="6" s="1"/>
  <c r="R97" i="6"/>
  <c r="AA97" i="6"/>
  <c r="J98" i="6"/>
  <c r="BB98" i="6" s="1"/>
  <c r="S98" i="6"/>
  <c r="AL98" i="6"/>
  <c r="M98" i="6"/>
  <c r="BE98" i="6" s="1"/>
  <c r="O98" i="6"/>
  <c r="BF98" i="6"/>
  <c r="H98" i="6"/>
  <c r="AZ98" i="6" s="1"/>
  <c r="Q98" i="6"/>
  <c r="Z96" i="6"/>
  <c r="T97" i="6"/>
  <c r="AY99" i="6" l="1"/>
  <c r="N99" i="6"/>
  <c r="BF99" i="6" s="1"/>
  <c r="BG98" i="6"/>
  <c r="P98" i="6"/>
  <c r="BH98" i="6" s="1"/>
  <c r="AJ96" i="6"/>
  <c r="BR96" i="6"/>
  <c r="AM98" i="6"/>
  <c r="BI98" i="6"/>
  <c r="AD97" i="6"/>
  <c r="BL97" i="6"/>
  <c r="AB97" i="6"/>
  <c r="BJ97" i="6"/>
  <c r="AC98" i="6"/>
  <c r="BK98" i="6"/>
  <c r="AG97" i="6"/>
  <c r="BO97" i="6"/>
  <c r="AI97" i="6"/>
  <c r="BQ97" i="6"/>
  <c r="AH97" i="6"/>
  <c r="BP97" i="6"/>
  <c r="AA98" i="6"/>
  <c r="J99" i="6"/>
  <c r="BB99" i="6" s="1"/>
  <c r="S99" i="6"/>
  <c r="X98" i="6"/>
  <c r="Y98" i="6"/>
  <c r="O99" i="6"/>
  <c r="AL99" i="6"/>
  <c r="M99" i="6"/>
  <c r="BE99" i="6" s="1"/>
  <c r="H99" i="6"/>
  <c r="AZ99" i="6" s="1"/>
  <c r="Q99" i="6"/>
  <c r="R98" i="6"/>
  <c r="E104" i="3"/>
  <c r="N104" i="3" s="1"/>
  <c r="I100" i="6" s="1"/>
  <c r="BA100" i="6" s="1"/>
  <c r="D104" i="3"/>
  <c r="M104" i="3" s="1"/>
  <c r="G100" i="6" s="1"/>
  <c r="C105" i="3"/>
  <c r="F104" i="3"/>
  <c r="O104" i="3" s="1"/>
  <c r="B98" i="5" s="1"/>
  <c r="C98" i="5" s="1"/>
  <c r="B99" i="6"/>
  <c r="C99" i="6" s="1"/>
  <c r="F99" i="6" s="1"/>
  <c r="D98" i="5"/>
  <c r="W98" i="6"/>
  <c r="T98" i="6"/>
  <c r="Z97" i="6"/>
  <c r="AY100" i="6" l="1"/>
  <c r="N100" i="6"/>
  <c r="BF100" i="6" s="1"/>
  <c r="BG99" i="6"/>
  <c r="P99" i="6"/>
  <c r="BH99" i="6" s="1"/>
  <c r="AD98" i="6"/>
  <c r="BL98" i="6"/>
  <c r="AI98" i="6"/>
  <c r="BQ98" i="6"/>
  <c r="AH98" i="6"/>
  <c r="BP98" i="6"/>
  <c r="AB98" i="6"/>
  <c r="BJ98" i="6"/>
  <c r="AC99" i="6"/>
  <c r="BK99" i="6"/>
  <c r="AJ97" i="6"/>
  <c r="BR97" i="6"/>
  <c r="AM99" i="6"/>
  <c r="BI99" i="6"/>
  <c r="AG98" i="6"/>
  <c r="BO98" i="6"/>
  <c r="R99" i="6"/>
  <c r="AA99" i="6"/>
  <c r="H100" i="6"/>
  <c r="AZ100" i="6" s="1"/>
  <c r="O100" i="6"/>
  <c r="AL100" i="6"/>
  <c r="M100" i="6"/>
  <c r="BE100" i="6" s="1"/>
  <c r="Q100" i="6"/>
  <c r="B100" i="6"/>
  <c r="C100" i="6" s="1"/>
  <c r="F100" i="6" s="1"/>
  <c r="D99" i="5"/>
  <c r="E105" i="3"/>
  <c r="N105" i="3" s="1"/>
  <c r="I101" i="6" s="1"/>
  <c r="BA101" i="6" s="1"/>
  <c r="F105" i="3"/>
  <c r="O105" i="3" s="1"/>
  <c r="B99" i="5" s="1"/>
  <c r="C99" i="5" s="1"/>
  <c r="D105" i="3"/>
  <c r="M105" i="3" s="1"/>
  <c r="G101" i="6" s="1"/>
  <c r="C106" i="3"/>
  <c r="E97" i="5"/>
  <c r="Z98" i="6"/>
  <c r="W99" i="6"/>
  <c r="J100" i="6"/>
  <c r="BB100" i="6" s="1"/>
  <c r="S100" i="6"/>
  <c r="X99" i="6"/>
  <c r="T99" i="6"/>
  <c r="Y99" i="6"/>
  <c r="AY101" i="6" l="1"/>
  <c r="N101" i="6"/>
  <c r="BF101" i="6" s="1"/>
  <c r="BG100" i="6"/>
  <c r="P100" i="6"/>
  <c r="BH100" i="6" s="1"/>
  <c r="AJ98" i="6"/>
  <c r="BR98" i="6"/>
  <c r="AI99" i="6"/>
  <c r="BQ99" i="6"/>
  <c r="AH99" i="6"/>
  <c r="BP99" i="6"/>
  <c r="AC100" i="6"/>
  <c r="BK100" i="6"/>
  <c r="AM100" i="6"/>
  <c r="BI100" i="6"/>
  <c r="AD99" i="6"/>
  <c r="BL99" i="6"/>
  <c r="AG99" i="6"/>
  <c r="BO99" i="6"/>
  <c r="AB99" i="6"/>
  <c r="BJ99" i="6"/>
  <c r="H101" i="6"/>
  <c r="AZ101" i="6" s="1"/>
  <c r="O101" i="6"/>
  <c r="AL101" i="6"/>
  <c r="M101" i="6"/>
  <c r="BE101" i="6" s="1"/>
  <c r="Q101" i="6"/>
  <c r="W100" i="6"/>
  <c r="J101" i="6"/>
  <c r="BB101" i="6" s="1"/>
  <c r="S101" i="6"/>
  <c r="B101" i="6"/>
  <c r="C101" i="6" s="1"/>
  <c r="F101" i="6" s="1"/>
  <c r="D100" i="5"/>
  <c r="E98" i="5"/>
  <c r="R100" i="6"/>
  <c r="X100" i="6"/>
  <c r="Y100" i="6"/>
  <c r="Z99" i="6"/>
  <c r="T100" i="6"/>
  <c r="E106" i="3"/>
  <c r="N106" i="3" s="1"/>
  <c r="I102" i="6" s="1"/>
  <c r="BA102" i="6" s="1"/>
  <c r="F106" i="3"/>
  <c r="O106" i="3" s="1"/>
  <c r="B100" i="5" s="1"/>
  <c r="C100" i="5" s="1"/>
  <c r="D106" i="3"/>
  <c r="M106" i="3" s="1"/>
  <c r="G102" i="6" s="1"/>
  <c r="C107" i="3"/>
  <c r="AA100" i="6"/>
  <c r="AY102" i="6" l="1"/>
  <c r="N102" i="6"/>
  <c r="BF102" i="6" s="1"/>
  <c r="BG101" i="6"/>
  <c r="P101" i="6"/>
  <c r="BH101" i="6" s="1"/>
  <c r="AM101" i="6"/>
  <c r="BI101" i="6"/>
  <c r="AG100" i="6"/>
  <c r="BO100" i="6"/>
  <c r="AI100" i="6"/>
  <c r="BQ100" i="6"/>
  <c r="AB100" i="6"/>
  <c r="BJ100" i="6"/>
  <c r="AD100" i="6"/>
  <c r="BL100" i="6"/>
  <c r="AH100" i="6"/>
  <c r="BP100" i="6"/>
  <c r="AJ99" i="6"/>
  <c r="BR99" i="6"/>
  <c r="AC101" i="6"/>
  <c r="BK101" i="6"/>
  <c r="E107" i="3"/>
  <c r="N107" i="3" s="1"/>
  <c r="I103" i="6" s="1"/>
  <c r="BA103" i="6" s="1"/>
  <c r="F107" i="3"/>
  <c r="O107" i="3" s="1"/>
  <c r="B101" i="5" s="1"/>
  <c r="C101" i="5" s="1"/>
  <c r="D107" i="3"/>
  <c r="M107" i="3" s="1"/>
  <c r="G103" i="6" s="1"/>
  <c r="C108" i="3"/>
  <c r="B102" i="6"/>
  <c r="C102" i="6" s="1"/>
  <c r="F102" i="6" s="1"/>
  <c r="D101" i="5"/>
  <c r="J102" i="6"/>
  <c r="BB102" i="6" s="1"/>
  <c r="S102" i="6"/>
  <c r="BK102" i="6" s="1"/>
  <c r="W101" i="6"/>
  <c r="T101" i="6"/>
  <c r="Y101" i="6"/>
  <c r="AL102" i="6"/>
  <c r="M102" i="6"/>
  <c r="BE102" i="6" s="1"/>
  <c r="O102" i="6"/>
  <c r="H102" i="6"/>
  <c r="AZ102" i="6" s="1"/>
  <c r="Q102" i="6"/>
  <c r="AA102" i="6" s="1"/>
  <c r="E99" i="5"/>
  <c r="Z100" i="6"/>
  <c r="X101" i="6"/>
  <c r="R101" i="6"/>
  <c r="BJ101" i="6" s="1"/>
  <c r="AA101" i="6"/>
  <c r="AY103" i="6" l="1"/>
  <c r="N103" i="6"/>
  <c r="BF103" i="6" s="1"/>
  <c r="BG102" i="6"/>
  <c r="P102" i="6"/>
  <c r="BH102" i="6" s="1"/>
  <c r="AC102" i="6"/>
  <c r="AB101" i="6"/>
  <c r="AH101" i="6"/>
  <c r="BP101" i="6"/>
  <c r="AI101" i="6"/>
  <c r="BQ101" i="6"/>
  <c r="AD101" i="6"/>
  <c r="BL101" i="6"/>
  <c r="AJ100" i="6"/>
  <c r="BR100" i="6"/>
  <c r="AM102" i="6"/>
  <c r="BI102" i="6"/>
  <c r="AG101" i="6"/>
  <c r="BO101" i="6"/>
  <c r="Y102" i="6"/>
  <c r="E108" i="3"/>
  <c r="N108" i="3" s="1"/>
  <c r="I104" i="6" s="1"/>
  <c r="BA104" i="6" s="1"/>
  <c r="F108" i="3"/>
  <c r="O108" i="3" s="1"/>
  <c r="B102" i="5" s="1"/>
  <c r="C102" i="5" s="1"/>
  <c r="D108" i="3"/>
  <c r="M108" i="3" s="1"/>
  <c r="G104" i="6" s="1"/>
  <c r="Z101" i="6"/>
  <c r="T102" i="6"/>
  <c r="X102" i="6"/>
  <c r="B103" i="6"/>
  <c r="C103" i="6" s="1"/>
  <c r="F103" i="6" s="1"/>
  <c r="D102" i="5"/>
  <c r="E100" i="5"/>
  <c r="W102" i="6"/>
  <c r="O103" i="6"/>
  <c r="AL103" i="6"/>
  <c r="M103" i="6"/>
  <c r="BE103" i="6" s="1"/>
  <c r="H103" i="6"/>
  <c r="AZ103" i="6" s="1"/>
  <c r="Q103" i="6"/>
  <c r="R102" i="6"/>
  <c r="J103" i="6"/>
  <c r="BB103" i="6" s="1"/>
  <c r="S103" i="6"/>
  <c r="AY104" i="6" l="1"/>
  <c r="N104" i="6"/>
  <c r="BF104" i="6" s="1"/>
  <c r="BG103" i="6"/>
  <c r="P103" i="6"/>
  <c r="BH103" i="6" s="1"/>
  <c r="AG102" i="6"/>
  <c r="BO102" i="6"/>
  <c r="AM103" i="6"/>
  <c r="BI103" i="6"/>
  <c r="AB102" i="6"/>
  <c r="BJ102" i="6"/>
  <c r="AD102" i="6"/>
  <c r="BL102" i="6"/>
  <c r="AI102" i="6"/>
  <c r="BQ102" i="6"/>
  <c r="AH102" i="6"/>
  <c r="BP102" i="6"/>
  <c r="AJ101" i="6"/>
  <c r="BR101" i="6"/>
  <c r="AC103" i="6"/>
  <c r="BK103" i="6"/>
  <c r="AA103" i="6"/>
  <c r="J104" i="6"/>
  <c r="BB104" i="6" s="1"/>
  <c r="S104" i="6"/>
  <c r="Y103" i="6"/>
  <c r="R103" i="6"/>
  <c r="B104" i="6"/>
  <c r="C104" i="6" s="1"/>
  <c r="G3" i="6" s="1"/>
  <c r="E102" i="5"/>
  <c r="T103" i="6"/>
  <c r="W103" i="6"/>
  <c r="E101" i="5"/>
  <c r="F100" i="5" s="1"/>
  <c r="G100" i="5" s="1"/>
  <c r="I100" i="5" s="1"/>
  <c r="Z102" i="6"/>
  <c r="H104" i="6"/>
  <c r="AZ104" i="6" s="1"/>
  <c r="O104" i="6"/>
  <c r="AL104" i="6"/>
  <c r="M104" i="6"/>
  <c r="BE104" i="6" s="1"/>
  <c r="Q104" i="6"/>
  <c r="X103" i="6"/>
  <c r="I3" i="6" l="1"/>
  <c r="BB3" i="6"/>
  <c r="AZ3" i="6"/>
  <c r="F98" i="5"/>
  <c r="G98" i="5" s="1"/>
  <c r="I98" i="5" s="1"/>
  <c r="F97" i="5"/>
  <c r="G97" i="5" s="1"/>
  <c r="I97" i="5" s="1"/>
  <c r="BG104" i="6"/>
  <c r="P104" i="6"/>
  <c r="BH104" i="6" s="1"/>
  <c r="BH3" i="6" s="1"/>
  <c r="F104" i="6"/>
  <c r="AY3" i="6"/>
  <c r="BA3" i="6"/>
  <c r="BG3" i="6"/>
  <c r="BF3" i="6"/>
  <c r="BE3" i="6"/>
  <c r="AH103" i="6"/>
  <c r="BP103" i="6"/>
  <c r="AJ102" i="6"/>
  <c r="BR102" i="6"/>
  <c r="AA104" i="6"/>
  <c r="AA3" i="6" s="1"/>
  <c r="D14" i="4" s="1"/>
  <c r="BI104" i="6"/>
  <c r="BI3" i="6" s="1"/>
  <c r="S3" i="6"/>
  <c r="BK104" i="6"/>
  <c r="BK3" i="6" s="1"/>
  <c r="AI103" i="6"/>
  <c r="BQ103" i="6"/>
  <c r="AG103" i="6"/>
  <c r="BO103" i="6"/>
  <c r="AD103" i="6"/>
  <c r="BL103" i="6"/>
  <c r="AB103" i="6"/>
  <c r="BJ103" i="6"/>
  <c r="F102" i="5"/>
  <c r="G102" i="5" s="1"/>
  <c r="I102" i="5" s="1"/>
  <c r="F2" i="5"/>
  <c r="G2" i="5" s="1"/>
  <c r="I2" i="5" s="1"/>
  <c r="F3" i="5"/>
  <c r="G3" i="5" s="1"/>
  <c r="I3" i="5" s="1"/>
  <c r="K5" i="6" s="1"/>
  <c r="BC5" i="6" s="1"/>
  <c r="F5" i="5"/>
  <c r="G5" i="5" s="1"/>
  <c r="I5" i="5" s="1"/>
  <c r="F4" i="5"/>
  <c r="G4" i="5" s="1"/>
  <c r="I4" i="5" s="1"/>
  <c r="F6" i="5"/>
  <c r="G6" i="5" s="1"/>
  <c r="I6" i="5" s="1"/>
  <c r="F7" i="5"/>
  <c r="G7" i="5" s="1"/>
  <c r="I7" i="5" s="1"/>
  <c r="F10" i="5"/>
  <c r="G10" i="5" s="1"/>
  <c r="I10" i="5" s="1"/>
  <c r="F9" i="5"/>
  <c r="G9" i="5" s="1"/>
  <c r="I9" i="5" s="1"/>
  <c r="F11" i="5"/>
  <c r="G11" i="5" s="1"/>
  <c r="I11" i="5" s="1"/>
  <c r="F8" i="5"/>
  <c r="G8" i="5" s="1"/>
  <c r="I8" i="5" s="1"/>
  <c r="F12" i="5"/>
  <c r="G12" i="5" s="1"/>
  <c r="I12" i="5" s="1"/>
  <c r="F14" i="5"/>
  <c r="G14" i="5" s="1"/>
  <c r="I14" i="5" s="1"/>
  <c r="F13" i="5"/>
  <c r="G13" i="5" s="1"/>
  <c r="I13" i="5" s="1"/>
  <c r="F16" i="5"/>
  <c r="G16" i="5" s="1"/>
  <c r="I16" i="5" s="1"/>
  <c r="F17" i="5"/>
  <c r="G17" i="5" s="1"/>
  <c r="I17" i="5" s="1"/>
  <c r="F15" i="5"/>
  <c r="G15" i="5" s="1"/>
  <c r="I15" i="5" s="1"/>
  <c r="F18" i="5"/>
  <c r="G18" i="5" s="1"/>
  <c r="I18" i="5" s="1"/>
  <c r="F19" i="5"/>
  <c r="G19" i="5" s="1"/>
  <c r="I19" i="5" s="1"/>
  <c r="F20" i="5"/>
  <c r="G20" i="5" s="1"/>
  <c r="I20" i="5" s="1"/>
  <c r="F21" i="5"/>
  <c r="G21" i="5" s="1"/>
  <c r="I21" i="5" s="1"/>
  <c r="F22" i="5"/>
  <c r="G22" i="5" s="1"/>
  <c r="I22" i="5" s="1"/>
  <c r="F23" i="5"/>
  <c r="G23" i="5" s="1"/>
  <c r="I23" i="5" s="1"/>
  <c r="F24" i="5"/>
  <c r="G24" i="5" s="1"/>
  <c r="I24" i="5" s="1"/>
  <c r="F25" i="5"/>
  <c r="G25" i="5" s="1"/>
  <c r="I25" i="5" s="1"/>
  <c r="F27" i="5"/>
  <c r="G27" i="5" s="1"/>
  <c r="I27" i="5" s="1"/>
  <c r="F26" i="5"/>
  <c r="G26" i="5" s="1"/>
  <c r="I26" i="5" s="1"/>
  <c r="F29" i="5"/>
  <c r="G29" i="5" s="1"/>
  <c r="I29" i="5" s="1"/>
  <c r="F28" i="5"/>
  <c r="G28" i="5" s="1"/>
  <c r="I28" i="5" s="1"/>
  <c r="F31" i="5"/>
  <c r="G31" i="5" s="1"/>
  <c r="I31" i="5" s="1"/>
  <c r="F30" i="5"/>
  <c r="G30" i="5" s="1"/>
  <c r="I30" i="5" s="1"/>
  <c r="F32" i="5"/>
  <c r="G32" i="5" s="1"/>
  <c r="I32" i="5" s="1"/>
  <c r="F34" i="5"/>
  <c r="G34" i="5" s="1"/>
  <c r="I34" i="5" s="1"/>
  <c r="F33" i="5"/>
  <c r="G33" i="5" s="1"/>
  <c r="I33" i="5" s="1"/>
  <c r="F35" i="5"/>
  <c r="G35" i="5" s="1"/>
  <c r="I35" i="5" s="1"/>
  <c r="F38" i="5"/>
  <c r="G38" i="5" s="1"/>
  <c r="I38" i="5" s="1"/>
  <c r="F37" i="5"/>
  <c r="G37" i="5" s="1"/>
  <c r="I37" i="5" s="1"/>
  <c r="F36" i="5"/>
  <c r="G36" i="5" s="1"/>
  <c r="I36" i="5" s="1"/>
  <c r="F40" i="5"/>
  <c r="G40" i="5" s="1"/>
  <c r="I40" i="5" s="1"/>
  <c r="F41" i="5"/>
  <c r="G41" i="5" s="1"/>
  <c r="I41" i="5" s="1"/>
  <c r="F39" i="5"/>
  <c r="G39" i="5" s="1"/>
  <c r="I39" i="5" s="1"/>
  <c r="F42" i="5"/>
  <c r="G42" i="5" s="1"/>
  <c r="I42" i="5" s="1"/>
  <c r="F43" i="5"/>
  <c r="G43" i="5" s="1"/>
  <c r="I43" i="5" s="1"/>
  <c r="F44" i="5"/>
  <c r="G44" i="5" s="1"/>
  <c r="I44" i="5" s="1"/>
  <c r="F46" i="5"/>
  <c r="G46" i="5" s="1"/>
  <c r="I46" i="5" s="1"/>
  <c r="F45" i="5"/>
  <c r="G45" i="5" s="1"/>
  <c r="I45" i="5" s="1"/>
  <c r="F48" i="5"/>
  <c r="G48" i="5" s="1"/>
  <c r="I48" i="5" s="1"/>
  <c r="F49" i="5"/>
  <c r="G49" i="5" s="1"/>
  <c r="I49" i="5" s="1"/>
  <c r="F47" i="5"/>
  <c r="G47" i="5" s="1"/>
  <c r="I47" i="5" s="1"/>
  <c r="F50" i="5"/>
  <c r="G50" i="5" s="1"/>
  <c r="I50" i="5" s="1"/>
  <c r="F53" i="5"/>
  <c r="G53" i="5" s="1"/>
  <c r="I53" i="5" s="1"/>
  <c r="F51" i="5"/>
  <c r="G51" i="5" s="1"/>
  <c r="I51" i="5" s="1"/>
  <c r="F54" i="5"/>
  <c r="G54" i="5" s="1"/>
  <c r="I54" i="5" s="1"/>
  <c r="F52" i="5"/>
  <c r="G52" i="5" s="1"/>
  <c r="I52" i="5" s="1"/>
  <c r="F55" i="5"/>
  <c r="G55" i="5" s="1"/>
  <c r="I55" i="5" s="1"/>
  <c r="F56" i="5"/>
  <c r="G56" i="5" s="1"/>
  <c r="I56" i="5" s="1"/>
  <c r="F57" i="5"/>
  <c r="G57" i="5" s="1"/>
  <c r="I57" i="5" s="1"/>
  <c r="F59" i="5"/>
  <c r="G59" i="5" s="1"/>
  <c r="I59" i="5" s="1"/>
  <c r="F58" i="5"/>
  <c r="G58" i="5" s="1"/>
  <c r="I58" i="5" s="1"/>
  <c r="F60" i="5"/>
  <c r="G60" i="5" s="1"/>
  <c r="I60" i="5" s="1"/>
  <c r="F61" i="5"/>
  <c r="G61" i="5" s="1"/>
  <c r="I61" i="5" s="1"/>
  <c r="F63" i="5"/>
  <c r="G63" i="5" s="1"/>
  <c r="I63" i="5" s="1"/>
  <c r="F62" i="5"/>
  <c r="G62" i="5" s="1"/>
  <c r="I62" i="5" s="1"/>
  <c r="F64" i="5"/>
  <c r="G64" i="5" s="1"/>
  <c r="I64" i="5" s="1"/>
  <c r="F66" i="5"/>
  <c r="G66" i="5" s="1"/>
  <c r="I66" i="5" s="1"/>
  <c r="F67" i="5"/>
  <c r="G67" i="5" s="1"/>
  <c r="I67" i="5" s="1"/>
  <c r="F65" i="5"/>
  <c r="G65" i="5" s="1"/>
  <c r="I65" i="5" s="1"/>
  <c r="F69" i="5"/>
  <c r="G69" i="5" s="1"/>
  <c r="I69" i="5" s="1"/>
  <c r="F68" i="5"/>
  <c r="G68" i="5" s="1"/>
  <c r="I68" i="5" s="1"/>
  <c r="F71" i="5"/>
  <c r="G71" i="5" s="1"/>
  <c r="I71" i="5" s="1"/>
  <c r="F70" i="5"/>
  <c r="G70" i="5" s="1"/>
  <c r="I70" i="5" s="1"/>
  <c r="F72" i="5"/>
  <c r="G72" i="5" s="1"/>
  <c r="I72" i="5" s="1"/>
  <c r="F73" i="5"/>
  <c r="G73" i="5" s="1"/>
  <c r="I73" i="5" s="1"/>
  <c r="F75" i="5"/>
  <c r="G75" i="5" s="1"/>
  <c r="I75" i="5" s="1"/>
  <c r="F74" i="5"/>
  <c r="G74" i="5" s="1"/>
  <c r="I74" i="5" s="1"/>
  <c r="F76" i="5"/>
  <c r="G76" i="5" s="1"/>
  <c r="I76" i="5" s="1"/>
  <c r="F77" i="5"/>
  <c r="G77" i="5" s="1"/>
  <c r="I77" i="5" s="1"/>
  <c r="F78" i="5"/>
  <c r="G78" i="5" s="1"/>
  <c r="I78" i="5" s="1"/>
  <c r="F79" i="5"/>
  <c r="G79" i="5" s="1"/>
  <c r="I79" i="5" s="1"/>
  <c r="F80" i="5"/>
  <c r="G80" i="5" s="1"/>
  <c r="I80" i="5" s="1"/>
  <c r="F81" i="5"/>
  <c r="G81" i="5" s="1"/>
  <c r="I81" i="5" s="1"/>
  <c r="F82" i="5"/>
  <c r="G82" i="5" s="1"/>
  <c r="I82" i="5" s="1"/>
  <c r="F84" i="5"/>
  <c r="G84" i="5" s="1"/>
  <c r="I84" i="5" s="1"/>
  <c r="F83" i="5"/>
  <c r="G83" i="5" s="1"/>
  <c r="I83" i="5" s="1"/>
  <c r="F85" i="5"/>
  <c r="G85" i="5" s="1"/>
  <c r="I85" i="5" s="1"/>
  <c r="F87" i="5"/>
  <c r="G87" i="5" s="1"/>
  <c r="I87" i="5" s="1"/>
  <c r="F86" i="5"/>
  <c r="G86" i="5" s="1"/>
  <c r="I86" i="5" s="1"/>
  <c r="F89" i="5"/>
  <c r="G89" i="5" s="1"/>
  <c r="I89" i="5" s="1"/>
  <c r="F88" i="5"/>
  <c r="G88" i="5" s="1"/>
  <c r="I88" i="5" s="1"/>
  <c r="F90" i="5"/>
  <c r="G90" i="5" s="1"/>
  <c r="I90" i="5" s="1"/>
  <c r="F92" i="5"/>
  <c r="G92" i="5" s="1"/>
  <c r="I92" i="5" s="1"/>
  <c r="F91" i="5"/>
  <c r="G91" i="5" s="1"/>
  <c r="I91" i="5" s="1"/>
  <c r="F94" i="5"/>
  <c r="G94" i="5" s="1"/>
  <c r="I94" i="5" s="1"/>
  <c r="F93" i="5"/>
  <c r="G93" i="5" s="1"/>
  <c r="I93" i="5" s="1"/>
  <c r="F95" i="5"/>
  <c r="G95" i="5" s="1"/>
  <c r="I95" i="5" s="1"/>
  <c r="M3" i="6"/>
  <c r="W104" i="6"/>
  <c r="AG104" i="6" s="1"/>
  <c r="AG3" i="6" s="1"/>
  <c r="C17" i="4" s="1"/>
  <c r="J3" i="6"/>
  <c r="T104" i="6"/>
  <c r="N3" i="6"/>
  <c r="X104" i="6"/>
  <c r="AC104" i="6"/>
  <c r="AC3" i="6" s="1"/>
  <c r="J98" i="5"/>
  <c r="L100" i="6" s="1"/>
  <c r="BD100" i="6" s="1"/>
  <c r="K100" i="6"/>
  <c r="BC100" i="6" s="1"/>
  <c r="H3" i="6"/>
  <c r="R104" i="6"/>
  <c r="Z103" i="6"/>
  <c r="AM104" i="6"/>
  <c r="Q3" i="6"/>
  <c r="J97" i="5"/>
  <c r="L99" i="6" s="1"/>
  <c r="BD99" i="6" s="1"/>
  <c r="K99" i="6"/>
  <c r="BC99" i="6" s="1"/>
  <c r="J100" i="5"/>
  <c r="L102" i="6" s="1"/>
  <c r="BD102" i="6" s="1"/>
  <c r="K102" i="6"/>
  <c r="BC102" i="6" s="1"/>
  <c r="F96" i="5"/>
  <c r="G96" i="5" s="1"/>
  <c r="I96" i="5" s="1"/>
  <c r="F101" i="5"/>
  <c r="G101" i="5" s="1"/>
  <c r="I101" i="5" s="1"/>
  <c r="O3" i="6"/>
  <c r="Y104" i="6"/>
  <c r="F99" i="5"/>
  <c r="G99" i="5" s="1"/>
  <c r="I99" i="5" s="1"/>
  <c r="D15" i="4" l="1"/>
  <c r="H15" i="4" s="1"/>
  <c r="E15" i="4"/>
  <c r="F15" i="4"/>
  <c r="E14" i="4"/>
  <c r="F14" i="4"/>
  <c r="C14" i="4"/>
  <c r="G14" i="4" s="1"/>
  <c r="H14" i="4"/>
  <c r="T3" i="6"/>
  <c r="BL104" i="6"/>
  <c r="BL3" i="6" s="1"/>
  <c r="Y3" i="6"/>
  <c r="BQ104" i="6"/>
  <c r="BQ3" i="6" s="1"/>
  <c r="E11" i="4" s="1"/>
  <c r="E26" i="4" s="1"/>
  <c r="AJ103" i="6"/>
  <c r="BR103" i="6"/>
  <c r="R3" i="6"/>
  <c r="BJ104" i="6"/>
  <c r="BJ3" i="6" s="1"/>
  <c r="W3" i="6"/>
  <c r="BO104" i="6"/>
  <c r="BO3" i="6" s="1"/>
  <c r="E17" i="4" s="1"/>
  <c r="X3" i="6"/>
  <c r="BP104" i="6"/>
  <c r="BP3" i="6" s="1"/>
  <c r="F17" i="4" s="1"/>
  <c r="G17" i="4"/>
  <c r="C15" i="4"/>
  <c r="G15" i="4" s="1"/>
  <c r="AH104" i="6"/>
  <c r="AH3" i="6" s="1"/>
  <c r="J32" i="5"/>
  <c r="L34" i="6" s="1"/>
  <c r="BD34" i="6" s="1"/>
  <c r="K34" i="6"/>
  <c r="BC34" i="6" s="1"/>
  <c r="J80" i="5"/>
  <c r="L82" i="6" s="1"/>
  <c r="BD82" i="6" s="1"/>
  <c r="K82" i="6"/>
  <c r="BC82" i="6" s="1"/>
  <c r="J56" i="5"/>
  <c r="L58" i="6" s="1"/>
  <c r="BD58" i="6" s="1"/>
  <c r="K58" i="6"/>
  <c r="BC58" i="6" s="1"/>
  <c r="J41" i="5"/>
  <c r="L43" i="6" s="1"/>
  <c r="BD43" i="6" s="1"/>
  <c r="K43" i="6"/>
  <c r="BC43" i="6" s="1"/>
  <c r="J24" i="5"/>
  <c r="L26" i="6" s="1"/>
  <c r="BD26" i="6" s="1"/>
  <c r="K26" i="6"/>
  <c r="BC26" i="6" s="1"/>
  <c r="J10" i="5"/>
  <c r="L12" i="6" s="1"/>
  <c r="BD12" i="6" s="1"/>
  <c r="K12" i="6"/>
  <c r="BC12" i="6" s="1"/>
  <c r="U102" i="6"/>
  <c r="BM102" i="6" s="1"/>
  <c r="J95" i="5"/>
  <c r="L97" i="6" s="1"/>
  <c r="BD97" i="6" s="1"/>
  <c r="K97" i="6"/>
  <c r="BC97" i="6" s="1"/>
  <c r="J86" i="5"/>
  <c r="L88" i="6" s="1"/>
  <c r="BD88" i="6" s="1"/>
  <c r="K88" i="6"/>
  <c r="BC88" i="6" s="1"/>
  <c r="J79" i="5"/>
  <c r="L81" i="6" s="1"/>
  <c r="BD81" i="6" s="1"/>
  <c r="K81" i="6"/>
  <c r="BC81" i="6" s="1"/>
  <c r="J70" i="5"/>
  <c r="L72" i="6" s="1"/>
  <c r="BD72" i="6" s="1"/>
  <c r="K72" i="6"/>
  <c r="BC72" i="6" s="1"/>
  <c r="J62" i="5"/>
  <c r="L64" i="6" s="1"/>
  <c r="BD64" i="6" s="1"/>
  <c r="K64" i="6"/>
  <c r="BC64" i="6" s="1"/>
  <c r="J55" i="5"/>
  <c r="L57" i="6" s="1"/>
  <c r="BD57" i="6" s="1"/>
  <c r="K57" i="6"/>
  <c r="BC57" i="6" s="1"/>
  <c r="J48" i="5"/>
  <c r="L50" i="6" s="1"/>
  <c r="BD50" i="6" s="1"/>
  <c r="K50" i="6"/>
  <c r="BC50" i="6" s="1"/>
  <c r="J40" i="5"/>
  <c r="L42" i="6" s="1"/>
  <c r="BD42" i="6" s="1"/>
  <c r="K42" i="6"/>
  <c r="BC42" i="6" s="1"/>
  <c r="J30" i="5"/>
  <c r="L32" i="6" s="1"/>
  <c r="BD32" i="6" s="1"/>
  <c r="K32" i="6"/>
  <c r="BC32" i="6" s="1"/>
  <c r="J23" i="5"/>
  <c r="L25" i="6" s="1"/>
  <c r="BD25" i="6" s="1"/>
  <c r="K25" i="6"/>
  <c r="BC25" i="6" s="1"/>
  <c r="J16" i="5"/>
  <c r="L18" i="6" s="1"/>
  <c r="BD18" i="6" s="1"/>
  <c r="K18" i="6"/>
  <c r="BC18" i="6" s="1"/>
  <c r="J7" i="5"/>
  <c r="L9" i="6" s="1"/>
  <c r="BD9" i="6" s="1"/>
  <c r="K9" i="6"/>
  <c r="BC9" i="6" s="1"/>
  <c r="V99" i="6"/>
  <c r="U100" i="6"/>
  <c r="J91" i="5"/>
  <c r="L93" i="6" s="1"/>
  <c r="BD93" i="6" s="1"/>
  <c r="K93" i="6"/>
  <c r="BC93" i="6" s="1"/>
  <c r="J83" i="5"/>
  <c r="L85" i="6" s="1"/>
  <c r="BD85" i="6" s="1"/>
  <c r="K85" i="6"/>
  <c r="BC85" i="6" s="1"/>
  <c r="J76" i="5"/>
  <c r="L78" i="6" s="1"/>
  <c r="BD78" i="6" s="1"/>
  <c r="K78" i="6"/>
  <c r="BC78" i="6" s="1"/>
  <c r="J69" i="5"/>
  <c r="L71" i="6" s="1"/>
  <c r="BD71" i="6" s="1"/>
  <c r="K71" i="6"/>
  <c r="BC71" i="6" s="1"/>
  <c r="J60" i="5"/>
  <c r="L62" i="6" s="1"/>
  <c r="BD62" i="6" s="1"/>
  <c r="K62" i="6"/>
  <c r="BC62" i="6" s="1"/>
  <c r="J51" i="5"/>
  <c r="L53" i="6" s="1"/>
  <c r="BD53" i="6" s="1"/>
  <c r="K53" i="6"/>
  <c r="BC53" i="6" s="1"/>
  <c r="J44" i="5"/>
  <c r="L46" i="6" s="1"/>
  <c r="BD46" i="6" s="1"/>
  <c r="K46" i="6"/>
  <c r="BC46" i="6" s="1"/>
  <c r="J38" i="5"/>
  <c r="L40" i="6" s="1"/>
  <c r="BD40" i="6" s="1"/>
  <c r="K40" i="6"/>
  <c r="BC40" i="6" s="1"/>
  <c r="J29" i="5"/>
  <c r="L31" i="6" s="1"/>
  <c r="BD31" i="6" s="1"/>
  <c r="K31" i="6"/>
  <c r="BC31" i="6" s="1"/>
  <c r="J20" i="5"/>
  <c r="L22" i="6" s="1"/>
  <c r="BD22" i="6" s="1"/>
  <c r="K22" i="6"/>
  <c r="BC22" i="6" s="1"/>
  <c r="J12" i="5"/>
  <c r="L14" i="6" s="1"/>
  <c r="BD14" i="6" s="1"/>
  <c r="K14" i="6"/>
  <c r="BC14" i="6" s="1"/>
  <c r="J5" i="5"/>
  <c r="L7" i="6" s="1"/>
  <c r="BD7" i="6" s="1"/>
  <c r="K7" i="6"/>
  <c r="BC7" i="6" s="1"/>
  <c r="V100" i="6"/>
  <c r="AD104" i="6"/>
  <c r="AD3" i="6" s="1"/>
  <c r="J92" i="5"/>
  <c r="L94" i="6" s="1"/>
  <c r="BD94" i="6" s="1"/>
  <c r="K94" i="6"/>
  <c r="BC94" i="6" s="1"/>
  <c r="J84" i="5"/>
  <c r="L86" i="6" s="1"/>
  <c r="BD86" i="6" s="1"/>
  <c r="K86" i="6"/>
  <c r="BC86" i="6" s="1"/>
  <c r="J74" i="5"/>
  <c r="L76" i="6" s="1"/>
  <c r="BD76" i="6" s="1"/>
  <c r="K76" i="6"/>
  <c r="BC76" i="6" s="1"/>
  <c r="J65" i="5"/>
  <c r="L67" i="6" s="1"/>
  <c r="BD67" i="6" s="1"/>
  <c r="K67" i="6"/>
  <c r="BC67" i="6" s="1"/>
  <c r="J58" i="5"/>
  <c r="L60" i="6" s="1"/>
  <c r="BD60" i="6" s="1"/>
  <c r="K60" i="6"/>
  <c r="BC60" i="6" s="1"/>
  <c r="J53" i="5"/>
  <c r="L55" i="6" s="1"/>
  <c r="BD55" i="6" s="1"/>
  <c r="K55" i="6"/>
  <c r="BC55" i="6" s="1"/>
  <c r="J43" i="5"/>
  <c r="L45" i="6" s="1"/>
  <c r="BD45" i="6" s="1"/>
  <c r="K45" i="6"/>
  <c r="BC45" i="6" s="1"/>
  <c r="J35" i="5"/>
  <c r="L37" i="6" s="1"/>
  <c r="BD37" i="6" s="1"/>
  <c r="K37" i="6"/>
  <c r="BC37" i="6" s="1"/>
  <c r="J26" i="5"/>
  <c r="L28" i="6" s="1"/>
  <c r="BD28" i="6" s="1"/>
  <c r="K28" i="6"/>
  <c r="BC28" i="6" s="1"/>
  <c r="J19" i="5"/>
  <c r="L21" i="6" s="1"/>
  <c r="BD21" i="6" s="1"/>
  <c r="K21" i="6"/>
  <c r="BC21" i="6" s="1"/>
  <c r="J8" i="5"/>
  <c r="L10" i="6" s="1"/>
  <c r="BD10" i="6" s="1"/>
  <c r="K10" i="6"/>
  <c r="BC10" i="6" s="1"/>
  <c r="J3" i="5"/>
  <c r="L5" i="6" s="1"/>
  <c r="BD5" i="6" s="1"/>
  <c r="J96" i="5"/>
  <c r="L98" i="6" s="1"/>
  <c r="BD98" i="6" s="1"/>
  <c r="K98" i="6"/>
  <c r="BC98" i="6" s="1"/>
  <c r="J89" i="5"/>
  <c r="L91" i="6" s="1"/>
  <c r="BD91" i="6" s="1"/>
  <c r="K91" i="6"/>
  <c r="BC91" i="6" s="1"/>
  <c r="J72" i="5"/>
  <c r="L74" i="6" s="1"/>
  <c r="BD74" i="6" s="1"/>
  <c r="K74" i="6"/>
  <c r="BC74" i="6" s="1"/>
  <c r="J64" i="5"/>
  <c r="L66" i="6" s="1"/>
  <c r="BD66" i="6" s="1"/>
  <c r="K66" i="6"/>
  <c r="BC66" i="6" s="1"/>
  <c r="J49" i="5"/>
  <c r="L51" i="6" s="1"/>
  <c r="BD51" i="6" s="1"/>
  <c r="K51" i="6"/>
  <c r="BC51" i="6" s="1"/>
  <c r="J17" i="5"/>
  <c r="L19" i="6" s="1"/>
  <c r="BD19" i="6" s="1"/>
  <c r="K19" i="6"/>
  <c r="BC19" i="6" s="1"/>
  <c r="J99" i="5"/>
  <c r="L101" i="6" s="1"/>
  <c r="BD101" i="6" s="1"/>
  <c r="K101" i="6"/>
  <c r="BC101" i="6" s="1"/>
  <c r="J78" i="5"/>
  <c r="L80" i="6" s="1"/>
  <c r="BD80" i="6" s="1"/>
  <c r="K80" i="6"/>
  <c r="BC80" i="6" s="1"/>
  <c r="J71" i="5"/>
  <c r="L73" i="6" s="1"/>
  <c r="BD73" i="6" s="1"/>
  <c r="K73" i="6"/>
  <c r="BC73" i="6" s="1"/>
  <c r="J52" i="5"/>
  <c r="L54" i="6" s="1"/>
  <c r="BD54" i="6" s="1"/>
  <c r="K54" i="6"/>
  <c r="BC54" i="6" s="1"/>
  <c r="J36" i="5"/>
  <c r="L38" i="6" s="1"/>
  <c r="BD38" i="6" s="1"/>
  <c r="K38" i="6"/>
  <c r="BC38" i="6" s="1"/>
  <c r="J31" i="5"/>
  <c r="L33" i="6" s="1"/>
  <c r="BD33" i="6" s="1"/>
  <c r="K33" i="6"/>
  <c r="BC33" i="6" s="1"/>
  <c r="J22" i="5"/>
  <c r="L24" i="6" s="1"/>
  <c r="BD24" i="6" s="1"/>
  <c r="K24" i="6"/>
  <c r="BC24" i="6" s="1"/>
  <c r="J13" i="5"/>
  <c r="L15" i="6" s="1"/>
  <c r="BD15" i="6" s="1"/>
  <c r="K15" i="6"/>
  <c r="BC15" i="6" s="1"/>
  <c r="J6" i="5"/>
  <c r="L8" i="6" s="1"/>
  <c r="BD8" i="6" s="1"/>
  <c r="K8" i="6"/>
  <c r="BC8" i="6" s="1"/>
  <c r="J94" i="5"/>
  <c r="L96" i="6" s="1"/>
  <c r="BD96" i="6" s="1"/>
  <c r="K96" i="6"/>
  <c r="BC96" i="6" s="1"/>
  <c r="J85" i="5"/>
  <c r="L87" i="6" s="1"/>
  <c r="BD87" i="6" s="1"/>
  <c r="K87" i="6"/>
  <c r="BC87" i="6" s="1"/>
  <c r="J68" i="5"/>
  <c r="L70" i="6" s="1"/>
  <c r="BD70" i="6" s="1"/>
  <c r="K70" i="6"/>
  <c r="BC70" i="6" s="1"/>
  <c r="J61" i="5"/>
  <c r="L63" i="6" s="1"/>
  <c r="BD63" i="6" s="1"/>
  <c r="K63" i="6"/>
  <c r="BC63" i="6" s="1"/>
  <c r="J46" i="5"/>
  <c r="L48" i="6" s="1"/>
  <c r="BD48" i="6" s="1"/>
  <c r="K48" i="6"/>
  <c r="BC48" i="6" s="1"/>
  <c r="J37" i="5"/>
  <c r="L39" i="6" s="1"/>
  <c r="BD39" i="6" s="1"/>
  <c r="K39" i="6"/>
  <c r="BC39" i="6" s="1"/>
  <c r="J21" i="5"/>
  <c r="L23" i="6" s="1"/>
  <c r="BD23" i="6" s="1"/>
  <c r="K23" i="6"/>
  <c r="BC23" i="6" s="1"/>
  <c r="J14" i="5"/>
  <c r="L16" i="6" s="1"/>
  <c r="BD16" i="6" s="1"/>
  <c r="K16" i="6"/>
  <c r="BC16" i="6" s="1"/>
  <c r="J4" i="5"/>
  <c r="L6" i="6" s="1"/>
  <c r="BD6" i="6" s="1"/>
  <c r="K6" i="6"/>
  <c r="BC6" i="6" s="1"/>
  <c r="P3" i="6"/>
  <c r="Z104" i="6"/>
  <c r="J90" i="5"/>
  <c r="L92" i="6" s="1"/>
  <c r="BD92" i="6" s="1"/>
  <c r="K92" i="6"/>
  <c r="BC92" i="6" s="1"/>
  <c r="J82" i="5"/>
  <c r="L84" i="6" s="1"/>
  <c r="BD84" i="6" s="1"/>
  <c r="K84" i="6"/>
  <c r="BC84" i="6" s="1"/>
  <c r="J75" i="5"/>
  <c r="L77" i="6" s="1"/>
  <c r="BD77" i="6" s="1"/>
  <c r="K77" i="6"/>
  <c r="BC77" i="6" s="1"/>
  <c r="J67" i="5"/>
  <c r="L69" i="6" s="1"/>
  <c r="BD69" i="6" s="1"/>
  <c r="K69" i="6"/>
  <c r="BC69" i="6" s="1"/>
  <c r="J59" i="5"/>
  <c r="L61" i="6" s="1"/>
  <c r="BD61" i="6" s="1"/>
  <c r="K61" i="6"/>
  <c r="BC61" i="6" s="1"/>
  <c r="J50" i="5"/>
  <c r="L52" i="6" s="1"/>
  <c r="BD52" i="6" s="1"/>
  <c r="K52" i="6"/>
  <c r="BC52" i="6" s="1"/>
  <c r="J42" i="5"/>
  <c r="L44" i="6" s="1"/>
  <c r="BD44" i="6" s="1"/>
  <c r="K44" i="6"/>
  <c r="BC44" i="6" s="1"/>
  <c r="J33" i="5"/>
  <c r="L35" i="6" s="1"/>
  <c r="BD35" i="6" s="1"/>
  <c r="K35" i="6"/>
  <c r="BC35" i="6" s="1"/>
  <c r="J27" i="5"/>
  <c r="L29" i="6" s="1"/>
  <c r="BD29" i="6" s="1"/>
  <c r="K29" i="6"/>
  <c r="BC29" i="6" s="1"/>
  <c r="J18" i="5"/>
  <c r="L20" i="6" s="1"/>
  <c r="BD20" i="6" s="1"/>
  <c r="K20" i="6"/>
  <c r="BC20" i="6" s="1"/>
  <c r="J11" i="5"/>
  <c r="L13" i="6" s="1"/>
  <c r="BD13" i="6" s="1"/>
  <c r="K13" i="6"/>
  <c r="BC13" i="6" s="1"/>
  <c r="J2" i="5"/>
  <c r="L4" i="6" s="1"/>
  <c r="BD4" i="6" s="1"/>
  <c r="K4" i="6"/>
  <c r="BC4" i="6" s="1"/>
  <c r="V102" i="6"/>
  <c r="J93" i="5"/>
  <c r="L95" i="6" s="1"/>
  <c r="BD95" i="6" s="1"/>
  <c r="K95" i="6"/>
  <c r="BC95" i="6" s="1"/>
  <c r="J87" i="5"/>
  <c r="L89" i="6" s="1"/>
  <c r="BD89" i="6" s="1"/>
  <c r="K89" i="6"/>
  <c r="BC89" i="6" s="1"/>
  <c r="J63" i="5"/>
  <c r="L65" i="6" s="1"/>
  <c r="BD65" i="6" s="1"/>
  <c r="K65" i="6"/>
  <c r="BC65" i="6" s="1"/>
  <c r="J45" i="5"/>
  <c r="L47" i="6" s="1"/>
  <c r="BD47" i="6" s="1"/>
  <c r="K47" i="6"/>
  <c r="BC47" i="6" s="1"/>
  <c r="U99" i="6"/>
  <c r="AB104" i="6"/>
  <c r="AB3" i="6" s="1"/>
  <c r="J77" i="5"/>
  <c r="L79" i="6" s="1"/>
  <c r="BD79" i="6" s="1"/>
  <c r="K79" i="6"/>
  <c r="BC79" i="6" s="1"/>
  <c r="J54" i="5"/>
  <c r="L56" i="6" s="1"/>
  <c r="BD56" i="6" s="1"/>
  <c r="K56" i="6"/>
  <c r="BC56" i="6" s="1"/>
  <c r="J28" i="5"/>
  <c r="L30" i="6" s="1"/>
  <c r="BD30" i="6" s="1"/>
  <c r="K30" i="6"/>
  <c r="BC30" i="6" s="1"/>
  <c r="AI104" i="6"/>
  <c r="AI3" i="6" s="1"/>
  <c r="J101" i="5"/>
  <c r="L103" i="6" s="1"/>
  <c r="BD103" i="6" s="1"/>
  <c r="K103" i="6"/>
  <c r="BC103" i="6" s="1"/>
  <c r="J88" i="5"/>
  <c r="L90" i="6" s="1"/>
  <c r="BD90" i="6" s="1"/>
  <c r="K90" i="6"/>
  <c r="BC90" i="6" s="1"/>
  <c r="J81" i="5"/>
  <c r="L83" i="6" s="1"/>
  <c r="BD83" i="6" s="1"/>
  <c r="K83" i="6"/>
  <c r="BC83" i="6" s="1"/>
  <c r="J73" i="5"/>
  <c r="L75" i="6" s="1"/>
  <c r="BD75" i="6" s="1"/>
  <c r="K75" i="6"/>
  <c r="BC75" i="6" s="1"/>
  <c r="J66" i="5"/>
  <c r="L68" i="6" s="1"/>
  <c r="BD68" i="6" s="1"/>
  <c r="K68" i="6"/>
  <c r="BC68" i="6" s="1"/>
  <c r="J57" i="5"/>
  <c r="L59" i="6" s="1"/>
  <c r="BD59" i="6" s="1"/>
  <c r="K59" i="6"/>
  <c r="BC59" i="6" s="1"/>
  <c r="J47" i="5"/>
  <c r="L49" i="6" s="1"/>
  <c r="BD49" i="6" s="1"/>
  <c r="K49" i="6"/>
  <c r="BC49" i="6" s="1"/>
  <c r="J39" i="5"/>
  <c r="L41" i="6" s="1"/>
  <c r="BD41" i="6" s="1"/>
  <c r="K41" i="6"/>
  <c r="BC41" i="6" s="1"/>
  <c r="J34" i="5"/>
  <c r="L36" i="6" s="1"/>
  <c r="BD36" i="6" s="1"/>
  <c r="K36" i="6"/>
  <c r="BC36" i="6" s="1"/>
  <c r="J25" i="5"/>
  <c r="L27" i="6" s="1"/>
  <c r="BD27" i="6" s="1"/>
  <c r="K27" i="6"/>
  <c r="BC27" i="6" s="1"/>
  <c r="J15" i="5"/>
  <c r="L17" i="6" s="1"/>
  <c r="BD17" i="6" s="1"/>
  <c r="K17" i="6"/>
  <c r="BC17" i="6" s="1"/>
  <c r="J9" i="5"/>
  <c r="L11" i="6" s="1"/>
  <c r="BD11" i="6" s="1"/>
  <c r="K11" i="6"/>
  <c r="BC11" i="6" s="1"/>
  <c r="J102" i="5"/>
  <c r="L104" i="6" s="1"/>
  <c r="BD104" i="6" s="1"/>
  <c r="K104" i="6"/>
  <c r="BC104" i="6" s="1"/>
  <c r="BC3" i="6" l="1"/>
  <c r="BD3" i="6"/>
  <c r="AF102" i="6"/>
  <c r="BN102" i="6"/>
  <c r="AE100" i="6"/>
  <c r="BM100" i="6"/>
  <c r="AF99" i="6"/>
  <c r="BN99" i="6"/>
  <c r="AE99" i="6"/>
  <c r="BM99" i="6"/>
  <c r="AE102" i="6"/>
  <c r="E12" i="4"/>
  <c r="Z3" i="6"/>
  <c r="BR104" i="6"/>
  <c r="BR3" i="6" s="1"/>
  <c r="F11" i="4" s="1"/>
  <c r="F26" i="4" s="1"/>
  <c r="AF100" i="6"/>
  <c r="BN100" i="6"/>
  <c r="D17" i="4"/>
  <c r="H17" i="4" s="1"/>
  <c r="C11" i="4"/>
  <c r="V19" i="6"/>
  <c r="V27" i="6"/>
  <c r="U79" i="6"/>
  <c r="V35" i="6"/>
  <c r="U39" i="6"/>
  <c r="U73" i="6"/>
  <c r="V78" i="6"/>
  <c r="V32" i="6"/>
  <c r="V64" i="6"/>
  <c r="V97" i="6"/>
  <c r="V43" i="6"/>
  <c r="U104" i="6"/>
  <c r="U36" i="6"/>
  <c r="U68" i="6"/>
  <c r="U103" i="6"/>
  <c r="V79" i="6"/>
  <c r="U89" i="6"/>
  <c r="U13" i="6"/>
  <c r="U44" i="6"/>
  <c r="U77" i="6"/>
  <c r="AJ104" i="6"/>
  <c r="AJ3" i="6" s="1"/>
  <c r="V39" i="6"/>
  <c r="V87" i="6"/>
  <c r="V24" i="6"/>
  <c r="V73" i="6"/>
  <c r="V51" i="6"/>
  <c r="V98" i="6"/>
  <c r="V28" i="6"/>
  <c r="V60" i="6"/>
  <c r="V94" i="6"/>
  <c r="U22" i="6"/>
  <c r="U53" i="6"/>
  <c r="U85" i="6"/>
  <c r="U9" i="6"/>
  <c r="U42" i="6"/>
  <c r="U72" i="6"/>
  <c r="U58" i="6"/>
  <c r="V70" i="6"/>
  <c r="V86" i="6"/>
  <c r="U43" i="6"/>
  <c r="V65" i="6"/>
  <c r="V14" i="6"/>
  <c r="V22" i="6"/>
  <c r="V53" i="6"/>
  <c r="V85" i="6"/>
  <c r="BN85" i="6" s="1"/>
  <c r="V9" i="6"/>
  <c r="V42" i="6"/>
  <c r="V72" i="6"/>
  <c r="V58" i="6"/>
  <c r="U27" i="6"/>
  <c r="V23" i="6"/>
  <c r="V54" i="6"/>
  <c r="V55" i="6"/>
  <c r="U78" i="6"/>
  <c r="U64" i="6"/>
  <c r="V90" i="6"/>
  <c r="V69" i="6"/>
  <c r="U24" i="6"/>
  <c r="U51" i="6"/>
  <c r="U28" i="6"/>
  <c r="U60" i="6"/>
  <c r="U95" i="6"/>
  <c r="U20" i="6"/>
  <c r="U52" i="6"/>
  <c r="U84" i="6"/>
  <c r="V6" i="6"/>
  <c r="V48" i="6"/>
  <c r="V96" i="6"/>
  <c r="V33" i="6"/>
  <c r="V80" i="6"/>
  <c r="V66" i="6"/>
  <c r="V5" i="6"/>
  <c r="V37" i="6"/>
  <c r="V67" i="6"/>
  <c r="U31" i="6"/>
  <c r="U62" i="6"/>
  <c r="U93" i="6"/>
  <c r="U18" i="6"/>
  <c r="U50" i="6"/>
  <c r="U81" i="6"/>
  <c r="U12" i="6"/>
  <c r="U82" i="6"/>
  <c r="U59" i="6"/>
  <c r="U90" i="6"/>
  <c r="U65" i="6"/>
  <c r="U35" i="6"/>
  <c r="V91" i="6"/>
  <c r="U14" i="6"/>
  <c r="U32" i="6"/>
  <c r="V77" i="6"/>
  <c r="U48" i="6"/>
  <c r="U33" i="6"/>
  <c r="U5" i="6"/>
  <c r="V11" i="6"/>
  <c r="V75" i="6"/>
  <c r="V95" i="6"/>
  <c r="V20" i="6"/>
  <c r="V52" i="6"/>
  <c r="V84" i="6"/>
  <c r="U16" i="6"/>
  <c r="U63" i="6"/>
  <c r="U8" i="6"/>
  <c r="U38" i="6"/>
  <c r="U101" i="6"/>
  <c r="U74" i="6"/>
  <c r="U10" i="6"/>
  <c r="U45" i="6"/>
  <c r="U76" i="6"/>
  <c r="V31" i="6"/>
  <c r="V62" i="6"/>
  <c r="V93" i="6"/>
  <c r="V18" i="6"/>
  <c r="V50" i="6"/>
  <c r="V81" i="6"/>
  <c r="V12" i="6"/>
  <c r="V82" i="6"/>
  <c r="U87" i="6"/>
  <c r="U98" i="6"/>
  <c r="U94" i="6"/>
  <c r="V104" i="6"/>
  <c r="V68" i="6"/>
  <c r="V89" i="6"/>
  <c r="V44" i="6"/>
  <c r="U96" i="6"/>
  <c r="U80" i="6"/>
  <c r="U66" i="6"/>
  <c r="U37" i="6"/>
  <c r="U67" i="6"/>
  <c r="U11" i="6"/>
  <c r="U41" i="6"/>
  <c r="U75" i="6"/>
  <c r="V41" i="6"/>
  <c r="U30" i="6"/>
  <c r="U17" i="6"/>
  <c r="U49" i="6"/>
  <c r="U83" i="6"/>
  <c r="V30" i="6"/>
  <c r="U47" i="6"/>
  <c r="U29" i="6"/>
  <c r="U61" i="6"/>
  <c r="U92" i="6"/>
  <c r="V16" i="6"/>
  <c r="V63" i="6"/>
  <c r="V8" i="6"/>
  <c r="V38" i="6"/>
  <c r="V101" i="6"/>
  <c r="V74" i="6"/>
  <c r="V10" i="6"/>
  <c r="V45" i="6"/>
  <c r="V76" i="6"/>
  <c r="U7" i="6"/>
  <c r="U40" i="6"/>
  <c r="U71" i="6"/>
  <c r="U25" i="6"/>
  <c r="U57" i="6"/>
  <c r="U88" i="6"/>
  <c r="U26" i="6"/>
  <c r="U34" i="6"/>
  <c r="V56" i="6"/>
  <c r="K3" i="6"/>
  <c r="U4" i="6"/>
  <c r="BM4" i="6" s="1"/>
  <c r="U69" i="6"/>
  <c r="V15" i="6"/>
  <c r="V21" i="6"/>
  <c r="U46" i="6"/>
  <c r="U97" i="6"/>
  <c r="V59" i="6"/>
  <c r="L3" i="6"/>
  <c r="V4" i="6"/>
  <c r="V46" i="6"/>
  <c r="V36" i="6"/>
  <c r="V103" i="6"/>
  <c r="V13" i="6"/>
  <c r="U6" i="6"/>
  <c r="V17" i="6"/>
  <c r="V49" i="6"/>
  <c r="V83" i="6"/>
  <c r="U56" i="6"/>
  <c r="V47" i="6"/>
  <c r="V29" i="6"/>
  <c r="V61" i="6"/>
  <c r="V92" i="6"/>
  <c r="U23" i="6"/>
  <c r="U70" i="6"/>
  <c r="U15" i="6"/>
  <c r="U54" i="6"/>
  <c r="U19" i="6"/>
  <c r="U91" i="6"/>
  <c r="U21" i="6"/>
  <c r="U55" i="6"/>
  <c r="U86" i="6"/>
  <c r="V7" i="6"/>
  <c r="V40" i="6"/>
  <c r="V71" i="6"/>
  <c r="V25" i="6"/>
  <c r="V57" i="6"/>
  <c r="V88" i="6"/>
  <c r="V26" i="6"/>
  <c r="V34" i="6"/>
  <c r="AF85" i="6" l="1"/>
  <c r="C12" i="4"/>
  <c r="C26" i="4"/>
  <c r="G11" i="4"/>
  <c r="G12" i="4" s="1"/>
  <c r="E21" i="4"/>
  <c r="E20" i="4"/>
  <c r="AE26" i="6"/>
  <c r="BM26" i="6"/>
  <c r="AF29" i="6"/>
  <c r="BN29" i="6"/>
  <c r="AF34" i="6"/>
  <c r="BN34" i="6"/>
  <c r="AE86" i="6"/>
  <c r="BM86" i="6"/>
  <c r="AE23" i="6"/>
  <c r="BM23" i="6"/>
  <c r="AF17" i="6"/>
  <c r="BN17" i="6"/>
  <c r="AF59" i="6"/>
  <c r="BN59" i="6"/>
  <c r="AF56" i="6"/>
  <c r="BN56" i="6"/>
  <c r="AE7" i="6"/>
  <c r="BM7" i="6"/>
  <c r="AF63" i="6"/>
  <c r="BN63" i="6"/>
  <c r="AE49" i="6"/>
  <c r="BM49" i="6"/>
  <c r="AE37" i="6"/>
  <c r="BM37" i="6"/>
  <c r="AE94" i="6"/>
  <c r="BM94" i="6"/>
  <c r="AF93" i="6"/>
  <c r="BN93" i="6"/>
  <c r="AE38" i="6"/>
  <c r="BM38" i="6"/>
  <c r="AF75" i="6"/>
  <c r="BN75" i="6"/>
  <c r="AF91" i="6"/>
  <c r="BN91" i="6"/>
  <c r="AE50" i="6"/>
  <c r="BM50" i="6"/>
  <c r="AF66" i="6"/>
  <c r="BN66" i="6"/>
  <c r="AE20" i="6"/>
  <c r="BM20" i="6"/>
  <c r="AF69" i="6"/>
  <c r="BN69" i="6"/>
  <c r="AF58" i="6"/>
  <c r="BN58" i="6"/>
  <c r="AF14" i="6"/>
  <c r="BN14" i="6"/>
  <c r="AE9" i="6"/>
  <c r="BM9" i="6"/>
  <c r="AF51" i="6"/>
  <c r="BN51" i="6"/>
  <c r="AE13" i="6"/>
  <c r="BM13" i="6"/>
  <c r="AF97" i="6"/>
  <c r="BN97" i="6"/>
  <c r="AF27" i="6"/>
  <c r="BN27" i="6"/>
  <c r="AE46" i="6"/>
  <c r="BM46" i="6"/>
  <c r="AF103" i="6"/>
  <c r="BN103" i="6"/>
  <c r="AF71" i="6"/>
  <c r="BN71" i="6"/>
  <c r="AF26" i="6"/>
  <c r="BN26" i="6"/>
  <c r="AE55" i="6"/>
  <c r="BM55" i="6"/>
  <c r="AF92" i="6"/>
  <c r="BN92" i="6"/>
  <c r="AE6" i="6"/>
  <c r="BM6" i="6"/>
  <c r="AE97" i="6"/>
  <c r="BM97" i="6"/>
  <c r="AE34" i="6"/>
  <c r="BM34" i="6"/>
  <c r="AF76" i="6"/>
  <c r="BN76" i="6"/>
  <c r="AF16" i="6"/>
  <c r="BN16" i="6"/>
  <c r="AE17" i="6"/>
  <c r="BM17" i="6"/>
  <c r="AE66" i="6"/>
  <c r="BM66" i="6"/>
  <c r="AE98" i="6"/>
  <c r="BM98" i="6"/>
  <c r="AF62" i="6"/>
  <c r="BN62" i="6"/>
  <c r="AE8" i="6"/>
  <c r="BM8" i="6"/>
  <c r="AF11" i="6"/>
  <c r="BN11" i="6"/>
  <c r="AE35" i="6"/>
  <c r="BM35" i="6"/>
  <c r="AE18" i="6"/>
  <c r="BM18" i="6"/>
  <c r="AF80" i="6"/>
  <c r="BN80" i="6"/>
  <c r="AE95" i="6"/>
  <c r="BM95" i="6"/>
  <c r="AF90" i="6"/>
  <c r="BN90" i="6"/>
  <c r="AF72" i="6"/>
  <c r="BN72" i="6"/>
  <c r="AF65" i="6"/>
  <c r="BN65" i="6"/>
  <c r="AE85" i="6"/>
  <c r="BM85" i="6"/>
  <c r="AF73" i="6"/>
  <c r="BN73" i="6"/>
  <c r="AE89" i="6"/>
  <c r="BM89" i="6"/>
  <c r="AF64" i="6"/>
  <c r="BN64" i="6"/>
  <c r="AF19" i="6"/>
  <c r="BN19" i="6"/>
  <c r="AE21" i="6"/>
  <c r="BM21" i="6"/>
  <c r="AE30" i="6"/>
  <c r="BM30" i="6"/>
  <c r="AF31" i="6"/>
  <c r="BN31" i="6"/>
  <c r="AE63" i="6"/>
  <c r="BM63" i="6"/>
  <c r="AE5" i="6"/>
  <c r="BM5" i="6"/>
  <c r="AE65" i="6"/>
  <c r="BM65" i="6"/>
  <c r="AE93" i="6"/>
  <c r="BM93" i="6"/>
  <c r="AF33" i="6"/>
  <c r="BN33" i="6"/>
  <c r="AE64" i="6"/>
  <c r="BM64" i="6"/>
  <c r="AF42" i="6"/>
  <c r="BN42" i="6"/>
  <c r="AE43" i="6"/>
  <c r="BM43" i="6"/>
  <c r="AE53" i="6"/>
  <c r="BM53" i="6"/>
  <c r="AF24" i="6"/>
  <c r="BN24" i="6"/>
  <c r="AF79" i="6"/>
  <c r="BN79" i="6"/>
  <c r="AF32" i="6"/>
  <c r="BN32" i="6"/>
  <c r="F12" i="4"/>
  <c r="AE92" i="6"/>
  <c r="BM92" i="6"/>
  <c r="AF21" i="6"/>
  <c r="BN21" i="6"/>
  <c r="AF10" i="6"/>
  <c r="BN10" i="6"/>
  <c r="AF41" i="6"/>
  <c r="BN41" i="6"/>
  <c r="AE96" i="6"/>
  <c r="BM96" i="6"/>
  <c r="AF82" i="6"/>
  <c r="BN82" i="6"/>
  <c r="AE76" i="6"/>
  <c r="BM76" i="6"/>
  <c r="AE16" i="6"/>
  <c r="BM16" i="6"/>
  <c r="AE33" i="6"/>
  <c r="BM33" i="6"/>
  <c r="AE90" i="6"/>
  <c r="BM90" i="6"/>
  <c r="AE62" i="6"/>
  <c r="BM62" i="6"/>
  <c r="AF96" i="6"/>
  <c r="BN96" i="6"/>
  <c r="AE78" i="6"/>
  <c r="BM78" i="6"/>
  <c r="AF9" i="6"/>
  <c r="BN9" i="6"/>
  <c r="AF86" i="6"/>
  <c r="BN86" i="6"/>
  <c r="AE22" i="6"/>
  <c r="BM22" i="6"/>
  <c r="AF87" i="6"/>
  <c r="BN87" i="6"/>
  <c r="AE103" i="6"/>
  <c r="BM103" i="6"/>
  <c r="AF78" i="6"/>
  <c r="BN78" i="6"/>
  <c r="AF13" i="6"/>
  <c r="BN13" i="6"/>
  <c r="AE91" i="6"/>
  <c r="BM91" i="6"/>
  <c r="AE61" i="6"/>
  <c r="BM61" i="6"/>
  <c r="AF25" i="6"/>
  <c r="BN25" i="6"/>
  <c r="AE19" i="6"/>
  <c r="BM19" i="6"/>
  <c r="AF47" i="6"/>
  <c r="BN47" i="6"/>
  <c r="AF36" i="6"/>
  <c r="BN36" i="6"/>
  <c r="AF15" i="6"/>
  <c r="BN15" i="6"/>
  <c r="AE57" i="6"/>
  <c r="BM57" i="6"/>
  <c r="AF74" i="6"/>
  <c r="BN74" i="6"/>
  <c r="AE29" i="6"/>
  <c r="BM29" i="6"/>
  <c r="AE75" i="6"/>
  <c r="BM75" i="6"/>
  <c r="AF44" i="6"/>
  <c r="BN44" i="6"/>
  <c r="AF12" i="6"/>
  <c r="BN12" i="6"/>
  <c r="AE45" i="6"/>
  <c r="BM45" i="6"/>
  <c r="AF84" i="6"/>
  <c r="BN84" i="6"/>
  <c r="AE48" i="6"/>
  <c r="BM48" i="6"/>
  <c r="AE59" i="6"/>
  <c r="BM59" i="6"/>
  <c r="AE31" i="6"/>
  <c r="BM31" i="6"/>
  <c r="AF48" i="6"/>
  <c r="BN48" i="6"/>
  <c r="AE60" i="6"/>
  <c r="BM60" i="6"/>
  <c r="AF55" i="6"/>
  <c r="BN55" i="6"/>
  <c r="AF70" i="6"/>
  <c r="BN70" i="6"/>
  <c r="AF94" i="6"/>
  <c r="BN94" i="6"/>
  <c r="AF39" i="6"/>
  <c r="BN39" i="6"/>
  <c r="AE68" i="6"/>
  <c r="BM68" i="6"/>
  <c r="AE73" i="6"/>
  <c r="BM73" i="6"/>
  <c r="AF61" i="6"/>
  <c r="BN61" i="6"/>
  <c r="AE80" i="6"/>
  <c r="BM80" i="6"/>
  <c r="AE88" i="6"/>
  <c r="BM88" i="6"/>
  <c r="AF46" i="6"/>
  <c r="BN46" i="6"/>
  <c r="AF101" i="6"/>
  <c r="BN101" i="6"/>
  <c r="AF89" i="6"/>
  <c r="BN89" i="6"/>
  <c r="AF81" i="6"/>
  <c r="BN81" i="6"/>
  <c r="AF77" i="6"/>
  <c r="BN77" i="6"/>
  <c r="AE82" i="6"/>
  <c r="BM82" i="6"/>
  <c r="AF67" i="6"/>
  <c r="BN67" i="6"/>
  <c r="AF6" i="6"/>
  <c r="BN6" i="6"/>
  <c r="AE28" i="6"/>
  <c r="BM28" i="6"/>
  <c r="AF54" i="6"/>
  <c r="BN54" i="6"/>
  <c r="AE58" i="6"/>
  <c r="BM58" i="6"/>
  <c r="AF60" i="6"/>
  <c r="BN60" i="6"/>
  <c r="AE36" i="6"/>
  <c r="BM36" i="6"/>
  <c r="AE39" i="6"/>
  <c r="BM39" i="6"/>
  <c r="AF45" i="6"/>
  <c r="BN45" i="6"/>
  <c r="AF57" i="6"/>
  <c r="BN57" i="6"/>
  <c r="AE56" i="6"/>
  <c r="BM56" i="6"/>
  <c r="AE69" i="6"/>
  <c r="BM69" i="6"/>
  <c r="AE47" i="6"/>
  <c r="BM47" i="6"/>
  <c r="AE10" i="6"/>
  <c r="BM10" i="6"/>
  <c r="AE15" i="6"/>
  <c r="BM15" i="6"/>
  <c r="AF83" i="6"/>
  <c r="BN83" i="6"/>
  <c r="AF4" i="6"/>
  <c r="BN4" i="6"/>
  <c r="AE71" i="6"/>
  <c r="BM71" i="6"/>
  <c r="AF38" i="6"/>
  <c r="BN38" i="6"/>
  <c r="AF30" i="6"/>
  <c r="BN30" i="6"/>
  <c r="AE11" i="6"/>
  <c r="BM11" i="6"/>
  <c r="AF68" i="6"/>
  <c r="BN68" i="6"/>
  <c r="AF50" i="6"/>
  <c r="BN50" i="6"/>
  <c r="AE74" i="6"/>
  <c r="BM74" i="6"/>
  <c r="AF20" i="6"/>
  <c r="BN20" i="6"/>
  <c r="AE32" i="6"/>
  <c r="BM32" i="6"/>
  <c r="AE12" i="6"/>
  <c r="BM12" i="6"/>
  <c r="AF37" i="6"/>
  <c r="BN37" i="6"/>
  <c r="AE84" i="6"/>
  <c r="BM84" i="6"/>
  <c r="AE51" i="6"/>
  <c r="BM51" i="6"/>
  <c r="AF23" i="6"/>
  <c r="BN23" i="6"/>
  <c r="AF53" i="6"/>
  <c r="BN53" i="6"/>
  <c r="AE72" i="6"/>
  <c r="BM72" i="6"/>
  <c r="AF28" i="6"/>
  <c r="BN28" i="6"/>
  <c r="AE77" i="6"/>
  <c r="BM77" i="6"/>
  <c r="AE104" i="6"/>
  <c r="BM104" i="6"/>
  <c r="AF35" i="6"/>
  <c r="BN35" i="6"/>
  <c r="AF88" i="6"/>
  <c r="BN88" i="6"/>
  <c r="AE87" i="6"/>
  <c r="BM87" i="6"/>
  <c r="AE54" i="6"/>
  <c r="BM54" i="6"/>
  <c r="AE25" i="6"/>
  <c r="BM25" i="6"/>
  <c r="AE41" i="6"/>
  <c r="BM41" i="6"/>
  <c r="AF52" i="6"/>
  <c r="BN52" i="6"/>
  <c r="AF40" i="6"/>
  <c r="BN40" i="6"/>
  <c r="AF7" i="6"/>
  <c r="BN7" i="6"/>
  <c r="AE70" i="6"/>
  <c r="BM70" i="6"/>
  <c r="AF49" i="6"/>
  <c r="BN49" i="6"/>
  <c r="AE40" i="6"/>
  <c r="BM40" i="6"/>
  <c r="AF8" i="6"/>
  <c r="BN8" i="6"/>
  <c r="AE83" i="6"/>
  <c r="BM83" i="6"/>
  <c r="AE67" i="6"/>
  <c r="BM67" i="6"/>
  <c r="AF104" i="6"/>
  <c r="BN104" i="6"/>
  <c r="AF18" i="6"/>
  <c r="BN18" i="6"/>
  <c r="AE101" i="6"/>
  <c r="BM101" i="6"/>
  <c r="AF95" i="6"/>
  <c r="BN95" i="6"/>
  <c r="AE14" i="6"/>
  <c r="BM14" i="6"/>
  <c r="AE81" i="6"/>
  <c r="BM81" i="6"/>
  <c r="AF5" i="6"/>
  <c r="BN5" i="6"/>
  <c r="AE52" i="6"/>
  <c r="BM52" i="6"/>
  <c r="AE24" i="6"/>
  <c r="BM24" i="6"/>
  <c r="AE27" i="6"/>
  <c r="BM27" i="6"/>
  <c r="AF22" i="6"/>
  <c r="BN22" i="6"/>
  <c r="AE42" i="6"/>
  <c r="BM42" i="6"/>
  <c r="AF98" i="6"/>
  <c r="BN98" i="6"/>
  <c r="AE44" i="6"/>
  <c r="BM44" i="6"/>
  <c r="AF43" i="6"/>
  <c r="BN43" i="6"/>
  <c r="AE79" i="6"/>
  <c r="BM79" i="6"/>
  <c r="D11" i="4"/>
  <c r="U3" i="6"/>
  <c r="V3" i="6"/>
  <c r="AE4" i="6"/>
  <c r="D12" i="4" l="1"/>
  <c r="D26" i="4"/>
  <c r="H11" i="4"/>
  <c r="H12" i="4" s="1"/>
  <c r="AE3" i="6"/>
  <c r="C16" i="4" s="1"/>
  <c r="G16" i="4" s="1"/>
  <c r="C21" i="4"/>
  <c r="C20" i="4"/>
  <c r="AF3" i="6"/>
  <c r="D16" i="4" s="1"/>
  <c r="F21" i="4"/>
  <c r="F20" i="4"/>
  <c r="BM3" i="6"/>
  <c r="E16" i="4" s="1"/>
  <c r="BN3" i="6"/>
  <c r="F16" i="4" s="1"/>
  <c r="G23" i="4" l="1"/>
  <c r="D21" i="4"/>
  <c r="D20" i="4"/>
  <c r="D22" i="4"/>
  <c r="H16" i="4"/>
  <c r="H23" i="4" s="1"/>
  <c r="G21" i="4"/>
  <c r="G22" i="4"/>
  <c r="G20" i="4"/>
  <c r="H21" i="4"/>
  <c r="H20" i="4"/>
  <c r="F22" i="4"/>
  <c r="F23" i="4"/>
  <c r="E23" i="4"/>
  <c r="E22" i="4"/>
  <c r="D23" i="4"/>
  <c r="C22" i="4"/>
  <c r="C23" i="4"/>
  <c r="H22" i="4" l="1"/>
</calcChain>
</file>

<file path=xl/comments1.xml><?xml version="1.0" encoding="utf-8"?>
<comments xmlns="http://schemas.openxmlformats.org/spreadsheetml/2006/main">
  <authors>
    <author>tc={8B6C06F5-9204-42FB-9B7E-752F17E756AC}</author>
    <author>tc={663C6C36-50D0-4911-95B1-CBE1714A57CA}</author>
    <author>tc={14D3FCF2-C4CD-405D-B582-71EDDE42D9B5}</author>
  </authors>
  <commentList>
    <comment ref="C10" authorId="0"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t>
        </r>
      </text>
    </comment>
    <comment ref="E10" authorId="1"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 ref="F10" authorId="2"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Costo sacado de la hoja customisation * Cohorte al tiempo de vacuna * Cobertura target</t>
        </r>
      </text>
    </comment>
  </commentList>
</comments>
</file>

<file path=xl/comments2.xml><?xml version="1.0" encoding="utf-8"?>
<comments xmlns="http://schemas.openxmlformats.org/spreadsheetml/2006/main">
  <authors>
    <author>tc={C2260D88-8D17-4C65-9A2E-69EC5B65477F}</author>
    <author>tc={390E18C0-57E1-4E23-9BF8-8BF316715D08}</author>
    <author>tc={DCBBB265-E35A-4300-AB9C-AB7726EFB5B2}</author>
    <author>tc={92C5063C-2783-40FE-8D51-C506297EFC93}</author>
    <author>tc={C9C098DD-CF25-4B44-AD75-638ED2B330E5}</author>
    <author>tc={06A6C8C7-1EAD-49CF-8D50-F797B3E1CE38}</author>
  </authors>
  <commentList>
    <comment ref="G5" authorId="0"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Incidencia de cancer cervical * proporcion debido a 16-18</t>
        </r>
      </text>
    </comment>
    <comment ref="H5" authorId="1" shapeId="0">
      <text>
        <r>
          <rPr>
            <sz val="11"/>
            <color rgb="FF000000"/>
            <rFont val="Calibri"/>
            <scheme val="minor"/>
          </rPr>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No descontado * Discount factor(D)
</t>
        </r>
      </text>
    </comment>
    <comment ref="I5" authorId="2"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por cancer cervical * porcentaje que es de 16-18</t>
        </r>
      </text>
    </comment>
    <comment ref="K5" authorId="3"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Mortalidad * años restantes de vida para el año</t>
        </r>
      </text>
    </comment>
    <comment ref="M5" authorId="4"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La probabilidad de tener cancer - probabilidad de muerte * dw de un cancer no mortal + probabilidad de muerte * dw de cancer fatal</t>
        </r>
      </text>
    </comment>
    <comment ref="O5" authorId="5" shapeId="0">
      <text>
        <r>
          <rPr>
            <sz val="11"/>
            <color rgb="FF000000"/>
            <rFont val="Calibri"/>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Probabilidad de tener cancer * el costo</t>
        </r>
      </text>
    </comment>
  </commentList>
</comments>
</file>

<file path=xl/sharedStrings.xml><?xml version="1.0" encoding="utf-8"?>
<sst xmlns="http://schemas.openxmlformats.org/spreadsheetml/2006/main" count="288" uniqueCount="162">
  <si>
    <t>Country Selection</t>
  </si>
  <si>
    <t>Select country:</t>
  </si>
  <si>
    <t>ARGENTINA</t>
  </si>
  <si>
    <t>Parameter</t>
  </si>
  <si>
    <t>Default Value</t>
  </si>
  <si>
    <t>Column</t>
  </si>
  <si>
    <t>Country</t>
  </si>
  <si>
    <t>Birth cohort size (female)</t>
  </si>
  <si>
    <t>Cohort size at vaccination age (female)</t>
  </si>
  <si>
    <t>Coverage (all doses)</t>
  </si>
  <si>
    <t>Vaccine efficacy vs HPV 16/18</t>
  </si>
  <si>
    <t>Target age group</t>
  </si>
  <si>
    <t>Vaccine price per FIG</t>
  </si>
  <si>
    <t>Vaccine delivery cost per FIG</t>
  </si>
  <si>
    <t>Total vaccine cost per FIG</t>
  </si>
  <si>
    <t>Cancer treatment cost (per episode, over lifetime)</t>
  </si>
  <si>
    <t>DALYs for cancer diagnosis</t>
  </si>
  <si>
    <t>DALYs for non-terminal cancer sequelae (per year)</t>
  </si>
  <si>
    <t>DALYs for terminal cancer</t>
  </si>
  <si>
    <t>Discount rate</t>
  </si>
  <si>
    <t>Proportion of cervical cancer cases that are due to HPV 16/18</t>
  </si>
  <si>
    <t>GDP per capita</t>
  </si>
  <si>
    <t>Override these default values:</t>
  </si>
  <si>
    <t>Override Value</t>
  </si>
  <si>
    <t>Actual</t>
  </si>
  <si>
    <t>Default values</t>
  </si>
  <si>
    <t>Override values</t>
  </si>
  <si>
    <t>Actual values</t>
  </si>
  <si>
    <t>Age</t>
  </si>
  <si>
    <t>Cervical cancer incidence</t>
  </si>
  <si>
    <t>Cervical cancer mortality</t>
  </si>
  <si>
    <t>All-cause mortality</t>
  </si>
  <si>
    <t>Outcomes for country:</t>
  </si>
  <si>
    <t>Outcomes in cohort</t>
  </si>
  <si>
    <t>Undiscounted</t>
  </si>
  <si>
    <t>Discounted</t>
  </si>
  <si>
    <t>Cohort size at birth (female)</t>
  </si>
  <si>
    <t>Cost of vaccination</t>
  </si>
  <si>
    <t>Treatment costs saved</t>
  </si>
  <si>
    <t>Net cost</t>
  </si>
  <si>
    <t>Cervical cancers prevented</t>
  </si>
  <si>
    <t>Deaths prevented</t>
  </si>
  <si>
    <t>Life years saved</t>
  </si>
  <si>
    <t>Nonfatal DALYs prevented</t>
  </si>
  <si>
    <t>Incremental cost per…</t>
  </si>
  <si>
    <t>… cervical cancer prevented</t>
  </si>
  <si>
    <t>… life saved</t>
  </si>
  <si>
    <t>… life year saved</t>
  </si>
  <si>
    <t>… DALY prevented</t>
  </si>
  <si>
    <t>Age, i</t>
  </si>
  <si>
    <t>qx(i)</t>
  </si>
  <si>
    <t>px(i)</t>
  </si>
  <si>
    <t>lx(i)</t>
  </si>
  <si>
    <t>Lx(i)</t>
  </si>
  <si>
    <t>Tx(i)</t>
  </si>
  <si>
    <t>Ex(i)</t>
  </si>
  <si>
    <t>Remaining life years</t>
  </si>
  <si>
    <t>Remaining life years (discounted)</t>
  </si>
  <si>
    <t>Pre-vaccination</t>
  </si>
  <si>
    <t>Post-vaccination</t>
  </si>
  <si>
    <t>Difference after vaccination</t>
  </si>
  <si>
    <t>CeCx-16/18 incidence x 100,000 (for graph)</t>
  </si>
  <si>
    <t>Standardised cohort size (1=birth)</t>
  </si>
  <si>
    <t>Standardised cohort size (1=vacc age)</t>
  </si>
  <si>
    <t>Discount factor</t>
  </si>
  <si>
    <t>Cum disc factor</t>
  </si>
  <si>
    <t>Standardised cohort size (disc)</t>
  </si>
  <si>
    <t>CeCx-16/18 incidence</t>
  </si>
  <si>
    <t>CeCx-16/18 incidence (disc)</t>
  </si>
  <si>
    <t>CeCx-16/18 mortality</t>
  </si>
  <si>
    <t>CeCx-16/18 mortality (disc)</t>
  </si>
  <si>
    <t>Life years lost</t>
  </si>
  <si>
    <t>Life years lost (disc)</t>
  </si>
  <si>
    <t>Cancer disabilities lost</t>
  </si>
  <si>
    <t>Cancer disabilities lost (disc)</t>
  </si>
  <si>
    <t>Cancer care costs</t>
  </si>
  <si>
    <t>Cancer care costs (disc)</t>
  </si>
  <si>
    <t>DALYs</t>
  </si>
  <si>
    <t>TOTAL</t>
  </si>
  <si>
    <t>Non-fatal cancer episode</t>
  </si>
  <si>
    <t>Fatal cancer episode (excluding life years lost)</t>
  </si>
  <si>
    <t>Non-fatal cancer episode (discounted)</t>
  </si>
  <si>
    <t>Fatal cancer episode (excluding life years lost) (discounted)</t>
  </si>
  <si>
    <t>Abbreviation (iso2)</t>
  </si>
  <si>
    <t>WHO Region</t>
  </si>
  <si>
    <t>WHO mortality stratum</t>
  </si>
  <si>
    <t>World Bank Income Group (2011)</t>
  </si>
  <si>
    <t>GAVI Eligibility</t>
  </si>
  <si>
    <t>PAHO Revolving Fund</t>
  </si>
  <si>
    <t>Female births (WPP 2015)</t>
  </si>
  <si>
    <t>Female 9y olds (WPP 2015)</t>
  </si>
  <si>
    <t>Female 10y olds (WPP 2015)</t>
  </si>
  <si>
    <t>Efficacy vs HPV 16/18</t>
  </si>
  <si>
    <t>Vaccination age</t>
  </si>
  <si>
    <t>Vaccine cost</t>
  </si>
  <si>
    <t>Delivery cost</t>
  </si>
  <si>
    <t>Cancer costs</t>
  </si>
  <si>
    <t>Cancer costs (adjusted)</t>
  </si>
  <si>
    <t>% CeCx due to 16/18</t>
  </si>
  <si>
    <t>GDP per capita (2011 US$)</t>
  </si>
  <si>
    <t>GDP per capita (2011 i$)</t>
  </si>
  <si>
    <t>DALYs for cancer sequelae year</t>
  </si>
  <si>
    <t>D</t>
  </si>
  <si>
    <t>B</t>
  </si>
  <si>
    <t>Not Eligible</t>
  </si>
  <si>
    <t>Upper-middle income</t>
  </si>
  <si>
    <t>AMR</t>
  </si>
  <si>
    <t>AR</t>
  </si>
  <si>
    <t>BRAZIL</t>
  </si>
  <si>
    <t>BR</t>
  </si>
  <si>
    <t>Not Participating</t>
  </si>
  <si>
    <t>CHILE</t>
  </si>
  <si>
    <t>CL</t>
  </si>
  <si>
    <t>COLOMBIA</t>
  </si>
  <si>
    <t>CO</t>
  </si>
  <si>
    <t>COSTA RICA</t>
  </si>
  <si>
    <t>CR</t>
  </si>
  <si>
    <t>ECUADOR</t>
  </si>
  <si>
    <t>EC</t>
  </si>
  <si>
    <t>MEXICO</t>
  </si>
  <si>
    <t>MX</t>
  </si>
  <si>
    <t>PERU</t>
  </si>
  <si>
    <t>PE</t>
  </si>
  <si>
    <t>Country ¦ Age [12]</t>
  </si>
  <si>
    <t>Country ¦ Age [11]</t>
  </si>
  <si>
    <t>Country ¦ Age [10]</t>
  </si>
  <si>
    <t>version 2.3</t>
  </si>
  <si>
    <t>- Made DALYs lost due to cancer dependent on WHO mortality strata to exactly match calculations in R/published version</t>
  </si>
  <si>
    <t>version 2.2</t>
  </si>
  <si>
    <t>- Country selection!E15 (total vaccine cost per FIG) is now “=E13+E14” (vaccine price per FIG + vaccine delivery cost per FIG) rather than hardcoded (incorrectly) to $20.</t>
  </si>
  <si>
    <t>- Country section!D10 and Parameters!H1: renamed “3-dose coverage” to “Coverage (all doses)”.</t>
  </si>
  <si>
    <t>- Column G (female births) in “Parameters”: this was incorrect and has now been corrected. The data now come from the UN Population Division’s World Population Prospects 2015 (size of the 0-4 age interval divided by 5).</t>
  </si>
  <si>
    <t>- In “Output”, cost of vaccination (cells C10 and D10) were being calculated based on the cohort size at birth rather than at the age of vaccination. This has now been corrected, and a new row labelled “Cohort size at age of vaccination (female)” has been added. Similarly, cancers etc. prevented are now calculated based on a cohort that starts from the age of vaccination rather than from birth.</t>
  </si>
  <si>
    <t>- In “Parameters”, vaccine cost (column K) was incorrect for Gavi countries – whenever this is $15.00 it has now been changed to $13.50.</t>
  </si>
  <si>
    <t xml:space="preserve">- In “Output”, the number of cervical cancers prevented by vaccination and incremental cost per cancer prevented has been added (row 14). </t>
  </si>
  <si>
    <t>Coverage target (all doses)</t>
  </si>
  <si>
    <t>Cambios 26/11</t>
  </si>
  <si>
    <t>Country Selection: Se agrego un campo de cobertura target vacinal.</t>
  </si>
  <si>
    <t>Parameters: Se agrego una columna (W) con cobertura target sugerida por pais.</t>
  </si>
  <si>
    <t>Customisation: Se agrego una fila (24) para el override de la cobertura target.</t>
  </si>
  <si>
    <t>Post-vaccination target</t>
  </si>
  <si>
    <t>Difference after target</t>
  </si>
  <si>
    <t>Escenario Basal (Cobertura actual vs No vacuna)</t>
  </si>
  <si>
    <t>Escenario target (Cobertura target vs Actual)</t>
  </si>
  <si>
    <t>Output: Se agregaron los campos entre E7:F25 que viene a mostrar los resultados de la difernecia entre el escenario target y el escenario basal.</t>
  </si>
  <si>
    <t>Model:</t>
  </si>
  <si>
    <t>Se agregaron las columnas desde AY:BH que lo unico que hace es hacer lo MISMO que hacia el modelo antes pero en vez de multiplicar por CustomizationH11 que es ahora la cobertura basal, multiplica por H24 que es cobertura target.</t>
  </si>
  <si>
    <t>Se agregaron las columnas BI:BR que calculan la diferencia entre el nuevo set de columnas AY:BH (que son los calculos entre NO VACUNA  y COBERTURA TARGET) con los viejos Q:Z (calculos entre no vacuna y cobertura basal)</t>
  </si>
  <si>
    <t>Se agrego en C26:F26 los ROI.</t>
  </si>
  <si>
    <t>*Faltaria en el visor online los costos de vacunación que aca si figuran…</t>
  </si>
  <si>
    <t>ROI</t>
  </si>
  <si>
    <t>Simplificado</t>
  </si>
  <si>
    <t>Se realizaron cambios para llegar al resultado de dos maneras. Una formal en la cual se modifico el modelo y otra tras el analisis de la primera de manera simplificada solo haciendo calculos sobre los resultados de la hoja OUTPUT.</t>
  </si>
  <si>
    <t>en fondo verde estan los cambios necesarios para ambas alternativas. En naranja los de la modificación integral y en lila la simplificada.</t>
  </si>
  <si>
    <t>Output: Se agrego un nuevo visor de resultados desde G5:H23 para mostrar las diferencias entre la vacunación basal y la vacunación target. Dado que todos los cambios son proporcionales a la cobertura vacinal a partir de la vacunacion basal por regla de tres se puede obtener la vacunación target y con una simple resta obtener los resultados sin modificar el modelo.</t>
  </si>
  <si>
    <t>Los cambios realizados se hicieron buscando adaptar los resultados para mostrar la diferencia entre una cobertura vacinal basal (presente actualmente en los distintos paises) vs una cobertura vacinal objetivo que seria el parametro a modificar en el visor. Anteriormente, el modelo evaluaba una cobertura vacinal objetivo vs no vacuna.</t>
  </si>
  <si>
    <t>Por otro lado, se modifico D14 y D15 en la hoja OUTPUT porque el modelo descuenta los eventos (la cantidad de muertes y cancereS) y no estamos comodos con ese tipo de descuento consideramos que el cancer es igual hoy que en 20 años lo que cambia puede ser nuestra valoracion de la calidad de vida o años de vida que vive y de los costos de su tratamiento.</t>
  </si>
  <si>
    <t>Agregue una solapa EDAD_VACUNA con la cantidad de mujeres vivas entre los 8 y 15 años</t>
  </si>
  <si>
    <t>Modifique country selection para que la edad al momento de la vacunación se modifique con la edad seleccionada.</t>
  </si>
  <si>
    <t>La columna P de MODEL siempre descontaba como si fuera la edad de 12 años la de la intervencion.</t>
  </si>
  <si>
    <t>Costo programatico de la intervención:</t>
  </si>
  <si>
    <t>Agregue una celda en Country selection que se llama Costo Programatico de la intervención, se suma a costo de vacunacion en la parte de OUTPUT  y permite el calculo de los resultados incluyendo dicho input. (Country Selection!E25). Tambien modifique Output!E10, F10, G10, H10 para agregar +CountrySelection!E25 y modifique G12 y H12.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</si>
</sst>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409]#,##0.00"/>
    <numFmt numFmtId="165" formatCode="[$$-409]#,##0"/>
    <numFmt numFmtId="166" formatCode="0.0%"/>
    <numFmt numFmtId="167" formatCode="0.000000"/>
    <numFmt numFmtId="168" formatCode="0.00000"/>
    <numFmt numFmtId="169" formatCode="0.0000"/>
    <numFmt numFmtId="170" formatCode="0.00000000"/>
    <numFmt numFmtId="171" formatCode="_-* #,##0.00_-;\-* #,##0.00_-;_-* &quot;-&quot;??_-;_-@"/>
    <numFmt numFmtId="172" formatCode="&quot;$&quot;#,##0.00"/>
    <numFmt numFmtId="173" formatCode="&quot;$&quot;#,##0"/>
    <numFmt numFmtId="183" formatCode="[$$-409]#,##0.0000"/>
  </numFmts>
  <fonts count="27" x14ac:knownFonts="1">
    <font>
      <sz val="11"/>
      <color rgb="FF000000"/>
      <name val="Calibri"/>
      <scheme val="minor"/>
    </font>
    <font>
      <sz val="11"/>
      <color theme="1"/>
      <name val="Calibri"/>
      <family val="2"/>
      <scheme val="minor"/>
    </font>
    <font>
      <sz val="11"/>
      <color rgb="FF000000"/>
      <name val="Calibri"/>
      <family val="2"/>
    </font>
    <font>
      <sz val="11"/>
      <color theme="0"/>
      <name val="Calibri"/>
      <family val="2"/>
    </font>
    <font>
      <u/>
      <sz val="11"/>
      <color theme="0"/>
      <name val="Calibri"/>
      <family val="2"/>
    </font>
    <font>
      <sz val="11"/>
      <color theme="1"/>
      <name val="Calibri"/>
      <family val="2"/>
    </font>
    <font>
      <b/>
      <sz val="11"/>
      <color rgb="FF000000"/>
      <name val="Calibri"/>
      <family val="2"/>
    </font>
    <font>
      <b/>
      <sz val="11"/>
      <color rgb="FFFA7D00"/>
      <name val="Calibri"/>
      <family val="2"/>
    </font>
    <font>
      <sz val="10"/>
      <color theme="1"/>
      <name val="Arial"/>
      <family val="2"/>
    </font>
    <font>
      <b/>
      <sz val="15"/>
      <color rgb="FF1F497D"/>
      <name val="Calibri"/>
      <family val="2"/>
    </font>
    <font>
      <sz val="11"/>
      <name val="Calibri"/>
      <family val="2"/>
    </font>
    <font>
      <b/>
      <sz val="11"/>
      <color rgb="FF3F3F3F"/>
      <name val="Calibri"/>
      <family val="2"/>
    </font>
    <font>
      <b/>
      <sz val="11"/>
      <color rgb="FF000000"/>
      <name val="Times New Roman"/>
      <family val="1"/>
    </font>
    <font>
      <sz val="11"/>
      <color theme="1"/>
      <name val="Calibri"/>
      <family val="2"/>
      <scheme val="minor"/>
    </font>
    <font>
      <sz val="11"/>
      <color rgb="FF000000"/>
      <name val="Times New Roman"/>
      <family val="1"/>
    </font>
    <font>
      <b/>
      <sz val="10"/>
      <color theme="1"/>
      <name val="Calibri"/>
      <family val="2"/>
    </font>
    <font>
      <sz val="10"/>
      <color rgb="FF000000"/>
      <name val="Calibri"/>
      <family val="2"/>
    </font>
    <font>
      <sz val="10"/>
      <color theme="1"/>
      <name val="Calibri"/>
      <family val="2"/>
    </font>
    <font>
      <sz val="11"/>
      <color rgb="FF000000"/>
      <name val="Calibri"/>
      <family val="2"/>
      <scheme val="minor"/>
    </font>
    <font>
      <b/>
      <sz val="11"/>
      <color rgb="FF000000"/>
      <name val="Calibri"/>
      <family val="2"/>
    </font>
    <font>
      <sz val="11"/>
      <color rgb="FF000000"/>
      <name val="Calibri"/>
      <family val="2"/>
    </font>
    <font>
      <sz val="8"/>
      <color rgb="FF000000"/>
      <name val="Calibri"/>
      <family val="2"/>
    </font>
    <font>
      <b/>
      <sz val="11"/>
      <color theme="0"/>
      <name val="Calibri"/>
      <family val="2"/>
      <scheme val="minor"/>
    </font>
    <font>
      <sz val="11"/>
      <color theme="0"/>
      <name val="Calibri"/>
      <family val="2"/>
      <scheme val="minor"/>
    </font>
    <font>
      <b/>
      <sz val="11"/>
      <color theme="0"/>
      <name val="Calibri"/>
      <family val="2"/>
    </font>
    <font>
      <b/>
      <sz val="11"/>
      <color theme="1"/>
      <name val="Calibri"/>
      <family val="2"/>
      <scheme val="minor"/>
    </font>
    <font>
      <b/>
      <sz val="11"/>
      <color rgb="FF000000"/>
      <name val="Calibri"/>
      <family val="2"/>
      <scheme val="minor"/>
    </font>
  </fonts>
  <fills count="19">
    <fill>
      <patternFill patternType="none"/>
    </fill>
    <fill>
      <patternFill patternType="gray125"/>
    </fill>
    <fill>
      <patternFill patternType="solid">
        <fgColor rgb="FFD6E3BC"/>
        <bgColor rgb="FFD6E3BC"/>
      </patternFill>
    </fill>
    <fill>
      <patternFill patternType="solid">
        <fgColor rgb="FFFFFF00"/>
        <bgColor rgb="FFFFFF00"/>
      </patternFill>
    </fill>
    <fill>
      <patternFill patternType="solid">
        <fgColor rgb="FFF2F2F2"/>
        <bgColor rgb="FFF2F2F2"/>
      </patternFill>
    </fill>
    <fill>
      <patternFill patternType="solid">
        <fgColor rgb="FFFFFFCC"/>
        <bgColor rgb="FFFFFFCC"/>
      </patternFill>
    </fill>
    <fill>
      <patternFill patternType="solid">
        <fgColor theme="6" tint="0.59999389629810485"/>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4F4F4"/>
        <bgColor indexed="64"/>
      </patternFill>
    </fill>
    <fill>
      <patternFill patternType="solid">
        <fgColor rgb="FFFFFFFF"/>
        <bgColor indexed="64"/>
      </patternFill>
    </fill>
    <fill>
      <patternFill patternType="solid">
        <fgColor rgb="FFFF0000"/>
        <bgColor rgb="FFF2F2F2"/>
      </patternFill>
    </fill>
    <fill>
      <patternFill patternType="solid">
        <fgColor rgb="FFFF0000"/>
        <bgColor rgb="FFFFFF00"/>
      </patternFill>
    </fill>
    <fill>
      <patternFill patternType="solid">
        <fgColor rgb="FFFF0000"/>
        <bgColor indexed="64"/>
      </patternFill>
    </fill>
    <fill>
      <patternFill patternType="solid">
        <fgColor rgb="FFFF0000"/>
        <bgColor rgb="FFFFFFCC"/>
      </patternFill>
    </fill>
    <fill>
      <patternFill patternType="solid">
        <fgColor rgb="FF7030A0"/>
        <bgColor indexed="64"/>
      </patternFill>
    </fill>
    <fill>
      <patternFill patternType="solid">
        <fgColor rgb="FF7030A0"/>
        <bgColor rgb="FFF2F2F2"/>
      </patternFill>
    </fill>
  </fills>
  <borders count="15">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ck">
        <color theme="4"/>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bottom style="thin">
        <color rgb="FF3F3F3F"/>
      </bottom>
      <diagonal/>
    </border>
    <border>
      <left style="medium">
        <color rgb="FFCCCCCC"/>
      </left>
      <right style="medium">
        <color rgb="FFCCCCCC"/>
      </right>
      <top style="medium">
        <color rgb="FFCCCCCC"/>
      </top>
      <bottom style="medium">
        <color rgb="FFCCCCCC"/>
      </bottom>
      <diagonal/>
    </border>
    <border>
      <left style="thin">
        <color rgb="FF7F7F7F"/>
      </left>
      <right style="thin">
        <color rgb="FF7F7F7F"/>
      </right>
      <top style="thin">
        <color rgb="FF7F7F7F"/>
      </top>
      <bottom/>
      <diagonal/>
    </border>
  </borders>
  <cellStyleXfs count="1">
    <xf numFmtId="0" fontId="0" fillId="0" borderId="0"/>
  </cellStyleXfs>
  <cellXfs count="147">
    <xf numFmtId="0" fontId="0" fillId="0" borderId="0" xfId="0" applyFont="1" applyAlignment="1"/>
    <xf numFmtId="0" fontId="2" fillId="0" borderId="0" xfId="0" applyFont="1"/>
    <xf numFmtId="0" fontId="3" fillId="0" borderId="0" xfId="0" applyFont="1"/>
    <xf numFmtId="0" fontId="4" fillId="0" borderId="0" xfId="0" applyFont="1"/>
    <xf numFmtId="0" fontId="2" fillId="0" borderId="0" xfId="0" applyFont="1" applyAlignment="1">
      <alignment horizontal="right"/>
    </xf>
    <xf numFmtId="0" fontId="5" fillId="2" borderId="1" xfId="0" applyFont="1" applyFill="1" applyBorder="1" applyAlignment="1">
      <alignment horizontal="center"/>
    </xf>
    <xf numFmtId="0" fontId="6" fillId="0" borderId="0" xfId="0" applyFont="1" applyAlignment="1">
      <alignment horizontal="right"/>
    </xf>
    <xf numFmtId="0" fontId="6" fillId="0" borderId="0" xfId="0" applyFont="1" applyAlignment="1">
      <alignment horizontal="left"/>
    </xf>
    <xf numFmtId="0" fontId="6" fillId="3" borderId="2" xfId="0" applyFont="1" applyFill="1" applyBorder="1"/>
    <xf numFmtId="0" fontId="7" fillId="4" borderId="1" xfId="0" applyFont="1" applyFill="1" applyBorder="1" applyAlignment="1">
      <alignment horizontal="center"/>
    </xf>
    <xf numFmtId="0" fontId="2" fillId="3" borderId="2" xfId="0" applyFont="1" applyFill="1" applyBorder="1"/>
    <xf numFmtId="3" fontId="7" fillId="4" borderId="1" xfId="0" applyNumberFormat="1" applyFont="1" applyFill="1" applyBorder="1" applyAlignment="1">
      <alignment horizontal="center"/>
    </xf>
    <xf numFmtId="0" fontId="6" fillId="0" borderId="0" xfId="0" applyFont="1"/>
    <xf numFmtId="9" fontId="7" fillId="4" borderId="1" xfId="0" applyNumberFormat="1" applyFont="1" applyFill="1" applyBorder="1" applyAlignment="1">
      <alignment horizontal="center"/>
    </xf>
    <xf numFmtId="164" fontId="7" fillId="4" borderId="1" xfId="0" applyNumberFormat="1" applyFont="1" applyFill="1" applyBorder="1" applyAlignment="1">
      <alignment horizontal="center"/>
    </xf>
    <xf numFmtId="165" fontId="7" fillId="4" borderId="1" xfId="0" applyNumberFormat="1" applyFont="1" applyFill="1" applyBorder="1" applyAlignment="1">
      <alignment horizontal="center"/>
    </xf>
    <xf numFmtId="2" fontId="7" fillId="4" borderId="1" xfId="0" applyNumberFormat="1" applyFont="1" applyFill="1" applyBorder="1" applyAlignment="1">
      <alignment horizontal="center"/>
    </xf>
    <xf numFmtId="9" fontId="2" fillId="0" borderId="0" xfId="0" applyNumberFormat="1" applyFont="1"/>
    <xf numFmtId="166" fontId="7" fillId="4" borderId="1" xfId="0" applyNumberFormat="1" applyFont="1" applyFill="1" applyBorder="1" applyAlignment="1">
      <alignment horizontal="center"/>
    </xf>
    <xf numFmtId="166" fontId="8" fillId="0" borderId="0" xfId="0" applyNumberFormat="1" applyFont="1" applyAlignment="1">
      <alignment horizontal="center"/>
    </xf>
    <xf numFmtId="0" fontId="5" fillId="0" borderId="0" xfId="0" applyFont="1"/>
    <xf numFmtId="0" fontId="2" fillId="0" borderId="0" xfId="0" applyFont="1" applyAlignment="1">
      <alignment horizontal="center"/>
    </xf>
    <xf numFmtId="0" fontId="2" fillId="3" borderId="2" xfId="0" applyFont="1" applyFill="1" applyBorder="1" applyAlignment="1">
      <alignment horizontal="center"/>
    </xf>
    <xf numFmtId="3" fontId="2" fillId="0" borderId="0" xfId="0" applyNumberFormat="1" applyFont="1" applyAlignment="1">
      <alignment horizontal="center"/>
    </xf>
    <xf numFmtId="3" fontId="2" fillId="3" borderId="2" xfId="0" applyNumberFormat="1" applyFont="1" applyFill="1" applyBorder="1" applyAlignment="1">
      <alignment horizontal="center"/>
    </xf>
    <xf numFmtId="9" fontId="8" fillId="0" borderId="0" xfId="0" applyNumberFormat="1" applyFont="1" applyAlignment="1">
      <alignment horizontal="center"/>
    </xf>
    <xf numFmtId="9" fontId="8" fillId="3" borderId="2" xfId="0" applyNumberFormat="1" applyFont="1" applyFill="1" applyBorder="1" applyAlignment="1">
      <alignment horizontal="center"/>
    </xf>
    <xf numFmtId="165" fontId="2" fillId="0" borderId="0" xfId="0" applyNumberFormat="1" applyFont="1" applyAlignment="1">
      <alignment horizontal="center"/>
    </xf>
    <xf numFmtId="165" fontId="2" fillId="3" borderId="2" xfId="0" applyNumberFormat="1" applyFont="1" applyFill="1" applyBorder="1" applyAlignment="1">
      <alignment horizontal="center"/>
    </xf>
    <xf numFmtId="2" fontId="2" fillId="3" borderId="2" xfId="0" applyNumberFormat="1" applyFont="1" applyFill="1" applyBorder="1" applyAlignment="1">
      <alignment horizontal="center"/>
    </xf>
    <xf numFmtId="166" fontId="8" fillId="3" borderId="2" xfId="0" applyNumberFormat="1" applyFont="1" applyFill="1" applyBorder="1" applyAlignment="1">
      <alignment horizontal="center"/>
    </xf>
    <xf numFmtId="0" fontId="6" fillId="0" borderId="0" xfId="0" applyFont="1" applyAlignment="1">
      <alignment horizontal="center"/>
    </xf>
    <xf numFmtId="0" fontId="2" fillId="0" borderId="0" xfId="0" applyFont="1" applyAlignment="1">
      <alignment horizontal="center" vertical="center" wrapText="1"/>
    </xf>
    <xf numFmtId="0" fontId="6" fillId="0" borderId="0" xfId="0" applyFont="1" applyAlignment="1">
      <alignment horizontal="center" vertical="center" wrapText="1"/>
    </xf>
    <xf numFmtId="0" fontId="6" fillId="3" borderId="2" xfId="0" applyFont="1" applyFill="1" applyBorder="1" applyAlignment="1">
      <alignment horizontal="center" vertical="center" wrapText="1"/>
    </xf>
    <xf numFmtId="0" fontId="7" fillId="4" borderId="1" xfId="0" applyFont="1" applyFill="1" applyBorder="1"/>
    <xf numFmtId="0" fontId="9" fillId="0" borderId="3" xfId="0" applyFont="1" applyBorder="1"/>
    <xf numFmtId="0" fontId="6" fillId="0" borderId="0" xfId="0" applyFont="1" applyAlignment="1">
      <alignment horizontal="right" wrapText="1"/>
    </xf>
    <xf numFmtId="0" fontId="6" fillId="0" borderId="0" xfId="0" applyFont="1" applyAlignment="1">
      <alignment horizontal="center" wrapText="1"/>
    </xf>
    <xf numFmtId="3" fontId="11" fillId="4" borderId="4" xfId="0" applyNumberFormat="1" applyFont="1" applyFill="1" applyBorder="1" applyAlignment="1">
      <alignment horizontal="center"/>
    </xf>
    <xf numFmtId="0" fontId="11" fillId="4" borderId="4" xfId="0" applyFont="1" applyFill="1" applyBorder="1" applyAlignment="1">
      <alignment horizontal="center"/>
    </xf>
    <xf numFmtId="0" fontId="2" fillId="0" borderId="0" xfId="0" applyFont="1" applyAlignment="1">
      <alignment horizontal="right" wrapText="1"/>
    </xf>
    <xf numFmtId="165" fontId="11" fillId="4" borderId="4" xfId="0" applyNumberFormat="1" applyFont="1" applyFill="1" applyBorder="1" applyAlignment="1">
      <alignment horizontal="center"/>
    </xf>
    <xf numFmtId="0" fontId="12" fillId="0" borderId="0" xfId="0" applyFont="1" applyAlignment="1">
      <alignment wrapText="1"/>
    </xf>
    <xf numFmtId="0" fontId="13" fillId="0" borderId="0" xfId="0" applyFont="1"/>
    <xf numFmtId="2" fontId="14" fillId="0" borderId="0" xfId="0" applyNumberFormat="1" applyFont="1"/>
    <xf numFmtId="0" fontId="14" fillId="0" borderId="0" xfId="0" applyFont="1"/>
    <xf numFmtId="0" fontId="6" fillId="0" borderId="0" xfId="0" applyFont="1" applyAlignment="1">
      <alignment wrapText="1"/>
    </xf>
    <xf numFmtId="0" fontId="2" fillId="0" borderId="0" xfId="0" applyFont="1" applyAlignment="1">
      <alignment wrapText="1"/>
    </xf>
    <xf numFmtId="0" fontId="2" fillId="5" borderId="2" xfId="0" applyFont="1" applyFill="1" applyBorder="1" applyAlignment="1">
      <alignment wrapText="1"/>
    </xf>
    <xf numFmtId="167" fontId="2" fillId="5" borderId="2" xfId="0" applyNumberFormat="1" applyFont="1" applyFill="1" applyBorder="1" applyAlignment="1">
      <alignment wrapText="1"/>
    </xf>
    <xf numFmtId="168" fontId="2" fillId="0" borderId="0" xfId="0" applyNumberFormat="1" applyFont="1"/>
    <xf numFmtId="169" fontId="2" fillId="0" borderId="0" xfId="0" applyNumberFormat="1" applyFont="1"/>
    <xf numFmtId="167" fontId="2" fillId="0" borderId="0" xfId="0" applyNumberFormat="1" applyFont="1"/>
    <xf numFmtId="170" fontId="2" fillId="0" borderId="0" xfId="0" applyNumberFormat="1" applyFont="1"/>
    <xf numFmtId="171" fontId="2" fillId="0" borderId="0" xfId="0" applyNumberFormat="1" applyFont="1"/>
    <xf numFmtId="2" fontId="2" fillId="0" borderId="0" xfId="0" applyNumberFormat="1" applyFont="1"/>
    <xf numFmtId="0" fontId="15" fillId="0" borderId="0" xfId="0" applyFont="1" applyAlignment="1">
      <alignment wrapText="1"/>
    </xf>
    <xf numFmtId="3" fontId="15" fillId="0" borderId="0" xfId="0" applyNumberFormat="1" applyFont="1" applyAlignment="1">
      <alignment wrapText="1"/>
    </xf>
    <xf numFmtId="0" fontId="15" fillId="0" borderId="0" xfId="0" applyFont="1" applyAlignment="1">
      <alignment horizontal="left" wrapText="1"/>
    </xf>
    <xf numFmtId="172" fontId="15" fillId="0" borderId="0" xfId="0" applyNumberFormat="1" applyFont="1" applyAlignment="1">
      <alignment wrapText="1"/>
    </xf>
    <xf numFmtId="173" fontId="15" fillId="0" borderId="0" xfId="0" applyNumberFormat="1" applyFont="1" applyAlignment="1">
      <alignment wrapText="1"/>
    </xf>
    <xf numFmtId="0" fontId="16" fillId="0" borderId="0" xfId="0" applyFont="1" applyAlignment="1">
      <alignment wrapText="1"/>
    </xf>
    <xf numFmtId="0" fontId="17" fillId="0" borderId="0" xfId="0" applyFont="1" applyAlignment="1">
      <alignment wrapText="1"/>
    </xf>
    <xf numFmtId="172" fontId="17" fillId="0" borderId="0" xfId="0" applyNumberFormat="1" applyFont="1" applyAlignment="1">
      <alignment horizontal="right"/>
    </xf>
    <xf numFmtId="3" fontId="17" fillId="0" borderId="0" xfId="0" applyNumberFormat="1" applyFont="1" applyAlignment="1">
      <alignment wrapText="1"/>
    </xf>
    <xf numFmtId="173" fontId="17" fillId="0" borderId="0" xfId="0" applyNumberFormat="1" applyFont="1"/>
    <xf numFmtId="3" fontId="17" fillId="0" borderId="0" xfId="0" applyNumberFormat="1" applyFont="1"/>
    <xf numFmtId="172" fontId="15" fillId="0" borderId="0" xfId="0" applyNumberFormat="1" applyFont="1"/>
    <xf numFmtId="0" fontId="2" fillId="0" borderId="0" xfId="0" quotePrefix="1" applyFont="1"/>
    <xf numFmtId="0" fontId="0" fillId="0" borderId="0" xfId="0" applyFont="1" applyAlignment="1">
      <alignment vertical="top"/>
    </xf>
    <xf numFmtId="9" fontId="2" fillId="0" borderId="0" xfId="0" applyNumberFormat="1" applyFont="1" applyAlignment="1">
      <alignment horizontal="center"/>
    </xf>
    <xf numFmtId="0" fontId="9" fillId="0" borderId="2" xfId="0" applyFont="1" applyBorder="1" applyAlignment="1">
      <alignment horizontal="right"/>
    </xf>
    <xf numFmtId="0" fontId="9" fillId="0" borderId="2" xfId="0" applyFont="1" applyBorder="1"/>
    <xf numFmtId="9" fontId="2" fillId="3" borderId="2" xfId="0" applyNumberFormat="1" applyFont="1" applyFill="1" applyBorder="1" applyAlignment="1">
      <alignment horizontal="center"/>
    </xf>
    <xf numFmtId="0" fontId="19" fillId="0" borderId="0" xfId="0" applyFont="1"/>
    <xf numFmtId="165" fontId="11" fillId="4" borderId="7" xfId="0" applyNumberFormat="1" applyFont="1" applyFill="1" applyBorder="1" applyAlignment="1">
      <alignment horizontal="center"/>
    </xf>
    <xf numFmtId="0" fontId="11" fillId="4" borderId="7" xfId="0" applyFont="1" applyFill="1" applyBorder="1" applyAlignment="1">
      <alignment horizontal="center"/>
    </xf>
    <xf numFmtId="3" fontId="11" fillId="4" borderId="7" xfId="0" applyNumberFormat="1" applyFont="1" applyFill="1" applyBorder="1" applyAlignment="1">
      <alignment horizontal="center"/>
    </xf>
    <xf numFmtId="0" fontId="0" fillId="0" borderId="2" xfId="0" applyFont="1" applyFill="1" applyBorder="1" applyAlignment="1"/>
    <xf numFmtId="3" fontId="0" fillId="0" borderId="2" xfId="0" applyNumberFormat="1" applyFont="1" applyFill="1" applyBorder="1" applyAlignment="1"/>
    <xf numFmtId="0" fontId="20" fillId="0" borderId="0" xfId="0" applyFont="1" applyAlignment="1">
      <alignment horizontal="right"/>
    </xf>
    <xf numFmtId="165" fontId="11" fillId="4" borderId="8" xfId="0" applyNumberFormat="1" applyFont="1" applyFill="1" applyBorder="1" applyAlignment="1">
      <alignment horizontal="center"/>
    </xf>
    <xf numFmtId="165" fontId="11" fillId="4" borderId="9" xfId="0" applyNumberFormat="1" applyFont="1" applyFill="1" applyBorder="1" applyAlignment="1">
      <alignment horizontal="center"/>
    </xf>
    <xf numFmtId="10" fontId="2" fillId="7" borderId="5" xfId="0" applyNumberFormat="1" applyFont="1" applyFill="1" applyBorder="1" applyAlignment="1">
      <alignment horizontal="center"/>
    </xf>
    <xf numFmtId="10" fontId="2" fillId="7" borderId="10" xfId="0" applyNumberFormat="1" applyFont="1" applyFill="1" applyBorder="1" applyAlignment="1">
      <alignment horizontal="center"/>
    </xf>
    <xf numFmtId="10" fontId="2" fillId="7" borderId="6" xfId="0" applyNumberFormat="1" applyFont="1" applyFill="1" applyBorder="1" applyAlignment="1">
      <alignment horizontal="center"/>
    </xf>
    <xf numFmtId="165" fontId="11" fillId="4" borderId="12" xfId="0" applyNumberFormat="1" applyFont="1" applyFill="1" applyBorder="1" applyAlignment="1">
      <alignment horizontal="center"/>
    </xf>
    <xf numFmtId="3" fontId="0" fillId="0" borderId="11" xfId="0" applyNumberFormat="1" applyFont="1" applyFill="1" applyBorder="1" applyAlignment="1"/>
    <xf numFmtId="0" fontId="0" fillId="0" borderId="11" xfId="0" applyFont="1" applyFill="1" applyBorder="1" applyAlignment="1"/>
    <xf numFmtId="165" fontId="0" fillId="0" borderId="11" xfId="0" applyNumberFormat="1" applyFont="1" applyFill="1" applyBorder="1" applyAlignment="1"/>
    <xf numFmtId="165" fontId="11" fillId="4" borderId="11" xfId="0" applyNumberFormat="1" applyFont="1" applyFill="1" applyBorder="1" applyAlignment="1">
      <alignment horizontal="center"/>
    </xf>
    <xf numFmtId="0" fontId="0" fillId="6" borderId="0" xfId="0" applyFont="1" applyFill="1" applyAlignment="1">
      <alignment vertical="top"/>
    </xf>
    <xf numFmtId="0" fontId="18" fillId="6" borderId="0" xfId="0" applyFont="1" applyFill="1" applyAlignment="1">
      <alignment vertical="top"/>
    </xf>
    <xf numFmtId="0" fontId="18" fillId="9" borderId="0" xfId="0" applyFont="1" applyFill="1" applyAlignment="1">
      <alignment vertical="top"/>
    </xf>
    <xf numFmtId="0" fontId="0" fillId="9" borderId="0" xfId="0" applyFont="1" applyFill="1" applyAlignment="1">
      <alignment vertical="top"/>
    </xf>
    <xf numFmtId="0" fontId="0" fillId="9" borderId="0" xfId="0" applyFont="1" applyFill="1" applyAlignment="1"/>
    <xf numFmtId="0" fontId="21" fillId="11" borderId="13" xfId="0" applyFont="1" applyFill="1" applyBorder="1" applyAlignment="1">
      <alignment horizontal="center" wrapText="1"/>
    </xf>
    <xf numFmtId="0" fontId="21" fillId="12" borderId="13" xfId="0" applyFont="1" applyFill="1" applyBorder="1" applyAlignment="1">
      <alignment horizontal="center" wrapText="1"/>
    </xf>
    <xf numFmtId="0" fontId="18" fillId="0" borderId="0" xfId="0" applyFont="1" applyAlignment="1"/>
    <xf numFmtId="3" fontId="7" fillId="13" borderId="1" xfId="0" applyNumberFormat="1" applyFont="1" applyFill="1" applyBorder="1" applyAlignment="1">
      <alignment horizontal="center"/>
    </xf>
    <xf numFmtId="0" fontId="2" fillId="14" borderId="2" xfId="0" applyFont="1" applyFill="1" applyBorder="1"/>
    <xf numFmtId="2" fontId="21" fillId="11" borderId="13" xfId="0" applyNumberFormat="1" applyFont="1" applyFill="1" applyBorder="1" applyAlignment="1">
      <alignment horizontal="center" wrapText="1"/>
    </xf>
    <xf numFmtId="2" fontId="21" fillId="12" borderId="13" xfId="0" applyNumberFormat="1" applyFont="1" applyFill="1" applyBorder="1" applyAlignment="1">
      <alignment horizontal="center" wrapText="1"/>
    </xf>
    <xf numFmtId="0" fontId="18" fillId="15" borderId="0" xfId="0" applyFont="1" applyFill="1" applyAlignment="1"/>
    <xf numFmtId="0" fontId="0" fillId="15" borderId="0" xfId="0" applyFont="1" applyFill="1" applyAlignment="1"/>
    <xf numFmtId="0" fontId="2" fillId="15" borderId="0" xfId="0" applyFont="1" applyFill="1"/>
    <xf numFmtId="0" fontId="6" fillId="15" borderId="0" xfId="0" applyFont="1" applyFill="1" applyAlignment="1">
      <alignment wrapText="1"/>
    </xf>
    <xf numFmtId="167" fontId="2" fillId="16" borderId="2" xfId="0" applyNumberFormat="1" applyFont="1" applyFill="1" applyBorder="1" applyAlignment="1">
      <alignment wrapText="1"/>
    </xf>
    <xf numFmtId="167" fontId="2" fillId="15" borderId="0" xfId="0" applyNumberFormat="1" applyFont="1" applyFill="1"/>
    <xf numFmtId="1" fontId="8" fillId="0" borderId="0" xfId="0" applyNumberFormat="1" applyFont="1" applyAlignment="1">
      <alignment horizontal="center"/>
    </xf>
    <xf numFmtId="0" fontId="2" fillId="0" borderId="2" xfId="0" applyFont="1" applyBorder="1" applyAlignment="1">
      <alignment horizontal="right"/>
    </xf>
    <xf numFmtId="9" fontId="7" fillId="4" borderId="14" xfId="0" applyNumberFormat="1" applyFont="1" applyFill="1" applyBorder="1" applyAlignment="1">
      <alignment horizontal="center"/>
    </xf>
    <xf numFmtId="0" fontId="0" fillId="17" borderId="0" xfId="0" applyFont="1" applyFill="1" applyAlignment="1"/>
    <xf numFmtId="165" fontId="23" fillId="17" borderId="11" xfId="0" applyNumberFormat="1" applyFont="1" applyFill="1" applyBorder="1" applyAlignment="1"/>
    <xf numFmtId="165" fontId="22" fillId="17" borderId="11" xfId="0" applyNumberFormat="1" applyFont="1" applyFill="1" applyBorder="1" applyAlignment="1"/>
    <xf numFmtId="165" fontId="24" fillId="18" borderId="4" xfId="0" applyNumberFormat="1" applyFont="1" applyFill="1" applyBorder="1" applyAlignment="1">
      <alignment horizontal="center"/>
    </xf>
    <xf numFmtId="165" fontId="24" fillId="18" borderId="7" xfId="0" applyNumberFormat="1" applyFont="1" applyFill="1" applyBorder="1" applyAlignment="1">
      <alignment horizontal="center"/>
    </xf>
    <xf numFmtId="0" fontId="3" fillId="17" borderId="5" xfId="0" applyFont="1" applyFill="1" applyBorder="1" applyAlignment="1">
      <alignment horizontal="right"/>
    </xf>
    <xf numFmtId="0" fontId="3" fillId="17" borderId="6" xfId="0" applyFont="1" applyFill="1" applyBorder="1"/>
    <xf numFmtId="0" fontId="1" fillId="0" borderId="0" xfId="0" applyFont="1"/>
    <xf numFmtId="0" fontId="0" fillId="6" borderId="0" xfId="0" applyFont="1" applyFill="1" applyAlignment="1">
      <alignment horizontal="center"/>
    </xf>
    <xf numFmtId="0" fontId="0" fillId="10" borderId="0" xfId="0" applyFont="1" applyFill="1" applyAlignment="1">
      <alignment horizontal="left" wrapText="1"/>
    </xf>
    <xf numFmtId="0" fontId="0" fillId="0" borderId="0" xfId="0" applyFont="1" applyFill="1" applyAlignment="1">
      <alignment horizontal="left" wrapText="1"/>
    </xf>
    <xf numFmtId="0" fontId="0" fillId="0" borderId="0" xfId="0" applyFont="1" applyAlignment="1">
      <alignment horizontal="left" wrapText="1"/>
    </xf>
    <xf numFmtId="0" fontId="23" fillId="17" borderId="0" xfId="0" applyFont="1" applyFill="1" applyAlignment="1">
      <alignment horizontal="center" vertical="top" wrapText="1"/>
    </xf>
    <xf numFmtId="0" fontId="9" fillId="0" borderId="3" xfId="0" applyFont="1" applyBorder="1" applyAlignment="1">
      <alignment horizontal="center"/>
    </xf>
    <xf numFmtId="0" fontId="10" fillId="0" borderId="3" xfId="0" applyFont="1" applyBorder="1"/>
    <xf numFmtId="0" fontId="18" fillId="6" borderId="5" xfId="0" applyFont="1" applyFill="1" applyBorder="1" applyAlignment="1">
      <alignment horizontal="center"/>
    </xf>
    <xf numFmtId="0" fontId="0" fillId="6" borderId="6" xfId="0" applyFont="1" applyFill="1" applyBorder="1" applyAlignment="1">
      <alignment horizontal="center"/>
    </xf>
    <xf numFmtId="0" fontId="0" fillId="8" borderId="5" xfId="0" applyFont="1" applyFill="1" applyBorder="1" applyAlignment="1">
      <alignment horizontal="center"/>
    </xf>
    <xf numFmtId="0" fontId="0" fillId="8" borderId="6" xfId="0" applyFont="1" applyFill="1" applyBorder="1" applyAlignment="1">
      <alignment horizontal="center"/>
    </xf>
    <xf numFmtId="0" fontId="19" fillId="0" borderId="0" xfId="0" applyFont="1" applyAlignment="1">
      <alignment horizontal="center" wrapText="1"/>
    </xf>
    <xf numFmtId="0" fontId="25" fillId="0" borderId="0" xfId="0" applyFont="1"/>
    <xf numFmtId="0" fontId="26" fillId="0" borderId="0" xfId="0" applyFont="1" applyAlignment="1"/>
    <xf numFmtId="168" fontId="25" fillId="0" borderId="0" xfId="0" applyNumberFormat="1" applyFont="1"/>
    <xf numFmtId="168" fontId="26" fillId="0" borderId="0" xfId="0" applyNumberFormat="1" applyFont="1" applyAlignment="1"/>
    <xf numFmtId="0" fontId="25" fillId="0" borderId="0" xfId="0" applyFont="1" applyAlignment="1"/>
    <xf numFmtId="168" fontId="7" fillId="4" borderId="1" xfId="0" applyNumberFormat="1" applyFont="1" applyFill="1" applyBorder="1" applyAlignment="1">
      <alignment horizontal="center"/>
    </xf>
    <xf numFmtId="9" fontId="15" fillId="0" borderId="0" xfId="0" applyNumberFormat="1" applyFont="1" applyAlignment="1">
      <alignment horizontal="right"/>
    </xf>
    <xf numFmtId="172" fontId="15" fillId="0" borderId="0" xfId="0" applyNumberFormat="1" applyFont="1" applyAlignment="1">
      <alignment horizontal="right" wrapText="1"/>
    </xf>
    <xf numFmtId="172" fontId="15" fillId="0" borderId="0" xfId="0" applyNumberFormat="1" applyFont="1" applyAlignment="1">
      <alignment horizontal="right"/>
    </xf>
    <xf numFmtId="0" fontId="15" fillId="0" borderId="0" xfId="0" applyFont="1" applyAlignment="1">
      <alignment horizontal="right"/>
    </xf>
    <xf numFmtId="169" fontId="17" fillId="0" borderId="0" xfId="0" applyNumberFormat="1" applyFont="1" applyAlignment="1">
      <alignment horizontal="right"/>
    </xf>
    <xf numFmtId="164" fontId="2" fillId="0" borderId="0" xfId="0" applyNumberFormat="1" applyFont="1" applyAlignment="1">
      <alignment horizontal="center"/>
    </xf>
    <xf numFmtId="183" fontId="2" fillId="0" borderId="0" xfId="0" applyNumberFormat="1" applyFont="1" applyAlignment="1">
      <alignment horizontal="center"/>
    </xf>
    <xf numFmtId="168" fontId="2"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title>
      <c:tx>
        <c:rich>
          <a:bodyPr/>
          <a:lstStyle/>
          <a:p>
            <a:pPr lvl="0">
              <a:defRPr b="1" i="0">
                <a:solidFill>
                  <a:srgbClr val="757575"/>
                </a:solidFill>
                <a:latin typeface="+mn-lt"/>
              </a:defRPr>
            </a:pPr>
            <a:r>
              <a:rPr lang="es-AR" b="1" i="0">
                <a:solidFill>
                  <a:srgbClr val="757575"/>
                </a:solidFill>
                <a:latin typeface="+mn-lt"/>
              </a:rPr>
              <a:t>Effect of vaccination on incidence of cervical cancer by age </a:t>
            </a:r>
          </a:p>
        </c:rich>
      </c:tx>
      <c:layout>
        <c:manualLayout>
          <c:xMode val="edge"/>
          <c:yMode val="edge"/>
          <c:x val="0.10210457488882241"/>
          <c:y val="3.9447731755424065E-3"/>
        </c:manualLayout>
      </c:layout>
      <c:overlay val="0"/>
    </c:title>
    <c:autoTitleDeleted val="0"/>
    <c:plotArea>
      <c:layout>
        <c:manualLayout>
          <c:xMode val="edge"/>
          <c:yMode val="edge"/>
          <c:x val="0.13958361731692975"/>
          <c:y val="9.6983269582769718E-2"/>
          <c:w val="0.82500167847021177"/>
          <c:h val="0.75865051851453724"/>
        </c:manualLayout>
      </c:layout>
      <c:scatterChart>
        <c:scatterStyle val="lineMarker"/>
        <c:varyColors val="1"/>
        <c:ser>
          <c:idx val="0"/>
          <c:order val="0"/>
          <c:tx>
            <c:v>Pre-vaccination</c:v>
          </c:tx>
          <c:spPr>
            <a:ln>
              <a:noFill/>
            </a:ln>
          </c:spPr>
          <c:marker>
            <c:symbol val="circle"/>
            <c:size val="7"/>
            <c:spPr>
              <a:solidFill>
                <a:schemeClr val="accent1"/>
              </a:solidFill>
              <a:ln cmpd="sng">
                <a:solidFill>
                  <a:schemeClr val="accent1"/>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Model!$AL$4:$AL$104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0.21299999999999999</c:v>
                </c:pt>
                <c:pt idx="16">
                  <c:v>0.21299999999999999</c:v>
                </c:pt>
                <c:pt idx="17">
                  <c:v>0.21299999999999999</c:v>
                </c:pt>
                <c:pt idx="18">
                  <c:v>0.21299999999999999</c:v>
                </c:pt>
                <c:pt idx="19">
                  <c:v>0.21299999999999999</c:v>
                </c:pt>
                <c:pt idx="20">
                  <c:v>2.6269999999999998</c:v>
                </c:pt>
                <c:pt idx="21">
                  <c:v>2.6269999999999998</c:v>
                </c:pt>
                <c:pt idx="22">
                  <c:v>2.6269999999999998</c:v>
                </c:pt>
                <c:pt idx="23">
                  <c:v>2.6269999999999998</c:v>
                </c:pt>
                <c:pt idx="24">
                  <c:v>2.6269999999999998</c:v>
                </c:pt>
                <c:pt idx="25">
                  <c:v>5.8929999999999989</c:v>
                </c:pt>
                <c:pt idx="26">
                  <c:v>5.8929999999999989</c:v>
                </c:pt>
                <c:pt idx="27">
                  <c:v>5.8929999999999989</c:v>
                </c:pt>
                <c:pt idx="28">
                  <c:v>5.8929999999999989</c:v>
                </c:pt>
                <c:pt idx="29">
                  <c:v>5.8219999999999992</c:v>
                </c:pt>
                <c:pt idx="30">
                  <c:v>9.0879999999999992</c:v>
                </c:pt>
                <c:pt idx="31">
                  <c:v>9.0169999999999995</c:v>
                </c:pt>
                <c:pt idx="32">
                  <c:v>8.9459999999999997</c:v>
                </c:pt>
                <c:pt idx="33">
                  <c:v>8.9459999999999997</c:v>
                </c:pt>
                <c:pt idx="34">
                  <c:v>8.875</c:v>
                </c:pt>
                <c:pt idx="35">
                  <c:v>12.212</c:v>
                </c:pt>
                <c:pt idx="36">
                  <c:v>12.282999999999999</c:v>
                </c:pt>
                <c:pt idx="37">
                  <c:v>12.282999999999999</c:v>
                </c:pt>
                <c:pt idx="38">
                  <c:v>12.424999999999999</c:v>
                </c:pt>
                <c:pt idx="39">
                  <c:v>12.638</c:v>
                </c:pt>
                <c:pt idx="40">
                  <c:v>14.696999999999999</c:v>
                </c:pt>
                <c:pt idx="41">
                  <c:v>14.981</c:v>
                </c:pt>
                <c:pt idx="42">
                  <c:v>15.335999999999999</c:v>
                </c:pt>
                <c:pt idx="43">
                  <c:v>15.762</c:v>
                </c:pt>
                <c:pt idx="44">
                  <c:v>16.187999999999999</c:v>
                </c:pt>
                <c:pt idx="45">
                  <c:v>17.04</c:v>
                </c:pt>
                <c:pt idx="46">
                  <c:v>17.394999999999996</c:v>
                </c:pt>
                <c:pt idx="47">
                  <c:v>17.678999999999995</c:v>
                </c:pt>
                <c:pt idx="48">
                  <c:v>18.033999999999999</c:v>
                </c:pt>
                <c:pt idx="49">
                  <c:v>18.388999999999999</c:v>
                </c:pt>
                <c:pt idx="50">
                  <c:v>19.88</c:v>
                </c:pt>
                <c:pt idx="51">
                  <c:v>20.234999999999999</c:v>
                </c:pt>
                <c:pt idx="52">
                  <c:v>20.518999999999998</c:v>
                </c:pt>
                <c:pt idx="53">
                  <c:v>20.661000000000001</c:v>
                </c:pt>
                <c:pt idx="54">
                  <c:v>20.803000000000001</c:v>
                </c:pt>
                <c:pt idx="55">
                  <c:v>21.725999999999999</c:v>
                </c:pt>
                <c:pt idx="56">
                  <c:v>22.081</c:v>
                </c:pt>
                <c:pt idx="57">
                  <c:v>22.577999999999996</c:v>
                </c:pt>
                <c:pt idx="58">
                  <c:v>23.216999999999995</c:v>
                </c:pt>
                <c:pt idx="59">
                  <c:v>23.997999999999998</c:v>
                </c:pt>
                <c:pt idx="60">
                  <c:v>22.932999999999996</c:v>
                </c:pt>
                <c:pt idx="61">
                  <c:v>23.785</c:v>
                </c:pt>
                <c:pt idx="62">
                  <c:v>24.779</c:v>
                </c:pt>
                <c:pt idx="63">
                  <c:v>25.914999999999999</c:v>
                </c:pt>
                <c:pt idx="64">
                  <c:v>27.050999999999995</c:v>
                </c:pt>
                <c:pt idx="65">
                  <c:v>24.849999999999998</c:v>
                </c:pt>
                <c:pt idx="66">
                  <c:v>26.056999999999995</c:v>
                </c:pt>
                <c:pt idx="67">
                  <c:v>27.334999999999994</c:v>
                </c:pt>
                <c:pt idx="68">
                  <c:v>28.613</c:v>
                </c:pt>
                <c:pt idx="69">
                  <c:v>30.103999999999999</c:v>
                </c:pt>
                <c:pt idx="70">
                  <c:v>24.992000000000001</c:v>
                </c:pt>
                <c:pt idx="71">
                  <c:v>27.192999999999998</c:v>
                </c:pt>
                <c:pt idx="72">
                  <c:v>29.890999999999998</c:v>
                </c:pt>
                <c:pt idx="73">
                  <c:v>32.446999999999996</c:v>
                </c:pt>
                <c:pt idx="74">
                  <c:v>35.145000000000003</c:v>
                </c:pt>
                <c:pt idx="75">
                  <c:v>26.838000000000005</c:v>
                </c:pt>
                <c:pt idx="76">
                  <c:v>28.613</c:v>
                </c:pt>
                <c:pt idx="77">
                  <c:v>30.53</c:v>
                </c:pt>
                <c:pt idx="78">
                  <c:v>32.659999999999997</c:v>
                </c:pt>
                <c:pt idx="79">
                  <c:v>35.216000000000001</c:v>
                </c:pt>
                <c:pt idx="80">
                  <c:v>27.334999999999994</c:v>
                </c:pt>
                <c:pt idx="81">
                  <c:v>29.962</c:v>
                </c:pt>
                <c:pt idx="82">
                  <c:v>33.511999999999993</c:v>
                </c:pt>
                <c:pt idx="83">
                  <c:v>38.055999999999997</c:v>
                </c:pt>
                <c:pt idx="84">
                  <c:v>43.948999999999998</c:v>
                </c:pt>
                <c:pt idx="85">
                  <c:v>15.122999999999999</c:v>
                </c:pt>
                <c:pt idx="86">
                  <c:v>17.963000000000001</c:v>
                </c:pt>
                <c:pt idx="87">
                  <c:v>21.796999999999997</c:v>
                </c:pt>
                <c:pt idx="88">
                  <c:v>27.192999999999998</c:v>
                </c:pt>
                <c:pt idx="89">
                  <c:v>34.861000000000004</c:v>
                </c:pt>
                <c:pt idx="90">
                  <c:v>45.581999999999994</c:v>
                </c:pt>
                <c:pt idx="91">
                  <c:v>60.988999999999997</c:v>
                </c:pt>
                <c:pt idx="92">
                  <c:v>83.992999999999995</c:v>
                </c:pt>
                <c:pt idx="93">
                  <c:v>119.13799999999999</c:v>
                </c:pt>
                <c:pt idx="94">
                  <c:v>173.66599999999997</c:v>
                </c:pt>
                <c:pt idx="95">
                  <c:v>260.35699999999997</c:v>
                </c:pt>
                <c:pt idx="96">
                  <c:v>403.49299999999999</c:v>
                </c:pt>
                <c:pt idx="97">
                  <c:v>648.2299999999999</c:v>
                </c:pt>
                <c:pt idx="98">
                  <c:v>1077.7090000000001</c:v>
                </c:pt>
                <c:pt idx="99">
                  <c:v>1846.8519999999999</c:v>
                </c:pt>
                <c:pt idx="100">
                  <c:v>1521.2459999999999</c:v>
                </c:pt>
              </c:numCache>
            </c:numRef>
          </c:yVal>
          <c:smooth val="1"/>
          <c:extLst>
            <c:ext xmlns:c16="http://schemas.microsoft.com/office/drawing/2014/chart" uri="{C3380CC4-5D6E-409C-BE32-E72D297353CC}">
              <c16:uniqueId val="{00000000-3E9B-4B90-87DB-33E355C01C17}"/>
            </c:ext>
          </c:extLst>
        </c:ser>
        <c:ser>
          <c:idx val="1"/>
          <c:order val="1"/>
          <c:tx>
            <c:v>Post-vaccination</c:v>
          </c:tx>
          <c:spPr>
            <a:ln>
              <a:noFill/>
            </a:ln>
          </c:spPr>
          <c:marker>
            <c:symbol val="circle"/>
            <c:size val="7"/>
            <c:spPr>
              <a:solidFill>
                <a:schemeClr val="accent2"/>
              </a:solidFill>
              <a:ln cmpd="sng">
                <a:solidFill>
                  <a:schemeClr val="accent2"/>
                </a:solidFill>
              </a:ln>
            </c:spPr>
          </c:marker>
          <c:xVal>
            <c:numRef>
              <c:f>Model!$A$16:$A$79</c:f>
              <c:numCache>
                <c:formatCode>General</c:formatCode>
                <c:ptCount val="64"/>
                <c:pt idx="0">
                  <c:v>12</c:v>
                </c:pt>
                <c:pt idx="1">
                  <c:v>13</c:v>
                </c:pt>
                <c:pt idx="2">
                  <c:v>14</c:v>
                </c:pt>
                <c:pt idx="3">
                  <c:v>15</c:v>
                </c:pt>
                <c:pt idx="4">
                  <c:v>16</c:v>
                </c:pt>
                <c:pt idx="5">
                  <c:v>17</c:v>
                </c:pt>
                <c:pt idx="6">
                  <c:v>18</c:v>
                </c:pt>
                <c:pt idx="7">
                  <c:v>19</c:v>
                </c:pt>
                <c:pt idx="8">
                  <c:v>20</c:v>
                </c:pt>
                <c:pt idx="9">
                  <c:v>21</c:v>
                </c:pt>
                <c:pt idx="10">
                  <c:v>22</c:v>
                </c:pt>
                <c:pt idx="11">
                  <c:v>23</c:v>
                </c:pt>
                <c:pt idx="12">
                  <c:v>24</c:v>
                </c:pt>
                <c:pt idx="13">
                  <c:v>25</c:v>
                </c:pt>
                <c:pt idx="14">
                  <c:v>26</c:v>
                </c:pt>
                <c:pt idx="15">
                  <c:v>27</c:v>
                </c:pt>
                <c:pt idx="16">
                  <c:v>28</c:v>
                </c:pt>
                <c:pt idx="17">
                  <c:v>29</c:v>
                </c:pt>
                <c:pt idx="18">
                  <c:v>30</c:v>
                </c:pt>
                <c:pt idx="19">
                  <c:v>31</c:v>
                </c:pt>
                <c:pt idx="20">
                  <c:v>32</c:v>
                </c:pt>
                <c:pt idx="21">
                  <c:v>33</c:v>
                </c:pt>
                <c:pt idx="22">
                  <c:v>34</c:v>
                </c:pt>
                <c:pt idx="23">
                  <c:v>35</c:v>
                </c:pt>
                <c:pt idx="24">
                  <c:v>36</c:v>
                </c:pt>
                <c:pt idx="25">
                  <c:v>37</c:v>
                </c:pt>
                <c:pt idx="26">
                  <c:v>38</c:v>
                </c:pt>
                <c:pt idx="27">
                  <c:v>39</c:v>
                </c:pt>
                <c:pt idx="28">
                  <c:v>40</c:v>
                </c:pt>
                <c:pt idx="29">
                  <c:v>41</c:v>
                </c:pt>
                <c:pt idx="30">
                  <c:v>42</c:v>
                </c:pt>
                <c:pt idx="31">
                  <c:v>43</c:v>
                </c:pt>
                <c:pt idx="32">
                  <c:v>44</c:v>
                </c:pt>
                <c:pt idx="33">
                  <c:v>45</c:v>
                </c:pt>
                <c:pt idx="34">
                  <c:v>46</c:v>
                </c:pt>
                <c:pt idx="35">
                  <c:v>47</c:v>
                </c:pt>
                <c:pt idx="36">
                  <c:v>48</c:v>
                </c:pt>
                <c:pt idx="37">
                  <c:v>49</c:v>
                </c:pt>
                <c:pt idx="38">
                  <c:v>50</c:v>
                </c:pt>
                <c:pt idx="39">
                  <c:v>51</c:v>
                </c:pt>
                <c:pt idx="40">
                  <c:v>52</c:v>
                </c:pt>
                <c:pt idx="41">
                  <c:v>53</c:v>
                </c:pt>
                <c:pt idx="42">
                  <c:v>54</c:v>
                </c:pt>
                <c:pt idx="43">
                  <c:v>55</c:v>
                </c:pt>
                <c:pt idx="44">
                  <c:v>56</c:v>
                </c:pt>
                <c:pt idx="45">
                  <c:v>57</c:v>
                </c:pt>
                <c:pt idx="46">
                  <c:v>58</c:v>
                </c:pt>
                <c:pt idx="47">
                  <c:v>59</c:v>
                </c:pt>
                <c:pt idx="48">
                  <c:v>60</c:v>
                </c:pt>
                <c:pt idx="49">
                  <c:v>61</c:v>
                </c:pt>
                <c:pt idx="50">
                  <c:v>62</c:v>
                </c:pt>
                <c:pt idx="51">
                  <c:v>63</c:v>
                </c:pt>
                <c:pt idx="52">
                  <c:v>64</c:v>
                </c:pt>
                <c:pt idx="53">
                  <c:v>65</c:v>
                </c:pt>
                <c:pt idx="54">
                  <c:v>66</c:v>
                </c:pt>
                <c:pt idx="55">
                  <c:v>67</c:v>
                </c:pt>
                <c:pt idx="56">
                  <c:v>68</c:v>
                </c:pt>
                <c:pt idx="57">
                  <c:v>69</c:v>
                </c:pt>
                <c:pt idx="58">
                  <c:v>70</c:v>
                </c:pt>
                <c:pt idx="59">
                  <c:v>71</c:v>
                </c:pt>
                <c:pt idx="60">
                  <c:v>72</c:v>
                </c:pt>
                <c:pt idx="61">
                  <c:v>73</c:v>
                </c:pt>
                <c:pt idx="62">
                  <c:v>74</c:v>
                </c:pt>
                <c:pt idx="63">
                  <c:v>75</c:v>
                </c:pt>
              </c:numCache>
            </c:numRef>
          </c:xVal>
          <c:yVal>
            <c:numRef>
              <c:f>Model!$AM$4:$AM$104</c:f>
              <c:numCache>
                <c:formatCode>_-* #,##0.00_-;\-* #,##0.00_-;_-* "-"??_-;_-@</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8.9289600000000011E-2</c:v>
                </c:pt>
                <c:pt idx="16">
                  <c:v>8.9289600000000011E-2</c:v>
                </c:pt>
                <c:pt idx="17">
                  <c:v>8.9289600000000011E-2</c:v>
                </c:pt>
                <c:pt idx="18">
                  <c:v>8.9289600000000011E-2</c:v>
                </c:pt>
                <c:pt idx="19">
                  <c:v>8.9289600000000011E-2</c:v>
                </c:pt>
                <c:pt idx="20">
                  <c:v>1.1012384</c:v>
                </c:pt>
                <c:pt idx="21">
                  <c:v>1.1012384</c:v>
                </c:pt>
                <c:pt idx="22">
                  <c:v>1.1012384</c:v>
                </c:pt>
                <c:pt idx="23">
                  <c:v>1.1012384</c:v>
                </c:pt>
                <c:pt idx="24">
                  <c:v>1.1012384</c:v>
                </c:pt>
                <c:pt idx="25">
                  <c:v>2.4703455999999999</c:v>
                </c:pt>
                <c:pt idx="26">
                  <c:v>2.4703455999999999</c:v>
                </c:pt>
                <c:pt idx="27">
                  <c:v>2.4703455999999999</c:v>
                </c:pt>
                <c:pt idx="28">
                  <c:v>2.4703455999999999</c:v>
                </c:pt>
                <c:pt idx="29">
                  <c:v>2.4405823999999998</c:v>
                </c:pt>
                <c:pt idx="30">
                  <c:v>3.8096896</c:v>
                </c:pt>
                <c:pt idx="31">
                  <c:v>3.7799264000000004</c:v>
                </c:pt>
                <c:pt idx="32">
                  <c:v>3.7501632000000003</c:v>
                </c:pt>
                <c:pt idx="33">
                  <c:v>3.7501632000000003</c:v>
                </c:pt>
                <c:pt idx="34">
                  <c:v>3.7204000000000006</c:v>
                </c:pt>
                <c:pt idx="35">
                  <c:v>5.1192704000000004</c:v>
                </c:pt>
                <c:pt idx="36">
                  <c:v>5.1490335999999992</c:v>
                </c:pt>
                <c:pt idx="37">
                  <c:v>5.1490335999999992</c:v>
                </c:pt>
                <c:pt idx="38">
                  <c:v>5.2085599999999994</c:v>
                </c:pt>
                <c:pt idx="39">
                  <c:v>5.2978495999999993</c:v>
                </c:pt>
                <c:pt idx="40">
                  <c:v>6.1609824</c:v>
                </c:pt>
                <c:pt idx="41">
                  <c:v>6.2800351999999995</c:v>
                </c:pt>
                <c:pt idx="42">
                  <c:v>6.4288511999999995</c:v>
                </c:pt>
                <c:pt idx="43">
                  <c:v>6.6074303999999993</c:v>
                </c:pt>
                <c:pt idx="44">
                  <c:v>6.7860095999999999</c:v>
                </c:pt>
                <c:pt idx="45">
                  <c:v>7.1431679999999993</c:v>
                </c:pt>
                <c:pt idx="46">
                  <c:v>7.2919839999999985</c:v>
                </c:pt>
                <c:pt idx="47">
                  <c:v>7.4110367999999989</c:v>
                </c:pt>
                <c:pt idx="48">
                  <c:v>7.5598528000000007</c:v>
                </c:pt>
                <c:pt idx="49">
                  <c:v>7.7086687999999999</c:v>
                </c:pt>
                <c:pt idx="50">
                  <c:v>8.3336959999999998</c:v>
                </c:pt>
                <c:pt idx="51">
                  <c:v>8.4825119999999998</c:v>
                </c:pt>
                <c:pt idx="52">
                  <c:v>8.6015648000000002</c:v>
                </c:pt>
                <c:pt idx="53">
                  <c:v>8.6610911999999995</c:v>
                </c:pt>
                <c:pt idx="54">
                  <c:v>8.7206176000000006</c:v>
                </c:pt>
                <c:pt idx="55">
                  <c:v>9.1075391999999997</c:v>
                </c:pt>
                <c:pt idx="56">
                  <c:v>9.2563551999999998</c:v>
                </c:pt>
                <c:pt idx="57">
                  <c:v>9.4646975999999992</c:v>
                </c:pt>
                <c:pt idx="58">
                  <c:v>9.7325663999999996</c:v>
                </c:pt>
                <c:pt idx="59">
                  <c:v>10.059961599999998</c:v>
                </c:pt>
                <c:pt idx="60">
                  <c:v>9.6135135999999992</c:v>
                </c:pt>
                <c:pt idx="61">
                  <c:v>9.9706720000000004</c:v>
                </c:pt>
                <c:pt idx="62">
                  <c:v>10.387356800000001</c:v>
                </c:pt>
                <c:pt idx="63">
                  <c:v>10.863568000000001</c:v>
                </c:pt>
                <c:pt idx="64">
                  <c:v>11.339779199999999</c:v>
                </c:pt>
                <c:pt idx="65">
                  <c:v>10.417119999999999</c:v>
                </c:pt>
                <c:pt idx="66">
                  <c:v>10.923094399999998</c:v>
                </c:pt>
                <c:pt idx="67">
                  <c:v>11.458831999999999</c:v>
                </c:pt>
                <c:pt idx="68">
                  <c:v>11.9945696</c:v>
                </c:pt>
                <c:pt idx="69">
                  <c:v>12.619596799999998</c:v>
                </c:pt>
                <c:pt idx="70">
                  <c:v>10.4766464</c:v>
                </c:pt>
                <c:pt idx="71">
                  <c:v>11.3993056</c:v>
                </c:pt>
                <c:pt idx="72">
                  <c:v>12.530307200000001</c:v>
                </c:pt>
                <c:pt idx="73">
                  <c:v>13.601782400000001</c:v>
                </c:pt>
                <c:pt idx="74">
                  <c:v>14.732784000000001</c:v>
                </c:pt>
                <c:pt idx="75">
                  <c:v>11.250489600000002</c:v>
                </c:pt>
                <c:pt idx="76">
                  <c:v>11.9945696</c:v>
                </c:pt>
                <c:pt idx="77">
                  <c:v>12.798176</c:v>
                </c:pt>
                <c:pt idx="78">
                  <c:v>13.691071999999998</c:v>
                </c:pt>
                <c:pt idx="79">
                  <c:v>14.7625472</c:v>
                </c:pt>
                <c:pt idx="80">
                  <c:v>11.458831999999999</c:v>
                </c:pt>
                <c:pt idx="81">
                  <c:v>12.560070399999999</c:v>
                </c:pt>
                <c:pt idx="82">
                  <c:v>14.0482304</c:v>
                </c:pt>
                <c:pt idx="83">
                  <c:v>15.953075200000002</c:v>
                </c:pt>
                <c:pt idx="84">
                  <c:v>18.423420799999999</c:v>
                </c:pt>
                <c:pt idx="85">
                  <c:v>6.3395616000000006</c:v>
                </c:pt>
                <c:pt idx="86">
                  <c:v>7.530089600000001</c:v>
                </c:pt>
                <c:pt idx="87">
                  <c:v>9.1373023999999994</c:v>
                </c:pt>
                <c:pt idx="88">
                  <c:v>11.3993056</c:v>
                </c:pt>
                <c:pt idx="89">
                  <c:v>14.613731200000002</c:v>
                </c:pt>
                <c:pt idx="90">
                  <c:v>19.1079744</c:v>
                </c:pt>
                <c:pt idx="91">
                  <c:v>25.566588800000002</c:v>
                </c:pt>
                <c:pt idx="92">
                  <c:v>35.209865600000001</c:v>
                </c:pt>
                <c:pt idx="93">
                  <c:v>49.942649599999996</c:v>
                </c:pt>
                <c:pt idx="94">
                  <c:v>72.800787199999988</c:v>
                </c:pt>
                <c:pt idx="95">
                  <c:v>109.14165439999999</c:v>
                </c:pt>
                <c:pt idx="96">
                  <c:v>169.14426560000001</c:v>
                </c:pt>
                <c:pt idx="97">
                  <c:v>271.73801599999996</c:v>
                </c:pt>
                <c:pt idx="98">
                  <c:v>451.77561279999998</c:v>
                </c:pt>
                <c:pt idx="99">
                  <c:v>774.20035840000003</c:v>
                </c:pt>
                <c:pt idx="100">
                  <c:v>637.70632319999993</c:v>
                </c:pt>
              </c:numCache>
            </c:numRef>
          </c:yVal>
          <c:smooth val="1"/>
          <c:extLst>
            <c:ext xmlns:c16="http://schemas.microsoft.com/office/drawing/2014/chart" uri="{C3380CC4-5D6E-409C-BE32-E72D297353CC}">
              <c16:uniqueId val="{00000001-3E9B-4B90-87DB-33E355C01C17}"/>
            </c:ext>
          </c:extLst>
        </c:ser>
        <c:dLbls>
          <c:showLegendKey val="0"/>
          <c:showVal val="0"/>
          <c:showCatName val="0"/>
          <c:showSerName val="0"/>
          <c:showPercent val="0"/>
          <c:showBubbleSize val="0"/>
        </c:dLbls>
        <c:axId val="362189008"/>
        <c:axId val="956469176"/>
      </c:scatterChart>
      <c:valAx>
        <c:axId val="362189008"/>
        <c:scaling>
          <c:orientation val="minMax"/>
        </c:scaling>
        <c:delete val="0"/>
        <c:axPos val="b"/>
        <c:title>
          <c:tx>
            <c:rich>
              <a:bodyPr/>
              <a:lstStyle/>
              <a:p>
                <a:pPr lvl="0">
                  <a:defRPr sz="1100" b="1" i="0">
                    <a:solidFill>
                      <a:srgbClr val="000000"/>
                    </a:solidFill>
                    <a:latin typeface="Calibri"/>
                  </a:defRPr>
                </a:pPr>
                <a:r>
                  <a:rPr lang="es-AR" sz="1100" b="1" i="0">
                    <a:solidFill>
                      <a:srgbClr val="000000"/>
                    </a:solidFill>
                    <a:latin typeface="Calibri"/>
                  </a:rPr>
                  <a:t>Age (years)</a:t>
                </a:r>
              </a:p>
            </c:rich>
          </c:tx>
          <c:layout>
            <c:manualLayout>
              <c:xMode val="edge"/>
              <c:yMode val="edge"/>
              <c:x val="0.4230870836267418"/>
              <c:y val="0.92660270522101518"/>
            </c:manualLayout>
          </c:layout>
          <c:overlay val="0"/>
        </c:title>
        <c:numFmt formatCode="General" sourceLinked="1"/>
        <c:majorTickMark val="out"/>
        <c:minorTickMark val="none"/>
        <c:tickLblPos val="nextTo"/>
        <c:spPr>
          <a:ln/>
        </c:spPr>
        <c:txPr>
          <a:bodyPr rot="0"/>
          <a:lstStyle/>
          <a:p>
            <a:pPr lvl="0">
              <a:defRPr sz="1000" b="0" i="0">
                <a:solidFill>
                  <a:srgbClr val="000000"/>
                </a:solidFill>
                <a:latin typeface="Calibri"/>
              </a:defRPr>
            </a:pPr>
            <a:endParaRPr lang="en-US"/>
          </a:p>
        </c:txPr>
        <c:crossAx val="956469176"/>
        <c:crosses val="autoZero"/>
        <c:crossBetween val="midCat"/>
      </c:valAx>
      <c:valAx>
        <c:axId val="956469176"/>
        <c:scaling>
          <c:orientation val="minMax"/>
          <c:min val="0"/>
        </c:scaling>
        <c:delete val="0"/>
        <c:axPos val="l"/>
        <c:majorGridlines>
          <c:spPr>
            <a:ln>
              <a:solidFill>
                <a:srgbClr val="B7B7B7"/>
              </a:solidFill>
            </a:ln>
          </c:spPr>
        </c:majorGridlines>
        <c:title>
          <c:tx>
            <c:rich>
              <a:bodyPr/>
              <a:lstStyle/>
              <a:p>
                <a:pPr lvl="0">
                  <a:defRPr sz="1100" b="1" i="0">
                    <a:solidFill>
                      <a:srgbClr val="000000"/>
                    </a:solidFill>
                    <a:latin typeface="Calibri"/>
                  </a:defRPr>
                </a:pPr>
                <a:r>
                  <a:rPr lang="es-AR" sz="1100" b="1" i="0">
                    <a:solidFill>
                      <a:srgbClr val="000000"/>
                    </a:solidFill>
                    <a:latin typeface="Calibri"/>
                  </a:rPr>
                  <a:t>Incidence of HPV 16/18-related cervical cancer (per 100,00 females)</a:t>
                </a:r>
              </a:p>
            </c:rich>
          </c:tx>
          <c:layout>
            <c:manualLayout>
              <c:xMode val="edge"/>
              <c:yMode val="edge"/>
              <c:x val="4.4297610102791958E-3"/>
              <c:y val="0.1233397008805852"/>
            </c:manualLayout>
          </c:layout>
          <c:overlay val="0"/>
        </c:title>
        <c:numFmt formatCode="0" sourceLinked="0"/>
        <c:majorTickMark val="out"/>
        <c:minorTickMark val="none"/>
        <c:tickLblPos val="nextTo"/>
        <c:spPr>
          <a:ln/>
        </c:spPr>
        <c:txPr>
          <a:bodyPr rot="0"/>
          <a:lstStyle/>
          <a:p>
            <a:pPr lvl="0">
              <a:defRPr sz="1000" b="0" i="0">
                <a:solidFill>
                  <a:srgbClr val="000000"/>
                </a:solidFill>
                <a:latin typeface="Calibri"/>
              </a:defRPr>
            </a:pPr>
            <a:endParaRPr lang="en-US"/>
          </a:p>
        </c:txPr>
        <c:crossAx val="362189008"/>
        <c:crosses val="autoZero"/>
        <c:crossBetween val="midCat"/>
      </c:valAx>
      <c:spPr>
        <a:solidFill>
          <a:srgbClr val="FFFFFF"/>
        </a:solidFill>
      </c:spPr>
    </c:plotArea>
    <c:legend>
      <c:legendPos val="r"/>
      <c:legendEntry>
        <c:idx val="0"/>
        <c:txPr>
          <a:bodyPr/>
          <a:lstStyle/>
          <a:p>
            <a:pPr lvl="0">
              <a:defRPr sz="1200" b="0" i="0">
                <a:solidFill>
                  <a:srgbClr val="000000"/>
                </a:solidFill>
                <a:latin typeface="Calibri"/>
              </a:defRPr>
            </a:pPr>
            <a:endParaRPr lang="en-US"/>
          </a:p>
        </c:txPr>
      </c:legendEntry>
      <c:legendEntry>
        <c:idx val="1"/>
        <c:txPr>
          <a:bodyPr/>
          <a:lstStyle/>
          <a:p>
            <a:pPr lvl="0">
              <a:defRPr sz="1200" b="0" i="0">
                <a:solidFill>
                  <a:srgbClr val="000000"/>
                </a:solidFill>
                <a:latin typeface="Calibri"/>
              </a:defRPr>
            </a:pPr>
            <a:endParaRPr lang="en-US"/>
          </a:p>
        </c:txPr>
      </c:legendEntry>
      <c:layout>
        <c:manualLayout>
          <c:xMode val="edge"/>
          <c:yMode val="edge"/>
          <c:x val="0.20162601626016263"/>
          <c:y val="8.3145370517446124E-2"/>
        </c:manualLayout>
      </c:layout>
      <c:overlay val="0"/>
      <c:txPr>
        <a:bodyPr/>
        <a:lstStyle/>
        <a:p>
          <a:pPr lvl="0">
            <a:defRPr sz="1200" b="0" i="0">
              <a:solidFill>
                <a:srgbClr val="00000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Age%20data'!A1"/><Relationship Id="rId2" Type="http://schemas.openxmlformats.org/officeDocument/2006/relationships/hyperlink" Target="#Output!A1"/><Relationship Id="rId1" Type="http://schemas.openxmlformats.org/officeDocument/2006/relationships/hyperlink" Target="#Customisation!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2.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3.xml.rels><?xml version="1.0" encoding="UTF-8" standalone="yes"?>
<Relationships xmlns="http://schemas.openxmlformats.org/package/2006/relationships"><Relationship Id="rId3" Type="http://schemas.openxmlformats.org/officeDocument/2006/relationships/hyperlink" Target="#Output!A1"/><Relationship Id="rId2" Type="http://schemas.openxmlformats.org/officeDocument/2006/relationships/hyperlink" Target="#Customisation!A1"/><Relationship Id="rId1" Type="http://schemas.openxmlformats.org/officeDocument/2006/relationships/hyperlink" Target="#'Age%20data'!A1"/><Relationship Id="rId5" Type="http://schemas.openxmlformats.org/officeDocument/2006/relationships/image" Target="../media/image1.png"/><Relationship Id="rId4" Type="http://schemas.openxmlformats.org/officeDocument/2006/relationships/hyperlink" Target="#'Country%20selection'!A1"/></Relationships>
</file>

<file path=xl/drawings/_rels/drawing4.xml.rels><?xml version="1.0" encoding="UTF-8" standalone="yes"?>
<Relationships xmlns="http://schemas.openxmlformats.org/package/2006/relationships"><Relationship Id="rId3" Type="http://schemas.openxmlformats.org/officeDocument/2006/relationships/hyperlink" Target="#Customisation!A1"/><Relationship Id="rId7" Type="http://schemas.openxmlformats.org/officeDocument/2006/relationships/image" Target="../media/image1.png"/><Relationship Id="rId2" Type="http://schemas.openxmlformats.org/officeDocument/2006/relationships/hyperlink" Target="#'Age%20data'!A1"/><Relationship Id="rId1" Type="http://schemas.openxmlformats.org/officeDocument/2006/relationships/chart" Target="../charts/chart1.xml"/><Relationship Id="rId6" Type="http://schemas.openxmlformats.org/officeDocument/2006/relationships/hyperlink" Target="http://primetool.org/" TargetMode="External"/><Relationship Id="rId5" Type="http://schemas.openxmlformats.org/officeDocument/2006/relationships/hyperlink" Target="#'Country%20selection'!A1"/><Relationship Id="rId4" Type="http://schemas.openxmlformats.org/officeDocument/2006/relationships/hyperlink" Target="#Output!A1"/></Relationships>
</file>

<file path=xl/drawings/drawing1.xml><?xml version="1.0" encoding="utf-8"?>
<xdr:wsDr xmlns:xdr="http://schemas.openxmlformats.org/drawingml/2006/spreadsheetDrawing" xmlns:a="http://schemas.openxmlformats.org/drawingml/2006/main">
  <xdr:oneCellAnchor>
    <xdr:from>
      <xdr:col>4</xdr:col>
      <xdr:colOff>1019175</xdr:colOff>
      <xdr:row>28</xdr:row>
      <xdr:rowOff>0</xdr:rowOff>
    </xdr:from>
    <xdr:ext cx="3162300" cy="514350"/>
    <xdr:sp macro="" textlink="">
      <xdr:nvSpPr>
        <xdr:cNvPr id="3" name="Shape 3">
          <a:hlinkClick xmlns:r="http://schemas.openxmlformats.org/officeDocument/2006/relationships" r:id="rId1"/>
          <a:extLst>
            <a:ext uri="{FF2B5EF4-FFF2-40B4-BE49-F238E27FC236}">
              <a16:creationId xmlns:a16="http://schemas.microsoft.com/office/drawing/2014/main" id="{00000000-0008-0000-0000-000003000000}"/>
            </a:ext>
          </a:extLst>
        </xdr:cNvPr>
        <xdr:cNvSpPr/>
      </xdr:nvSpPr>
      <xdr:spPr>
        <a:xfrm>
          <a:off x="3769613" y="3522825"/>
          <a:ext cx="3152775" cy="514350"/>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4</xdr:col>
      <xdr:colOff>1019175</xdr:colOff>
      <xdr:row>31</xdr:row>
      <xdr:rowOff>47625</xdr:rowOff>
    </xdr:from>
    <xdr:ext cx="3171825" cy="542925"/>
    <xdr:sp macro="" textlink="">
      <xdr:nvSpPr>
        <xdr:cNvPr id="4" name="Shape 4">
          <a:hlinkClick xmlns:r="http://schemas.openxmlformats.org/officeDocument/2006/relationships" r:id="rId2"/>
          <a:extLst>
            <a:ext uri="{FF2B5EF4-FFF2-40B4-BE49-F238E27FC236}">
              <a16:creationId xmlns:a16="http://schemas.microsoft.com/office/drawing/2014/main" id="{00000000-0008-0000-0000-000004000000}"/>
            </a:ext>
          </a:extLst>
        </xdr:cNvPr>
        <xdr:cNvSpPr/>
      </xdr:nvSpPr>
      <xdr:spPr>
        <a:xfrm>
          <a:off x="3764850" y="3513300"/>
          <a:ext cx="3162300"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9525</xdr:colOff>
      <xdr:row>0</xdr:row>
      <xdr:rowOff>276225</xdr:rowOff>
    </xdr:from>
    <xdr:ext cx="8982075" cy="1638300"/>
    <xdr:grpSp>
      <xdr:nvGrpSpPr>
        <xdr:cNvPr id="2" name="Shape 2">
          <a:extLst>
            <a:ext uri="{FF2B5EF4-FFF2-40B4-BE49-F238E27FC236}">
              <a16:creationId xmlns:a16="http://schemas.microsoft.com/office/drawing/2014/main" id="{00000000-0008-0000-0000-000002000000}"/>
            </a:ext>
          </a:extLst>
        </xdr:cNvPr>
        <xdr:cNvGrpSpPr/>
      </xdr:nvGrpSpPr>
      <xdr:grpSpPr>
        <a:xfrm>
          <a:off x="9525" y="276225"/>
          <a:ext cx="8982075" cy="1638300"/>
          <a:chOff x="854963" y="2960850"/>
          <a:chExt cx="8982075" cy="1638300"/>
        </a:xfrm>
      </xdr:grpSpPr>
      <xdr:grpSp>
        <xdr:nvGrpSpPr>
          <xdr:cNvPr id="5" name="Shape 5">
            <a:extLst>
              <a:ext uri="{FF2B5EF4-FFF2-40B4-BE49-F238E27FC236}">
                <a16:creationId xmlns:a16="http://schemas.microsoft.com/office/drawing/2014/main" id="{00000000-0008-0000-0000-000005000000}"/>
              </a:ext>
            </a:extLst>
          </xdr:cNvPr>
          <xdr:cNvGrpSpPr/>
        </xdr:nvGrpSpPr>
        <xdr:grpSpPr>
          <a:xfrm>
            <a:off x="854963" y="2960850"/>
            <a:ext cx="8982075" cy="1638300"/>
            <a:chOff x="9525" y="123825"/>
            <a:chExt cx="8382000" cy="1638300"/>
          </a:xfrm>
        </xdr:grpSpPr>
        <xdr:sp macro="" textlink="">
          <xdr:nvSpPr>
            <xdr:cNvPr id="6" name="Shape 6">
              <a:extLst>
                <a:ext uri="{FF2B5EF4-FFF2-40B4-BE49-F238E27FC236}">
                  <a16:creationId xmlns:a16="http://schemas.microsoft.com/office/drawing/2014/main" id="{00000000-0008-0000-00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7" name="Shape 7">
              <a:extLst>
                <a:ext uri="{FF2B5EF4-FFF2-40B4-BE49-F238E27FC236}">
                  <a16:creationId xmlns:a16="http://schemas.microsoft.com/office/drawing/2014/main" id="{00000000-0008-0000-0000-000007000000}"/>
                </a:ext>
              </a:extLst>
            </xdr:cNvPr>
            <xdr:cNvGrpSpPr/>
          </xdr:nvGrpSpPr>
          <xdr:grpSpPr>
            <a:xfrm>
              <a:off x="9525" y="1047749"/>
              <a:ext cx="8382000" cy="714376"/>
              <a:chOff x="238125" y="752474"/>
              <a:chExt cx="8382000" cy="714376"/>
            </a:xfrm>
          </xdr:grpSpPr>
          <xdr:sp macro="" textlink="">
            <xdr:nvSpPr>
              <xdr:cNvPr id="8" name="Shape 8">
                <a:hlinkClick xmlns:r="http://schemas.openxmlformats.org/officeDocument/2006/relationships" r:id="rId3"/>
                <a:extLst>
                  <a:ext uri="{FF2B5EF4-FFF2-40B4-BE49-F238E27FC236}">
                    <a16:creationId xmlns:a16="http://schemas.microsoft.com/office/drawing/2014/main" id="{00000000-0008-0000-0000-000008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9" name="Shape 9">
                <a:hlinkClick xmlns:r="http://schemas.openxmlformats.org/officeDocument/2006/relationships" r:id="rId1"/>
                <a:extLst>
                  <a:ext uri="{FF2B5EF4-FFF2-40B4-BE49-F238E27FC236}">
                    <a16:creationId xmlns:a16="http://schemas.microsoft.com/office/drawing/2014/main" id="{00000000-0008-0000-0000-000009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0" name="Shape 10">
                <a:hlinkClick xmlns:r="http://schemas.openxmlformats.org/officeDocument/2006/relationships" r:id="rId2"/>
                <a:extLst>
                  <a:ext uri="{FF2B5EF4-FFF2-40B4-BE49-F238E27FC236}">
                    <a16:creationId xmlns:a16="http://schemas.microsoft.com/office/drawing/2014/main" id="{00000000-0008-0000-0000-00000A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11" name="Shape 11">
                <a:extLst>
                  <a:ext uri="{FF2B5EF4-FFF2-40B4-BE49-F238E27FC236}">
                    <a16:creationId xmlns:a16="http://schemas.microsoft.com/office/drawing/2014/main" id="{00000000-0008-0000-0000-00000B000000}"/>
                  </a:ext>
                </a:extLst>
              </xdr:cNvPr>
              <xdr:cNvGrpSpPr/>
            </xdr:nvGrpSpPr>
            <xdr:grpSpPr>
              <a:xfrm>
                <a:off x="238125" y="790574"/>
                <a:ext cx="8382000" cy="676276"/>
                <a:chOff x="238125" y="790574"/>
                <a:chExt cx="8382000" cy="676276"/>
              </a:xfrm>
            </xdr:grpSpPr>
            <xdr:sp macro="" textlink="">
              <xdr:nvSpPr>
                <xdr:cNvPr id="12" name="Shape 12">
                  <a:hlinkClick xmlns:r="http://schemas.openxmlformats.org/officeDocument/2006/relationships" r:id="rId4"/>
                  <a:extLst>
                    <a:ext uri="{FF2B5EF4-FFF2-40B4-BE49-F238E27FC236}">
                      <a16:creationId xmlns:a16="http://schemas.microsoft.com/office/drawing/2014/main" id="{00000000-0008-0000-0000-00000C000000}"/>
                    </a:ext>
                  </a:extLst>
                </xdr:cNvPr>
                <xdr:cNvSpPr/>
              </xdr:nvSpPr>
              <xdr:spPr>
                <a:xfrm>
                  <a:off x="3238500" y="7905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13" name="Shape 13">
                  <a:extLst>
                    <a:ext uri="{FF2B5EF4-FFF2-40B4-BE49-F238E27FC236}">
                      <a16:creationId xmlns:a16="http://schemas.microsoft.com/office/drawing/2014/main" id="{00000000-0008-0000-0000-00000D000000}"/>
                    </a:ext>
                  </a:extLst>
                </xdr:cNvPr>
                <xdr:cNvSpPr/>
              </xdr:nvSpPr>
              <xdr:spPr>
                <a:xfrm>
                  <a:off x="238125" y="1009650"/>
                  <a:ext cx="8382000" cy="457200"/>
                </a:xfrm>
                <a:prstGeom prst="rect">
                  <a:avLst/>
                </a:prstGeom>
                <a:solidFill>
                  <a:schemeClr val="accent3"/>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1: Select country to localise input data</a:t>
                  </a:r>
                  <a:endParaRPr sz="1600">
                    <a:solidFill>
                      <a:schemeClr val="lt1"/>
                    </a:solidFill>
                  </a:endParaRPr>
                </a:p>
              </xdr:txBody>
            </xdr:sp>
          </xdr:grpSp>
        </xdr:grpSp>
        <xdr:sp macro="" textlink="">
          <xdr:nvSpPr>
            <xdr:cNvPr id="14" name="Shape 14">
              <a:extLst>
                <a:ext uri="{FF2B5EF4-FFF2-40B4-BE49-F238E27FC236}">
                  <a16:creationId xmlns:a16="http://schemas.microsoft.com/office/drawing/2014/main" id="{00000000-0008-0000-0000-00000E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0</xdr:col>
      <xdr:colOff>0</xdr:colOff>
      <xdr:row>0</xdr:row>
      <xdr:rowOff>38100</xdr:rowOff>
    </xdr:from>
    <xdr:ext cx="1247775" cy="1419225"/>
    <xdr:pic>
      <xdr:nvPicPr>
        <xdr:cNvPr id="15" name="image1.png">
          <a:extLst>
            <a:ext uri="{FF2B5EF4-FFF2-40B4-BE49-F238E27FC236}">
              <a16:creationId xmlns:a16="http://schemas.microsoft.com/office/drawing/2014/main" id="{00000000-0008-0000-0000-00000F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266700</xdr:rowOff>
    </xdr:from>
    <xdr:ext cx="8372475" cy="1638300"/>
    <xdr:grpSp>
      <xdr:nvGrpSpPr>
        <xdr:cNvPr id="2" name="Shape 2">
          <a:extLst>
            <a:ext uri="{FF2B5EF4-FFF2-40B4-BE49-F238E27FC236}">
              <a16:creationId xmlns:a16="http://schemas.microsoft.com/office/drawing/2014/main" id="{00000000-0008-0000-0100-000002000000}"/>
            </a:ext>
          </a:extLst>
        </xdr:cNvPr>
        <xdr:cNvGrpSpPr/>
      </xdr:nvGrpSpPr>
      <xdr:grpSpPr>
        <a:xfrm>
          <a:off x="0" y="266700"/>
          <a:ext cx="8372475" cy="1638300"/>
          <a:chOff x="1159763" y="2960850"/>
          <a:chExt cx="8372475" cy="1638300"/>
        </a:xfrm>
      </xdr:grpSpPr>
      <xdr:grpSp>
        <xdr:nvGrpSpPr>
          <xdr:cNvPr id="15" name="Shape 15">
            <a:extLst>
              <a:ext uri="{FF2B5EF4-FFF2-40B4-BE49-F238E27FC236}">
                <a16:creationId xmlns:a16="http://schemas.microsoft.com/office/drawing/2014/main" id="{00000000-0008-0000-0100-00000F000000}"/>
              </a:ext>
            </a:extLst>
          </xdr:cNvPr>
          <xdr:cNvGrpSpPr/>
        </xdr:nvGrpSpPr>
        <xdr:grpSpPr>
          <a:xfrm>
            <a:off x="1159763" y="2960850"/>
            <a:ext cx="8372475" cy="1638300"/>
            <a:chOff x="9525" y="123825"/>
            <a:chExt cx="8382000" cy="1638300"/>
          </a:xfrm>
        </xdr:grpSpPr>
        <xdr:sp macro="" textlink="">
          <xdr:nvSpPr>
            <xdr:cNvPr id="6" name="Shape 6">
              <a:extLst>
                <a:ext uri="{FF2B5EF4-FFF2-40B4-BE49-F238E27FC236}">
                  <a16:creationId xmlns:a16="http://schemas.microsoft.com/office/drawing/2014/main" id="{00000000-0008-0000-01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16" name="Shape 16">
              <a:extLst>
                <a:ext uri="{FF2B5EF4-FFF2-40B4-BE49-F238E27FC236}">
                  <a16:creationId xmlns:a16="http://schemas.microsoft.com/office/drawing/2014/main" id="{00000000-0008-0000-0100-000010000000}"/>
                </a:ext>
              </a:extLst>
            </xdr:cNvPr>
            <xdr:cNvGrpSpPr/>
          </xdr:nvGrpSpPr>
          <xdr:grpSpPr>
            <a:xfrm>
              <a:off x="9525" y="1047749"/>
              <a:ext cx="8382000" cy="714376"/>
              <a:chOff x="238125" y="752474"/>
              <a:chExt cx="8382000" cy="714376"/>
            </a:xfrm>
          </xdr:grpSpPr>
          <xdr:sp macro="" textlink="">
            <xdr:nvSpPr>
              <xdr:cNvPr id="17" name="Shape 17">
                <a:hlinkClick xmlns:r="http://schemas.openxmlformats.org/officeDocument/2006/relationships" r:id="rId1"/>
                <a:extLst>
                  <a:ext uri="{FF2B5EF4-FFF2-40B4-BE49-F238E27FC236}">
                    <a16:creationId xmlns:a16="http://schemas.microsoft.com/office/drawing/2014/main" id="{00000000-0008-0000-0100-000011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18" name="Shape 18">
                <a:hlinkClick xmlns:r="http://schemas.openxmlformats.org/officeDocument/2006/relationships" r:id="rId2"/>
                <a:extLst>
                  <a:ext uri="{FF2B5EF4-FFF2-40B4-BE49-F238E27FC236}">
                    <a16:creationId xmlns:a16="http://schemas.microsoft.com/office/drawing/2014/main" id="{00000000-0008-0000-0100-000012000000}"/>
                  </a:ext>
                </a:extLst>
              </xdr:cNvPr>
              <xdr:cNvSpPr/>
            </xdr:nvSpPr>
            <xdr:spPr>
              <a:xfrm>
                <a:off x="4594225" y="7905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19" name="Shape 19">
                <a:hlinkClick xmlns:r="http://schemas.openxmlformats.org/officeDocument/2006/relationships" r:id="rId3"/>
                <a:extLst>
                  <a:ext uri="{FF2B5EF4-FFF2-40B4-BE49-F238E27FC236}">
                    <a16:creationId xmlns:a16="http://schemas.microsoft.com/office/drawing/2014/main" id="{00000000-0008-0000-0100-000013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20" name="Shape 20">
                <a:extLst>
                  <a:ext uri="{FF2B5EF4-FFF2-40B4-BE49-F238E27FC236}">
                    <a16:creationId xmlns:a16="http://schemas.microsoft.com/office/drawing/2014/main" id="{00000000-0008-0000-0100-000014000000}"/>
                  </a:ext>
                </a:extLst>
              </xdr:cNvPr>
              <xdr:cNvGrpSpPr/>
            </xdr:nvGrpSpPr>
            <xdr:grpSpPr>
              <a:xfrm>
                <a:off x="238125" y="752474"/>
                <a:ext cx="8382000" cy="714376"/>
                <a:chOff x="238125" y="752474"/>
                <a:chExt cx="8382000" cy="714376"/>
              </a:xfrm>
            </xdr:grpSpPr>
            <xdr:sp macro="" textlink="">
              <xdr:nvSpPr>
                <xdr:cNvPr id="21" name="Shape 21">
                  <a:hlinkClick xmlns:r="http://schemas.openxmlformats.org/officeDocument/2006/relationships" r:id="rId4"/>
                  <a:extLst>
                    <a:ext uri="{FF2B5EF4-FFF2-40B4-BE49-F238E27FC236}">
                      <a16:creationId xmlns:a16="http://schemas.microsoft.com/office/drawing/2014/main" id="{00000000-0008-0000-0100-000015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22" name="Shape 22">
                  <a:extLst>
                    <a:ext uri="{FF2B5EF4-FFF2-40B4-BE49-F238E27FC236}">
                      <a16:creationId xmlns:a16="http://schemas.microsoft.com/office/drawing/2014/main" id="{00000000-0008-0000-0100-000016000000}"/>
                    </a:ext>
                  </a:extLst>
                </xdr:cNvPr>
                <xdr:cNvSpPr/>
              </xdr:nvSpPr>
              <xdr:spPr>
                <a:xfrm>
                  <a:off x="238125" y="1009650"/>
                  <a:ext cx="8382000" cy="457200"/>
                </a:xfrm>
                <a:prstGeom prst="rect">
                  <a:avLst/>
                </a:prstGeom>
                <a:solidFill>
                  <a:schemeClr val="accent5"/>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2: Override country-specific input data</a:t>
                  </a:r>
                  <a:endParaRPr sz="1600">
                    <a:solidFill>
                      <a:schemeClr val="lt1"/>
                    </a:solidFill>
                  </a:endParaRPr>
                </a:p>
              </xdr:txBody>
            </xdr:sp>
          </xdr:grpSp>
        </xdr:grpSp>
        <xdr:sp macro="" textlink="">
          <xdr:nvSpPr>
            <xdr:cNvPr id="23" name="Shape 23">
              <a:extLst>
                <a:ext uri="{FF2B5EF4-FFF2-40B4-BE49-F238E27FC236}">
                  <a16:creationId xmlns:a16="http://schemas.microsoft.com/office/drawing/2014/main" id="{00000000-0008-0000-0100-000017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4</xdr:col>
      <xdr:colOff>114300</xdr:colOff>
      <xdr:row>26</xdr:row>
      <xdr:rowOff>47625</xdr:rowOff>
    </xdr:from>
    <xdr:ext cx="2543175" cy="514350"/>
    <xdr:sp macro="" textlink="">
      <xdr:nvSpPr>
        <xdr:cNvPr id="24" name="Shape 24">
          <a:hlinkClick xmlns:r="http://schemas.openxmlformats.org/officeDocument/2006/relationships" r:id="rId4"/>
          <a:extLst>
            <a:ext uri="{FF2B5EF4-FFF2-40B4-BE49-F238E27FC236}">
              <a16:creationId xmlns:a16="http://schemas.microsoft.com/office/drawing/2014/main" id="{00000000-0008-0000-0100-000018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4</xdr:col>
      <xdr:colOff>381000</xdr:colOff>
      <xdr:row>29</xdr:row>
      <xdr:rowOff>104775</xdr:rowOff>
    </xdr:from>
    <xdr:ext cx="2562225" cy="514350"/>
    <xdr:sp macro="" textlink="">
      <xdr:nvSpPr>
        <xdr:cNvPr id="25" name="Shape 25">
          <a:hlinkClick xmlns:r="http://schemas.openxmlformats.org/officeDocument/2006/relationships" r:id="rId1"/>
          <a:extLst>
            <a:ext uri="{FF2B5EF4-FFF2-40B4-BE49-F238E27FC236}">
              <a16:creationId xmlns:a16="http://schemas.microsoft.com/office/drawing/2014/main" id="{00000000-0008-0000-0100-000019000000}"/>
            </a:ext>
          </a:extLst>
        </xdr:cNvPr>
        <xdr:cNvSpPr/>
      </xdr:nvSpPr>
      <xdr:spPr>
        <a:xfrm>
          <a:off x="4069650" y="3527588"/>
          <a:ext cx="2552700" cy="504825"/>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4</xdr:col>
      <xdr:colOff>381000</xdr:colOff>
      <xdr:row>32</xdr:row>
      <xdr:rowOff>152400</xdr:rowOff>
    </xdr:from>
    <xdr:ext cx="2571750" cy="542925"/>
    <xdr:sp macro="" textlink="">
      <xdr:nvSpPr>
        <xdr:cNvPr id="26" name="Shape 26">
          <a:hlinkClick xmlns:r="http://schemas.openxmlformats.org/officeDocument/2006/relationships" r:id="rId3"/>
          <a:extLst>
            <a:ext uri="{FF2B5EF4-FFF2-40B4-BE49-F238E27FC236}">
              <a16:creationId xmlns:a16="http://schemas.microsoft.com/office/drawing/2014/main" id="{00000000-0008-0000-0100-00001A000000}"/>
            </a:ext>
          </a:extLst>
        </xdr:cNvPr>
        <xdr:cNvSpPr/>
      </xdr:nvSpPr>
      <xdr:spPr>
        <a:xfrm>
          <a:off x="4064888" y="3513300"/>
          <a:ext cx="25622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0</xdr:col>
      <xdr:colOff>0</xdr:colOff>
      <xdr:row>0</xdr:row>
      <xdr:rowOff>0</xdr:rowOff>
    </xdr:from>
    <xdr:ext cx="1219200" cy="1219200"/>
    <xdr:pic>
      <xdr:nvPicPr>
        <xdr:cNvPr id="3" name="image1.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266700</xdr:rowOff>
    </xdr:from>
    <xdr:ext cx="10039350" cy="1647825"/>
    <xdr:grpSp>
      <xdr:nvGrpSpPr>
        <xdr:cNvPr id="2" name="Shape 2">
          <a:extLst>
            <a:ext uri="{FF2B5EF4-FFF2-40B4-BE49-F238E27FC236}">
              <a16:creationId xmlns:a16="http://schemas.microsoft.com/office/drawing/2014/main" id="{00000000-0008-0000-0200-000002000000}"/>
            </a:ext>
          </a:extLst>
        </xdr:cNvPr>
        <xdr:cNvGrpSpPr/>
      </xdr:nvGrpSpPr>
      <xdr:grpSpPr>
        <a:xfrm>
          <a:off x="9525" y="266700"/>
          <a:ext cx="10039350" cy="1647825"/>
          <a:chOff x="326325" y="2956088"/>
          <a:chExt cx="10039350" cy="1647825"/>
        </a:xfrm>
      </xdr:grpSpPr>
      <xdr:grpSp>
        <xdr:nvGrpSpPr>
          <xdr:cNvPr id="27" name="Shape 27">
            <a:extLst>
              <a:ext uri="{FF2B5EF4-FFF2-40B4-BE49-F238E27FC236}">
                <a16:creationId xmlns:a16="http://schemas.microsoft.com/office/drawing/2014/main" id="{00000000-0008-0000-0200-00001B000000}"/>
              </a:ext>
            </a:extLst>
          </xdr:cNvPr>
          <xdr:cNvGrpSpPr/>
        </xdr:nvGrpSpPr>
        <xdr:grpSpPr>
          <a:xfrm>
            <a:off x="326325" y="2956088"/>
            <a:ext cx="10039350" cy="1647825"/>
            <a:chOff x="9525" y="123825"/>
            <a:chExt cx="8382000" cy="1638300"/>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28" name="Shape 28">
              <a:extLst>
                <a:ext uri="{FF2B5EF4-FFF2-40B4-BE49-F238E27FC236}">
                  <a16:creationId xmlns:a16="http://schemas.microsoft.com/office/drawing/2014/main" id="{00000000-0008-0000-0200-00001C000000}"/>
                </a:ext>
              </a:extLst>
            </xdr:cNvPr>
            <xdr:cNvGrpSpPr/>
          </xdr:nvGrpSpPr>
          <xdr:grpSpPr>
            <a:xfrm>
              <a:off x="9525" y="1047749"/>
              <a:ext cx="8382000" cy="714376"/>
              <a:chOff x="238125" y="752474"/>
              <a:chExt cx="8382000" cy="714376"/>
            </a:xfrm>
          </xdr:grpSpPr>
          <xdr:sp macro="" textlink="">
            <xdr:nvSpPr>
              <xdr:cNvPr id="29" name="Shape 29">
                <a:hlinkClick xmlns:r="http://schemas.openxmlformats.org/officeDocument/2006/relationships" r:id="rId1"/>
                <a:extLst>
                  <a:ext uri="{FF2B5EF4-FFF2-40B4-BE49-F238E27FC236}">
                    <a16:creationId xmlns:a16="http://schemas.microsoft.com/office/drawing/2014/main" id="{00000000-0008-0000-0200-00001D000000}"/>
                  </a:ext>
                </a:extLst>
              </xdr:cNvPr>
              <xdr:cNvSpPr/>
            </xdr:nvSpPr>
            <xdr:spPr>
              <a:xfrm>
                <a:off x="5949950" y="7905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30" name="Shape 30">
                <a:hlinkClick xmlns:r="http://schemas.openxmlformats.org/officeDocument/2006/relationships" r:id="rId2"/>
                <a:extLst>
                  <a:ext uri="{FF2B5EF4-FFF2-40B4-BE49-F238E27FC236}">
                    <a16:creationId xmlns:a16="http://schemas.microsoft.com/office/drawing/2014/main" id="{00000000-0008-0000-0200-00001E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31" name="Shape 31">
                <a:hlinkClick xmlns:r="http://schemas.openxmlformats.org/officeDocument/2006/relationships" r:id="rId3"/>
                <a:extLst>
                  <a:ext uri="{FF2B5EF4-FFF2-40B4-BE49-F238E27FC236}">
                    <a16:creationId xmlns:a16="http://schemas.microsoft.com/office/drawing/2014/main" id="{00000000-0008-0000-0200-00001F000000}"/>
                  </a:ext>
                </a:extLst>
              </xdr:cNvPr>
              <xdr:cNvSpPr/>
            </xdr:nvSpPr>
            <xdr:spPr>
              <a:xfrm>
                <a:off x="7305675" y="7524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32" name="Shape 32">
                <a:extLst>
                  <a:ext uri="{FF2B5EF4-FFF2-40B4-BE49-F238E27FC236}">
                    <a16:creationId xmlns:a16="http://schemas.microsoft.com/office/drawing/2014/main" id="{00000000-0008-0000-0200-000020000000}"/>
                  </a:ext>
                </a:extLst>
              </xdr:cNvPr>
              <xdr:cNvGrpSpPr/>
            </xdr:nvGrpSpPr>
            <xdr:grpSpPr>
              <a:xfrm>
                <a:off x="238125" y="752474"/>
                <a:ext cx="8382000" cy="714376"/>
                <a:chOff x="238125" y="752474"/>
                <a:chExt cx="8382000" cy="714376"/>
              </a:xfrm>
            </xdr:grpSpPr>
            <xdr:sp macro="" textlink="">
              <xdr:nvSpPr>
                <xdr:cNvPr id="33" name="Shape 33">
                  <a:hlinkClick xmlns:r="http://schemas.openxmlformats.org/officeDocument/2006/relationships" r:id="rId4"/>
                  <a:extLst>
                    <a:ext uri="{FF2B5EF4-FFF2-40B4-BE49-F238E27FC236}">
                      <a16:creationId xmlns:a16="http://schemas.microsoft.com/office/drawing/2014/main" id="{00000000-0008-0000-0200-000021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34" name="Shape 34">
                  <a:extLst>
                    <a:ext uri="{FF2B5EF4-FFF2-40B4-BE49-F238E27FC236}">
                      <a16:creationId xmlns:a16="http://schemas.microsoft.com/office/drawing/2014/main" id="{00000000-0008-0000-0200-000022000000}"/>
                    </a:ext>
                  </a:extLst>
                </xdr:cNvPr>
                <xdr:cNvSpPr/>
              </xdr:nvSpPr>
              <xdr:spPr>
                <a:xfrm>
                  <a:off x="238125" y="1009650"/>
                  <a:ext cx="8382000" cy="457200"/>
                </a:xfrm>
                <a:prstGeom prst="rect">
                  <a:avLst/>
                </a:prstGeom>
                <a:solidFill>
                  <a:schemeClr val="accent6"/>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Optional Step 3: Override age-related data</a:t>
                  </a:r>
                  <a:endParaRPr sz="1600">
                    <a:solidFill>
                      <a:schemeClr val="lt1"/>
                    </a:solidFill>
                  </a:endParaRPr>
                </a:p>
              </xdr:txBody>
            </xdr:sp>
          </xdr:grpSp>
        </xdr:grpSp>
        <xdr:sp macro="" textlink="">
          <xdr:nvSpPr>
            <xdr:cNvPr id="35" name="Shape 35">
              <a:extLst>
                <a:ext uri="{FF2B5EF4-FFF2-40B4-BE49-F238E27FC236}">
                  <a16:creationId xmlns:a16="http://schemas.microsoft.com/office/drawing/2014/main" id="{00000000-0008-0000-0200-000023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8</xdr:col>
      <xdr:colOff>381000</xdr:colOff>
      <xdr:row>111</xdr:row>
      <xdr:rowOff>76200</xdr:rowOff>
    </xdr:from>
    <xdr:ext cx="4238625" cy="514350"/>
    <xdr:sp macro="" textlink="">
      <xdr:nvSpPr>
        <xdr:cNvPr id="36" name="Shape 36">
          <a:hlinkClick xmlns:r="http://schemas.openxmlformats.org/officeDocument/2006/relationships" r:id="rId2"/>
          <a:extLst>
            <a:ext uri="{FF2B5EF4-FFF2-40B4-BE49-F238E27FC236}">
              <a16:creationId xmlns:a16="http://schemas.microsoft.com/office/drawing/2014/main" id="{00000000-0008-0000-0200-000024000000}"/>
            </a:ext>
          </a:extLst>
        </xdr:cNvPr>
        <xdr:cNvSpPr/>
      </xdr:nvSpPr>
      <xdr:spPr>
        <a:xfrm rot="10800000">
          <a:off x="3231450" y="3527588"/>
          <a:ext cx="4229100"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8</xdr:col>
      <xdr:colOff>647700</xdr:colOff>
      <xdr:row>117</xdr:row>
      <xdr:rowOff>142875</xdr:rowOff>
    </xdr:from>
    <xdr:ext cx="4248150" cy="542925"/>
    <xdr:sp macro="" textlink="">
      <xdr:nvSpPr>
        <xdr:cNvPr id="37" name="Shape 37">
          <a:hlinkClick xmlns:r="http://schemas.openxmlformats.org/officeDocument/2006/relationships" r:id="rId3"/>
          <a:extLst>
            <a:ext uri="{FF2B5EF4-FFF2-40B4-BE49-F238E27FC236}">
              <a16:creationId xmlns:a16="http://schemas.microsoft.com/office/drawing/2014/main" id="{00000000-0008-0000-0200-000025000000}"/>
            </a:ext>
          </a:extLst>
        </xdr:cNvPr>
        <xdr:cNvSpPr/>
      </xdr:nvSpPr>
      <xdr:spPr>
        <a:xfrm>
          <a:off x="3226688" y="3513300"/>
          <a:ext cx="4238625" cy="533400"/>
        </a:xfrm>
        <a:prstGeom prst="rightArrow">
          <a:avLst>
            <a:gd name="adj1" fmla="val 50000"/>
            <a:gd name="adj2" fmla="val 5000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View output using current values</a:t>
          </a:r>
          <a:endParaRPr sz="1400"/>
        </a:p>
        <a:p>
          <a:pPr marL="0" lvl="0" indent="0" algn="ctr" rtl="0">
            <a:spcBef>
              <a:spcPts val="0"/>
            </a:spcBef>
            <a:spcAft>
              <a:spcPts val="0"/>
            </a:spcAft>
            <a:buNone/>
          </a:pPr>
          <a:endParaRPr sz="1200">
            <a:solidFill>
              <a:schemeClr val="lt1"/>
            </a:solidFill>
          </a:endParaRPr>
        </a:p>
      </xdr:txBody>
    </xdr:sp>
    <xdr:clientData fLocksWithSheet="0"/>
  </xdr:oneCellAnchor>
  <xdr:oneCellAnchor>
    <xdr:from>
      <xdr:col>8</xdr:col>
      <xdr:colOff>390525</xdr:colOff>
      <xdr:row>114</xdr:row>
      <xdr:rowOff>142875</xdr:rowOff>
    </xdr:from>
    <xdr:ext cx="4238625" cy="514350"/>
    <xdr:sp macro="" textlink="">
      <xdr:nvSpPr>
        <xdr:cNvPr id="38" name="Shape 38">
          <a:hlinkClick xmlns:r="http://schemas.openxmlformats.org/officeDocument/2006/relationships" r:id="rId2"/>
          <a:extLst>
            <a:ext uri="{FF2B5EF4-FFF2-40B4-BE49-F238E27FC236}">
              <a16:creationId xmlns:a16="http://schemas.microsoft.com/office/drawing/2014/main" id="{00000000-0008-0000-0200-000026000000}"/>
            </a:ext>
          </a:extLst>
        </xdr:cNvPr>
        <xdr:cNvSpPr/>
      </xdr:nvSpPr>
      <xdr:spPr>
        <a:xfrm rot="10800000">
          <a:off x="3231450" y="3527588"/>
          <a:ext cx="4229100"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these values</a:t>
          </a:r>
          <a:endParaRPr sz="1400"/>
        </a:p>
      </xdr:txBody>
    </xdr:sp>
    <xdr:clientData fLocksWithSheet="0"/>
  </xdr:oneCellAnchor>
  <xdr:oneCellAnchor>
    <xdr:from>
      <xdr:col>0</xdr:col>
      <xdr:colOff>0</xdr:colOff>
      <xdr:row>0</xdr:row>
      <xdr:rowOff>0</xdr:rowOff>
    </xdr:from>
    <xdr:ext cx="1209675" cy="1209675"/>
    <xdr:pic>
      <xdr:nvPicPr>
        <xdr:cNvPr id="3" name="image1.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180975</xdr:colOff>
      <xdr:row>28</xdr:row>
      <xdr:rowOff>66675</xdr:rowOff>
    </xdr:from>
    <xdr:ext cx="5029200" cy="3181350"/>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0</xdr:col>
      <xdr:colOff>9525</xdr:colOff>
      <xdr:row>0</xdr:row>
      <xdr:rowOff>266700</xdr:rowOff>
    </xdr:from>
    <xdr:ext cx="8382000" cy="1638300"/>
    <xdr:grpSp>
      <xdr:nvGrpSpPr>
        <xdr:cNvPr id="3" name="Shape 2">
          <a:extLst>
            <a:ext uri="{FF2B5EF4-FFF2-40B4-BE49-F238E27FC236}">
              <a16:creationId xmlns:a16="http://schemas.microsoft.com/office/drawing/2014/main" id="{00000000-0008-0000-0300-000003000000}"/>
            </a:ext>
          </a:extLst>
        </xdr:cNvPr>
        <xdr:cNvGrpSpPr/>
      </xdr:nvGrpSpPr>
      <xdr:grpSpPr>
        <a:xfrm>
          <a:off x="9525" y="266700"/>
          <a:ext cx="8382000" cy="1638300"/>
          <a:chOff x="1155000" y="2960850"/>
          <a:chExt cx="8382000" cy="1638300"/>
        </a:xfrm>
      </xdr:grpSpPr>
      <xdr:grpSp>
        <xdr:nvGrpSpPr>
          <xdr:cNvPr id="39" name="Shape 39">
            <a:extLst>
              <a:ext uri="{FF2B5EF4-FFF2-40B4-BE49-F238E27FC236}">
                <a16:creationId xmlns:a16="http://schemas.microsoft.com/office/drawing/2014/main" id="{00000000-0008-0000-0300-000027000000}"/>
              </a:ext>
            </a:extLst>
          </xdr:cNvPr>
          <xdr:cNvGrpSpPr/>
        </xdr:nvGrpSpPr>
        <xdr:grpSpPr>
          <a:xfrm>
            <a:off x="1155000" y="2960850"/>
            <a:ext cx="8382000" cy="1638300"/>
            <a:chOff x="9525" y="123825"/>
            <a:chExt cx="8382000" cy="1638300"/>
          </a:xfrm>
        </xdr:grpSpPr>
        <xdr:sp macro="" textlink="">
          <xdr:nvSpPr>
            <xdr:cNvPr id="6" name="Shape 6">
              <a:extLst>
                <a:ext uri="{FF2B5EF4-FFF2-40B4-BE49-F238E27FC236}">
                  <a16:creationId xmlns:a16="http://schemas.microsoft.com/office/drawing/2014/main" id="{00000000-0008-0000-0300-000006000000}"/>
                </a:ext>
              </a:extLst>
            </xdr:cNvPr>
            <xdr:cNvSpPr/>
          </xdr:nvSpPr>
          <xdr:spPr>
            <a:xfrm>
              <a:off x="9525" y="123825"/>
              <a:ext cx="8382000" cy="16383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grpSp>
          <xdr:nvGrpSpPr>
            <xdr:cNvPr id="40" name="Shape 40">
              <a:extLst>
                <a:ext uri="{FF2B5EF4-FFF2-40B4-BE49-F238E27FC236}">
                  <a16:creationId xmlns:a16="http://schemas.microsoft.com/office/drawing/2014/main" id="{00000000-0008-0000-0300-000028000000}"/>
                </a:ext>
              </a:extLst>
            </xdr:cNvPr>
            <xdr:cNvGrpSpPr/>
          </xdr:nvGrpSpPr>
          <xdr:grpSpPr>
            <a:xfrm>
              <a:off x="9525" y="1047749"/>
              <a:ext cx="8382000" cy="714376"/>
              <a:chOff x="238125" y="752474"/>
              <a:chExt cx="8382000" cy="714376"/>
            </a:xfrm>
          </xdr:grpSpPr>
          <xdr:sp macro="" textlink="">
            <xdr:nvSpPr>
              <xdr:cNvPr id="41" name="Shape 41">
                <a:hlinkClick xmlns:r="http://schemas.openxmlformats.org/officeDocument/2006/relationships" r:id="rId2"/>
                <a:extLst>
                  <a:ext uri="{FF2B5EF4-FFF2-40B4-BE49-F238E27FC236}">
                    <a16:creationId xmlns:a16="http://schemas.microsoft.com/office/drawing/2014/main" id="{00000000-0008-0000-0300-000029000000}"/>
                  </a:ext>
                </a:extLst>
              </xdr:cNvPr>
              <xdr:cNvSpPr/>
            </xdr:nvSpPr>
            <xdr:spPr>
              <a:xfrm>
                <a:off x="5949950" y="752474"/>
                <a:ext cx="1314450" cy="219075"/>
              </a:xfrm>
              <a:prstGeom prst="round2SameRect">
                <a:avLst>
                  <a:gd name="adj1" fmla="val 16667"/>
                  <a:gd name="adj2" fmla="val 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Age Data</a:t>
                </a:r>
                <a:endParaRPr sz="1400"/>
              </a:p>
            </xdr:txBody>
          </xdr:sp>
          <xdr:sp macro="" textlink="">
            <xdr:nvSpPr>
              <xdr:cNvPr id="42" name="Shape 42">
                <a:hlinkClick xmlns:r="http://schemas.openxmlformats.org/officeDocument/2006/relationships" r:id="rId3"/>
                <a:extLst>
                  <a:ext uri="{FF2B5EF4-FFF2-40B4-BE49-F238E27FC236}">
                    <a16:creationId xmlns:a16="http://schemas.microsoft.com/office/drawing/2014/main" id="{00000000-0008-0000-0300-00002A000000}"/>
                  </a:ext>
                </a:extLst>
              </xdr:cNvPr>
              <xdr:cNvSpPr/>
            </xdr:nvSpPr>
            <xdr:spPr>
              <a:xfrm>
                <a:off x="4594225" y="752474"/>
                <a:ext cx="1314450" cy="219075"/>
              </a:xfrm>
              <a:prstGeom prst="round2SameRect">
                <a:avLst>
                  <a:gd name="adj1" fmla="val 16667"/>
                  <a:gd name="adj2" fmla="val 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Customisation</a:t>
                </a:r>
                <a:endParaRPr sz="1400"/>
              </a:p>
            </xdr:txBody>
          </xdr:sp>
          <xdr:sp macro="" textlink="">
            <xdr:nvSpPr>
              <xdr:cNvPr id="43" name="Shape 43">
                <a:hlinkClick xmlns:r="http://schemas.openxmlformats.org/officeDocument/2006/relationships" r:id="rId4"/>
                <a:extLst>
                  <a:ext uri="{FF2B5EF4-FFF2-40B4-BE49-F238E27FC236}">
                    <a16:creationId xmlns:a16="http://schemas.microsoft.com/office/drawing/2014/main" id="{00000000-0008-0000-0300-00002B000000}"/>
                  </a:ext>
                </a:extLst>
              </xdr:cNvPr>
              <xdr:cNvSpPr/>
            </xdr:nvSpPr>
            <xdr:spPr>
              <a:xfrm>
                <a:off x="7305675" y="790574"/>
                <a:ext cx="1314450" cy="219075"/>
              </a:xfrm>
              <a:prstGeom prst="round2SameRect">
                <a:avLst>
                  <a:gd name="adj1" fmla="val 16667"/>
                  <a:gd name="adj2" fmla="val 0"/>
                </a:avLst>
              </a:prstGeom>
              <a:solidFill>
                <a:schemeClr val="accent4"/>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Output</a:t>
                </a:r>
                <a:endParaRPr sz="1400"/>
              </a:p>
            </xdr:txBody>
          </xdr:sp>
          <xdr:grpSp>
            <xdr:nvGrpSpPr>
              <xdr:cNvPr id="44" name="Shape 44">
                <a:extLst>
                  <a:ext uri="{FF2B5EF4-FFF2-40B4-BE49-F238E27FC236}">
                    <a16:creationId xmlns:a16="http://schemas.microsoft.com/office/drawing/2014/main" id="{00000000-0008-0000-0300-00002C000000}"/>
                  </a:ext>
                </a:extLst>
              </xdr:cNvPr>
              <xdr:cNvGrpSpPr/>
            </xdr:nvGrpSpPr>
            <xdr:grpSpPr>
              <a:xfrm>
                <a:off x="238125" y="752474"/>
                <a:ext cx="8382000" cy="714376"/>
                <a:chOff x="238125" y="752474"/>
                <a:chExt cx="8382000" cy="714376"/>
              </a:xfrm>
            </xdr:grpSpPr>
            <xdr:sp macro="" textlink="">
              <xdr:nvSpPr>
                <xdr:cNvPr id="45" name="Shape 45">
                  <a:hlinkClick xmlns:r="http://schemas.openxmlformats.org/officeDocument/2006/relationships" r:id="rId5"/>
                  <a:extLst>
                    <a:ext uri="{FF2B5EF4-FFF2-40B4-BE49-F238E27FC236}">
                      <a16:creationId xmlns:a16="http://schemas.microsoft.com/office/drawing/2014/main" id="{00000000-0008-0000-0300-00002D000000}"/>
                    </a:ext>
                  </a:extLst>
                </xdr:cNvPr>
                <xdr:cNvSpPr/>
              </xdr:nvSpPr>
              <xdr:spPr>
                <a:xfrm>
                  <a:off x="3238500" y="752474"/>
                  <a:ext cx="1314450" cy="219075"/>
                </a:xfrm>
                <a:prstGeom prst="round2SameRect">
                  <a:avLst>
                    <a:gd name="adj1" fmla="val 16667"/>
                    <a:gd name="adj2" fmla="val 0"/>
                  </a:avLst>
                </a:prstGeom>
                <a:solidFill>
                  <a:schemeClr val="accent3"/>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Country Selection</a:t>
                  </a:r>
                  <a:endParaRPr sz="1400"/>
                </a:p>
              </xdr:txBody>
            </xdr:sp>
            <xdr:sp macro="" textlink="">
              <xdr:nvSpPr>
                <xdr:cNvPr id="46" name="Shape 46">
                  <a:extLst>
                    <a:ext uri="{FF2B5EF4-FFF2-40B4-BE49-F238E27FC236}">
                      <a16:creationId xmlns:a16="http://schemas.microsoft.com/office/drawing/2014/main" id="{00000000-0008-0000-0300-00002E000000}"/>
                    </a:ext>
                  </a:extLst>
                </xdr:cNvPr>
                <xdr:cNvSpPr/>
              </xdr:nvSpPr>
              <xdr:spPr>
                <a:xfrm>
                  <a:off x="238125" y="1009650"/>
                  <a:ext cx="8382000" cy="457200"/>
                </a:xfrm>
                <a:prstGeom prst="rect">
                  <a:avLst/>
                </a:prstGeom>
                <a:solidFill>
                  <a:schemeClr val="accent4"/>
                </a:solidFill>
                <a:ln>
                  <a:noFill/>
                </a:ln>
              </xdr:spPr>
              <xdr:txBody>
                <a:bodyPr spcFirstLastPara="1" wrap="square" lIns="18275" tIns="0" rIns="0" bIns="0" anchor="ctr" anchorCtr="0">
                  <a:noAutofit/>
                </a:bodyPr>
                <a:lstStyle/>
                <a:p>
                  <a:pPr marL="0" lvl="1" indent="0" algn="l" rtl="0">
                    <a:spcBef>
                      <a:spcPts val="0"/>
                    </a:spcBef>
                    <a:spcAft>
                      <a:spcPts val="0"/>
                    </a:spcAft>
                    <a:buNone/>
                  </a:pPr>
                  <a:r>
                    <a:rPr lang="en-US" sz="1600">
                      <a:solidFill>
                        <a:schemeClr val="lt1"/>
                      </a:solidFill>
                    </a:rPr>
                    <a:t> Step 4: Predicted outcomes for given Data</a:t>
                  </a:r>
                  <a:endParaRPr sz="1600">
                    <a:solidFill>
                      <a:schemeClr val="lt1"/>
                    </a:solidFill>
                  </a:endParaRPr>
                </a:p>
              </xdr:txBody>
            </xdr:sp>
          </xdr:grpSp>
        </xdr:grpSp>
        <xdr:sp macro="" textlink="">
          <xdr:nvSpPr>
            <xdr:cNvPr id="47" name="Shape 47">
              <a:extLst>
                <a:ext uri="{FF2B5EF4-FFF2-40B4-BE49-F238E27FC236}">
                  <a16:creationId xmlns:a16="http://schemas.microsoft.com/office/drawing/2014/main" id="{00000000-0008-0000-0300-00002F000000}"/>
                </a:ext>
              </a:extLst>
            </xdr:cNvPr>
            <xdr:cNvSpPr txBox="1"/>
          </xdr:nvSpPr>
          <xdr:spPr>
            <a:xfrm>
              <a:off x="1228725" y="123825"/>
              <a:ext cx="6400800" cy="885825"/>
            </a:xfrm>
            <a:prstGeom prst="rect">
              <a:avLst/>
            </a:prstGeom>
            <a:solidFill>
              <a:schemeClr val="lt1"/>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r>
                <a:rPr lang="en-US" sz="2400">
                  <a:solidFill>
                    <a:schemeClr val="dk1"/>
                  </a:solidFill>
                  <a:latin typeface="Calibri"/>
                  <a:ea typeface="Calibri"/>
                  <a:cs typeface="Calibri"/>
                  <a:sym typeface="Calibri"/>
                </a:rPr>
                <a:t>PRIME Tool</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HPV Vaccination cost-effective assessment from the World Health Organisation</a:t>
              </a:r>
              <a:endParaRPr sz="1400"/>
            </a:p>
            <a:p>
              <a:pPr marL="0" lvl="0" indent="0" algn="l" rtl="0">
                <a:spcBef>
                  <a:spcPts val="0"/>
                </a:spcBef>
                <a:spcAft>
                  <a:spcPts val="0"/>
                </a:spcAft>
                <a:buNone/>
              </a:pPr>
              <a:r>
                <a:rPr lang="en-US" sz="1200">
                  <a:solidFill>
                    <a:schemeClr val="dk1"/>
                  </a:solidFill>
                  <a:latin typeface="Calibri"/>
                  <a:ea typeface="Calibri"/>
                  <a:cs typeface="Calibri"/>
                  <a:sym typeface="Calibri"/>
                </a:rPr>
                <a:t>More information at www.primetool.org</a:t>
              </a:r>
              <a:endParaRPr sz="1400"/>
            </a:p>
            <a:p>
              <a:pPr marL="0" lvl="0" indent="0" algn="l" rtl="0">
                <a:spcBef>
                  <a:spcPts val="0"/>
                </a:spcBef>
                <a:spcAft>
                  <a:spcPts val="0"/>
                </a:spcAft>
                <a:buNone/>
              </a:pPr>
              <a:endParaRPr sz="2000"/>
            </a:p>
          </xdr:txBody>
        </xdr:sp>
      </xdr:grpSp>
    </xdr:grpSp>
    <xdr:clientData fLocksWithSheet="0"/>
  </xdr:oneCellAnchor>
  <xdr:oneCellAnchor>
    <xdr:from>
      <xdr:col>3</xdr:col>
      <xdr:colOff>762000</xdr:colOff>
      <xdr:row>49</xdr:row>
      <xdr:rowOff>85725</xdr:rowOff>
    </xdr:from>
    <xdr:ext cx="2543175" cy="514350"/>
    <xdr:sp macro="" textlink="">
      <xdr:nvSpPr>
        <xdr:cNvPr id="48" name="Shape 48">
          <a:hlinkClick xmlns:r="http://schemas.openxmlformats.org/officeDocument/2006/relationships" r:id="rId5"/>
          <a:extLst>
            <a:ext uri="{FF2B5EF4-FFF2-40B4-BE49-F238E27FC236}">
              <a16:creationId xmlns:a16="http://schemas.microsoft.com/office/drawing/2014/main" id="{00000000-0008-0000-0300-000030000000}"/>
            </a:ext>
          </a:extLst>
        </xdr:cNvPr>
        <xdr:cNvSpPr/>
      </xdr:nvSpPr>
      <xdr:spPr>
        <a:xfrm rot="10800000">
          <a:off x="4074413" y="3527588"/>
          <a:ext cx="2543175" cy="504825"/>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Go back and change country</a:t>
          </a:r>
          <a:endParaRPr sz="1400"/>
        </a:p>
      </xdr:txBody>
    </xdr:sp>
    <xdr:clientData fLocksWithSheet="0"/>
  </xdr:oneCellAnchor>
  <xdr:oneCellAnchor>
    <xdr:from>
      <xdr:col>3</xdr:col>
      <xdr:colOff>771525</xdr:colOff>
      <xdr:row>52</xdr:row>
      <xdr:rowOff>152400</xdr:rowOff>
    </xdr:from>
    <xdr:ext cx="2543175" cy="514350"/>
    <xdr:sp macro="" textlink="">
      <xdr:nvSpPr>
        <xdr:cNvPr id="49" name="Shape 49">
          <a:hlinkClick xmlns:r="http://schemas.openxmlformats.org/officeDocument/2006/relationships" r:id="rId3"/>
          <a:extLst>
            <a:ext uri="{FF2B5EF4-FFF2-40B4-BE49-F238E27FC236}">
              <a16:creationId xmlns:a16="http://schemas.microsoft.com/office/drawing/2014/main" id="{00000000-0008-0000-0300-000031000000}"/>
            </a:ext>
          </a:extLst>
        </xdr:cNvPr>
        <xdr:cNvSpPr/>
      </xdr:nvSpPr>
      <xdr:spPr>
        <a:xfrm rot="10800000">
          <a:off x="4074413" y="3527588"/>
          <a:ext cx="2543175" cy="504825"/>
        </a:xfrm>
        <a:prstGeom prst="rightArrow">
          <a:avLst>
            <a:gd name="adj1" fmla="val 50000"/>
            <a:gd name="adj2" fmla="val 50000"/>
          </a:avLst>
        </a:prstGeom>
        <a:solidFill>
          <a:schemeClr val="accent5"/>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Customise input values</a:t>
          </a:r>
          <a:endParaRPr sz="1400"/>
        </a:p>
      </xdr:txBody>
    </xdr:sp>
    <xdr:clientData fLocksWithSheet="0"/>
  </xdr:oneCellAnchor>
  <xdr:oneCellAnchor>
    <xdr:from>
      <xdr:col>3</xdr:col>
      <xdr:colOff>771525</xdr:colOff>
      <xdr:row>56</xdr:row>
      <xdr:rowOff>9525</xdr:rowOff>
    </xdr:from>
    <xdr:ext cx="2543175" cy="514350"/>
    <xdr:sp macro="" textlink="">
      <xdr:nvSpPr>
        <xdr:cNvPr id="50" name="Shape 50">
          <a:hlinkClick xmlns:r="http://schemas.openxmlformats.org/officeDocument/2006/relationships" r:id="rId2"/>
          <a:extLst>
            <a:ext uri="{FF2B5EF4-FFF2-40B4-BE49-F238E27FC236}">
              <a16:creationId xmlns:a16="http://schemas.microsoft.com/office/drawing/2014/main" id="{00000000-0008-0000-0300-000032000000}"/>
            </a:ext>
          </a:extLst>
        </xdr:cNvPr>
        <xdr:cNvSpPr/>
      </xdr:nvSpPr>
      <xdr:spPr>
        <a:xfrm rot="10800000">
          <a:off x="4074413" y="3522825"/>
          <a:ext cx="2543175" cy="514350"/>
        </a:xfrm>
        <a:prstGeom prst="rightArrow">
          <a:avLst>
            <a:gd name="adj1" fmla="val 50000"/>
            <a:gd name="adj2" fmla="val 50000"/>
          </a:avLst>
        </a:prstGeom>
        <a:solidFill>
          <a:schemeClr val="accent6"/>
        </a:solidFill>
        <a:ln>
          <a:noFill/>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Further customise - edit age data</a:t>
          </a:r>
          <a:endParaRPr sz="1200">
            <a:solidFill>
              <a:schemeClr val="lt1"/>
            </a:solidFill>
          </a:endParaRPr>
        </a:p>
      </xdr:txBody>
    </xdr:sp>
    <xdr:clientData fLocksWithSheet="0"/>
  </xdr:oneCellAnchor>
  <xdr:oneCellAnchor>
    <xdr:from>
      <xdr:col>3</xdr:col>
      <xdr:colOff>438150</xdr:colOff>
      <xdr:row>59</xdr:row>
      <xdr:rowOff>161925</xdr:rowOff>
    </xdr:from>
    <xdr:ext cx="2867025" cy="638175"/>
    <xdr:sp macro="" textlink="">
      <xdr:nvSpPr>
        <xdr:cNvPr id="51" name="Shape 51">
          <a:hlinkClick xmlns:r="http://schemas.openxmlformats.org/officeDocument/2006/relationships" r:id="rId6"/>
          <a:extLst>
            <a:ext uri="{FF2B5EF4-FFF2-40B4-BE49-F238E27FC236}">
              <a16:creationId xmlns:a16="http://schemas.microsoft.com/office/drawing/2014/main" id="{00000000-0008-0000-0300-000033000000}"/>
            </a:ext>
          </a:extLst>
        </xdr:cNvPr>
        <xdr:cNvSpPr/>
      </xdr:nvSpPr>
      <xdr:spPr>
        <a:xfrm>
          <a:off x="3917250" y="3465675"/>
          <a:ext cx="2857500" cy="628650"/>
        </a:xfrm>
        <a:prstGeom prst="rightArrow">
          <a:avLst>
            <a:gd name="adj1" fmla="val 50000"/>
            <a:gd name="adj2" fmla="val 50000"/>
          </a:avLst>
        </a:prstGeom>
        <a:solidFill>
          <a:schemeClr val="accent3"/>
        </a:solidFill>
        <a:ln w="9525" cap="flat" cmpd="sng">
          <a:solidFill>
            <a:schemeClr val="accent3"/>
          </a:solidFill>
          <a:prstDash val="solid"/>
          <a:round/>
          <a:headEnd type="none" w="sm" len="sm"/>
          <a:tailEnd type="none" w="sm" len="sm"/>
        </a:ln>
      </xdr:spPr>
      <xdr:txBody>
        <a:bodyPr spcFirstLastPara="1" wrap="square" lIns="18275" tIns="0" rIns="0" bIns="0" anchor="ctr" anchorCtr="0">
          <a:noAutofit/>
        </a:bodyPr>
        <a:lstStyle/>
        <a:p>
          <a:pPr marL="0" lvl="0" indent="0" algn="ctr" rtl="0">
            <a:spcBef>
              <a:spcPts val="0"/>
            </a:spcBef>
            <a:spcAft>
              <a:spcPts val="0"/>
            </a:spcAft>
            <a:buNone/>
          </a:pPr>
          <a:r>
            <a:rPr lang="en-US" sz="1200">
              <a:solidFill>
                <a:schemeClr val="lt1"/>
              </a:solidFill>
            </a:rPr>
            <a:t>Learn more at www.PRIMEtool.org</a:t>
          </a:r>
          <a:endParaRPr sz="1400"/>
        </a:p>
      </xdr:txBody>
    </xdr:sp>
    <xdr:clientData fLocksWithSheet="0"/>
  </xdr:oneCellAnchor>
  <xdr:oneCellAnchor>
    <xdr:from>
      <xdr:col>0</xdr:col>
      <xdr:colOff>0</xdr:colOff>
      <xdr:row>0</xdr:row>
      <xdr:rowOff>0</xdr:rowOff>
    </xdr:from>
    <xdr:ext cx="1447800" cy="1447800"/>
    <xdr:pic>
      <xdr:nvPicPr>
        <xdr:cNvPr id="4" name="image1.png">
          <a:extLst>
            <a:ext uri="{FF2B5EF4-FFF2-40B4-BE49-F238E27FC236}">
              <a16:creationId xmlns:a16="http://schemas.microsoft.com/office/drawing/2014/main" id="{00000000-0008-0000-0300-000004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person displayName="Leandro Pastori" id="{49035A63-8D76-457C-862D-D832F5FE7AB5}" userId="1bb2613cc8d1f234"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1E7FB8"/>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0" dT="2023-11-27T02:12:49.57" personId="{49035A63-8D76-457C-862D-D832F5FE7AB5}" id="{8B6C06F5-9204-42FB-9B7E-752F17E756AC}">
    <text>Costo sacado de la hoja customisation * Cohorte al tiempo de vacuna * Cobertura</text>
  </threadedComment>
  <threadedComment ref="E10" dT="2023-11-27T02:12:49.57" personId="{49035A63-8D76-457C-862D-D832F5FE7AB5}" id="{663C6C36-50D0-4911-95B1-CBE1714A57CA}">
    <text>Costo sacado de la hoja customisation * Cohorte al tiempo de vacuna * Cobertura target</text>
  </threadedComment>
  <threadedComment ref="F10" dT="2023-11-27T02:12:49.57" personId="{49035A63-8D76-457C-862D-D832F5FE7AB5}" id="{14D3FCF2-C4CD-405D-B582-71EDDE42D9B5}">
    <text>Costo sacado de la hoja customisation * Cohorte al tiempo de vacuna * Cobertura target</text>
  </threadedComment>
</ThreadedComments>
</file>

<file path=xl/threadedComments/threadedComment2.xml><?xml version="1.0" encoding="utf-8"?>
<ThreadedComments xmlns="http://schemas.microsoft.com/office/spreadsheetml/2018/threadedcomments" xmlns:x="http://schemas.openxmlformats.org/spreadsheetml/2006/main">
  <threadedComment ref="G5" dT="2023-11-27T02:23:48.15" personId="{49035A63-8D76-457C-862D-D832F5FE7AB5}" id="{C2260D88-8D17-4C65-9A2E-69EC5B65477F}">
    <text>Incidencia de cancer cervical * proporcion debido a 16-18</text>
  </threadedComment>
  <threadedComment ref="H5" dT="2023-11-27T02:25:22.52" personId="{49035A63-8D76-457C-862D-D832F5FE7AB5}" id="{390E18C0-57E1-4E23-9BF8-8BF316715D08}">
    <text xml:space="preserve">No descontado * Discount factor(D)
</text>
  </threadedComment>
  <threadedComment ref="I5" dT="2023-11-27T02:26:05.03" personId="{49035A63-8D76-457C-862D-D832F5FE7AB5}" id="{DCBBB265-E35A-4300-AB9C-AB7726EFB5B2}">
    <text>Mortalidad por cancer cervical * porcentaje que es de 16-18</text>
  </threadedComment>
  <threadedComment ref="K5" dT="2023-11-27T02:28:36.27" personId="{49035A63-8D76-457C-862D-D832F5FE7AB5}" id="{92C5063C-2783-40FE-8D51-C506297EFC93}">
    <text>Mortalidad * años restantes de vida para el año</text>
  </threadedComment>
  <threadedComment ref="M5" dT="2023-11-27T02:30:03.77" personId="{49035A63-8D76-457C-862D-D832F5FE7AB5}" id="{C9C098DD-CF25-4B44-AD75-638ED2B330E5}">
    <text>La probabilidad de tener cancer - probabilidad de muerte * dw de un cancer no mortal + probabilidad de muerte * dw de cancer fatal</text>
  </threadedComment>
  <threadedComment ref="O5" dT="2023-11-27T02:30:29.41" personId="{49035A63-8D76-457C-862D-D832F5FE7AB5}" id="{06A6C8C7-1EAD-49CF-8D50-F797B3E1CE38}">
    <text>Probabilidad de tener cancer * el costo</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tabColor theme="6"/>
  </sheetPr>
  <dimension ref="A1:Z1000"/>
  <sheetViews>
    <sheetView showGridLines="0" topLeftCell="A4" workbookViewId="0">
      <selection activeCell="E5" sqref="E5"/>
    </sheetView>
  </sheetViews>
  <sheetFormatPr baseColWidth="10" defaultColWidth="14.44140625" defaultRowHeight="15" customHeight="1" x14ac:dyDescent="0.3"/>
  <cols>
    <col min="1" max="1" width="8.88671875" customWidth="1"/>
    <col min="2" max="3" width="9.109375" customWidth="1"/>
    <col min="4" max="4" width="44.33203125" customWidth="1"/>
    <col min="5" max="5" width="33.33203125" customWidth="1"/>
    <col min="6" max="7" width="9.109375" customWidth="1"/>
    <col min="8" max="8" width="5.6640625" customWidth="1"/>
    <col min="9" max="9" width="4.44140625" customWidth="1"/>
    <col min="10" max="10" width="4" customWidth="1"/>
    <col min="11" max="11" width="5.6640625" customWidth="1"/>
    <col min="12" max="26" width="9.109375" customWidth="1"/>
  </cols>
  <sheetData>
    <row r="1" spans="1:26" ht="150" customHeight="1" x14ac:dyDescent="0.3">
      <c r="A1" s="1"/>
      <c r="B1" s="1"/>
      <c r="C1" s="1"/>
      <c r="D1" s="1"/>
      <c r="E1" s="1"/>
      <c r="F1" s="1"/>
      <c r="G1" s="1"/>
      <c r="H1" s="1"/>
      <c r="I1" s="1"/>
      <c r="J1" s="1"/>
      <c r="K1" s="1"/>
      <c r="L1" s="1"/>
      <c r="M1" s="1"/>
      <c r="N1" s="1"/>
      <c r="O1" s="1"/>
      <c r="P1" s="1"/>
      <c r="Q1" s="1"/>
      <c r="R1" s="1"/>
      <c r="S1" s="1"/>
      <c r="T1" s="1"/>
      <c r="U1" s="1"/>
      <c r="V1" s="1"/>
      <c r="W1" s="1"/>
      <c r="X1" s="1"/>
      <c r="Y1" s="1"/>
      <c r="Z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2"/>
      <c r="C3" s="2"/>
      <c r="D3" s="2"/>
      <c r="E3" s="2"/>
      <c r="F3" s="2"/>
      <c r="G3" s="3" t="s">
        <v>0</v>
      </c>
      <c r="H3" s="2"/>
      <c r="I3" s="1"/>
      <c r="J3" s="1"/>
      <c r="K3" s="1"/>
      <c r="L3" s="1"/>
      <c r="M3" s="1"/>
      <c r="N3" s="1"/>
      <c r="O3" s="1"/>
      <c r="P3" s="1"/>
      <c r="Q3" s="1"/>
      <c r="R3" s="1"/>
      <c r="S3" s="1"/>
      <c r="T3" s="1"/>
      <c r="U3" s="1"/>
      <c r="V3" s="1"/>
      <c r="W3" s="1"/>
      <c r="X3" s="1"/>
      <c r="Y3" s="1"/>
      <c r="Z3" s="1"/>
    </row>
    <row r="4" spans="1:26" ht="14.25" customHeight="1" x14ac:dyDescent="0.3">
      <c r="A4" s="1"/>
      <c r="B4" s="1"/>
      <c r="C4" s="1"/>
      <c r="D4" s="1"/>
      <c r="E4" s="1"/>
      <c r="F4" s="1"/>
      <c r="G4" s="1"/>
      <c r="H4" s="1"/>
      <c r="I4" s="1"/>
      <c r="J4" s="1"/>
      <c r="K4" s="1"/>
      <c r="L4" s="1"/>
      <c r="M4" s="1"/>
      <c r="N4" s="1"/>
      <c r="O4" s="1"/>
      <c r="P4" s="1"/>
      <c r="Q4" s="1"/>
      <c r="R4" s="1"/>
      <c r="S4" s="1"/>
      <c r="T4" s="1"/>
      <c r="U4" s="1"/>
      <c r="V4" s="1"/>
      <c r="W4" s="1"/>
      <c r="X4" s="1"/>
      <c r="Y4" s="1"/>
      <c r="Z4" s="1"/>
    </row>
    <row r="5" spans="1:26" ht="14.25" customHeight="1" x14ac:dyDescent="0.3">
      <c r="A5" s="1"/>
      <c r="B5" s="1"/>
      <c r="C5" s="1"/>
      <c r="D5" s="4" t="s">
        <v>1</v>
      </c>
      <c r="E5" s="5" t="s">
        <v>108</v>
      </c>
      <c r="F5" s="1"/>
      <c r="G5" s="1"/>
      <c r="H5" s="1"/>
      <c r="I5" s="1"/>
      <c r="J5" s="1"/>
      <c r="K5" s="1"/>
      <c r="L5" s="1"/>
      <c r="M5" s="1"/>
      <c r="N5" s="1"/>
      <c r="O5" s="1"/>
      <c r="P5" s="1"/>
      <c r="Q5" s="1"/>
      <c r="R5" s="1"/>
      <c r="S5" s="1"/>
      <c r="T5" s="1"/>
      <c r="U5" s="1"/>
      <c r="V5" s="1"/>
      <c r="W5" s="1"/>
      <c r="X5" s="1"/>
      <c r="Y5" s="1"/>
      <c r="Z5" s="1"/>
    </row>
    <row r="6" spans="1:26" ht="14.25" customHeight="1" x14ac:dyDescent="0.3">
      <c r="A6" s="1"/>
      <c r="B6" s="1"/>
      <c r="C6" s="1"/>
      <c r="D6" s="1"/>
      <c r="E6" s="1"/>
      <c r="F6" s="1"/>
      <c r="G6" s="1"/>
      <c r="H6" s="1"/>
      <c r="I6" s="1"/>
      <c r="J6" s="1"/>
      <c r="K6" s="1"/>
      <c r="L6" s="1"/>
      <c r="M6" s="1"/>
      <c r="N6" s="1"/>
      <c r="O6" s="1"/>
      <c r="P6" s="1"/>
      <c r="Q6" s="1"/>
      <c r="R6" s="1"/>
      <c r="S6" s="1"/>
      <c r="T6" s="1"/>
      <c r="U6" s="1"/>
      <c r="V6" s="1"/>
      <c r="W6" s="1"/>
      <c r="X6" s="1"/>
      <c r="Y6" s="1"/>
      <c r="Z6" s="1"/>
    </row>
    <row r="7" spans="1:26" ht="14.25" customHeight="1" x14ac:dyDescent="0.3">
      <c r="A7" s="1"/>
      <c r="B7" s="1"/>
      <c r="C7" s="1"/>
      <c r="D7" s="6" t="s">
        <v>3</v>
      </c>
      <c r="E7" s="7" t="s">
        <v>4</v>
      </c>
      <c r="F7" s="1"/>
      <c r="G7" s="8" t="s">
        <v>5</v>
      </c>
      <c r="H7" s="1"/>
      <c r="I7" s="1"/>
      <c r="J7" s="1"/>
      <c r="K7" s="1"/>
      <c r="L7" s="1"/>
      <c r="M7" s="1"/>
      <c r="N7" s="1"/>
      <c r="O7" s="1"/>
      <c r="P7" s="1"/>
      <c r="Q7" s="1"/>
      <c r="R7" s="1"/>
      <c r="S7" s="1"/>
      <c r="T7" s="1"/>
      <c r="U7" s="1"/>
      <c r="V7" s="1"/>
      <c r="W7" s="1"/>
      <c r="X7" s="1"/>
      <c r="Y7" s="1"/>
      <c r="Z7" s="1"/>
    </row>
    <row r="8" spans="1:26" ht="14.25" customHeight="1" x14ac:dyDescent="0.3">
      <c r="A8" s="1"/>
      <c r="B8" s="1"/>
      <c r="C8" s="1"/>
      <c r="D8" s="4" t="s">
        <v>6</v>
      </c>
      <c r="E8" s="9" t="str">
        <f>VLOOKUP('Country selection'!$E$5,Parameters!$A$2:$V$9,G8,FALSE)</f>
        <v>BRAZIL</v>
      </c>
      <c r="F8" s="1"/>
      <c r="G8" s="10">
        <v>1</v>
      </c>
      <c r="H8" s="1"/>
      <c r="I8" s="1"/>
      <c r="J8" s="1"/>
      <c r="K8" s="1"/>
      <c r="L8" s="1"/>
      <c r="M8" s="1"/>
      <c r="N8" s="1"/>
      <c r="O8" s="1"/>
      <c r="P8" s="1"/>
      <c r="Q8" s="1"/>
      <c r="R8" s="1"/>
      <c r="S8" s="1"/>
      <c r="T8" s="1"/>
      <c r="U8" s="1"/>
      <c r="V8" s="1"/>
      <c r="W8" s="1"/>
      <c r="X8" s="1"/>
      <c r="Y8" s="1"/>
      <c r="Z8" s="1"/>
    </row>
    <row r="9" spans="1:26" ht="14.25" customHeight="1" x14ac:dyDescent="0.3">
      <c r="A9" s="1"/>
      <c r="B9" s="1"/>
      <c r="C9" s="1"/>
      <c r="D9" s="4" t="s">
        <v>7</v>
      </c>
      <c r="E9" s="11">
        <f>VLOOKUP('Country selection'!$E$5,Parameters!$A$2:$V$9,G9,FALSE)</f>
        <v>1472216.7999999998</v>
      </c>
      <c r="F9" s="1"/>
      <c r="G9" s="10">
        <v>8</v>
      </c>
      <c r="H9" s="1"/>
      <c r="I9" s="12"/>
      <c r="J9" s="1"/>
      <c r="K9" s="1"/>
      <c r="L9" s="12"/>
      <c r="M9" s="12"/>
      <c r="N9" s="1"/>
      <c r="O9" s="1"/>
      <c r="P9" s="1"/>
      <c r="Q9" s="1"/>
      <c r="R9" s="1"/>
      <c r="S9" s="1"/>
      <c r="T9" s="1"/>
      <c r="U9" s="1"/>
      <c r="V9" s="1"/>
      <c r="W9" s="1"/>
      <c r="X9" s="1"/>
      <c r="Y9" s="1"/>
      <c r="Z9" s="1"/>
    </row>
    <row r="10" spans="1:26" ht="14.25" customHeight="1" x14ac:dyDescent="0.3">
      <c r="A10" s="1"/>
      <c r="B10" s="1"/>
      <c r="C10" s="1"/>
      <c r="D10" s="4" t="s">
        <v>8</v>
      </c>
      <c r="E10" s="100">
        <f>HLOOKUP('Country selection'!$E$5,EDAD_VACUNA!$B$1:$I$9,G10,FALSE)</f>
        <v>1484984</v>
      </c>
      <c r="F10" s="1"/>
      <c r="G10" s="101">
        <f>2 + ($E$13-8)</f>
        <v>6</v>
      </c>
      <c r="H10" s="1"/>
      <c r="I10" s="12"/>
      <c r="J10" s="1"/>
      <c r="K10" s="1"/>
      <c r="L10" s="12"/>
      <c r="M10" s="12"/>
      <c r="N10" s="1"/>
      <c r="O10" s="1"/>
      <c r="P10" s="1"/>
      <c r="Q10" s="1"/>
      <c r="R10" s="1"/>
      <c r="S10" s="1"/>
      <c r="T10" s="1"/>
      <c r="U10" s="1"/>
      <c r="V10" s="1"/>
      <c r="W10" s="1"/>
      <c r="X10" s="1"/>
      <c r="Y10" s="1"/>
      <c r="Z10" s="1"/>
    </row>
    <row r="11" spans="1:26" ht="14.25" customHeight="1" x14ac:dyDescent="0.3">
      <c r="A11" s="1"/>
      <c r="B11" s="1"/>
      <c r="C11" s="1"/>
      <c r="D11" s="4" t="s">
        <v>9</v>
      </c>
      <c r="E11" s="13">
        <f>VLOOKUP('Country selection'!$E$5,Parameters!$A$2:$V$9,G11,FALSE)</f>
        <v>0.66</v>
      </c>
      <c r="F11" s="1"/>
      <c r="G11" s="10">
        <v>11</v>
      </c>
      <c r="H11" s="1"/>
      <c r="I11" s="1"/>
      <c r="J11" s="1"/>
      <c r="K11" s="1"/>
      <c r="L11" s="1"/>
      <c r="M11" s="1"/>
      <c r="N11" s="1"/>
      <c r="O11" s="1"/>
      <c r="P11" s="1"/>
      <c r="Q11" s="1"/>
      <c r="R11" s="1"/>
      <c r="S11" s="1"/>
      <c r="T11" s="1"/>
      <c r="U11" s="1"/>
      <c r="V11" s="1"/>
      <c r="W11" s="1"/>
      <c r="X11" s="1"/>
      <c r="Y11" s="1"/>
      <c r="Z11" s="1"/>
    </row>
    <row r="12" spans="1:26" ht="14.25" customHeight="1" x14ac:dyDescent="0.3">
      <c r="A12" s="1"/>
      <c r="B12" s="1"/>
      <c r="C12" s="1"/>
      <c r="D12" s="4" t="s">
        <v>10</v>
      </c>
      <c r="E12" s="13">
        <f>VLOOKUP('Country selection'!$E$5,Parameters!$A$2:$V$9,G12,FALSE)</f>
        <v>0.88</v>
      </c>
      <c r="F12" s="1"/>
      <c r="G12" s="10">
        <v>12</v>
      </c>
      <c r="H12" s="1"/>
      <c r="I12" s="1"/>
      <c r="J12" s="1"/>
      <c r="K12" s="1"/>
      <c r="L12" s="1"/>
      <c r="M12" s="1"/>
      <c r="N12" s="1"/>
      <c r="O12" s="1"/>
      <c r="P12" s="1"/>
      <c r="Q12" s="1"/>
      <c r="R12" s="1"/>
      <c r="S12" s="1"/>
      <c r="T12" s="1"/>
      <c r="U12" s="1"/>
      <c r="V12" s="1"/>
      <c r="W12" s="1"/>
      <c r="X12" s="1"/>
      <c r="Y12" s="1"/>
      <c r="Z12" s="1"/>
    </row>
    <row r="13" spans="1:26" ht="14.25" customHeight="1" x14ac:dyDescent="0.3">
      <c r="A13" s="1"/>
      <c r="B13" s="1"/>
      <c r="C13" s="1"/>
      <c r="D13" s="4" t="s">
        <v>11</v>
      </c>
      <c r="E13" s="9">
        <v>12</v>
      </c>
      <c r="F13" s="1"/>
      <c r="G13" s="10">
        <v>13</v>
      </c>
      <c r="H13" s="1"/>
      <c r="I13" s="1"/>
      <c r="J13" s="1"/>
      <c r="K13" s="1"/>
      <c r="L13" s="1"/>
      <c r="M13" s="1"/>
      <c r="N13" s="1"/>
      <c r="O13" s="1"/>
      <c r="P13" s="1"/>
      <c r="Q13" s="1"/>
      <c r="R13" s="1"/>
      <c r="S13" s="1"/>
      <c r="T13" s="1"/>
      <c r="U13" s="1"/>
      <c r="V13" s="1"/>
      <c r="W13" s="1"/>
      <c r="X13" s="1"/>
      <c r="Y13" s="1"/>
      <c r="Z13" s="1"/>
    </row>
    <row r="14" spans="1:26" ht="14.25" customHeight="1" x14ac:dyDescent="0.3">
      <c r="A14" s="1"/>
      <c r="B14" s="1"/>
      <c r="C14" s="1"/>
      <c r="D14" s="4" t="s">
        <v>12</v>
      </c>
      <c r="E14" s="14">
        <f>VLOOKUP('Country selection'!$E$5,Parameters!$A$2:$V$9,G14,FALSE)</f>
        <v>23.48</v>
      </c>
      <c r="F14" s="1"/>
      <c r="G14" s="10">
        <v>14</v>
      </c>
      <c r="H14" s="1"/>
      <c r="I14" s="1"/>
      <c r="J14" s="1"/>
      <c r="K14" s="1"/>
      <c r="L14" s="1"/>
      <c r="M14" s="1"/>
      <c r="N14" s="1"/>
      <c r="O14" s="1"/>
      <c r="P14" s="1"/>
      <c r="Q14" s="1"/>
      <c r="R14" s="1"/>
      <c r="S14" s="1"/>
      <c r="T14" s="1"/>
      <c r="U14" s="1"/>
      <c r="V14" s="1"/>
      <c r="W14" s="1"/>
      <c r="X14" s="1"/>
      <c r="Y14" s="1"/>
      <c r="Z14" s="1"/>
    </row>
    <row r="15" spans="1:26" ht="14.25" customHeight="1" x14ac:dyDescent="0.3">
      <c r="A15" s="1"/>
      <c r="B15" s="1"/>
      <c r="C15" s="1"/>
      <c r="D15" s="4" t="s">
        <v>13</v>
      </c>
      <c r="E15" s="14">
        <f>VLOOKUP('Country selection'!$E$5,Parameters!$A$2:$V$9,G15,FALSE)</f>
        <v>8.69</v>
      </c>
      <c r="F15" s="1"/>
      <c r="G15" s="10">
        <v>15</v>
      </c>
      <c r="H15" s="1"/>
      <c r="I15" s="1"/>
      <c r="J15" s="1"/>
      <c r="K15" s="1"/>
      <c r="L15" s="1"/>
      <c r="M15" s="1"/>
      <c r="N15" s="1"/>
      <c r="O15" s="1"/>
      <c r="P15" s="1"/>
      <c r="Q15" s="1"/>
      <c r="R15" s="1"/>
      <c r="S15" s="1"/>
      <c r="T15" s="1"/>
      <c r="U15" s="1"/>
      <c r="V15" s="1"/>
      <c r="W15" s="1"/>
      <c r="X15" s="1"/>
      <c r="Y15" s="1"/>
      <c r="Z15" s="1"/>
    </row>
    <row r="16" spans="1:26" ht="14.25" customHeight="1" x14ac:dyDescent="0.3">
      <c r="A16" s="1"/>
      <c r="B16" s="1"/>
      <c r="C16" s="1"/>
      <c r="D16" s="4" t="s">
        <v>14</v>
      </c>
      <c r="E16" s="15">
        <f>E14+E15</f>
        <v>32.17</v>
      </c>
      <c r="F16" s="1"/>
      <c r="G16" s="10"/>
      <c r="H16" s="1"/>
      <c r="I16" s="1"/>
      <c r="J16" s="1"/>
      <c r="K16" s="1"/>
      <c r="L16" s="1"/>
      <c r="M16" s="1"/>
      <c r="N16" s="1"/>
      <c r="O16" s="1"/>
      <c r="P16" s="1"/>
      <c r="Q16" s="1"/>
      <c r="R16" s="1"/>
      <c r="S16" s="1"/>
      <c r="T16" s="1"/>
      <c r="U16" s="1"/>
      <c r="V16" s="1"/>
      <c r="W16" s="1"/>
      <c r="X16" s="1"/>
      <c r="Y16" s="1"/>
      <c r="Z16" s="1"/>
    </row>
    <row r="17" spans="1:26" ht="14.25" customHeight="1" x14ac:dyDescent="0.3">
      <c r="A17" s="1"/>
      <c r="B17" s="1"/>
      <c r="C17" s="1"/>
      <c r="D17" s="4" t="s">
        <v>15</v>
      </c>
      <c r="E17" s="15">
        <f>VLOOKUP('Country selection'!$E$5,Parameters!$A$2:$V$9,G17,FALSE)</f>
        <v>1717.4</v>
      </c>
      <c r="F17" s="1"/>
      <c r="G17" s="10">
        <v>16</v>
      </c>
      <c r="H17" s="1"/>
      <c r="I17" s="1"/>
      <c r="J17" s="1"/>
      <c r="K17" s="1"/>
      <c r="L17" s="1"/>
      <c r="M17" s="1"/>
      <c r="N17" s="1"/>
      <c r="O17" s="1"/>
      <c r="P17" s="1"/>
      <c r="Q17" s="1"/>
      <c r="R17" s="1"/>
      <c r="S17" s="1"/>
      <c r="T17" s="1"/>
      <c r="U17" s="1"/>
      <c r="V17" s="1"/>
      <c r="W17" s="1"/>
      <c r="X17" s="1"/>
      <c r="Y17" s="1"/>
      <c r="Z17" s="1"/>
    </row>
    <row r="18" spans="1:26" ht="14.25" customHeight="1" x14ac:dyDescent="0.3">
      <c r="A18" s="1"/>
      <c r="B18" s="1"/>
      <c r="C18" s="1"/>
      <c r="D18" s="4" t="s">
        <v>16</v>
      </c>
      <c r="E18" s="16">
        <v>0.28799999999999998</v>
      </c>
      <c r="F18" s="1"/>
      <c r="G18" s="10"/>
      <c r="H18" s="1"/>
      <c r="I18" s="12"/>
      <c r="J18" s="1"/>
      <c r="K18" s="1"/>
      <c r="L18" s="12"/>
      <c r="M18" s="12"/>
      <c r="N18" s="1"/>
      <c r="O18" s="1"/>
      <c r="P18" s="1"/>
      <c r="Q18" s="1"/>
      <c r="R18" s="1"/>
      <c r="S18" s="1"/>
      <c r="T18" s="1"/>
      <c r="U18" s="1"/>
      <c r="V18" s="1"/>
      <c r="W18" s="1"/>
      <c r="X18" s="1"/>
      <c r="Y18" s="1"/>
      <c r="Z18" s="1"/>
    </row>
    <row r="19" spans="1:26" ht="14.25" customHeight="1" x14ac:dyDescent="0.3">
      <c r="A19" s="1"/>
      <c r="B19" s="1"/>
      <c r="C19" s="1"/>
      <c r="D19" s="4" t="s">
        <v>17</v>
      </c>
      <c r="E19" s="138">
        <f>VLOOKUP('Country selection'!$E$5,Parameters!$A$2:$V$9,G19,FALSE)</f>
        <v>4.9000000000000002E-2</v>
      </c>
      <c r="F19" s="1"/>
      <c r="G19" s="10">
        <v>22</v>
      </c>
      <c r="H19" s="1"/>
      <c r="I19" s="1"/>
      <c r="J19" s="1"/>
      <c r="K19" s="1"/>
      <c r="L19" s="1"/>
      <c r="M19" s="17"/>
      <c r="N19" s="1"/>
      <c r="O19" s="1"/>
      <c r="P19" s="1"/>
      <c r="Q19" s="1"/>
      <c r="R19" s="1"/>
      <c r="S19" s="1"/>
      <c r="T19" s="1"/>
      <c r="U19" s="1"/>
      <c r="V19" s="1"/>
      <c r="W19" s="1"/>
      <c r="X19" s="1"/>
      <c r="Y19" s="1"/>
      <c r="Z19" s="1"/>
    </row>
    <row r="20" spans="1:26" ht="14.25" customHeight="1" x14ac:dyDescent="0.3">
      <c r="A20" s="1"/>
      <c r="B20" s="1"/>
      <c r="C20" s="1"/>
      <c r="D20" s="4" t="s">
        <v>18</v>
      </c>
      <c r="E20" s="16">
        <v>0.54</v>
      </c>
      <c r="F20" s="1"/>
      <c r="G20" s="10"/>
      <c r="H20" s="1"/>
      <c r="I20" s="1"/>
      <c r="J20" s="1"/>
      <c r="K20" s="1"/>
      <c r="L20" s="1"/>
      <c r="M20" s="17"/>
      <c r="N20" s="1"/>
      <c r="O20" s="1"/>
      <c r="P20" s="1"/>
      <c r="Q20" s="1"/>
      <c r="R20" s="1"/>
      <c r="S20" s="1"/>
      <c r="T20" s="1"/>
      <c r="U20" s="1"/>
      <c r="V20" s="1"/>
      <c r="W20" s="1"/>
      <c r="X20" s="1"/>
      <c r="Y20" s="1"/>
      <c r="Z20" s="1"/>
    </row>
    <row r="21" spans="1:26" ht="14.25" customHeight="1" x14ac:dyDescent="0.3">
      <c r="A21" s="1"/>
      <c r="B21" s="1"/>
      <c r="C21" s="1"/>
      <c r="D21" s="4" t="s">
        <v>19</v>
      </c>
      <c r="E21" s="18">
        <f>VLOOKUP('Country selection'!$E$5,Parameters!$A$2:$V$9,G21,FALSE)</f>
        <v>0.05</v>
      </c>
      <c r="F21" s="1"/>
      <c r="G21" s="10">
        <v>18</v>
      </c>
      <c r="H21" s="1"/>
      <c r="I21" s="1"/>
      <c r="J21" s="1"/>
      <c r="K21" s="1"/>
      <c r="L21" s="1"/>
      <c r="M21" s="17"/>
      <c r="N21" s="1"/>
      <c r="O21" s="1"/>
      <c r="P21" s="1"/>
      <c r="Q21" s="1"/>
      <c r="R21" s="1"/>
      <c r="S21" s="1"/>
      <c r="T21" s="1"/>
      <c r="U21" s="1"/>
      <c r="V21" s="1"/>
      <c r="W21" s="1"/>
      <c r="X21" s="1"/>
      <c r="Y21" s="1"/>
      <c r="Z21" s="1"/>
    </row>
    <row r="22" spans="1:26" ht="14.25" customHeight="1" x14ac:dyDescent="0.3">
      <c r="A22" s="1"/>
      <c r="B22" s="1"/>
      <c r="C22" s="1"/>
      <c r="D22" s="4" t="s">
        <v>20</v>
      </c>
      <c r="E22" s="18">
        <f>VLOOKUP('Country selection'!$E$5,Parameters!$A$2:$V$9,G22,FALSE)</f>
        <v>0.71</v>
      </c>
      <c r="F22" s="1"/>
      <c r="G22" s="10">
        <v>19</v>
      </c>
      <c r="H22" s="1"/>
      <c r="I22" s="1"/>
      <c r="J22" s="1"/>
      <c r="K22" s="1"/>
      <c r="L22" s="1"/>
      <c r="M22" s="17"/>
      <c r="N22" s="1"/>
      <c r="O22" s="1"/>
      <c r="P22" s="1"/>
      <c r="Q22" s="1"/>
      <c r="R22" s="1"/>
      <c r="S22" s="1"/>
      <c r="T22" s="1"/>
      <c r="U22" s="1"/>
      <c r="V22" s="1"/>
      <c r="W22" s="1"/>
      <c r="X22" s="1"/>
      <c r="Y22" s="1"/>
      <c r="Z22" s="1"/>
    </row>
    <row r="23" spans="1:26" ht="14.25" customHeight="1" x14ac:dyDescent="0.3">
      <c r="A23" s="1"/>
      <c r="B23" s="1"/>
      <c r="C23" s="1"/>
      <c r="D23" s="4" t="s">
        <v>21</v>
      </c>
      <c r="E23" s="15">
        <f>VLOOKUP('Country selection'!$E$5,Parameters!$A$2:$V$9,G23,FALSE)</f>
        <v>7507.16</v>
      </c>
      <c r="F23" s="1"/>
      <c r="G23" s="10">
        <v>20</v>
      </c>
      <c r="H23" s="1"/>
      <c r="I23" s="1"/>
      <c r="J23" s="1"/>
      <c r="K23" s="1"/>
      <c r="L23" s="1"/>
      <c r="M23" s="17"/>
      <c r="N23" s="1"/>
      <c r="O23" s="1"/>
      <c r="P23" s="1"/>
      <c r="Q23" s="1"/>
      <c r="R23" s="1"/>
      <c r="S23" s="1"/>
      <c r="T23" s="1"/>
      <c r="U23" s="1"/>
      <c r="V23" s="1"/>
      <c r="W23" s="1"/>
      <c r="X23" s="1"/>
      <c r="Y23" s="1"/>
      <c r="Z23" s="1"/>
    </row>
    <row r="24" spans="1:26" ht="14.25" customHeight="1" thickBot="1" x14ac:dyDescent="0.35">
      <c r="A24" s="1"/>
      <c r="B24" s="1"/>
      <c r="C24" s="1"/>
      <c r="D24" s="111" t="s">
        <v>135</v>
      </c>
      <c r="E24" s="112">
        <f>VLOOKUP('Country selection'!$E$5,Parameters!$A$2:$W$9,G24,FALSE)</f>
        <v>0.73</v>
      </c>
      <c r="F24" s="1"/>
      <c r="G24" s="10">
        <v>23</v>
      </c>
      <c r="H24" s="1"/>
      <c r="I24" s="1"/>
      <c r="J24" s="1"/>
      <c r="K24" s="1"/>
      <c r="L24" s="1"/>
      <c r="M24" s="1"/>
      <c r="N24" s="1"/>
      <c r="O24" s="1"/>
      <c r="P24" s="1"/>
      <c r="Q24" s="1"/>
      <c r="R24" s="1"/>
      <c r="S24" s="1"/>
      <c r="T24" s="1"/>
      <c r="U24" s="1"/>
      <c r="V24" s="1"/>
      <c r="W24" s="1"/>
      <c r="X24" s="1"/>
      <c r="Y24" s="1"/>
      <c r="Z24" s="1"/>
    </row>
    <row r="25" spans="1:26" ht="14.25" customHeight="1" thickBot="1" x14ac:dyDescent="0.35">
      <c r="A25" s="1"/>
      <c r="B25" s="1"/>
      <c r="C25" s="1"/>
      <c r="D25" s="118" t="s">
        <v>160</v>
      </c>
      <c r="E25" s="119">
        <v>0</v>
      </c>
      <c r="F25" s="1"/>
      <c r="G25" s="1"/>
      <c r="H25" s="1"/>
      <c r="I25" s="1"/>
      <c r="J25" s="1"/>
      <c r="K25" s="1"/>
      <c r="L25" s="1"/>
      <c r="M25" s="1"/>
      <c r="N25" s="1"/>
      <c r="O25" s="1"/>
      <c r="P25" s="1"/>
      <c r="Q25" s="1"/>
      <c r="R25" s="1"/>
      <c r="S25" s="1"/>
      <c r="T25" s="1"/>
      <c r="U25" s="1"/>
      <c r="V25" s="1"/>
      <c r="W25" s="1"/>
      <c r="X25" s="1"/>
      <c r="Y25" s="1"/>
      <c r="Z25" s="1"/>
    </row>
    <row r="26" spans="1:26" ht="14.25" customHeight="1" x14ac:dyDescent="0.3">
      <c r="A26" s="1"/>
      <c r="B26" s="1"/>
      <c r="C26" s="1"/>
      <c r="D26" s="4"/>
      <c r="E26" s="1"/>
      <c r="F26" s="1"/>
      <c r="G26" s="1"/>
      <c r="H26" s="1"/>
      <c r="I26" s="1"/>
      <c r="J26" s="1"/>
      <c r="K26" s="1"/>
      <c r="L26" s="1"/>
      <c r="M26" s="1"/>
      <c r="N26" s="1"/>
      <c r="O26" s="1"/>
      <c r="P26" s="1"/>
      <c r="Q26" s="1"/>
      <c r="R26" s="1"/>
      <c r="S26" s="1"/>
      <c r="T26" s="1"/>
      <c r="U26" s="1"/>
      <c r="V26" s="1"/>
      <c r="W26" s="1"/>
      <c r="X26" s="1"/>
      <c r="Y26" s="1"/>
      <c r="Z26" s="1"/>
    </row>
    <row r="27" spans="1:26" ht="14.25" customHeight="1" x14ac:dyDescent="0.3">
      <c r="A27" s="1"/>
      <c r="B27" s="1"/>
      <c r="C27" s="1"/>
      <c r="D27" s="4"/>
      <c r="E27" s="1"/>
      <c r="F27" s="1"/>
      <c r="G27" s="1"/>
      <c r="H27" s="1"/>
      <c r="I27" s="1"/>
      <c r="J27" s="1"/>
      <c r="K27" s="1"/>
      <c r="L27" s="1"/>
      <c r="M27" s="1"/>
      <c r="N27" s="1"/>
      <c r="O27" s="1"/>
      <c r="P27" s="1"/>
      <c r="Q27" s="1"/>
      <c r="R27" s="1"/>
      <c r="S27" s="1"/>
      <c r="T27" s="1"/>
      <c r="U27" s="1"/>
      <c r="V27" s="1"/>
      <c r="W27" s="1"/>
      <c r="X27" s="1"/>
      <c r="Y27" s="1"/>
      <c r="Z27" s="1"/>
    </row>
    <row r="28" spans="1:26" ht="14.25" customHeight="1"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x14ac:dyDescent="0.3">
      <c r="A31" s="1"/>
      <c r="B31" s="1"/>
      <c r="C31" s="1"/>
      <c r="F31" s="1"/>
      <c r="G31" s="1"/>
      <c r="H31" s="1"/>
      <c r="I31" s="1"/>
      <c r="J31" s="1"/>
      <c r="K31" s="1"/>
      <c r="L31" s="1"/>
      <c r="M31" s="1"/>
      <c r="N31" s="1"/>
      <c r="O31" s="1"/>
      <c r="P31" s="1"/>
      <c r="Q31" s="1"/>
      <c r="R31" s="1"/>
      <c r="S31" s="1"/>
      <c r="T31" s="1"/>
      <c r="U31" s="1"/>
      <c r="V31" s="1"/>
      <c r="W31" s="1"/>
      <c r="X31" s="1"/>
      <c r="Y31" s="1"/>
      <c r="Z31" s="1"/>
    </row>
    <row r="32" spans="1:26" ht="14.25" customHeight="1" x14ac:dyDescent="0.3">
      <c r="A32" s="1"/>
      <c r="B32" s="1"/>
      <c r="C32" s="1"/>
      <c r="F32" s="1"/>
      <c r="G32" s="1"/>
      <c r="H32" s="1"/>
      <c r="I32" s="1"/>
      <c r="J32" s="1"/>
      <c r="K32" s="1"/>
      <c r="L32" s="1"/>
      <c r="M32" s="1"/>
      <c r="N32" s="1"/>
      <c r="O32" s="1"/>
      <c r="P32" s="1"/>
      <c r="Q32" s="1"/>
      <c r="R32" s="1"/>
      <c r="S32" s="1"/>
      <c r="T32" s="1"/>
      <c r="U32" s="1"/>
      <c r="V32" s="1"/>
      <c r="W32" s="1"/>
      <c r="X32" s="1"/>
      <c r="Y32" s="1"/>
      <c r="Z32" s="1"/>
    </row>
    <row r="33" spans="1:26" ht="14.25" customHeight="1" x14ac:dyDescent="0.3">
      <c r="A33" s="1"/>
      <c r="B33" s="1"/>
      <c r="C33" s="1"/>
      <c r="F33" s="1"/>
      <c r="G33" s="1"/>
      <c r="H33" s="1"/>
      <c r="I33" s="1"/>
      <c r="J33" s="1"/>
      <c r="K33" s="1"/>
      <c r="L33" s="1"/>
      <c r="M33" s="1"/>
      <c r="N33" s="1"/>
      <c r="O33" s="1"/>
      <c r="P33" s="1"/>
      <c r="Q33" s="1"/>
      <c r="R33" s="1"/>
      <c r="S33" s="1"/>
      <c r="T33" s="1"/>
      <c r="U33" s="1"/>
      <c r="V33" s="1"/>
      <c r="W33" s="1"/>
      <c r="X33" s="1"/>
      <c r="Y33" s="1"/>
      <c r="Z33" s="1"/>
    </row>
    <row r="34" spans="1:26" ht="14.25" customHeight="1" x14ac:dyDescent="0.3">
      <c r="A34" s="1"/>
      <c r="B34" s="1"/>
      <c r="C34" s="1"/>
      <c r="F34" s="1"/>
      <c r="G34" s="1"/>
      <c r="H34" s="1"/>
      <c r="I34" s="1"/>
      <c r="J34" s="1"/>
      <c r="K34" s="1"/>
      <c r="L34" s="1"/>
      <c r="M34" s="1"/>
      <c r="N34" s="1"/>
      <c r="O34" s="1"/>
      <c r="P34" s="1"/>
      <c r="Q34" s="1"/>
      <c r="R34" s="1"/>
      <c r="S34" s="1"/>
      <c r="T34" s="1"/>
      <c r="U34" s="1"/>
      <c r="V34" s="1"/>
      <c r="W34" s="1"/>
      <c r="X34" s="1"/>
      <c r="Y34" s="1"/>
      <c r="Z34" s="1"/>
    </row>
    <row r="35" spans="1:26" ht="14.25" customHeight="1" x14ac:dyDescent="0.3">
      <c r="A35" s="1"/>
      <c r="B35" s="1"/>
      <c r="C35" s="1"/>
      <c r="F35" s="1"/>
      <c r="G35" s="1"/>
      <c r="H35" s="1"/>
      <c r="I35" s="1"/>
      <c r="J35" s="1"/>
      <c r="K35" s="1"/>
      <c r="L35" s="1"/>
      <c r="M35" s="1"/>
      <c r="N35" s="1"/>
      <c r="O35" s="1"/>
      <c r="P35" s="1"/>
      <c r="Q35" s="1"/>
      <c r="R35" s="1"/>
      <c r="S35" s="1"/>
      <c r="T35" s="1"/>
      <c r="U35" s="1"/>
      <c r="V35" s="1"/>
      <c r="W35" s="1"/>
      <c r="X35" s="1"/>
      <c r="Y35" s="1"/>
      <c r="Z35" s="1"/>
    </row>
    <row r="36" spans="1:26" ht="14.25" customHeight="1" x14ac:dyDescent="0.3">
      <c r="A36" s="1"/>
      <c r="B36" s="1"/>
      <c r="C36" s="1"/>
      <c r="F36" s="1"/>
      <c r="G36" s="1"/>
      <c r="H36" s="1"/>
      <c r="I36" s="1"/>
      <c r="J36" s="1"/>
      <c r="K36" s="1"/>
      <c r="L36" s="1"/>
      <c r="M36" s="1"/>
      <c r="N36" s="1"/>
      <c r="O36" s="1"/>
      <c r="P36" s="1"/>
      <c r="Q36" s="1"/>
      <c r="R36" s="1"/>
      <c r="S36" s="1"/>
      <c r="T36" s="1"/>
      <c r="U36" s="1"/>
      <c r="V36" s="1"/>
      <c r="W36" s="1"/>
      <c r="X36" s="1"/>
      <c r="Y36" s="1"/>
      <c r="Z36" s="1"/>
    </row>
    <row r="37" spans="1:26" ht="14.25" customHeight="1" x14ac:dyDescent="0.3">
      <c r="A37" s="1"/>
      <c r="B37" s="1"/>
      <c r="C37" s="1"/>
      <c r="F37" s="1"/>
      <c r="G37" s="1"/>
      <c r="H37" s="1"/>
      <c r="I37" s="1"/>
      <c r="J37" s="1"/>
      <c r="K37" s="1"/>
      <c r="L37" s="1"/>
      <c r="M37" s="1"/>
      <c r="N37" s="1"/>
      <c r="O37" s="1"/>
      <c r="P37" s="1"/>
      <c r="Q37" s="1"/>
      <c r="R37" s="1"/>
      <c r="S37" s="1"/>
      <c r="T37" s="1"/>
      <c r="U37" s="1"/>
      <c r="V37" s="1"/>
      <c r="W37" s="1"/>
      <c r="X37" s="1"/>
      <c r="Y37" s="1"/>
      <c r="Z37" s="1"/>
    </row>
    <row r="38" spans="1:26" ht="14.25" customHeight="1" x14ac:dyDescent="0.3">
      <c r="A38" s="1"/>
      <c r="B38" s="1"/>
      <c r="C38" s="1"/>
      <c r="F38" s="1"/>
      <c r="G38" s="1"/>
      <c r="H38" s="1"/>
      <c r="I38" s="1"/>
      <c r="J38" s="1"/>
      <c r="K38" s="1"/>
      <c r="L38" s="1"/>
      <c r="M38" s="1"/>
      <c r="N38" s="1"/>
      <c r="O38" s="1"/>
      <c r="P38" s="1"/>
      <c r="Q38" s="1"/>
      <c r="R38" s="1"/>
      <c r="S38" s="1"/>
      <c r="T38" s="1"/>
      <c r="U38" s="1"/>
      <c r="V38" s="1"/>
      <c r="W38" s="1"/>
      <c r="X38" s="1"/>
      <c r="Y38" s="1"/>
      <c r="Z38" s="1"/>
    </row>
    <row r="39" spans="1:26" ht="14.25" customHeight="1" x14ac:dyDescent="0.3">
      <c r="A39" s="1"/>
      <c r="B39" s="1"/>
      <c r="C39" s="1"/>
      <c r="F39" s="1"/>
      <c r="G39" s="1"/>
      <c r="H39" s="1"/>
      <c r="I39" s="1"/>
      <c r="J39" s="1"/>
      <c r="K39" s="1"/>
      <c r="L39" s="1"/>
      <c r="M39" s="1"/>
      <c r="N39" s="1"/>
      <c r="O39" s="1"/>
      <c r="P39" s="1"/>
      <c r="Q39" s="1"/>
      <c r="R39" s="1"/>
      <c r="S39" s="1"/>
      <c r="T39" s="1"/>
      <c r="U39" s="1"/>
      <c r="V39" s="1"/>
      <c r="W39" s="1"/>
      <c r="X39" s="1"/>
      <c r="Y39" s="1"/>
      <c r="Z39" s="1"/>
    </row>
    <row r="40" spans="1:26" ht="14.25" customHeight="1" x14ac:dyDescent="0.3">
      <c r="A40" s="1"/>
      <c r="B40" s="1"/>
      <c r="C40" s="1"/>
      <c r="F40" s="1"/>
      <c r="G40" s="1"/>
      <c r="H40" s="1"/>
      <c r="I40" s="1"/>
      <c r="J40" s="1"/>
      <c r="K40" s="1"/>
      <c r="L40" s="1"/>
      <c r="M40" s="1"/>
      <c r="N40" s="1"/>
      <c r="O40" s="1"/>
      <c r="P40" s="1"/>
      <c r="Q40" s="1"/>
      <c r="R40" s="1"/>
      <c r="S40" s="1"/>
      <c r="T40" s="1"/>
      <c r="U40" s="1"/>
      <c r="V40" s="1"/>
      <c r="W40" s="1"/>
      <c r="X40" s="1"/>
      <c r="Y40" s="1"/>
      <c r="Z40" s="1"/>
    </row>
    <row r="41" spans="1:26" ht="14.25" customHeight="1" x14ac:dyDescent="0.3">
      <c r="A41" s="1"/>
      <c r="B41" s="1"/>
      <c r="C41" s="1"/>
      <c r="F41" s="1"/>
      <c r="G41" s="1"/>
      <c r="H41" s="1"/>
      <c r="I41" s="1"/>
      <c r="J41" s="1"/>
      <c r="K41" s="1"/>
      <c r="L41" s="1"/>
      <c r="M41" s="1"/>
      <c r="N41" s="1"/>
      <c r="O41" s="1"/>
      <c r="P41" s="1"/>
      <c r="Q41" s="1"/>
      <c r="R41" s="1"/>
      <c r="S41" s="1"/>
      <c r="T41" s="1"/>
      <c r="U41" s="1"/>
      <c r="V41" s="1"/>
      <c r="W41" s="1"/>
      <c r="X41" s="1"/>
      <c r="Y41" s="1"/>
      <c r="Z41" s="1"/>
    </row>
    <row r="42" spans="1:26" ht="14.25" customHeight="1"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ataValidations count="1">
    <dataValidation type="list" allowBlank="1" showErrorMessage="1" sqref="E5">
      <formula1>Country</formula1>
    </dataValidation>
  </dataValidations>
  <hyperlinks>
    <hyperlink ref="G3" location="'Country selection'!A1" display="Country Selection"/>
  </hyperlinks>
  <pageMargins left="0.7" right="0.7" top="0.75" bottom="0.75" header="0" footer="0"/>
  <pageSetup paperSize="9"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tabColor rgb="FFFF0000"/>
  </sheetPr>
  <dimension ref="A1:CX9"/>
  <sheetViews>
    <sheetView workbookViewId="0"/>
  </sheetViews>
  <sheetFormatPr baseColWidth="10" defaultColWidth="14.44140625" defaultRowHeight="15" customHeight="1" x14ac:dyDescent="0.3"/>
  <cols>
    <col min="1" max="1" width="31.33203125" customWidth="1"/>
    <col min="2" max="102" width="8.6640625" customWidth="1"/>
  </cols>
  <sheetData>
    <row r="1" spans="1:102" ht="14.25" customHeight="1" x14ac:dyDescent="0.3">
      <c r="A1" s="120" t="s">
        <v>123</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s="134" customFormat="1" ht="14.25" customHeight="1" x14ac:dyDescent="0.3">
      <c r="A2" s="133" t="s">
        <v>2</v>
      </c>
      <c r="B2" s="133">
        <v>8.8400000000000006E-3</v>
      </c>
      <c r="C2" s="133">
        <v>5.4000000000000001E-4</v>
      </c>
      <c r="D2" s="133">
        <v>4.0000000000000002E-4</v>
      </c>
      <c r="E2" s="133">
        <v>2.7999999999999998E-4</v>
      </c>
      <c r="F2" s="133">
        <v>2.1000000000000001E-4</v>
      </c>
      <c r="G2" s="133">
        <v>1.6000000000000001E-4</v>
      </c>
      <c r="H2" s="133">
        <v>1.2999999999999999E-4</v>
      </c>
      <c r="I2" s="133">
        <v>1.1E-4</v>
      </c>
      <c r="J2" s="133">
        <v>1E-4</v>
      </c>
      <c r="K2" s="133">
        <v>1.1E-4</v>
      </c>
      <c r="L2" s="133">
        <v>1.1E-4</v>
      </c>
      <c r="M2" s="133">
        <v>1.2E-4</v>
      </c>
      <c r="N2" s="133">
        <v>1.3999999999999999E-4</v>
      </c>
      <c r="O2" s="133">
        <v>1.8000000000000001E-4</v>
      </c>
      <c r="P2" s="133">
        <v>2.2000000000000001E-4</v>
      </c>
      <c r="Q2" s="133">
        <v>2.7E-4</v>
      </c>
      <c r="R2" s="133">
        <v>3.2000000000000003E-4</v>
      </c>
      <c r="S2" s="133">
        <v>3.6999999999999999E-4</v>
      </c>
      <c r="T2" s="133">
        <v>4.0999999999999999E-4</v>
      </c>
      <c r="U2" s="133">
        <v>4.4000000000000002E-4</v>
      </c>
      <c r="V2" s="133">
        <v>4.4999999999999999E-4</v>
      </c>
      <c r="W2" s="133">
        <v>4.6000000000000001E-4</v>
      </c>
      <c r="X2" s="133">
        <v>4.6000000000000001E-4</v>
      </c>
      <c r="Y2" s="133">
        <v>4.8000000000000001E-4</v>
      </c>
      <c r="Z2" s="133">
        <v>5.1000000000000004E-4</v>
      </c>
      <c r="AA2" s="133">
        <v>5.4000000000000001E-4</v>
      </c>
      <c r="AB2" s="133">
        <v>5.8E-4</v>
      </c>
      <c r="AC2" s="133">
        <v>6.0999999999999997E-4</v>
      </c>
      <c r="AD2" s="133">
        <v>6.4999999999999997E-4</v>
      </c>
      <c r="AE2" s="133">
        <v>6.8000000000000005E-4</v>
      </c>
      <c r="AF2" s="133">
        <v>6.9999999999999999E-4</v>
      </c>
      <c r="AG2" s="133">
        <v>7.2999999999999996E-4</v>
      </c>
      <c r="AH2" s="133">
        <v>7.6999999999999996E-4</v>
      </c>
      <c r="AI2" s="133">
        <v>8.3000000000000001E-4</v>
      </c>
      <c r="AJ2" s="133">
        <v>8.9999999999999998E-4</v>
      </c>
      <c r="AK2" s="133">
        <v>9.7999999999999997E-4</v>
      </c>
      <c r="AL2" s="133">
        <v>1.08E-3</v>
      </c>
      <c r="AM2" s="133">
        <v>1.1900000000000001E-3</v>
      </c>
      <c r="AN2" s="133">
        <v>1.2999999999999999E-3</v>
      </c>
      <c r="AO2" s="133">
        <v>1.41E-3</v>
      </c>
      <c r="AP2" s="133">
        <v>1.5100000000000001E-3</v>
      </c>
      <c r="AQ2" s="133">
        <v>1.6199999999999999E-3</v>
      </c>
      <c r="AR2" s="133">
        <v>1.75E-3</v>
      </c>
      <c r="AS2" s="133">
        <v>1.89E-3</v>
      </c>
      <c r="AT2" s="133">
        <v>2.0500000000000002E-3</v>
      </c>
      <c r="AU2" s="133">
        <v>2.2399999999999998E-3</v>
      </c>
      <c r="AV2" s="133">
        <v>2.4499999999999999E-3</v>
      </c>
      <c r="AW2" s="133">
        <v>2.6700000000000001E-3</v>
      </c>
      <c r="AX2" s="133">
        <v>2.8999999999999998E-3</v>
      </c>
      <c r="AY2" s="133">
        <v>3.15E-3</v>
      </c>
      <c r="AZ2" s="133">
        <v>3.3999999999999998E-3</v>
      </c>
      <c r="BA2" s="133">
        <v>3.6800000000000001E-3</v>
      </c>
      <c r="BB2" s="133">
        <v>3.98E-3</v>
      </c>
      <c r="BC2" s="133">
        <v>4.3200000000000001E-3</v>
      </c>
      <c r="BD2" s="133">
        <v>4.7200000000000002E-3</v>
      </c>
      <c r="BE2" s="133">
        <v>5.1700000000000001E-3</v>
      </c>
      <c r="BF2" s="133">
        <v>5.7099999999999998E-3</v>
      </c>
      <c r="BG2" s="133">
        <v>6.3299999999999997E-3</v>
      </c>
      <c r="BH2" s="133">
        <v>7.0400000000000003E-3</v>
      </c>
      <c r="BI2" s="133">
        <v>7.8399999999999997E-3</v>
      </c>
      <c r="BJ2" s="133">
        <v>8.7100000000000007E-3</v>
      </c>
      <c r="BK2" s="133">
        <v>9.6399999999999993E-3</v>
      </c>
      <c r="BL2" s="133">
        <v>1.059E-2</v>
      </c>
      <c r="BM2" s="133">
        <v>1.155E-2</v>
      </c>
      <c r="BN2" s="133">
        <v>1.251E-2</v>
      </c>
      <c r="BO2" s="133">
        <v>1.349E-2</v>
      </c>
      <c r="BP2" s="133">
        <v>1.4540000000000001E-2</v>
      </c>
      <c r="BQ2" s="133">
        <v>1.5709999999999998E-2</v>
      </c>
      <c r="BR2" s="133">
        <v>1.7049999999999999E-2</v>
      </c>
      <c r="BS2" s="133">
        <v>1.8599999999999998E-2</v>
      </c>
      <c r="BT2" s="133">
        <v>2.0369999999999999E-2</v>
      </c>
      <c r="BU2" s="133">
        <v>2.2360000000000001E-2</v>
      </c>
      <c r="BV2" s="133">
        <v>2.4539999999999999E-2</v>
      </c>
      <c r="BW2" s="133">
        <v>2.691E-2</v>
      </c>
      <c r="BX2" s="133">
        <v>2.9440000000000001E-2</v>
      </c>
      <c r="BY2" s="133">
        <v>3.2149999999999998E-2</v>
      </c>
      <c r="BZ2" s="133">
        <v>3.5090000000000003E-2</v>
      </c>
      <c r="CA2" s="133">
        <v>3.8280000000000002E-2</v>
      </c>
      <c r="CB2" s="133">
        <v>4.1790000000000001E-2</v>
      </c>
      <c r="CC2" s="133">
        <v>4.5650000000000003E-2</v>
      </c>
      <c r="CD2" s="133">
        <v>4.9910000000000003E-2</v>
      </c>
      <c r="CE2" s="133">
        <v>5.457E-2</v>
      </c>
      <c r="CF2" s="133">
        <v>5.9650000000000002E-2</v>
      </c>
      <c r="CG2" s="133">
        <v>6.5180000000000002E-2</v>
      </c>
      <c r="CH2" s="133">
        <v>7.1179999999999993E-2</v>
      </c>
      <c r="CI2" s="133">
        <v>7.7700000000000005E-2</v>
      </c>
      <c r="CJ2" s="133">
        <v>8.48E-2</v>
      </c>
      <c r="CK2" s="133">
        <v>9.2530000000000001E-2</v>
      </c>
      <c r="CL2" s="133">
        <v>0.10097</v>
      </c>
      <c r="CM2" s="133">
        <v>0.11015</v>
      </c>
      <c r="CN2" s="133">
        <v>0.12014</v>
      </c>
      <c r="CO2" s="133">
        <v>0.13095999999999999</v>
      </c>
      <c r="CP2" s="133">
        <v>0.14266000000000001</v>
      </c>
      <c r="CQ2" s="133">
        <v>0.15532000000000001</v>
      </c>
      <c r="CR2" s="133">
        <v>0.16905999999999999</v>
      </c>
      <c r="CS2" s="133">
        <v>0.18426000000000001</v>
      </c>
      <c r="CT2" s="133">
        <v>0.20061999999999999</v>
      </c>
      <c r="CU2" s="133">
        <v>0.21831</v>
      </c>
      <c r="CV2" s="133">
        <v>0.23741999999999999</v>
      </c>
      <c r="CW2" s="133">
        <v>0.25802000000000003</v>
      </c>
      <c r="CX2" s="135">
        <v>1</v>
      </c>
    </row>
    <row r="3" spans="1:102" s="134" customFormat="1" ht="14.25" customHeight="1" x14ac:dyDescent="0.3">
      <c r="A3" s="133" t="s">
        <v>108</v>
      </c>
      <c r="B3" s="134">
        <v>1.154E-2</v>
      </c>
      <c r="C3" s="134">
        <v>5.1999999999999995E-4</v>
      </c>
      <c r="D3" s="134">
        <v>3.8999999999999999E-4</v>
      </c>
      <c r="E3" s="134">
        <v>2.9E-4</v>
      </c>
      <c r="F3" s="134">
        <v>2.3000000000000001E-4</v>
      </c>
      <c r="G3" s="134">
        <v>1.8000000000000001E-4</v>
      </c>
      <c r="H3" s="134">
        <v>1.4999999999999999E-4</v>
      </c>
      <c r="I3" s="134">
        <v>1.3999999999999999E-4</v>
      </c>
      <c r="J3" s="134">
        <v>1.3999999999999999E-4</v>
      </c>
      <c r="K3" s="134">
        <v>1.3999999999999999E-4</v>
      </c>
      <c r="L3" s="134">
        <v>1.6000000000000001E-4</v>
      </c>
      <c r="M3" s="134">
        <v>1.8000000000000001E-4</v>
      </c>
      <c r="N3" s="134">
        <v>2.1000000000000001E-4</v>
      </c>
      <c r="O3" s="134">
        <v>2.4000000000000001E-4</v>
      </c>
      <c r="P3" s="134">
        <v>2.9E-4</v>
      </c>
      <c r="Q3" s="134">
        <v>3.4000000000000002E-4</v>
      </c>
      <c r="R3" s="134">
        <v>3.8999999999999999E-4</v>
      </c>
      <c r="S3" s="134">
        <v>4.4000000000000002E-4</v>
      </c>
      <c r="T3" s="134">
        <v>4.8000000000000001E-4</v>
      </c>
      <c r="U3" s="134">
        <v>5.1999999999999995E-4</v>
      </c>
      <c r="V3" s="134">
        <v>5.5999999999999995E-4</v>
      </c>
      <c r="W3" s="134">
        <v>5.8E-4</v>
      </c>
      <c r="X3" s="134">
        <v>5.9999999999999995E-4</v>
      </c>
      <c r="Y3" s="134">
        <v>6.2E-4</v>
      </c>
      <c r="Z3" s="134">
        <v>6.4000000000000005E-4</v>
      </c>
      <c r="AA3" s="134">
        <v>6.4999999999999997E-4</v>
      </c>
      <c r="AB3" s="134">
        <v>6.7000000000000002E-4</v>
      </c>
      <c r="AC3" s="134">
        <v>6.9999999999999999E-4</v>
      </c>
      <c r="AD3" s="134">
        <v>7.3999999999999999E-4</v>
      </c>
      <c r="AE3" s="134">
        <v>7.7999999999999999E-4</v>
      </c>
      <c r="AF3" s="134">
        <v>8.3000000000000001E-4</v>
      </c>
      <c r="AG3" s="134">
        <v>8.8999999999999995E-4</v>
      </c>
      <c r="AH3" s="134">
        <v>9.5E-4</v>
      </c>
      <c r="AI3" s="134">
        <v>1.0300000000000001E-3</v>
      </c>
      <c r="AJ3" s="134">
        <v>1.1100000000000001E-3</v>
      </c>
      <c r="AK3" s="134">
        <v>1.1900000000000001E-3</v>
      </c>
      <c r="AL3" s="134">
        <v>1.2899999999999999E-3</v>
      </c>
      <c r="AM3" s="134">
        <v>1.39E-3</v>
      </c>
      <c r="AN3" s="134">
        <v>1.5100000000000001E-3</v>
      </c>
      <c r="AO3" s="134">
        <v>1.6299999999999999E-3</v>
      </c>
      <c r="AP3" s="134">
        <v>1.7700000000000001E-3</v>
      </c>
      <c r="AQ3" s="134">
        <v>1.92E-3</v>
      </c>
      <c r="AR3" s="134">
        <v>2.0799999999999998E-3</v>
      </c>
      <c r="AS3" s="134">
        <v>2.2399999999999998E-3</v>
      </c>
      <c r="AT3" s="134">
        <v>2.4199999999999998E-3</v>
      </c>
      <c r="AU3" s="134">
        <v>2.5999999999999999E-3</v>
      </c>
      <c r="AV3" s="134">
        <v>2.7899999999999999E-3</v>
      </c>
      <c r="AW3" s="134">
        <v>3.0000000000000001E-3</v>
      </c>
      <c r="AX3" s="134">
        <v>3.2200000000000002E-3</v>
      </c>
      <c r="AY3" s="134">
        <v>3.47E-3</v>
      </c>
      <c r="AZ3" s="134">
        <v>3.7299999999999998E-3</v>
      </c>
      <c r="BA3" s="134">
        <v>4.0099999999999997E-3</v>
      </c>
      <c r="BB3" s="134">
        <v>4.3200000000000001E-3</v>
      </c>
      <c r="BC3" s="134">
        <v>4.6499999999999996E-3</v>
      </c>
      <c r="BD3" s="134">
        <v>5.0000000000000001E-3</v>
      </c>
      <c r="BE3" s="134">
        <v>5.4000000000000003E-3</v>
      </c>
      <c r="BF3" s="134">
        <v>5.8599999999999998E-3</v>
      </c>
      <c r="BG3" s="134">
        <v>6.3899999999999998E-3</v>
      </c>
      <c r="BH3" s="134">
        <v>7.0099999999999997E-3</v>
      </c>
      <c r="BI3" s="134">
        <v>7.7200000000000003E-3</v>
      </c>
      <c r="BJ3" s="134">
        <v>8.5100000000000002E-3</v>
      </c>
      <c r="BK3" s="134">
        <v>9.3699999999999999E-3</v>
      </c>
      <c r="BL3" s="134">
        <v>1.0290000000000001E-2</v>
      </c>
      <c r="BM3" s="134">
        <v>1.123E-2</v>
      </c>
      <c r="BN3" s="134">
        <v>1.2189999999999999E-2</v>
      </c>
      <c r="BO3" s="134">
        <v>1.319E-2</v>
      </c>
      <c r="BP3" s="134">
        <v>1.4250000000000001E-2</v>
      </c>
      <c r="BQ3" s="134">
        <v>1.54E-2</v>
      </c>
      <c r="BR3" s="134">
        <v>1.67E-2</v>
      </c>
      <c r="BS3" s="134">
        <v>1.8169999999999999E-2</v>
      </c>
      <c r="BT3" s="134">
        <v>1.9859999999999999E-2</v>
      </c>
      <c r="BU3" s="134">
        <v>2.1780000000000001E-2</v>
      </c>
      <c r="BV3" s="134">
        <v>2.3959999999999999E-2</v>
      </c>
      <c r="BW3" s="134">
        <v>2.64E-2</v>
      </c>
      <c r="BX3" s="134">
        <v>2.912E-2</v>
      </c>
      <c r="BY3" s="134">
        <v>3.2099999999999997E-2</v>
      </c>
      <c r="BZ3" s="134">
        <v>3.5340000000000003E-2</v>
      </c>
      <c r="CA3" s="134">
        <v>3.8800000000000001E-2</v>
      </c>
      <c r="CB3" s="134">
        <v>4.2500000000000003E-2</v>
      </c>
      <c r="CC3" s="134">
        <v>4.6420000000000003E-2</v>
      </c>
      <c r="CD3" s="134">
        <v>5.926E-2</v>
      </c>
      <c r="CE3" s="134">
        <v>6.9250000000000006E-2</v>
      </c>
      <c r="CF3" s="134">
        <v>8.1369999999999998E-2</v>
      </c>
      <c r="CG3" s="134">
        <v>9.5710000000000003E-2</v>
      </c>
      <c r="CH3" s="134">
        <v>0.11212</v>
      </c>
      <c r="CI3" s="134">
        <v>0.13017999999999999</v>
      </c>
      <c r="CJ3" s="134">
        <v>0.14918000000000001</v>
      </c>
      <c r="CK3" s="134">
        <v>0.16825999999999999</v>
      </c>
      <c r="CL3" s="134">
        <v>0.18665000000000001</v>
      </c>
      <c r="CM3" s="134">
        <v>0.20386000000000001</v>
      </c>
      <c r="CN3" s="134">
        <v>0.21984999999999999</v>
      </c>
      <c r="CO3" s="134">
        <v>0.23504</v>
      </c>
      <c r="CP3" s="134">
        <v>0.25030999999999998</v>
      </c>
      <c r="CQ3" s="134">
        <v>0.26689000000000002</v>
      </c>
      <c r="CR3" s="134">
        <v>0.28643000000000002</v>
      </c>
      <c r="CS3" s="134">
        <v>0.31217</v>
      </c>
      <c r="CT3" s="134">
        <v>0.33260000000000001</v>
      </c>
      <c r="CU3" s="134">
        <v>0.35303000000000001</v>
      </c>
      <c r="CV3" s="134">
        <v>0.37331999999999999</v>
      </c>
      <c r="CW3" s="134">
        <v>0.39330999999999999</v>
      </c>
      <c r="CX3" s="136">
        <v>1</v>
      </c>
    </row>
    <row r="4" spans="1:102" ht="14.25" customHeight="1" x14ac:dyDescent="0.3">
      <c r="A4" s="133" t="s">
        <v>111</v>
      </c>
      <c r="B4" s="134">
        <v>4.3400000000000001E-3</v>
      </c>
      <c r="C4" s="134">
        <v>2.7E-4</v>
      </c>
      <c r="D4" s="134">
        <v>2.1000000000000001E-4</v>
      </c>
      <c r="E4" s="134">
        <v>1.6000000000000001E-4</v>
      </c>
      <c r="F4" s="134">
        <v>1.2999999999999999E-4</v>
      </c>
      <c r="G4" s="134">
        <v>1E-4</v>
      </c>
      <c r="H4" s="134">
        <v>9.0000000000000006E-5</v>
      </c>
      <c r="I4" s="134">
        <v>8.0000000000000007E-5</v>
      </c>
      <c r="J4" s="134">
        <v>8.0000000000000007E-5</v>
      </c>
      <c r="K4" s="134">
        <v>8.0000000000000007E-5</v>
      </c>
      <c r="L4" s="134">
        <v>9.0000000000000006E-5</v>
      </c>
      <c r="M4" s="134">
        <v>1E-4</v>
      </c>
      <c r="N4" s="134">
        <v>1.2E-4</v>
      </c>
      <c r="O4" s="134">
        <v>1.3999999999999999E-4</v>
      </c>
      <c r="P4" s="134">
        <v>1.7000000000000001E-4</v>
      </c>
      <c r="Q4" s="134">
        <v>2.1000000000000001E-4</v>
      </c>
      <c r="R4" s="134">
        <v>2.4000000000000001E-4</v>
      </c>
      <c r="S4" s="134">
        <v>2.7999999999999998E-4</v>
      </c>
      <c r="T4" s="134">
        <v>3.1E-4</v>
      </c>
      <c r="U4" s="134">
        <v>3.3E-4</v>
      </c>
      <c r="V4" s="134">
        <v>3.5E-4</v>
      </c>
      <c r="W4" s="134">
        <v>3.6000000000000002E-4</v>
      </c>
      <c r="X4" s="134">
        <v>3.6000000000000002E-4</v>
      </c>
      <c r="Y4" s="134">
        <v>3.6000000000000002E-4</v>
      </c>
      <c r="Z4" s="134">
        <v>3.6000000000000002E-4</v>
      </c>
      <c r="AA4" s="134">
        <v>3.6000000000000002E-4</v>
      </c>
      <c r="AB4" s="134">
        <v>3.6999999999999999E-4</v>
      </c>
      <c r="AC4" s="134">
        <v>3.8999999999999999E-4</v>
      </c>
      <c r="AD4" s="134">
        <v>4.0999999999999999E-4</v>
      </c>
      <c r="AE4" s="134">
        <v>4.4000000000000002E-4</v>
      </c>
      <c r="AF4" s="134">
        <v>4.8000000000000001E-4</v>
      </c>
      <c r="AG4" s="134">
        <v>5.1000000000000004E-4</v>
      </c>
      <c r="AH4" s="134">
        <v>5.5000000000000003E-4</v>
      </c>
      <c r="AI4" s="134">
        <v>5.9000000000000003E-4</v>
      </c>
      <c r="AJ4" s="134">
        <v>6.2E-4</v>
      </c>
      <c r="AK4" s="134">
        <v>6.4999999999999997E-4</v>
      </c>
      <c r="AL4" s="134">
        <v>6.8000000000000005E-4</v>
      </c>
      <c r="AM4" s="134">
        <v>7.2000000000000005E-4</v>
      </c>
      <c r="AN4" s="134">
        <v>7.7999999999999999E-4</v>
      </c>
      <c r="AO4" s="134">
        <v>8.5999999999999998E-4</v>
      </c>
      <c r="AP4" s="134">
        <v>9.5E-4</v>
      </c>
      <c r="AQ4" s="134">
        <v>1.06E-3</v>
      </c>
      <c r="AR4" s="134">
        <v>1.1800000000000001E-3</v>
      </c>
      <c r="AS4" s="134">
        <v>1.31E-3</v>
      </c>
      <c r="AT4" s="134">
        <v>1.4400000000000001E-3</v>
      </c>
      <c r="AU4" s="134">
        <v>1.57E-3</v>
      </c>
      <c r="AV4" s="134">
        <v>1.6999999999999999E-3</v>
      </c>
      <c r="AW4" s="134">
        <v>1.8400000000000001E-3</v>
      </c>
      <c r="AX4" s="134">
        <v>1.98E-3</v>
      </c>
      <c r="AY4" s="134">
        <v>2.14E-3</v>
      </c>
      <c r="AZ4" s="134">
        <v>2.32E-3</v>
      </c>
      <c r="BA4" s="134">
        <v>2.5200000000000001E-3</v>
      </c>
      <c r="BB4" s="134">
        <v>2.7599999999999999E-3</v>
      </c>
      <c r="BC4" s="134">
        <v>3.0300000000000001E-3</v>
      </c>
      <c r="BD4" s="134">
        <v>3.3600000000000001E-3</v>
      </c>
      <c r="BE4" s="134">
        <v>3.7299999999999998E-3</v>
      </c>
      <c r="BF4" s="134">
        <v>4.15E-3</v>
      </c>
      <c r="BG4" s="134">
        <v>4.6299999999999996E-3</v>
      </c>
      <c r="BH4" s="134">
        <v>5.1500000000000001E-3</v>
      </c>
      <c r="BI4" s="134">
        <v>5.7000000000000002E-3</v>
      </c>
      <c r="BJ4" s="134">
        <v>6.2700000000000004E-3</v>
      </c>
      <c r="BK4" s="134">
        <v>6.8500000000000002E-3</v>
      </c>
      <c r="BL4" s="134">
        <v>7.4099999999999999E-3</v>
      </c>
      <c r="BM4" s="134">
        <v>7.9699999999999997E-3</v>
      </c>
      <c r="BN4" s="134">
        <v>8.5299999999999994E-3</v>
      </c>
      <c r="BO4" s="134">
        <v>9.1400000000000006E-3</v>
      </c>
      <c r="BP4" s="134">
        <v>9.8499999999999994E-3</v>
      </c>
      <c r="BQ4" s="134">
        <v>1.0710000000000001E-2</v>
      </c>
      <c r="BR4" s="134">
        <v>1.18E-2</v>
      </c>
      <c r="BS4" s="134">
        <v>1.3129999999999999E-2</v>
      </c>
      <c r="BT4" s="134">
        <v>1.472E-2</v>
      </c>
      <c r="BU4" s="134">
        <v>1.6559999999999998E-2</v>
      </c>
      <c r="BV4" s="134">
        <v>1.8589999999999999E-2</v>
      </c>
      <c r="BW4" s="134">
        <v>2.078E-2</v>
      </c>
      <c r="BX4" s="134">
        <v>2.307E-2</v>
      </c>
      <c r="BY4" s="134">
        <v>2.5489999999999999E-2</v>
      </c>
      <c r="BZ4" s="134">
        <v>2.8070000000000001E-2</v>
      </c>
      <c r="CA4" s="134">
        <v>3.0890000000000001E-2</v>
      </c>
      <c r="CB4" s="134">
        <v>3.4049999999999997E-2</v>
      </c>
      <c r="CC4" s="134">
        <v>3.7670000000000002E-2</v>
      </c>
      <c r="CD4" s="134">
        <v>4.1840000000000002E-2</v>
      </c>
      <c r="CE4" s="134">
        <v>4.6679999999999999E-2</v>
      </c>
      <c r="CF4" s="134">
        <v>5.2260000000000001E-2</v>
      </c>
      <c r="CG4" s="134">
        <v>5.8630000000000002E-2</v>
      </c>
      <c r="CH4" s="134">
        <v>6.5780000000000005E-2</v>
      </c>
      <c r="CI4" s="134">
        <v>7.3639999999999997E-2</v>
      </c>
      <c r="CJ4" s="134">
        <v>8.2070000000000004E-2</v>
      </c>
      <c r="CK4" s="134">
        <v>9.1009999999999994E-2</v>
      </c>
      <c r="CL4" s="134">
        <v>0.10055</v>
      </c>
      <c r="CM4" s="134">
        <v>0.11106000000000001</v>
      </c>
      <c r="CN4" s="134">
        <v>0.12330000000000001</v>
      </c>
      <c r="CO4" s="134">
        <v>0.1381</v>
      </c>
      <c r="CP4" s="134">
        <v>0.15629999999999999</v>
      </c>
      <c r="CQ4" s="134">
        <v>0.17821999999999999</v>
      </c>
      <c r="CR4" s="134">
        <v>0.20302000000000001</v>
      </c>
      <c r="CS4" s="134">
        <v>0.21687999999999999</v>
      </c>
      <c r="CT4" s="134">
        <v>0.23788999999999999</v>
      </c>
      <c r="CU4" s="134">
        <v>0.25974999999999998</v>
      </c>
      <c r="CV4" s="134">
        <v>0.28231000000000001</v>
      </c>
      <c r="CW4" s="134">
        <v>0.30535000000000001</v>
      </c>
      <c r="CX4" s="136">
        <v>1</v>
      </c>
    </row>
    <row r="5" spans="1:102" ht="14.25" customHeight="1" x14ac:dyDescent="0.3">
      <c r="A5" s="133" t="s">
        <v>113</v>
      </c>
      <c r="B5" s="134">
        <v>1.001E-2</v>
      </c>
      <c r="C5" s="134">
        <v>5.9999999999999995E-4</v>
      </c>
      <c r="D5" s="134">
        <v>4.6999999999999999E-4</v>
      </c>
      <c r="E5" s="134">
        <v>3.6999999999999999E-4</v>
      </c>
      <c r="F5" s="134">
        <v>2.9999999999999997E-4</v>
      </c>
      <c r="G5" s="134">
        <v>2.5000000000000001E-4</v>
      </c>
      <c r="H5" s="134">
        <v>2.2000000000000001E-4</v>
      </c>
      <c r="I5" s="134">
        <v>2.0000000000000001E-4</v>
      </c>
      <c r="J5" s="134">
        <v>1.9000000000000001E-4</v>
      </c>
      <c r="K5" s="134">
        <v>2.0000000000000001E-4</v>
      </c>
      <c r="L5" s="134">
        <v>2.1000000000000001E-4</v>
      </c>
      <c r="M5" s="134">
        <v>2.3000000000000001E-4</v>
      </c>
      <c r="N5" s="134">
        <v>2.5999999999999998E-4</v>
      </c>
      <c r="O5" s="134">
        <v>2.9999999999999997E-4</v>
      </c>
      <c r="P5" s="134">
        <v>3.5E-4</v>
      </c>
      <c r="Q5" s="134">
        <v>4.0000000000000002E-4</v>
      </c>
      <c r="R5" s="134">
        <v>4.4999999999999999E-4</v>
      </c>
      <c r="S5" s="134">
        <v>5.0000000000000001E-4</v>
      </c>
      <c r="T5" s="134">
        <v>5.4000000000000001E-4</v>
      </c>
      <c r="U5" s="134">
        <v>5.6999999999999998E-4</v>
      </c>
      <c r="V5" s="134">
        <v>5.9999999999999995E-4</v>
      </c>
      <c r="W5" s="134">
        <v>6.2E-4</v>
      </c>
      <c r="X5" s="134">
        <v>6.4000000000000005E-4</v>
      </c>
      <c r="Y5" s="134">
        <v>6.6E-4</v>
      </c>
      <c r="Z5" s="134">
        <v>6.8999999999999997E-4</v>
      </c>
      <c r="AA5" s="134">
        <v>7.1000000000000002E-4</v>
      </c>
      <c r="AB5" s="134">
        <v>7.3999999999999999E-4</v>
      </c>
      <c r="AC5" s="134">
        <v>7.6000000000000004E-4</v>
      </c>
      <c r="AD5" s="134">
        <v>7.9000000000000001E-4</v>
      </c>
      <c r="AE5" s="134">
        <v>8.0999999999999996E-4</v>
      </c>
      <c r="AF5" s="134">
        <v>8.3000000000000001E-4</v>
      </c>
      <c r="AG5" s="134">
        <v>8.7000000000000001E-4</v>
      </c>
      <c r="AH5" s="134">
        <v>9.1E-4</v>
      </c>
      <c r="AI5" s="134">
        <v>9.7999999999999997E-4</v>
      </c>
      <c r="AJ5" s="134">
        <v>1.06E-3</v>
      </c>
      <c r="AK5" s="134">
        <v>1.15E-3</v>
      </c>
      <c r="AL5" s="134">
        <v>1.25E-3</v>
      </c>
      <c r="AM5" s="134">
        <v>1.3500000000000001E-3</v>
      </c>
      <c r="AN5" s="134">
        <v>1.4400000000000001E-3</v>
      </c>
      <c r="AO5" s="134">
        <v>1.5200000000000001E-3</v>
      </c>
      <c r="AP5" s="134">
        <v>1.5900000000000001E-3</v>
      </c>
      <c r="AQ5" s="134">
        <v>1.66E-3</v>
      </c>
      <c r="AR5" s="134">
        <v>1.74E-3</v>
      </c>
      <c r="AS5" s="134">
        <v>1.8400000000000001E-3</v>
      </c>
      <c r="AT5" s="134">
        <v>1.9599999999999999E-3</v>
      </c>
      <c r="AU5" s="134">
        <v>2.1199999999999999E-3</v>
      </c>
      <c r="AV5" s="134">
        <v>2.3E-3</v>
      </c>
      <c r="AW5" s="134">
        <v>2.5100000000000001E-3</v>
      </c>
      <c r="AX5" s="134">
        <v>2.7499999999999998E-3</v>
      </c>
      <c r="AY5" s="134">
        <v>3.0100000000000001E-3</v>
      </c>
      <c r="AZ5" s="134">
        <v>3.2799999999999999E-3</v>
      </c>
      <c r="BA5" s="134">
        <v>3.5699999999999998E-3</v>
      </c>
      <c r="BB5" s="134">
        <v>3.8600000000000001E-3</v>
      </c>
      <c r="BC5" s="134">
        <v>4.1700000000000001E-3</v>
      </c>
      <c r="BD5" s="134">
        <v>4.4900000000000001E-3</v>
      </c>
      <c r="BE5" s="134">
        <v>4.8500000000000001E-3</v>
      </c>
      <c r="BF5" s="134">
        <v>5.2700000000000004E-3</v>
      </c>
      <c r="BG5" s="134">
        <v>5.77E-3</v>
      </c>
      <c r="BH5" s="134">
        <v>6.3699999999999998E-3</v>
      </c>
      <c r="BI5" s="134">
        <v>7.0899999999999999E-3</v>
      </c>
      <c r="BJ5" s="134">
        <v>7.8899999999999994E-3</v>
      </c>
      <c r="BK5" s="134">
        <v>8.7500000000000008E-3</v>
      </c>
      <c r="BL5" s="134">
        <v>9.6299999999999997E-3</v>
      </c>
      <c r="BM5" s="134">
        <v>1.048E-2</v>
      </c>
      <c r="BN5" s="134">
        <v>1.1299999999999999E-2</v>
      </c>
      <c r="BO5" s="134">
        <v>1.214E-2</v>
      </c>
      <c r="BP5" s="134">
        <v>1.3050000000000001E-2</v>
      </c>
      <c r="BQ5" s="134">
        <v>1.4109999999999999E-2</v>
      </c>
      <c r="BR5" s="134">
        <v>1.54E-2</v>
      </c>
      <c r="BS5" s="134">
        <v>1.695E-2</v>
      </c>
      <c r="BT5" s="134">
        <v>1.8759999999999999E-2</v>
      </c>
      <c r="BU5" s="134">
        <v>2.077E-2</v>
      </c>
      <c r="BV5" s="134">
        <v>2.291E-2</v>
      </c>
      <c r="BW5" s="134">
        <v>2.5149999999999999E-2</v>
      </c>
      <c r="BX5" s="134">
        <v>2.751E-2</v>
      </c>
      <c r="BY5" s="134">
        <v>3.0120000000000001E-2</v>
      </c>
      <c r="BZ5" s="134">
        <v>3.322E-2</v>
      </c>
      <c r="CA5" s="134">
        <v>3.703E-2</v>
      </c>
      <c r="CB5" s="134">
        <v>4.1820000000000003E-2</v>
      </c>
      <c r="CC5" s="134">
        <v>4.7730000000000002E-2</v>
      </c>
      <c r="CD5" s="134">
        <v>5.9479999999999998E-2</v>
      </c>
      <c r="CE5" s="134">
        <v>6.9070000000000006E-2</v>
      </c>
      <c r="CF5" s="134">
        <v>7.9949999999999993E-2</v>
      </c>
      <c r="CG5" s="134">
        <v>9.1829999999999995E-2</v>
      </c>
      <c r="CH5" s="134">
        <v>0.10441</v>
      </c>
      <c r="CI5" s="134">
        <v>0.11742</v>
      </c>
      <c r="CJ5" s="134">
        <v>0.13078000000000001</v>
      </c>
      <c r="CK5" s="134">
        <v>0.14448</v>
      </c>
      <c r="CL5" s="134">
        <v>0.15859999999999999</v>
      </c>
      <c r="CM5" s="134">
        <v>0.17324999999999999</v>
      </c>
      <c r="CN5" s="134">
        <v>0.18859000000000001</v>
      </c>
      <c r="CO5" s="134">
        <v>0.20483000000000001</v>
      </c>
      <c r="CP5" s="134">
        <v>0.22231999999999999</v>
      </c>
      <c r="CQ5" s="134">
        <v>0.24159</v>
      </c>
      <c r="CR5" s="134">
        <v>0.26341999999999999</v>
      </c>
      <c r="CS5" s="134">
        <v>0.28293000000000001</v>
      </c>
      <c r="CT5" s="134">
        <v>0.30321999999999999</v>
      </c>
      <c r="CU5" s="134">
        <v>0.32374999999999998</v>
      </c>
      <c r="CV5" s="134">
        <v>0.34434999999999999</v>
      </c>
      <c r="CW5" s="134">
        <v>0.36487000000000003</v>
      </c>
      <c r="CX5" s="135">
        <v>1</v>
      </c>
    </row>
    <row r="6" spans="1:102" ht="14.25" customHeight="1" x14ac:dyDescent="0.3">
      <c r="A6" s="133" t="s">
        <v>115</v>
      </c>
      <c r="B6" s="134">
        <v>6.2899999999999996E-3</v>
      </c>
      <c r="C6" s="134">
        <v>4.0999999999999999E-4</v>
      </c>
      <c r="D6" s="134">
        <v>2.9E-4</v>
      </c>
      <c r="E6" s="134">
        <v>2.1000000000000001E-4</v>
      </c>
      <c r="F6" s="134">
        <v>1.4999999999999999E-4</v>
      </c>
      <c r="G6" s="134">
        <v>1.2E-4</v>
      </c>
      <c r="H6" s="134">
        <v>1E-4</v>
      </c>
      <c r="I6" s="134">
        <v>9.0000000000000006E-5</v>
      </c>
      <c r="J6" s="134">
        <v>9.0000000000000006E-5</v>
      </c>
      <c r="K6" s="134">
        <v>1E-4</v>
      </c>
      <c r="L6" s="134">
        <v>1.2E-4</v>
      </c>
      <c r="M6" s="134">
        <v>1.3999999999999999E-4</v>
      </c>
      <c r="N6" s="134">
        <v>1.6000000000000001E-4</v>
      </c>
      <c r="O6" s="134">
        <v>1.9000000000000001E-4</v>
      </c>
      <c r="P6" s="134">
        <v>2.1000000000000001E-4</v>
      </c>
      <c r="Q6" s="134">
        <v>2.4000000000000001E-4</v>
      </c>
      <c r="R6" s="134">
        <v>2.5000000000000001E-4</v>
      </c>
      <c r="S6" s="134">
        <v>2.7E-4</v>
      </c>
      <c r="T6" s="134">
        <v>2.7999999999999998E-4</v>
      </c>
      <c r="U6" s="134">
        <v>2.9E-4</v>
      </c>
      <c r="V6" s="134">
        <v>2.9999999999999997E-4</v>
      </c>
      <c r="W6" s="134">
        <v>3.1E-4</v>
      </c>
      <c r="X6" s="134">
        <v>3.1E-4</v>
      </c>
      <c r="Y6" s="134">
        <v>3.1E-4</v>
      </c>
      <c r="Z6" s="134">
        <v>3.1E-4</v>
      </c>
      <c r="AA6" s="134">
        <v>3.1E-4</v>
      </c>
      <c r="AB6" s="134">
        <v>3.1E-4</v>
      </c>
      <c r="AC6" s="134">
        <v>3.2000000000000003E-4</v>
      </c>
      <c r="AD6" s="134">
        <v>3.4000000000000002E-4</v>
      </c>
      <c r="AE6" s="134">
        <v>3.6000000000000002E-4</v>
      </c>
      <c r="AF6" s="134">
        <v>4.0000000000000002E-4</v>
      </c>
      <c r="AG6" s="134">
        <v>4.2999999999999999E-4</v>
      </c>
      <c r="AH6" s="134">
        <v>4.6999999999999999E-4</v>
      </c>
      <c r="AI6" s="134">
        <v>5.1000000000000004E-4</v>
      </c>
      <c r="AJ6" s="134">
        <v>5.5000000000000003E-4</v>
      </c>
      <c r="AK6" s="134">
        <v>5.9000000000000003E-4</v>
      </c>
      <c r="AL6" s="134">
        <v>6.2E-4</v>
      </c>
      <c r="AM6" s="134">
        <v>6.4999999999999997E-4</v>
      </c>
      <c r="AN6" s="134">
        <v>6.8999999999999997E-4</v>
      </c>
      <c r="AO6" s="134">
        <v>7.2999999999999996E-4</v>
      </c>
      <c r="AP6" s="134">
        <v>7.7999999999999999E-4</v>
      </c>
      <c r="AQ6" s="134">
        <v>8.4999999999999995E-4</v>
      </c>
      <c r="AR6" s="134">
        <v>9.3000000000000005E-4</v>
      </c>
      <c r="AS6" s="134">
        <v>1.0200000000000001E-3</v>
      </c>
      <c r="AT6" s="134">
        <v>1.1299999999999999E-3</v>
      </c>
      <c r="AU6" s="134">
        <v>1.2600000000000001E-3</v>
      </c>
      <c r="AV6" s="134">
        <v>1.4E-3</v>
      </c>
      <c r="AW6" s="134">
        <v>1.5399999999999999E-3</v>
      </c>
      <c r="AX6" s="134">
        <v>1.6800000000000001E-3</v>
      </c>
      <c r="AY6" s="134">
        <v>1.82E-3</v>
      </c>
      <c r="AZ6" s="134">
        <v>1.9599999999999999E-3</v>
      </c>
      <c r="BA6" s="134">
        <v>2.1299999999999999E-3</v>
      </c>
      <c r="BB6" s="134">
        <v>2.32E-3</v>
      </c>
      <c r="BC6" s="134">
        <v>2.5500000000000002E-3</v>
      </c>
      <c r="BD6" s="134">
        <v>2.8300000000000001E-3</v>
      </c>
      <c r="BE6" s="134">
        <v>3.16E-3</v>
      </c>
      <c r="BF6" s="134">
        <v>3.5200000000000001E-3</v>
      </c>
      <c r="BG6" s="134">
        <v>3.8999999999999998E-3</v>
      </c>
      <c r="BH6" s="134">
        <v>4.3E-3</v>
      </c>
      <c r="BI6" s="134">
        <v>4.7099999999999998E-3</v>
      </c>
      <c r="BJ6" s="134">
        <v>5.13E-3</v>
      </c>
      <c r="BK6" s="134">
        <v>5.5900000000000004E-3</v>
      </c>
      <c r="BL6" s="134">
        <v>6.11E-3</v>
      </c>
      <c r="BM6" s="134">
        <v>6.7299999999999999E-3</v>
      </c>
      <c r="BN6" s="134">
        <v>7.45E-3</v>
      </c>
      <c r="BO6" s="134">
        <v>8.2699999999999996E-3</v>
      </c>
      <c r="BP6" s="134">
        <v>9.1800000000000007E-3</v>
      </c>
      <c r="BQ6" s="134">
        <v>1.0149999999999999E-2</v>
      </c>
      <c r="BR6" s="134">
        <v>1.116E-2</v>
      </c>
      <c r="BS6" s="134">
        <v>1.222E-2</v>
      </c>
      <c r="BT6" s="134">
        <v>1.338E-2</v>
      </c>
      <c r="BU6" s="134">
        <v>1.47E-2</v>
      </c>
      <c r="BV6" s="134">
        <v>1.6289999999999999E-2</v>
      </c>
      <c r="BW6" s="134">
        <v>1.8239999999999999E-2</v>
      </c>
      <c r="BX6" s="134">
        <v>2.06E-2</v>
      </c>
      <c r="BY6" s="134">
        <v>2.3390000000000001E-2</v>
      </c>
      <c r="BZ6" s="134">
        <v>2.6579999999999999E-2</v>
      </c>
      <c r="CA6" s="134">
        <v>3.0079999999999999E-2</v>
      </c>
      <c r="CB6" s="134">
        <v>3.381E-2</v>
      </c>
      <c r="CC6" s="134">
        <v>3.771E-2</v>
      </c>
      <c r="CD6" s="134">
        <v>4.5400000000000003E-2</v>
      </c>
      <c r="CE6" s="134">
        <v>5.0750000000000003E-2</v>
      </c>
      <c r="CF6" s="134">
        <v>5.7090000000000002E-2</v>
      </c>
      <c r="CG6" s="134">
        <v>6.479E-2</v>
      </c>
      <c r="CH6" s="134">
        <v>7.4149999999999994E-2</v>
      </c>
      <c r="CI6" s="134">
        <v>8.5389999999999994E-2</v>
      </c>
      <c r="CJ6" s="134">
        <v>9.8530000000000006E-2</v>
      </c>
      <c r="CK6" s="134">
        <v>0.1134</v>
      </c>
      <c r="CL6" s="134">
        <v>0.12964999999999999</v>
      </c>
      <c r="CM6" s="134">
        <v>0.14680000000000001</v>
      </c>
      <c r="CN6" s="134">
        <v>0.16425999999999999</v>
      </c>
      <c r="CO6" s="134">
        <v>0.18154999999999999</v>
      </c>
      <c r="CP6" s="134">
        <v>0.19847999999999999</v>
      </c>
      <c r="CQ6" s="134">
        <v>0.21535000000000001</v>
      </c>
      <c r="CR6" s="134">
        <v>0.23322000000000001</v>
      </c>
      <c r="CS6" s="134">
        <v>0.26090000000000002</v>
      </c>
      <c r="CT6" s="134">
        <v>0.28398000000000001</v>
      </c>
      <c r="CU6" s="134">
        <v>0.30754999999999999</v>
      </c>
      <c r="CV6" s="134">
        <v>0.33138000000000001</v>
      </c>
      <c r="CW6" s="134">
        <v>0.35524</v>
      </c>
      <c r="CX6" s="135">
        <v>1</v>
      </c>
    </row>
    <row r="7" spans="1:102" ht="14.25" customHeight="1" x14ac:dyDescent="0.3">
      <c r="A7" s="133" t="s">
        <v>117</v>
      </c>
      <c r="B7" s="134">
        <v>9.7400000000000004E-3</v>
      </c>
      <c r="C7" s="134">
        <v>5.2999999999999998E-4</v>
      </c>
      <c r="D7" s="134">
        <v>4.6000000000000001E-4</v>
      </c>
      <c r="E7" s="134">
        <v>3.8999999999999999E-4</v>
      </c>
      <c r="F7" s="134">
        <v>3.4000000000000002E-4</v>
      </c>
      <c r="G7" s="134">
        <v>2.9999999999999997E-4</v>
      </c>
      <c r="H7" s="134">
        <v>2.7E-4</v>
      </c>
      <c r="I7" s="134">
        <v>2.5000000000000001E-4</v>
      </c>
      <c r="J7" s="134">
        <v>2.4000000000000001E-4</v>
      </c>
      <c r="K7" s="134">
        <v>2.4000000000000001E-4</v>
      </c>
      <c r="L7" s="134">
        <v>2.4000000000000001E-4</v>
      </c>
      <c r="M7" s="134">
        <v>2.5999999999999998E-4</v>
      </c>
      <c r="N7" s="134">
        <v>2.9E-4</v>
      </c>
      <c r="O7" s="134">
        <v>3.3E-4</v>
      </c>
      <c r="P7" s="134">
        <v>3.8000000000000002E-4</v>
      </c>
      <c r="Q7" s="134">
        <v>4.4000000000000002E-4</v>
      </c>
      <c r="R7" s="134">
        <v>5.0000000000000001E-4</v>
      </c>
      <c r="S7" s="134">
        <v>5.5000000000000003E-4</v>
      </c>
      <c r="T7" s="134">
        <v>5.9999999999999995E-4</v>
      </c>
      <c r="U7" s="134">
        <v>6.2E-4</v>
      </c>
      <c r="V7" s="134">
        <v>6.4000000000000005E-4</v>
      </c>
      <c r="W7" s="134">
        <v>6.4000000000000005E-4</v>
      </c>
      <c r="X7" s="134">
        <v>6.4999999999999997E-4</v>
      </c>
      <c r="Y7" s="134">
        <v>6.7000000000000002E-4</v>
      </c>
      <c r="Z7" s="134">
        <v>6.9999999999999999E-4</v>
      </c>
      <c r="AA7" s="134">
        <v>7.2999999999999996E-4</v>
      </c>
      <c r="AB7" s="134">
        <v>7.6999999999999996E-4</v>
      </c>
      <c r="AC7" s="134">
        <v>8.0999999999999996E-4</v>
      </c>
      <c r="AD7" s="134">
        <v>8.4999999999999995E-4</v>
      </c>
      <c r="AE7" s="134">
        <v>8.8000000000000003E-4</v>
      </c>
      <c r="AF7" s="134">
        <v>9.2000000000000003E-4</v>
      </c>
      <c r="AG7" s="134">
        <v>9.6000000000000002E-4</v>
      </c>
      <c r="AH7" s="134">
        <v>1.0200000000000001E-3</v>
      </c>
      <c r="AI7" s="134">
        <v>1.09E-3</v>
      </c>
      <c r="AJ7" s="134">
        <v>1.1900000000000001E-3</v>
      </c>
      <c r="AK7" s="134">
        <v>1.31E-3</v>
      </c>
      <c r="AL7" s="134">
        <v>1.4499999999999999E-3</v>
      </c>
      <c r="AM7" s="134">
        <v>1.5900000000000001E-3</v>
      </c>
      <c r="AN7" s="134">
        <v>1.72E-3</v>
      </c>
      <c r="AO7" s="134">
        <v>1.8500000000000001E-3</v>
      </c>
      <c r="AP7" s="134">
        <v>1.97E-3</v>
      </c>
      <c r="AQ7" s="134">
        <v>2.0999999999999999E-3</v>
      </c>
      <c r="AR7" s="134">
        <v>2.2399999999999998E-3</v>
      </c>
      <c r="AS7" s="134">
        <v>2.4099999999999998E-3</v>
      </c>
      <c r="AT7" s="134">
        <v>2.6199999999999999E-3</v>
      </c>
      <c r="AU7" s="134">
        <v>2.8500000000000001E-3</v>
      </c>
      <c r="AV7" s="134">
        <v>3.1099999999999999E-3</v>
      </c>
      <c r="AW7" s="134">
        <v>3.3800000000000002E-3</v>
      </c>
      <c r="AX7" s="134">
        <v>3.65E-3</v>
      </c>
      <c r="AY7" s="134">
        <v>3.9399999999999999E-3</v>
      </c>
      <c r="AZ7" s="134">
        <v>4.2500000000000003E-3</v>
      </c>
      <c r="BA7" s="134">
        <v>4.5999999999999999E-3</v>
      </c>
      <c r="BB7" s="134">
        <v>5.0299999999999997E-3</v>
      </c>
      <c r="BC7" s="134">
        <v>5.5500000000000002E-3</v>
      </c>
      <c r="BD7" s="134">
        <v>6.1799999999999997E-3</v>
      </c>
      <c r="BE7" s="134">
        <v>6.94E-3</v>
      </c>
      <c r="BF7" s="134">
        <v>7.8100000000000001E-3</v>
      </c>
      <c r="BG7" s="134">
        <v>8.7799999999999996E-3</v>
      </c>
      <c r="BH7" s="134">
        <v>9.8099999999999993E-3</v>
      </c>
      <c r="BI7" s="134">
        <v>1.0880000000000001E-2</v>
      </c>
      <c r="BJ7" s="134">
        <v>1.196E-2</v>
      </c>
      <c r="BK7" s="134">
        <v>1.304E-2</v>
      </c>
      <c r="BL7" s="134">
        <v>1.4120000000000001E-2</v>
      </c>
      <c r="BM7" s="134">
        <v>1.5219999999999999E-2</v>
      </c>
      <c r="BN7" s="134">
        <v>1.6379999999999999E-2</v>
      </c>
      <c r="BO7" s="134">
        <v>1.7670000000000002E-2</v>
      </c>
      <c r="BP7" s="134">
        <v>1.9179999999999999E-2</v>
      </c>
      <c r="BQ7" s="134">
        <v>2.0990000000000002E-2</v>
      </c>
      <c r="BR7" s="134">
        <v>2.315E-2</v>
      </c>
      <c r="BS7" s="134">
        <v>2.564E-2</v>
      </c>
      <c r="BT7" s="134">
        <v>2.8379999999999999E-2</v>
      </c>
      <c r="BU7" s="134">
        <v>3.1199999999999999E-2</v>
      </c>
      <c r="BV7" s="134">
        <v>3.3890000000000003E-2</v>
      </c>
      <c r="BW7" s="134">
        <v>3.6360000000000003E-2</v>
      </c>
      <c r="BX7" s="134">
        <v>3.8609999999999998E-2</v>
      </c>
      <c r="BY7" s="134">
        <v>4.0840000000000001E-2</v>
      </c>
      <c r="BZ7" s="134">
        <v>4.3389999999999998E-2</v>
      </c>
      <c r="CA7" s="134">
        <v>4.6559999999999997E-2</v>
      </c>
      <c r="CB7" s="134">
        <v>5.0680000000000003E-2</v>
      </c>
      <c r="CC7" s="134">
        <v>5.5890000000000002E-2</v>
      </c>
      <c r="CD7" s="134">
        <v>6.2190000000000002E-2</v>
      </c>
      <c r="CE7" s="134">
        <v>6.9430000000000006E-2</v>
      </c>
      <c r="CF7" s="134">
        <v>7.7259999999999995E-2</v>
      </c>
      <c r="CG7" s="134">
        <v>8.5379999999999998E-2</v>
      </c>
      <c r="CH7" s="134">
        <v>9.3520000000000006E-2</v>
      </c>
      <c r="CI7" s="134">
        <v>0.10163</v>
      </c>
      <c r="CJ7" s="134">
        <v>0.10986</v>
      </c>
      <c r="CK7" s="134">
        <v>0.11848</v>
      </c>
      <c r="CL7" s="134">
        <v>0.12790000000000001</v>
      </c>
      <c r="CM7" s="134">
        <v>0.13861000000000001</v>
      </c>
      <c r="CN7" s="134">
        <v>0.15112999999999999</v>
      </c>
      <c r="CO7" s="134">
        <v>0.16591</v>
      </c>
      <c r="CP7" s="134">
        <v>0.18318999999999999</v>
      </c>
      <c r="CQ7" s="134">
        <v>0.20277000000000001</v>
      </c>
      <c r="CR7" s="134">
        <v>0.22370000000000001</v>
      </c>
      <c r="CS7" s="134">
        <v>0.23573</v>
      </c>
      <c r="CT7" s="134">
        <v>0.25368000000000002</v>
      </c>
      <c r="CU7" s="134">
        <v>0.27213999999999999</v>
      </c>
      <c r="CV7" s="134">
        <v>0.29099999999999998</v>
      </c>
      <c r="CW7" s="134">
        <v>0.31014000000000003</v>
      </c>
      <c r="CX7" s="135">
        <v>1</v>
      </c>
    </row>
    <row r="8" spans="1:102" ht="14.25" customHeight="1" x14ac:dyDescent="0.3">
      <c r="A8" s="133" t="s">
        <v>119</v>
      </c>
      <c r="B8" s="134">
        <v>1.051E-2</v>
      </c>
      <c r="C8" s="134">
        <v>6.4000000000000005E-4</v>
      </c>
      <c r="D8" s="134">
        <v>5.0000000000000001E-4</v>
      </c>
      <c r="E8" s="134">
        <v>4.0000000000000002E-4</v>
      </c>
      <c r="F8" s="134">
        <v>3.2000000000000003E-4</v>
      </c>
      <c r="G8" s="134">
        <v>2.5999999999999998E-4</v>
      </c>
      <c r="H8" s="134">
        <v>2.3000000000000001E-4</v>
      </c>
      <c r="I8" s="134">
        <v>2.0000000000000001E-4</v>
      </c>
      <c r="J8" s="134">
        <v>2.0000000000000001E-4</v>
      </c>
      <c r="K8" s="134">
        <v>2.0000000000000001E-4</v>
      </c>
      <c r="L8" s="134">
        <v>2.1000000000000001E-4</v>
      </c>
      <c r="M8" s="134">
        <v>2.2000000000000001E-4</v>
      </c>
      <c r="N8" s="134">
        <v>2.5000000000000001E-4</v>
      </c>
      <c r="O8" s="134">
        <v>2.9E-4</v>
      </c>
      <c r="P8" s="134">
        <v>3.4000000000000002E-4</v>
      </c>
      <c r="Q8" s="134">
        <v>3.8999999999999999E-4</v>
      </c>
      <c r="R8" s="134">
        <v>4.4999999999999999E-4</v>
      </c>
      <c r="S8" s="134">
        <v>5.1999999999999995E-4</v>
      </c>
      <c r="T8" s="134">
        <v>5.6999999999999998E-4</v>
      </c>
      <c r="U8" s="134">
        <v>6.3000000000000003E-4</v>
      </c>
      <c r="V8" s="134">
        <v>6.7000000000000002E-4</v>
      </c>
      <c r="W8" s="134">
        <v>7.1000000000000002E-4</v>
      </c>
      <c r="X8" s="134">
        <v>7.3999999999999999E-4</v>
      </c>
      <c r="Y8" s="134">
        <v>7.7999999999999999E-4</v>
      </c>
      <c r="Z8" s="134">
        <v>8.1999999999999998E-4</v>
      </c>
      <c r="AA8" s="134">
        <v>8.5999999999999998E-4</v>
      </c>
      <c r="AB8" s="134">
        <v>9.1E-4</v>
      </c>
      <c r="AC8" s="134">
        <v>9.6000000000000002E-4</v>
      </c>
      <c r="AD8" s="134">
        <v>1E-3</v>
      </c>
      <c r="AE8" s="134">
        <v>1.0499999999999999E-3</v>
      </c>
      <c r="AF8" s="134">
        <v>1.1000000000000001E-3</v>
      </c>
      <c r="AG8" s="134">
        <v>1.15E-3</v>
      </c>
      <c r="AH8" s="134">
        <v>1.2199999999999999E-3</v>
      </c>
      <c r="AI8" s="134">
        <v>1.2999999999999999E-3</v>
      </c>
      <c r="AJ8" s="134">
        <v>1.39E-3</v>
      </c>
      <c r="AK8" s="134">
        <v>1.49E-3</v>
      </c>
      <c r="AL8" s="134">
        <v>1.6199999999999999E-3</v>
      </c>
      <c r="AM8" s="134">
        <v>1.75E-3</v>
      </c>
      <c r="AN8" s="134">
        <v>1.9E-3</v>
      </c>
      <c r="AO8" s="134">
        <v>2.0699999999999998E-3</v>
      </c>
      <c r="AP8" s="134">
        <v>2.2499999999999998E-3</v>
      </c>
      <c r="AQ8" s="134">
        <v>2.4599999999999999E-3</v>
      </c>
      <c r="AR8" s="134">
        <v>2.7000000000000001E-3</v>
      </c>
      <c r="AS8" s="134">
        <v>2.98E-3</v>
      </c>
      <c r="AT8" s="134">
        <v>3.29E-3</v>
      </c>
      <c r="AU8" s="134">
        <v>3.65E-3</v>
      </c>
      <c r="AV8" s="134">
        <v>4.0299999999999997E-3</v>
      </c>
      <c r="AW8" s="134">
        <v>4.4400000000000004E-3</v>
      </c>
      <c r="AX8" s="134">
        <v>4.8500000000000001E-3</v>
      </c>
      <c r="AY8" s="134">
        <v>5.28E-3</v>
      </c>
      <c r="AZ8" s="134">
        <v>5.7299999999999999E-3</v>
      </c>
      <c r="BA8" s="134">
        <v>6.2300000000000003E-3</v>
      </c>
      <c r="BB8" s="134">
        <v>6.7799999999999996E-3</v>
      </c>
      <c r="BC8" s="134">
        <v>7.4099999999999999E-3</v>
      </c>
      <c r="BD8" s="134">
        <v>8.1499999999999993E-3</v>
      </c>
      <c r="BE8" s="134">
        <v>8.9999999999999993E-3</v>
      </c>
      <c r="BF8" s="134">
        <v>9.9600000000000001E-3</v>
      </c>
      <c r="BG8" s="134">
        <v>1.103E-2</v>
      </c>
      <c r="BH8" s="134">
        <v>1.2189999999999999E-2</v>
      </c>
      <c r="BI8" s="134">
        <v>1.341E-2</v>
      </c>
      <c r="BJ8" s="134">
        <v>1.4659999999999999E-2</v>
      </c>
      <c r="BK8" s="134">
        <v>1.592E-2</v>
      </c>
      <c r="BL8" s="134">
        <v>1.7170000000000001E-2</v>
      </c>
      <c r="BM8" s="134">
        <v>1.839E-2</v>
      </c>
      <c r="BN8" s="134">
        <v>1.9630000000000002E-2</v>
      </c>
      <c r="BO8" s="134">
        <v>2.095E-2</v>
      </c>
      <c r="BP8" s="134">
        <v>2.2440000000000002E-2</v>
      </c>
      <c r="BQ8" s="134">
        <v>2.4170000000000001E-2</v>
      </c>
      <c r="BR8" s="134">
        <v>2.6210000000000001E-2</v>
      </c>
      <c r="BS8" s="134">
        <v>2.8580000000000001E-2</v>
      </c>
      <c r="BT8" s="134">
        <v>3.1230000000000001E-2</v>
      </c>
      <c r="BU8" s="134">
        <v>3.406E-2</v>
      </c>
      <c r="BV8" s="134">
        <v>3.6940000000000001E-2</v>
      </c>
      <c r="BW8" s="134">
        <v>3.9800000000000002E-2</v>
      </c>
      <c r="BX8" s="134">
        <v>4.2639999999999997E-2</v>
      </c>
      <c r="BY8" s="134">
        <v>4.5600000000000002E-2</v>
      </c>
      <c r="BZ8" s="134">
        <v>4.888E-2</v>
      </c>
      <c r="CA8" s="134">
        <v>5.2699999999999997E-2</v>
      </c>
      <c r="CB8" s="134">
        <v>5.7279999999999998E-2</v>
      </c>
      <c r="CC8" s="134">
        <v>6.2719999999999998E-2</v>
      </c>
      <c r="CD8" s="134">
        <v>6.9029999999999994E-2</v>
      </c>
      <c r="CE8" s="134">
        <v>7.6079999999999995E-2</v>
      </c>
      <c r="CF8" s="134">
        <v>8.3690000000000001E-2</v>
      </c>
      <c r="CG8" s="134">
        <v>9.171E-2</v>
      </c>
      <c r="CH8" s="134">
        <v>0.10007000000000001</v>
      </c>
      <c r="CI8" s="134">
        <v>0.10886999999999999</v>
      </c>
      <c r="CJ8" s="134">
        <v>0.11829000000000001</v>
      </c>
      <c r="CK8" s="134">
        <v>0.12859999999999999</v>
      </c>
      <c r="CL8" s="134">
        <v>0.14005999999999999</v>
      </c>
      <c r="CM8" s="134">
        <v>0.15279000000000001</v>
      </c>
      <c r="CN8" s="134">
        <v>0.16688</v>
      </c>
      <c r="CO8" s="134">
        <v>0.18229000000000001</v>
      </c>
      <c r="CP8" s="134">
        <v>0.19896</v>
      </c>
      <c r="CQ8" s="134">
        <v>0.21690999999999999</v>
      </c>
      <c r="CR8" s="134">
        <v>0.23622000000000001</v>
      </c>
      <c r="CS8" s="134">
        <v>0.25795000000000001</v>
      </c>
      <c r="CT8" s="134">
        <v>0.28128999999999998</v>
      </c>
      <c r="CU8" s="134">
        <v>0.30654999999999999</v>
      </c>
      <c r="CV8" s="134">
        <v>0.33383000000000002</v>
      </c>
      <c r="CW8" s="134">
        <v>0.36318</v>
      </c>
      <c r="CX8" s="135">
        <v>1</v>
      </c>
    </row>
    <row r="9" spans="1:102" ht="14.25" customHeight="1" x14ac:dyDescent="0.3">
      <c r="A9" s="133" t="s">
        <v>121</v>
      </c>
      <c r="B9" s="134">
        <v>9.3500000000000007E-3</v>
      </c>
      <c r="C9" s="134">
        <v>7.3999999999999999E-4</v>
      </c>
      <c r="D9" s="134">
        <v>5.9999999999999995E-4</v>
      </c>
      <c r="E9" s="134">
        <v>5.0000000000000001E-4</v>
      </c>
      <c r="F9" s="134">
        <v>4.2000000000000002E-4</v>
      </c>
      <c r="G9" s="134">
        <v>3.6000000000000002E-4</v>
      </c>
      <c r="H9" s="134">
        <v>3.2000000000000003E-4</v>
      </c>
      <c r="I9" s="134">
        <v>2.9E-4</v>
      </c>
      <c r="J9" s="134">
        <v>2.9E-4</v>
      </c>
      <c r="K9" s="134">
        <v>2.9E-4</v>
      </c>
      <c r="L9" s="134">
        <v>2.9999999999999997E-4</v>
      </c>
      <c r="M9" s="134">
        <v>3.1E-4</v>
      </c>
      <c r="N9" s="134">
        <v>3.4000000000000002E-4</v>
      </c>
      <c r="O9" s="134">
        <v>3.6999999999999999E-4</v>
      </c>
      <c r="P9" s="134">
        <v>4.0999999999999999E-4</v>
      </c>
      <c r="Q9" s="134">
        <v>4.4000000000000002E-4</v>
      </c>
      <c r="R9" s="134">
        <v>4.8000000000000001E-4</v>
      </c>
      <c r="S9" s="134">
        <v>5.1000000000000004E-4</v>
      </c>
      <c r="T9" s="134">
        <v>5.4000000000000001E-4</v>
      </c>
      <c r="U9" s="134">
        <v>5.5000000000000003E-4</v>
      </c>
      <c r="V9" s="134">
        <v>5.6999999999999998E-4</v>
      </c>
      <c r="W9" s="134">
        <v>5.6999999999999998E-4</v>
      </c>
      <c r="X9" s="134">
        <v>5.8E-4</v>
      </c>
      <c r="Y9" s="134">
        <v>5.8E-4</v>
      </c>
      <c r="Z9" s="134">
        <v>5.9000000000000003E-4</v>
      </c>
      <c r="AA9" s="134">
        <v>6.0999999999999997E-4</v>
      </c>
      <c r="AB9" s="134">
        <v>6.3000000000000003E-4</v>
      </c>
      <c r="AC9" s="134">
        <v>6.6E-4</v>
      </c>
      <c r="AD9" s="134">
        <v>6.9999999999999999E-4</v>
      </c>
      <c r="AE9" s="134">
        <v>7.5000000000000002E-4</v>
      </c>
      <c r="AF9" s="134">
        <v>8.0999999999999996E-4</v>
      </c>
      <c r="AG9" s="134">
        <v>8.8000000000000003E-4</v>
      </c>
      <c r="AH9" s="134">
        <v>9.3999999999999997E-4</v>
      </c>
      <c r="AI9" s="134">
        <v>1.01E-3</v>
      </c>
      <c r="AJ9" s="134">
        <v>1.07E-3</v>
      </c>
      <c r="AK9" s="134">
        <v>1.14E-3</v>
      </c>
      <c r="AL9" s="134">
        <v>1.23E-3</v>
      </c>
      <c r="AM9" s="134">
        <v>1.33E-3</v>
      </c>
      <c r="AN9" s="134">
        <v>1.4599999999999999E-3</v>
      </c>
      <c r="AO9" s="134">
        <v>1.6100000000000001E-3</v>
      </c>
      <c r="AP9" s="134">
        <v>1.7899999999999999E-3</v>
      </c>
      <c r="AQ9" s="134">
        <v>1.98E-3</v>
      </c>
      <c r="AR9" s="134">
        <v>2.1700000000000001E-3</v>
      </c>
      <c r="AS9" s="134">
        <v>2.3600000000000001E-3</v>
      </c>
      <c r="AT9" s="134">
        <v>2.5400000000000002E-3</v>
      </c>
      <c r="AU9" s="134">
        <v>2.7100000000000002E-3</v>
      </c>
      <c r="AV9" s="134">
        <v>2.8900000000000002E-3</v>
      </c>
      <c r="AW9" s="134">
        <v>3.0999999999999999E-3</v>
      </c>
      <c r="AX9" s="134">
        <v>3.3500000000000001E-3</v>
      </c>
      <c r="AY9" s="134">
        <v>3.65E-3</v>
      </c>
      <c r="AZ9" s="134">
        <v>4.0000000000000001E-3</v>
      </c>
      <c r="BA9" s="134">
        <v>4.3899999999999998E-3</v>
      </c>
      <c r="BB9" s="134">
        <v>4.81E-3</v>
      </c>
      <c r="BC9" s="134">
        <v>5.2500000000000003E-3</v>
      </c>
      <c r="BD9" s="134">
        <v>5.7200000000000003E-3</v>
      </c>
      <c r="BE9" s="134">
        <v>6.2300000000000003E-3</v>
      </c>
      <c r="BF9" s="134">
        <v>6.8100000000000001E-3</v>
      </c>
      <c r="BG9" s="134">
        <v>7.4799999999999997E-3</v>
      </c>
      <c r="BH9" s="134">
        <v>8.2699999999999996E-3</v>
      </c>
      <c r="BI9" s="134">
        <v>9.1800000000000007E-3</v>
      </c>
      <c r="BJ9" s="134">
        <v>1.018E-2</v>
      </c>
      <c r="BK9" s="134">
        <v>1.1220000000000001E-2</v>
      </c>
      <c r="BL9" s="134">
        <v>1.223E-2</v>
      </c>
      <c r="BM9" s="134">
        <v>1.3180000000000001E-2</v>
      </c>
      <c r="BN9" s="134">
        <v>1.405E-2</v>
      </c>
      <c r="BO9" s="134">
        <v>1.494E-2</v>
      </c>
      <c r="BP9" s="134">
        <v>1.592E-2</v>
      </c>
      <c r="BQ9" s="134">
        <v>1.711E-2</v>
      </c>
      <c r="BR9" s="134">
        <v>1.8610000000000002E-2</v>
      </c>
      <c r="BS9" s="134">
        <v>2.043E-2</v>
      </c>
      <c r="BT9" s="134">
        <v>2.2540000000000001E-2</v>
      </c>
      <c r="BU9" s="134">
        <v>2.479E-2</v>
      </c>
      <c r="BV9" s="134">
        <v>2.7040000000000002E-2</v>
      </c>
      <c r="BW9" s="134">
        <v>2.9159999999999998E-2</v>
      </c>
      <c r="BX9" s="134">
        <v>3.1140000000000001E-2</v>
      </c>
      <c r="BY9" s="134">
        <v>3.3160000000000002E-2</v>
      </c>
      <c r="BZ9" s="134">
        <v>3.542E-2</v>
      </c>
      <c r="CA9" s="134">
        <v>3.8219999999999997E-2</v>
      </c>
      <c r="CB9" s="134">
        <v>4.181E-2</v>
      </c>
      <c r="CC9" s="134">
        <v>4.6330000000000003E-2</v>
      </c>
      <c r="CD9" s="134">
        <v>5.9339999999999997E-2</v>
      </c>
      <c r="CE9" s="134">
        <v>7.0129999999999998E-2</v>
      </c>
      <c r="CF9" s="134">
        <v>8.2820000000000005E-2</v>
      </c>
      <c r="CG9" s="134">
        <v>9.7000000000000003E-2</v>
      </c>
      <c r="CH9" s="134">
        <v>0.11214</v>
      </c>
      <c r="CI9" s="134">
        <v>0.12778</v>
      </c>
      <c r="CJ9" s="134">
        <v>0.14371999999999999</v>
      </c>
      <c r="CK9" s="134">
        <v>0.15981999999999999</v>
      </c>
      <c r="CL9" s="134">
        <v>0.17607999999999999</v>
      </c>
      <c r="CM9" s="134">
        <v>0.19245999999999999</v>
      </c>
      <c r="CN9" s="134">
        <v>0.20893</v>
      </c>
      <c r="CO9" s="134">
        <v>0.22558</v>
      </c>
      <c r="CP9" s="134">
        <v>0.24271000000000001</v>
      </c>
      <c r="CQ9" s="134">
        <v>0.26099</v>
      </c>
      <c r="CR9" s="134">
        <v>0.28161000000000003</v>
      </c>
      <c r="CS9" s="134">
        <v>0.30989</v>
      </c>
      <c r="CT9" s="134">
        <v>0.33550000000000002</v>
      </c>
      <c r="CU9" s="134">
        <v>0.36277999999999999</v>
      </c>
      <c r="CV9" s="134">
        <v>0.39176</v>
      </c>
      <c r="CW9" s="134">
        <v>0.42246</v>
      </c>
      <c r="CX9" s="135">
        <v>1</v>
      </c>
    </row>
  </sheetData>
  <pageMargins left="0.7" right="0.7" top="0.75" bottom="0.75" header="0" footer="0"/>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tabColor rgb="FFFF0000"/>
  </sheetPr>
  <dimension ref="A1:CX9"/>
  <sheetViews>
    <sheetView workbookViewId="0"/>
  </sheetViews>
  <sheetFormatPr baseColWidth="10" defaultColWidth="14.44140625" defaultRowHeight="15" customHeight="1" x14ac:dyDescent="0.3"/>
  <cols>
    <col min="1" max="1" width="16.21875" bestFit="1" customWidth="1"/>
    <col min="2" max="102" width="8.6640625" customWidth="1"/>
  </cols>
  <sheetData>
    <row r="1" spans="1:102" ht="14.25" customHeight="1" x14ac:dyDescent="0.3">
      <c r="A1" s="120" t="s">
        <v>124</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s="134" customFormat="1" ht="14.25" customHeight="1" x14ac:dyDescent="0.3">
      <c r="A2" s="133" t="s">
        <v>2</v>
      </c>
      <c r="B2" s="135">
        <v>0</v>
      </c>
      <c r="C2" s="135">
        <v>0</v>
      </c>
      <c r="D2" s="135">
        <v>0</v>
      </c>
      <c r="E2" s="135">
        <v>0</v>
      </c>
      <c r="F2" s="135">
        <v>0</v>
      </c>
      <c r="G2" s="135">
        <v>0</v>
      </c>
      <c r="H2" s="135">
        <v>0</v>
      </c>
      <c r="I2" s="135">
        <v>0</v>
      </c>
      <c r="J2" s="135">
        <v>0</v>
      </c>
      <c r="K2" s="135">
        <v>0</v>
      </c>
      <c r="L2" s="135">
        <v>0</v>
      </c>
      <c r="M2" s="135">
        <v>0</v>
      </c>
      <c r="N2" s="135">
        <v>0</v>
      </c>
      <c r="O2" s="135">
        <v>0</v>
      </c>
      <c r="P2" s="135">
        <v>0</v>
      </c>
      <c r="Q2" s="135">
        <v>9.9999999999999995E-7</v>
      </c>
      <c r="R2" s="135">
        <v>9.9999999999999995E-7</v>
      </c>
      <c r="S2" s="135">
        <v>9.9999999999999995E-7</v>
      </c>
      <c r="T2" s="135">
        <v>9.9999999999999995E-7</v>
      </c>
      <c r="U2" s="135">
        <v>9.9999999999999995E-7</v>
      </c>
      <c r="V2" s="135">
        <v>7.9999999999999996E-6</v>
      </c>
      <c r="W2" s="135">
        <v>7.9999999999999996E-6</v>
      </c>
      <c r="X2" s="135">
        <v>7.9999999999999996E-6</v>
      </c>
      <c r="Y2" s="135">
        <v>7.9999999999999996E-6</v>
      </c>
      <c r="Z2" s="135">
        <v>7.9999999999999996E-6</v>
      </c>
      <c r="AA2" s="135">
        <v>4.1999999999999998E-5</v>
      </c>
      <c r="AB2" s="135">
        <v>4.1999999999999998E-5</v>
      </c>
      <c r="AC2" s="135">
        <v>4.1999999999999998E-5</v>
      </c>
      <c r="AD2" s="135">
        <v>4.3000000000000002E-5</v>
      </c>
      <c r="AE2" s="135">
        <v>4.3000000000000002E-5</v>
      </c>
      <c r="AF2" s="135">
        <v>8.2999999999999998E-5</v>
      </c>
      <c r="AG2" s="135">
        <v>8.3999999999999995E-5</v>
      </c>
      <c r="AH2" s="135">
        <v>8.5000000000000006E-5</v>
      </c>
      <c r="AI2" s="135">
        <v>8.6000000000000003E-5</v>
      </c>
      <c r="AJ2" s="135">
        <v>8.7000000000000001E-5</v>
      </c>
      <c r="AK2" s="135">
        <v>1.21E-4</v>
      </c>
      <c r="AL2" s="135">
        <v>1.22E-4</v>
      </c>
      <c r="AM2" s="135">
        <v>1.22E-4</v>
      </c>
      <c r="AN2" s="135">
        <v>1.22E-4</v>
      </c>
      <c r="AO2" s="135">
        <v>1.22E-4</v>
      </c>
      <c r="AP2" s="135">
        <v>1.6100000000000001E-4</v>
      </c>
      <c r="AQ2" s="135">
        <v>1.63E-4</v>
      </c>
      <c r="AR2" s="135">
        <v>1.65E-4</v>
      </c>
      <c r="AS2" s="135">
        <v>1.6799999999999999E-4</v>
      </c>
      <c r="AT2" s="135">
        <v>1.7200000000000001E-4</v>
      </c>
      <c r="AU2" s="135">
        <v>1.8599999999999999E-4</v>
      </c>
      <c r="AV2" s="135">
        <v>1.9100000000000001E-4</v>
      </c>
      <c r="AW2" s="135">
        <v>1.9799999999999999E-4</v>
      </c>
      <c r="AX2" s="135">
        <v>2.04E-4</v>
      </c>
      <c r="AY2" s="135">
        <v>2.12E-4</v>
      </c>
      <c r="AZ2" s="135">
        <v>2.1800000000000001E-4</v>
      </c>
      <c r="BA2" s="135">
        <v>2.24E-4</v>
      </c>
      <c r="BB2" s="135">
        <v>2.2900000000000001E-4</v>
      </c>
      <c r="BC2" s="135">
        <v>2.33E-4</v>
      </c>
      <c r="BD2" s="135">
        <v>2.3599999999999999E-4</v>
      </c>
      <c r="BE2" s="135">
        <v>2.3699999999999999E-4</v>
      </c>
      <c r="BF2" s="135">
        <v>2.3900000000000001E-4</v>
      </c>
      <c r="BG2" s="135">
        <v>2.43E-4</v>
      </c>
      <c r="BH2" s="135">
        <v>2.4800000000000001E-4</v>
      </c>
      <c r="BI2" s="135">
        <v>2.5300000000000002E-4</v>
      </c>
      <c r="BJ2" s="135">
        <v>2.3900000000000001E-4</v>
      </c>
      <c r="BK2" s="135">
        <v>2.42E-4</v>
      </c>
      <c r="BL2" s="135">
        <v>2.4399999999999999E-4</v>
      </c>
      <c r="BM2" s="135">
        <v>2.4699999999999999E-4</v>
      </c>
      <c r="BN2" s="135">
        <v>2.5399999999999999E-4</v>
      </c>
      <c r="BO2" s="135">
        <v>2.3499999999999999E-4</v>
      </c>
      <c r="BP2" s="135">
        <v>2.4000000000000001E-4</v>
      </c>
      <c r="BQ2" s="135">
        <v>2.4600000000000002E-4</v>
      </c>
      <c r="BR2" s="135">
        <v>2.5399999999999999E-4</v>
      </c>
      <c r="BS2" s="135">
        <v>2.6200000000000003E-4</v>
      </c>
      <c r="BT2" s="135">
        <v>2.3599999999999999E-4</v>
      </c>
      <c r="BU2" s="135">
        <v>2.4399999999999999E-4</v>
      </c>
      <c r="BV2" s="135">
        <v>2.5099999999999998E-4</v>
      </c>
      <c r="BW2" s="135">
        <v>2.6200000000000003E-4</v>
      </c>
      <c r="BX2" s="135">
        <v>2.7500000000000002E-4</v>
      </c>
      <c r="BY2" s="135">
        <v>2.43E-4</v>
      </c>
      <c r="BZ2" s="135">
        <v>2.5799999999999998E-4</v>
      </c>
      <c r="CA2" s="135">
        <v>2.7399999999999999E-4</v>
      </c>
      <c r="CB2" s="135">
        <v>2.9300000000000002E-4</v>
      </c>
      <c r="CC2" s="135">
        <v>3.1399999999999999E-4</v>
      </c>
      <c r="CD2" s="135">
        <v>2.6699999999999998E-4</v>
      </c>
      <c r="CE2" s="135">
        <v>2.8699999999999998E-4</v>
      </c>
      <c r="CF2" s="135">
        <v>3.1E-4</v>
      </c>
      <c r="CG2" s="135">
        <v>3.3399999999999999E-4</v>
      </c>
      <c r="CH2" s="135">
        <v>3.6099999999999999E-4</v>
      </c>
      <c r="CI2" s="135">
        <v>1.4799999999999999E-4</v>
      </c>
      <c r="CJ2" s="135">
        <v>1.6200000000000001E-4</v>
      </c>
      <c r="CK2" s="135">
        <v>1.7899999999999999E-4</v>
      </c>
      <c r="CL2" s="135">
        <v>1.9900000000000001E-4</v>
      </c>
      <c r="CM2" s="135">
        <v>2.22E-4</v>
      </c>
      <c r="CN2" s="135">
        <v>2.5000000000000001E-4</v>
      </c>
      <c r="CO2" s="135">
        <v>2.8600000000000001E-4</v>
      </c>
      <c r="CP2" s="135">
        <v>3.3300000000000002E-4</v>
      </c>
      <c r="CQ2" s="135">
        <v>4.0000000000000002E-4</v>
      </c>
      <c r="CR2" s="135">
        <v>4.9200000000000003E-4</v>
      </c>
      <c r="CS2" s="135">
        <v>6.1899999999999998E-4</v>
      </c>
      <c r="CT2" s="135">
        <v>7.9500000000000003E-4</v>
      </c>
      <c r="CU2" s="135">
        <v>1.0510000000000001E-3</v>
      </c>
      <c r="CV2" s="135">
        <v>1.4319999999999999E-3</v>
      </c>
      <c r="CW2" s="135">
        <v>2.0179999999999998E-3</v>
      </c>
      <c r="CX2" s="135">
        <v>1.1410000000000001E-3</v>
      </c>
    </row>
    <row r="3" spans="1:102" ht="14.25" customHeight="1" x14ac:dyDescent="0.3">
      <c r="A3" s="133" t="s">
        <v>108</v>
      </c>
      <c r="B3" s="136">
        <v>0</v>
      </c>
      <c r="C3" s="136">
        <v>0</v>
      </c>
      <c r="D3" s="136">
        <v>0</v>
      </c>
      <c r="E3" s="136">
        <v>0</v>
      </c>
      <c r="F3" s="136">
        <v>0</v>
      </c>
      <c r="G3" s="136">
        <v>0</v>
      </c>
      <c r="H3" s="136">
        <v>0</v>
      </c>
      <c r="I3" s="136">
        <v>0</v>
      </c>
      <c r="J3" s="136">
        <v>0</v>
      </c>
      <c r="K3" s="136">
        <v>0</v>
      </c>
      <c r="L3" s="136">
        <v>0</v>
      </c>
      <c r="M3" s="136">
        <v>0</v>
      </c>
      <c r="N3" s="136">
        <v>0</v>
      </c>
      <c r="O3" s="136">
        <v>0</v>
      </c>
      <c r="P3" s="136">
        <v>0</v>
      </c>
      <c r="Q3" s="136">
        <v>9.9999999999999995E-7</v>
      </c>
      <c r="R3" s="136">
        <v>9.9999999999999995E-7</v>
      </c>
      <c r="S3" s="136">
        <v>9.9999999999999995E-7</v>
      </c>
      <c r="T3" s="136">
        <v>9.9999999999999995E-7</v>
      </c>
      <c r="U3" s="136">
        <v>9.9999999999999995E-7</v>
      </c>
      <c r="V3" s="136">
        <v>5.0000000000000004E-6</v>
      </c>
      <c r="W3" s="136">
        <v>5.0000000000000004E-6</v>
      </c>
      <c r="X3" s="136">
        <v>5.0000000000000004E-6</v>
      </c>
      <c r="Y3" s="136">
        <v>5.0000000000000004E-6</v>
      </c>
      <c r="Z3" s="136">
        <v>5.0000000000000004E-6</v>
      </c>
      <c r="AA3" s="136">
        <v>2.8E-5</v>
      </c>
      <c r="AB3" s="136">
        <v>2.8E-5</v>
      </c>
      <c r="AC3" s="136">
        <v>2.8E-5</v>
      </c>
      <c r="AD3" s="136">
        <v>2.8E-5</v>
      </c>
      <c r="AE3" s="136">
        <v>2.8E-5</v>
      </c>
      <c r="AF3" s="136">
        <v>5.5000000000000002E-5</v>
      </c>
      <c r="AG3" s="136">
        <v>5.3999999999999998E-5</v>
      </c>
      <c r="AH3" s="136">
        <v>5.3999999999999998E-5</v>
      </c>
      <c r="AI3" s="136">
        <v>5.3999999999999998E-5</v>
      </c>
      <c r="AJ3" s="136">
        <v>5.3000000000000001E-5</v>
      </c>
      <c r="AK3" s="136">
        <v>7.8999999999999996E-5</v>
      </c>
      <c r="AL3" s="136">
        <v>7.8999999999999996E-5</v>
      </c>
      <c r="AM3" s="136">
        <v>7.8999999999999996E-5</v>
      </c>
      <c r="AN3" s="136">
        <v>8.0000000000000007E-5</v>
      </c>
      <c r="AO3" s="136">
        <v>8.1000000000000004E-5</v>
      </c>
      <c r="AP3" s="136">
        <v>9.7999999999999997E-5</v>
      </c>
      <c r="AQ3" s="136">
        <v>1E-4</v>
      </c>
      <c r="AR3" s="136">
        <v>1.02E-4</v>
      </c>
      <c r="AS3" s="136">
        <v>1.05E-4</v>
      </c>
      <c r="AT3" s="136">
        <v>1.08E-4</v>
      </c>
      <c r="AU3" s="136">
        <v>1.1900000000000001E-4</v>
      </c>
      <c r="AV3" s="136">
        <v>1.21E-4</v>
      </c>
      <c r="AW3" s="136">
        <v>1.2300000000000001E-4</v>
      </c>
      <c r="AX3" s="136">
        <v>1.26E-4</v>
      </c>
      <c r="AY3" s="136">
        <v>1.2799999999999999E-4</v>
      </c>
      <c r="AZ3" s="136">
        <v>1.3999999999999999E-4</v>
      </c>
      <c r="BA3" s="136">
        <v>1.4200000000000001E-4</v>
      </c>
      <c r="BB3" s="136">
        <v>1.44E-4</v>
      </c>
      <c r="BC3" s="136">
        <v>1.45E-4</v>
      </c>
      <c r="BD3" s="136">
        <v>1.46E-4</v>
      </c>
      <c r="BE3" s="136">
        <v>1.5300000000000001E-4</v>
      </c>
      <c r="BF3" s="136">
        <v>1.56E-4</v>
      </c>
      <c r="BG3" s="136">
        <v>1.5899999999999999E-4</v>
      </c>
      <c r="BH3" s="136">
        <v>1.64E-4</v>
      </c>
      <c r="BI3" s="136">
        <v>1.6899999999999999E-4</v>
      </c>
      <c r="BJ3" s="136">
        <v>1.65E-4</v>
      </c>
      <c r="BK3" s="136">
        <v>1.7200000000000001E-4</v>
      </c>
      <c r="BL3" s="136">
        <v>1.7899999999999999E-4</v>
      </c>
      <c r="BM3" s="136">
        <v>1.8699999999999999E-4</v>
      </c>
      <c r="BN3" s="136">
        <v>1.95E-4</v>
      </c>
      <c r="BO3" s="136">
        <v>1.8699999999999999E-4</v>
      </c>
      <c r="BP3" s="136">
        <v>1.9599999999999999E-4</v>
      </c>
      <c r="BQ3" s="136">
        <v>2.0599999999999999E-4</v>
      </c>
      <c r="BR3" s="136">
        <v>2.1599999999999999E-4</v>
      </c>
      <c r="BS3" s="136">
        <v>2.2699999999999999E-4</v>
      </c>
      <c r="BT3" s="136">
        <v>2.05E-4</v>
      </c>
      <c r="BU3" s="136">
        <v>2.23E-4</v>
      </c>
      <c r="BV3" s="136">
        <v>2.4499999999999999E-4</v>
      </c>
      <c r="BW3" s="136">
        <v>2.6600000000000001E-4</v>
      </c>
      <c r="BX3" s="136">
        <v>2.8800000000000001E-4</v>
      </c>
      <c r="BY3" s="136">
        <v>2.5099999999999998E-4</v>
      </c>
      <c r="BZ3" s="136">
        <v>2.6800000000000001E-4</v>
      </c>
      <c r="CA3" s="136">
        <v>2.8600000000000001E-4</v>
      </c>
      <c r="CB3" s="136">
        <v>3.0600000000000001E-4</v>
      </c>
      <c r="CC3" s="136">
        <v>3.3E-4</v>
      </c>
      <c r="CD3" s="136">
        <v>2.9799999999999998E-4</v>
      </c>
      <c r="CE3" s="136">
        <v>3.2699999999999998E-4</v>
      </c>
      <c r="CF3" s="136">
        <v>3.6600000000000001E-4</v>
      </c>
      <c r="CG3" s="136">
        <v>4.1599999999999997E-4</v>
      </c>
      <c r="CH3" s="136">
        <v>4.8000000000000001E-4</v>
      </c>
      <c r="CI3" s="136">
        <v>1.9599999999999999E-4</v>
      </c>
      <c r="CJ3" s="136">
        <v>2.32E-4</v>
      </c>
      <c r="CK3" s="136">
        <v>2.8200000000000002E-4</v>
      </c>
      <c r="CL3" s="136">
        <v>3.5199999999999999E-4</v>
      </c>
      <c r="CM3" s="136">
        <v>4.5100000000000001E-4</v>
      </c>
      <c r="CN3" s="136">
        <v>5.9000000000000003E-4</v>
      </c>
      <c r="CO3" s="136">
        <v>7.9000000000000001E-4</v>
      </c>
      <c r="CP3" s="136">
        <v>1.0870000000000001E-3</v>
      </c>
      <c r="CQ3" s="136">
        <v>1.542E-3</v>
      </c>
      <c r="CR3" s="136">
        <v>2.248E-3</v>
      </c>
      <c r="CS3" s="136">
        <v>3.3700000000000002E-3</v>
      </c>
      <c r="CT3" s="136">
        <v>5.2230000000000002E-3</v>
      </c>
      <c r="CU3" s="136">
        <v>8.3909999999999992E-3</v>
      </c>
      <c r="CV3" s="136">
        <v>1.3950000000000001E-2</v>
      </c>
      <c r="CW3" s="136">
        <v>2.3906E-2</v>
      </c>
      <c r="CX3" s="136">
        <v>1.9692000000000001E-2</v>
      </c>
    </row>
    <row r="4" spans="1:102" ht="14.25" customHeight="1" x14ac:dyDescent="0.3">
      <c r="A4" s="133" t="s">
        <v>111</v>
      </c>
      <c r="B4" s="135">
        <v>0</v>
      </c>
      <c r="C4" s="135">
        <v>0</v>
      </c>
      <c r="D4" s="135">
        <v>0</v>
      </c>
      <c r="E4" s="135">
        <v>0</v>
      </c>
      <c r="F4" s="135">
        <v>0</v>
      </c>
      <c r="G4" s="135">
        <v>0</v>
      </c>
      <c r="H4" s="135">
        <v>0</v>
      </c>
      <c r="I4" s="135">
        <v>0</v>
      </c>
      <c r="J4" s="135">
        <v>0</v>
      </c>
      <c r="K4" s="135">
        <v>0</v>
      </c>
      <c r="L4" s="135">
        <v>0</v>
      </c>
      <c r="M4" s="135">
        <v>0</v>
      </c>
      <c r="N4" s="135">
        <v>0</v>
      </c>
      <c r="O4" s="135">
        <v>0</v>
      </c>
      <c r="P4" s="135">
        <v>0</v>
      </c>
      <c r="Q4" s="135">
        <v>0</v>
      </c>
      <c r="R4" s="135">
        <v>0</v>
      </c>
      <c r="S4" s="135">
        <v>0</v>
      </c>
      <c r="T4" s="135">
        <v>0</v>
      </c>
      <c r="U4" s="135">
        <v>0</v>
      </c>
      <c r="V4" s="135">
        <v>3.0000000000000001E-6</v>
      </c>
      <c r="W4" s="135">
        <v>3.0000000000000001E-6</v>
      </c>
      <c r="X4" s="135">
        <v>3.0000000000000001E-6</v>
      </c>
      <c r="Y4" s="135">
        <v>3.0000000000000001E-6</v>
      </c>
      <c r="Z4" s="135">
        <v>3.0000000000000001E-6</v>
      </c>
      <c r="AA4" s="135">
        <v>1.8E-5</v>
      </c>
      <c r="AB4" s="135">
        <v>1.8E-5</v>
      </c>
      <c r="AC4" s="135">
        <v>1.7E-5</v>
      </c>
      <c r="AD4" s="135">
        <v>1.7E-5</v>
      </c>
      <c r="AE4" s="135">
        <v>1.7E-5</v>
      </c>
      <c r="AF4" s="135">
        <v>3.4999999999999997E-5</v>
      </c>
      <c r="AG4" s="135">
        <v>3.4999999999999997E-5</v>
      </c>
      <c r="AH4" s="135">
        <v>3.6000000000000001E-5</v>
      </c>
      <c r="AI4" s="135">
        <v>3.6000000000000001E-5</v>
      </c>
      <c r="AJ4" s="135">
        <v>3.6999999999999998E-5</v>
      </c>
      <c r="AK4" s="135">
        <v>5.3000000000000001E-5</v>
      </c>
      <c r="AL4" s="135">
        <v>5.3999999999999998E-5</v>
      </c>
      <c r="AM4" s="135">
        <v>5.5000000000000002E-5</v>
      </c>
      <c r="AN4" s="135">
        <v>5.5999999999999999E-5</v>
      </c>
      <c r="AO4" s="135">
        <v>5.7000000000000003E-5</v>
      </c>
      <c r="AP4" s="135">
        <v>7.2000000000000002E-5</v>
      </c>
      <c r="AQ4" s="135">
        <v>7.2999999999999999E-5</v>
      </c>
      <c r="AR4" s="135">
        <v>7.2999999999999999E-5</v>
      </c>
      <c r="AS4" s="135">
        <v>7.3999999999999996E-5</v>
      </c>
      <c r="AT4" s="135">
        <v>7.4999999999999993E-5</v>
      </c>
      <c r="AU4" s="135">
        <v>8.8999999999999995E-5</v>
      </c>
      <c r="AV4" s="135">
        <v>9.0000000000000006E-5</v>
      </c>
      <c r="AW4" s="135">
        <v>9.0000000000000006E-5</v>
      </c>
      <c r="AX4" s="135">
        <v>9.1000000000000003E-5</v>
      </c>
      <c r="AY4" s="135">
        <v>9.1000000000000003E-5</v>
      </c>
      <c r="AZ4" s="135">
        <v>1.03E-4</v>
      </c>
      <c r="BA4" s="135">
        <v>1.03E-4</v>
      </c>
      <c r="BB4" s="135">
        <v>1.0399999999999999E-4</v>
      </c>
      <c r="BC4" s="135">
        <v>1.06E-4</v>
      </c>
      <c r="BD4" s="135">
        <v>1.07E-4</v>
      </c>
      <c r="BE4" s="135">
        <v>1.18E-4</v>
      </c>
      <c r="BF4" s="135">
        <v>1.2E-4</v>
      </c>
      <c r="BG4" s="135">
        <v>1.2300000000000001E-4</v>
      </c>
      <c r="BH4" s="135">
        <v>1.26E-4</v>
      </c>
      <c r="BI4" s="135">
        <v>1.2899999999999999E-4</v>
      </c>
      <c r="BJ4" s="135">
        <v>1.3799999999999999E-4</v>
      </c>
      <c r="BK4" s="135">
        <v>1.4200000000000001E-4</v>
      </c>
      <c r="BL4" s="135">
        <v>1.46E-4</v>
      </c>
      <c r="BM4" s="135">
        <v>1.5100000000000001E-4</v>
      </c>
      <c r="BN4" s="135">
        <v>1.56E-4</v>
      </c>
      <c r="BO4" s="135">
        <v>1.7799999999999999E-4</v>
      </c>
      <c r="BP4" s="135">
        <v>1.85E-4</v>
      </c>
      <c r="BQ4" s="135">
        <v>1.93E-4</v>
      </c>
      <c r="BR4" s="135">
        <v>2.0100000000000001E-4</v>
      </c>
      <c r="BS4" s="135">
        <v>2.1000000000000001E-4</v>
      </c>
      <c r="BT4" s="135">
        <v>2.14E-4</v>
      </c>
      <c r="BU4" s="135">
        <v>2.2599999999999999E-4</v>
      </c>
      <c r="BV4" s="135">
        <v>2.4000000000000001E-4</v>
      </c>
      <c r="BW4" s="135">
        <v>2.5999999999999998E-4</v>
      </c>
      <c r="BX4" s="135">
        <v>2.81E-4</v>
      </c>
      <c r="BY4" s="135">
        <v>2.9500000000000001E-4</v>
      </c>
      <c r="BZ4" s="135">
        <v>3.1500000000000001E-4</v>
      </c>
      <c r="CA4" s="135">
        <v>3.3599999999999998E-4</v>
      </c>
      <c r="CB4" s="135">
        <v>3.59E-4</v>
      </c>
      <c r="CC4" s="135">
        <v>3.8200000000000002E-4</v>
      </c>
      <c r="CD4" s="135">
        <v>3.7399999999999998E-4</v>
      </c>
      <c r="CE4" s="135">
        <v>3.9800000000000002E-4</v>
      </c>
      <c r="CF4" s="135">
        <v>4.2499999999999998E-4</v>
      </c>
      <c r="CG4" s="135">
        <v>4.55E-4</v>
      </c>
      <c r="CH4" s="135">
        <v>4.8999999999999998E-4</v>
      </c>
      <c r="CI4" s="135">
        <v>2.3800000000000001E-4</v>
      </c>
      <c r="CJ4" s="135">
        <v>2.61E-4</v>
      </c>
      <c r="CK4" s="135">
        <v>2.8800000000000001E-4</v>
      </c>
      <c r="CL4" s="135">
        <v>3.1799999999999998E-4</v>
      </c>
      <c r="CM4" s="135">
        <v>3.5399999999999999E-4</v>
      </c>
      <c r="CN4" s="135">
        <v>3.9800000000000002E-4</v>
      </c>
      <c r="CO4" s="135">
        <v>4.5100000000000001E-4</v>
      </c>
      <c r="CP4" s="135">
        <v>5.2599999999999999E-4</v>
      </c>
      <c r="CQ4" s="135">
        <v>6.4000000000000005E-4</v>
      </c>
      <c r="CR4" s="135">
        <v>8.12E-4</v>
      </c>
      <c r="CS4" s="135">
        <v>1.0510000000000001E-3</v>
      </c>
      <c r="CT4" s="135">
        <v>1.3979999999999999E-3</v>
      </c>
      <c r="CU4" s="135">
        <v>1.926E-3</v>
      </c>
      <c r="CV4" s="135">
        <v>2.6919999999999999E-3</v>
      </c>
      <c r="CW4" s="135">
        <v>3.8449999999999999E-3</v>
      </c>
      <c r="CX4" s="135">
        <v>2.2469999999999999E-3</v>
      </c>
    </row>
    <row r="5" spans="1:102" ht="14.25" customHeight="1" x14ac:dyDescent="0.3">
      <c r="A5" s="133" t="s">
        <v>113</v>
      </c>
      <c r="B5" s="136">
        <v>0</v>
      </c>
      <c r="C5" s="136">
        <v>0</v>
      </c>
      <c r="D5" s="136">
        <v>0</v>
      </c>
      <c r="E5" s="136">
        <v>0</v>
      </c>
      <c r="F5" s="136">
        <v>0</v>
      </c>
      <c r="G5" s="136">
        <v>0</v>
      </c>
      <c r="H5" s="136">
        <v>0</v>
      </c>
      <c r="I5" s="136">
        <v>0</v>
      </c>
      <c r="J5" s="136">
        <v>0</v>
      </c>
      <c r="K5" s="136">
        <v>0</v>
      </c>
      <c r="L5" s="136">
        <v>0</v>
      </c>
      <c r="M5" s="136">
        <v>0</v>
      </c>
      <c r="N5" s="136">
        <v>0</v>
      </c>
      <c r="O5" s="136">
        <v>0</v>
      </c>
      <c r="P5" s="136">
        <v>0</v>
      </c>
      <c r="Q5" s="136">
        <v>0</v>
      </c>
      <c r="R5" s="136">
        <v>0</v>
      </c>
      <c r="S5" s="136">
        <v>0</v>
      </c>
      <c r="T5" s="136">
        <v>0</v>
      </c>
      <c r="U5" s="136">
        <v>0</v>
      </c>
      <c r="V5" s="136">
        <v>3.9999999999999998E-6</v>
      </c>
      <c r="W5" s="136">
        <v>3.9999999999999998E-6</v>
      </c>
      <c r="X5" s="136">
        <v>3.9999999999999998E-6</v>
      </c>
      <c r="Y5" s="136">
        <v>3.9999999999999998E-6</v>
      </c>
      <c r="Z5" s="136">
        <v>3.9999999999999998E-6</v>
      </c>
      <c r="AA5" s="136">
        <v>2.0999999999999999E-5</v>
      </c>
      <c r="AB5" s="136">
        <v>2.0999999999999999E-5</v>
      </c>
      <c r="AC5" s="136">
        <v>2.0999999999999999E-5</v>
      </c>
      <c r="AD5" s="136">
        <v>2.0999999999999999E-5</v>
      </c>
      <c r="AE5" s="136">
        <v>2.0999999999999999E-5</v>
      </c>
      <c r="AF5" s="136">
        <v>4.1E-5</v>
      </c>
      <c r="AG5" s="136">
        <v>4.1999999999999998E-5</v>
      </c>
      <c r="AH5" s="136">
        <v>4.1999999999999998E-5</v>
      </c>
      <c r="AI5" s="136">
        <v>4.3000000000000002E-5</v>
      </c>
      <c r="AJ5" s="136">
        <v>4.3999999999999999E-5</v>
      </c>
      <c r="AK5" s="136">
        <v>6.6000000000000005E-5</v>
      </c>
      <c r="AL5" s="136">
        <v>6.7000000000000002E-5</v>
      </c>
      <c r="AM5" s="136">
        <v>6.7999999999999999E-5</v>
      </c>
      <c r="AN5" s="136">
        <v>6.8999999999999997E-5</v>
      </c>
      <c r="AO5" s="136">
        <v>7.1000000000000005E-5</v>
      </c>
      <c r="AP5" s="136">
        <v>9.5000000000000005E-5</v>
      </c>
      <c r="AQ5" s="136">
        <v>9.7E-5</v>
      </c>
      <c r="AR5" s="136">
        <v>1E-4</v>
      </c>
      <c r="AS5" s="136">
        <v>1.03E-4</v>
      </c>
      <c r="AT5" s="136">
        <v>1.05E-4</v>
      </c>
      <c r="AU5" s="136">
        <v>1.2899999999999999E-4</v>
      </c>
      <c r="AV5" s="136">
        <v>1.3200000000000001E-4</v>
      </c>
      <c r="AW5" s="136">
        <v>1.34E-4</v>
      </c>
      <c r="AX5" s="136">
        <v>1.35E-4</v>
      </c>
      <c r="AY5" s="136">
        <v>1.35E-4</v>
      </c>
      <c r="AZ5" s="136">
        <v>1.6000000000000001E-4</v>
      </c>
      <c r="BA5" s="136">
        <v>1.6100000000000001E-4</v>
      </c>
      <c r="BB5" s="136">
        <v>1.6100000000000001E-4</v>
      </c>
      <c r="BC5" s="136">
        <v>1.6200000000000001E-4</v>
      </c>
      <c r="BD5" s="136">
        <v>1.63E-4</v>
      </c>
      <c r="BE5" s="136">
        <v>1.7899999999999999E-4</v>
      </c>
      <c r="BF5" s="136">
        <v>1.83E-4</v>
      </c>
      <c r="BG5" s="136">
        <v>1.8799999999999999E-4</v>
      </c>
      <c r="BH5" s="136">
        <v>1.94E-4</v>
      </c>
      <c r="BI5" s="136">
        <v>2.02E-4</v>
      </c>
      <c r="BJ5" s="136">
        <v>2.05E-4</v>
      </c>
      <c r="BK5" s="136">
        <v>2.1499999999999999E-4</v>
      </c>
      <c r="BL5" s="136">
        <v>2.2499999999999999E-4</v>
      </c>
      <c r="BM5" s="136">
        <v>2.3699999999999999E-4</v>
      </c>
      <c r="BN5" s="136">
        <v>2.5000000000000001E-4</v>
      </c>
      <c r="BO5" s="136">
        <v>2.6699999999999998E-4</v>
      </c>
      <c r="BP5" s="136">
        <v>2.8200000000000002E-4</v>
      </c>
      <c r="BQ5" s="136">
        <v>2.99E-4</v>
      </c>
      <c r="BR5" s="136">
        <v>3.1799999999999998E-4</v>
      </c>
      <c r="BS5" s="136">
        <v>3.3799999999999998E-4</v>
      </c>
      <c r="BT5" s="136">
        <v>3.2200000000000002E-4</v>
      </c>
      <c r="BU5" s="136">
        <v>3.4900000000000003E-4</v>
      </c>
      <c r="BV5" s="136">
        <v>3.77E-4</v>
      </c>
      <c r="BW5" s="136">
        <v>4.0200000000000001E-4</v>
      </c>
      <c r="BX5" s="136">
        <v>4.3199999999999998E-4</v>
      </c>
      <c r="BY5" s="136">
        <v>4.0200000000000001E-4</v>
      </c>
      <c r="BZ5" s="136">
        <v>4.35E-4</v>
      </c>
      <c r="CA5" s="136">
        <v>4.73E-4</v>
      </c>
      <c r="CB5" s="136">
        <v>5.1500000000000005E-4</v>
      </c>
      <c r="CC5" s="136">
        <v>5.6400000000000005E-4</v>
      </c>
      <c r="CD5" s="136">
        <v>5.1800000000000001E-4</v>
      </c>
      <c r="CE5" s="136">
        <v>5.7600000000000001E-4</v>
      </c>
      <c r="CF5" s="136">
        <v>6.4300000000000002E-4</v>
      </c>
      <c r="CG5" s="136">
        <v>7.2199999999999999E-4</v>
      </c>
      <c r="CH5" s="136">
        <v>8.1899999999999996E-4</v>
      </c>
      <c r="CI5" s="136">
        <v>3.3500000000000001E-4</v>
      </c>
      <c r="CJ5" s="136">
        <v>3.9300000000000001E-4</v>
      </c>
      <c r="CK5" s="136">
        <v>4.6999999999999999E-4</v>
      </c>
      <c r="CL5" s="136">
        <v>5.7700000000000004E-4</v>
      </c>
      <c r="CM5" s="136">
        <v>7.2599999999999997E-4</v>
      </c>
      <c r="CN5" s="136">
        <v>9.2500000000000004E-4</v>
      </c>
      <c r="CO5" s="136">
        <v>1.194E-3</v>
      </c>
      <c r="CP5" s="136">
        <v>1.565E-3</v>
      </c>
      <c r="CQ5" s="136">
        <v>2.0830000000000002E-3</v>
      </c>
      <c r="CR5" s="136">
        <v>2.8140000000000001E-3</v>
      </c>
      <c r="CS5" s="136">
        <v>3.875E-3</v>
      </c>
      <c r="CT5" s="136">
        <v>5.4770000000000001E-3</v>
      </c>
      <c r="CU5" s="136">
        <v>7.9489999999999995E-3</v>
      </c>
      <c r="CV5" s="136">
        <v>1.1749000000000001E-2</v>
      </c>
      <c r="CW5" s="136">
        <v>1.7616E-2</v>
      </c>
      <c r="CX5" s="136">
        <v>1.1924000000000001E-2</v>
      </c>
    </row>
    <row r="6" spans="1:102" s="134" customFormat="1" ht="14.25" customHeight="1" x14ac:dyDescent="0.3">
      <c r="A6" s="137" t="s">
        <v>115</v>
      </c>
      <c r="B6" s="136">
        <v>0</v>
      </c>
      <c r="C6" s="136">
        <v>0</v>
      </c>
      <c r="D6" s="136">
        <v>0</v>
      </c>
      <c r="E6" s="136">
        <v>0</v>
      </c>
      <c r="F6" s="136">
        <v>0</v>
      </c>
      <c r="G6" s="136">
        <v>0</v>
      </c>
      <c r="H6" s="136">
        <v>0</v>
      </c>
      <c r="I6" s="136">
        <v>0</v>
      </c>
      <c r="J6" s="136">
        <v>0</v>
      </c>
      <c r="K6" s="136">
        <v>0</v>
      </c>
      <c r="L6" s="136">
        <v>0</v>
      </c>
      <c r="M6" s="136">
        <v>0</v>
      </c>
      <c r="N6" s="136">
        <v>0</v>
      </c>
      <c r="O6" s="136">
        <v>0</v>
      </c>
      <c r="P6" s="136">
        <v>0</v>
      </c>
      <c r="Q6" s="136">
        <v>0</v>
      </c>
      <c r="R6" s="136">
        <v>0</v>
      </c>
      <c r="S6" s="136">
        <v>0</v>
      </c>
      <c r="T6" s="136">
        <v>0</v>
      </c>
      <c r="U6" s="136">
        <v>0</v>
      </c>
      <c r="V6" s="136">
        <v>1.0000000000000001E-5</v>
      </c>
      <c r="W6" s="136">
        <v>1.0000000000000001E-5</v>
      </c>
      <c r="X6" s="136">
        <v>1.0000000000000001E-5</v>
      </c>
      <c r="Y6" s="136">
        <v>1.0000000000000001E-5</v>
      </c>
      <c r="Z6" s="136">
        <v>0</v>
      </c>
      <c r="AA6" s="136">
        <v>2.0000000000000002E-5</v>
      </c>
      <c r="AB6" s="136">
        <v>2.0000000000000002E-5</v>
      </c>
      <c r="AC6" s="136">
        <v>2.0000000000000002E-5</v>
      </c>
      <c r="AD6" s="136">
        <v>2.0000000000000002E-5</v>
      </c>
      <c r="AE6" s="136">
        <v>2.0000000000000002E-5</v>
      </c>
      <c r="AF6" s="136">
        <v>5.0000000000000002E-5</v>
      </c>
      <c r="AG6" s="136">
        <v>5.0000000000000002E-5</v>
      </c>
      <c r="AH6" s="136">
        <v>5.0000000000000002E-5</v>
      </c>
      <c r="AI6" s="136">
        <v>5.0000000000000002E-5</v>
      </c>
      <c r="AJ6" s="136">
        <v>5.0000000000000002E-5</v>
      </c>
      <c r="AK6" s="136">
        <v>6.9999999999999994E-5</v>
      </c>
      <c r="AL6" s="136">
        <v>6.9999999999999994E-5</v>
      </c>
      <c r="AM6" s="136">
        <v>6.9999999999999994E-5</v>
      </c>
      <c r="AN6" s="136">
        <v>6.9999999999999994E-5</v>
      </c>
      <c r="AO6" s="136">
        <v>6.9999999999999994E-5</v>
      </c>
      <c r="AP6" s="136">
        <v>9.0000000000000006E-5</v>
      </c>
      <c r="AQ6" s="136">
        <v>9.0000000000000006E-5</v>
      </c>
      <c r="AR6" s="136">
        <v>9.0000000000000006E-5</v>
      </c>
      <c r="AS6" s="136">
        <v>9.0000000000000006E-5</v>
      </c>
      <c r="AT6" s="136">
        <v>1E-4</v>
      </c>
      <c r="AU6" s="136">
        <v>1E-4</v>
      </c>
      <c r="AV6" s="136">
        <v>1E-4</v>
      </c>
      <c r="AW6" s="136">
        <v>1E-4</v>
      </c>
      <c r="AX6" s="136">
        <v>1E-4</v>
      </c>
      <c r="AY6" s="136">
        <v>1E-4</v>
      </c>
      <c r="AZ6" s="136">
        <v>1.2E-4</v>
      </c>
      <c r="BA6" s="136">
        <v>1.2E-4</v>
      </c>
      <c r="BB6" s="136">
        <v>1.2E-4</v>
      </c>
      <c r="BC6" s="136">
        <v>1.2E-4</v>
      </c>
      <c r="BD6" s="136">
        <v>1.2E-4</v>
      </c>
      <c r="BE6" s="136">
        <v>1.2E-4</v>
      </c>
      <c r="BF6" s="136">
        <v>1.2E-4</v>
      </c>
      <c r="BG6" s="136">
        <v>1.2E-4</v>
      </c>
      <c r="BH6" s="136">
        <v>1.2E-4</v>
      </c>
      <c r="BI6" s="136">
        <v>1.2999999999999999E-4</v>
      </c>
      <c r="BJ6" s="136">
        <v>1.2999999999999999E-4</v>
      </c>
      <c r="BK6" s="136">
        <v>1.2999999999999999E-4</v>
      </c>
      <c r="BL6" s="136">
        <v>1.3999999999999999E-4</v>
      </c>
      <c r="BM6" s="136">
        <v>1.4999999999999999E-4</v>
      </c>
      <c r="BN6" s="136">
        <v>1.4999999999999999E-4</v>
      </c>
      <c r="BO6" s="136">
        <v>1.2999999999999999E-4</v>
      </c>
      <c r="BP6" s="136">
        <v>1.3999999999999999E-4</v>
      </c>
      <c r="BQ6" s="136">
        <v>1.4999999999999999E-4</v>
      </c>
      <c r="BR6" s="136">
        <v>1.4999999999999999E-4</v>
      </c>
      <c r="BS6" s="136">
        <v>1.6000000000000001E-4</v>
      </c>
      <c r="BT6" s="136">
        <v>1.8000000000000001E-4</v>
      </c>
      <c r="BU6" s="136">
        <v>1.9000000000000001E-4</v>
      </c>
      <c r="BV6" s="136">
        <v>2.1000000000000001E-4</v>
      </c>
      <c r="BW6" s="136">
        <v>2.2000000000000001E-4</v>
      </c>
      <c r="BX6" s="136">
        <v>2.4000000000000001E-4</v>
      </c>
      <c r="BY6" s="136">
        <v>2.5000000000000001E-4</v>
      </c>
      <c r="BZ6" s="136">
        <v>2.7E-4</v>
      </c>
      <c r="CA6" s="136">
        <v>2.9E-4</v>
      </c>
      <c r="CB6" s="136">
        <v>3.2000000000000003E-4</v>
      </c>
      <c r="CC6" s="136">
        <v>3.4000000000000002E-4</v>
      </c>
      <c r="CD6" s="136">
        <v>3.4000000000000002E-4</v>
      </c>
      <c r="CE6" s="136">
        <v>3.6999999999999999E-4</v>
      </c>
      <c r="CF6" s="136">
        <v>4.0000000000000002E-4</v>
      </c>
      <c r="CG6" s="136">
        <v>4.4999999999999999E-4</v>
      </c>
      <c r="CH6" s="136">
        <v>5.0000000000000001E-4</v>
      </c>
      <c r="CI6" s="136">
        <v>2.5000000000000001E-4</v>
      </c>
      <c r="CJ6" s="136">
        <v>2.9E-4</v>
      </c>
      <c r="CK6" s="136">
        <v>3.4000000000000002E-4</v>
      </c>
      <c r="CL6" s="136">
        <v>4.0000000000000002E-4</v>
      </c>
      <c r="CM6" s="136">
        <v>4.8999999999999998E-4</v>
      </c>
      <c r="CN6" s="136">
        <v>6.0999999999999997E-4</v>
      </c>
      <c r="CO6" s="136">
        <v>7.6000000000000004E-4</v>
      </c>
      <c r="CP6" s="136">
        <v>9.8999999999999999E-4</v>
      </c>
      <c r="CQ6" s="136">
        <v>1.32E-3</v>
      </c>
      <c r="CR6" s="136">
        <v>1.8E-3</v>
      </c>
      <c r="CS6" s="136">
        <v>2.5300000000000001E-3</v>
      </c>
      <c r="CT6" s="136">
        <v>3.6800000000000001E-3</v>
      </c>
      <c r="CU6" s="136">
        <v>5.5100000000000001E-3</v>
      </c>
      <c r="CV6" s="136">
        <v>8.5599999999999999E-3</v>
      </c>
      <c r="CW6" s="136">
        <v>1.3769999999999999E-2</v>
      </c>
      <c r="CX6" s="136">
        <v>1.022E-2</v>
      </c>
    </row>
    <row r="7" spans="1:102" s="134" customFormat="1" ht="14.25" customHeight="1" x14ac:dyDescent="0.3">
      <c r="A7" s="133" t="s">
        <v>117</v>
      </c>
      <c r="B7" s="136">
        <v>0</v>
      </c>
      <c r="C7" s="136">
        <v>0</v>
      </c>
      <c r="D7" s="136">
        <v>0</v>
      </c>
      <c r="E7" s="136">
        <v>0</v>
      </c>
      <c r="F7" s="136">
        <v>0</v>
      </c>
      <c r="G7" s="136">
        <v>0</v>
      </c>
      <c r="H7" s="136">
        <v>0</v>
      </c>
      <c r="I7" s="136">
        <v>0</v>
      </c>
      <c r="J7" s="136">
        <v>0</v>
      </c>
      <c r="K7" s="136">
        <v>0</v>
      </c>
      <c r="L7" s="136">
        <v>0</v>
      </c>
      <c r="M7" s="136">
        <v>0</v>
      </c>
      <c r="N7" s="136">
        <v>0</v>
      </c>
      <c r="O7" s="136">
        <v>0</v>
      </c>
      <c r="P7" s="136">
        <v>0</v>
      </c>
      <c r="Q7" s="136">
        <v>0</v>
      </c>
      <c r="R7" s="136">
        <v>0</v>
      </c>
      <c r="S7" s="136">
        <v>0</v>
      </c>
      <c r="T7" s="136">
        <v>0</v>
      </c>
      <c r="U7" s="136">
        <v>0</v>
      </c>
      <c r="V7" s="136">
        <v>9.9999999999999995E-7</v>
      </c>
      <c r="W7" s="136">
        <v>9.9999999999999995E-7</v>
      </c>
      <c r="X7" s="136">
        <v>9.9999999999999995E-7</v>
      </c>
      <c r="Y7" s="136">
        <v>9.9999999999999995E-7</v>
      </c>
      <c r="Z7" s="136">
        <v>9.9999999999999995E-7</v>
      </c>
      <c r="AA7" s="136">
        <v>7.9999999999999996E-6</v>
      </c>
      <c r="AB7" s="136">
        <v>7.9999999999999996E-6</v>
      </c>
      <c r="AC7" s="136">
        <v>7.9999999999999996E-6</v>
      </c>
      <c r="AD7" s="136">
        <v>7.9999999999999996E-6</v>
      </c>
      <c r="AE7" s="136">
        <v>7.9999999999999996E-6</v>
      </c>
      <c r="AF7" s="136">
        <v>3.0000000000000001E-5</v>
      </c>
      <c r="AG7" s="136">
        <v>3.1000000000000001E-5</v>
      </c>
      <c r="AH7" s="136">
        <v>3.1000000000000001E-5</v>
      </c>
      <c r="AI7" s="136">
        <v>3.1999999999999999E-5</v>
      </c>
      <c r="AJ7" s="136">
        <v>3.1999999999999999E-5</v>
      </c>
      <c r="AK7" s="136">
        <v>5.8999999999999998E-5</v>
      </c>
      <c r="AL7" s="136">
        <v>6.0000000000000002E-5</v>
      </c>
      <c r="AM7" s="136">
        <v>6.0999999999999999E-5</v>
      </c>
      <c r="AN7" s="136">
        <v>6.3E-5</v>
      </c>
      <c r="AO7" s="136">
        <v>6.4999999999999994E-5</v>
      </c>
      <c r="AP7" s="136">
        <v>9.2E-5</v>
      </c>
      <c r="AQ7" s="136">
        <v>9.5000000000000005E-5</v>
      </c>
      <c r="AR7" s="136">
        <v>9.7E-5</v>
      </c>
      <c r="AS7" s="136">
        <v>1E-4</v>
      </c>
      <c r="AT7" s="136">
        <v>1.03E-4</v>
      </c>
      <c r="AU7" s="136">
        <v>1.3200000000000001E-4</v>
      </c>
      <c r="AV7" s="136">
        <v>1.36E-4</v>
      </c>
      <c r="AW7" s="136">
        <v>1.3899999999999999E-4</v>
      </c>
      <c r="AX7" s="136">
        <v>1.4300000000000001E-4</v>
      </c>
      <c r="AY7" s="136">
        <v>1.46E-4</v>
      </c>
      <c r="AZ7" s="136">
        <v>1.65E-4</v>
      </c>
      <c r="BA7" s="136">
        <v>1.6899999999999999E-4</v>
      </c>
      <c r="BB7" s="136">
        <v>1.74E-4</v>
      </c>
      <c r="BC7" s="136">
        <v>1.7899999999999999E-4</v>
      </c>
      <c r="BD7" s="136">
        <v>1.84E-4</v>
      </c>
      <c r="BE7" s="136">
        <v>1.9900000000000001E-4</v>
      </c>
      <c r="BF7" s="136">
        <v>2.0599999999999999E-4</v>
      </c>
      <c r="BG7" s="136">
        <v>2.13E-4</v>
      </c>
      <c r="BH7" s="136">
        <v>2.2100000000000001E-4</v>
      </c>
      <c r="BI7" s="136">
        <v>2.3000000000000001E-4</v>
      </c>
      <c r="BJ7" s="136">
        <v>2.42E-4</v>
      </c>
      <c r="BK7" s="136">
        <v>2.52E-4</v>
      </c>
      <c r="BL7" s="136">
        <v>2.61E-4</v>
      </c>
      <c r="BM7" s="136">
        <v>2.7E-4</v>
      </c>
      <c r="BN7" s="136">
        <v>2.81E-4</v>
      </c>
      <c r="BO7" s="136">
        <v>2.9999999999999997E-4</v>
      </c>
      <c r="BP7" s="136">
        <v>3.1300000000000002E-4</v>
      </c>
      <c r="BQ7" s="136">
        <v>3.2699999999999998E-4</v>
      </c>
      <c r="BR7" s="136">
        <v>3.4299999999999999E-4</v>
      </c>
      <c r="BS7" s="136">
        <v>3.6000000000000002E-4</v>
      </c>
      <c r="BT7" s="136">
        <v>3.3700000000000001E-4</v>
      </c>
      <c r="BU7" s="136">
        <v>3.6000000000000002E-4</v>
      </c>
      <c r="BV7" s="136">
        <v>3.9599999999999998E-4</v>
      </c>
      <c r="BW7" s="136">
        <v>4.3399999999999998E-4</v>
      </c>
      <c r="BX7" s="136">
        <v>4.6299999999999998E-4</v>
      </c>
      <c r="BY7" s="136">
        <v>5.1599999999999997E-4</v>
      </c>
      <c r="BZ7" s="136">
        <v>5.4799999999999998E-4</v>
      </c>
      <c r="CA7" s="136">
        <v>5.8600000000000004E-4</v>
      </c>
      <c r="CB7" s="136">
        <v>6.3100000000000005E-4</v>
      </c>
      <c r="CC7" s="136">
        <v>6.8099999999999996E-4</v>
      </c>
      <c r="CD7" s="136">
        <v>6.6399999999999999E-4</v>
      </c>
      <c r="CE7" s="136">
        <v>7.3200000000000001E-4</v>
      </c>
      <c r="CF7" s="136">
        <v>8.1400000000000005E-4</v>
      </c>
      <c r="CG7" s="136">
        <v>9.1E-4</v>
      </c>
      <c r="CH7" s="136">
        <v>1.024E-3</v>
      </c>
      <c r="CI7" s="136">
        <v>1.4840000000000001E-3</v>
      </c>
      <c r="CJ7" s="136">
        <v>1.6999999999999999E-3</v>
      </c>
      <c r="CK7" s="136">
        <v>1.9620000000000002E-3</v>
      </c>
      <c r="CL7" s="136">
        <v>2.287E-3</v>
      </c>
      <c r="CM7" s="136">
        <v>2.6940000000000002E-3</v>
      </c>
      <c r="CN7" s="136">
        <v>3.2070000000000002E-3</v>
      </c>
      <c r="CO7" s="136">
        <v>3.8700000000000002E-3</v>
      </c>
      <c r="CP7" s="136">
        <v>4.7720000000000002E-3</v>
      </c>
      <c r="CQ7" s="136">
        <v>6.0480000000000004E-3</v>
      </c>
      <c r="CR7" s="136">
        <v>7.8849999999999996E-3</v>
      </c>
      <c r="CS7" s="136">
        <v>1.0475999999999999E-2</v>
      </c>
      <c r="CT7" s="136">
        <v>1.4102999999999999E-2</v>
      </c>
      <c r="CU7" s="136">
        <v>1.9383000000000001E-2</v>
      </c>
      <c r="CV7" s="136">
        <v>2.7244999999999998E-2</v>
      </c>
      <c r="CW7" s="136">
        <v>3.9111E-2</v>
      </c>
      <c r="CX7" s="136">
        <v>2.1999999999999999E-2</v>
      </c>
    </row>
    <row r="8" spans="1:102" ht="14.25" customHeight="1" x14ac:dyDescent="0.3">
      <c r="A8" s="133" t="s">
        <v>119</v>
      </c>
      <c r="B8" s="136">
        <v>0</v>
      </c>
      <c r="C8" s="136">
        <v>0</v>
      </c>
      <c r="D8" s="136">
        <v>0</v>
      </c>
      <c r="E8" s="136">
        <v>0</v>
      </c>
      <c r="F8" s="136">
        <v>0</v>
      </c>
      <c r="G8" s="136">
        <v>0</v>
      </c>
      <c r="H8" s="136">
        <v>0</v>
      </c>
      <c r="I8" s="136">
        <v>0</v>
      </c>
      <c r="J8" s="136">
        <v>0</v>
      </c>
      <c r="K8" s="136">
        <v>0</v>
      </c>
      <c r="L8" s="136">
        <v>0</v>
      </c>
      <c r="M8" s="136">
        <v>0</v>
      </c>
      <c r="N8" s="136">
        <v>0</v>
      </c>
      <c r="O8" s="136">
        <v>0</v>
      </c>
      <c r="P8" s="136">
        <v>0</v>
      </c>
      <c r="Q8" s="136">
        <v>0</v>
      </c>
      <c r="R8" s="136">
        <v>0</v>
      </c>
      <c r="S8" s="136">
        <v>0</v>
      </c>
      <c r="T8" s="136">
        <v>0</v>
      </c>
      <c r="U8" s="136">
        <v>0</v>
      </c>
      <c r="V8" s="136">
        <v>1.9999999999999999E-6</v>
      </c>
      <c r="W8" s="136">
        <v>1.9999999999999999E-6</v>
      </c>
      <c r="X8" s="136">
        <v>1.9999999999999999E-6</v>
      </c>
      <c r="Y8" s="136">
        <v>1.9999999999999999E-6</v>
      </c>
      <c r="Z8" s="136">
        <v>1.9999999999999999E-6</v>
      </c>
      <c r="AA8" s="136">
        <v>1.7E-5</v>
      </c>
      <c r="AB8" s="136">
        <v>1.7E-5</v>
      </c>
      <c r="AC8" s="136">
        <v>1.7E-5</v>
      </c>
      <c r="AD8" s="136">
        <v>1.7E-5</v>
      </c>
      <c r="AE8" s="136">
        <v>1.7E-5</v>
      </c>
      <c r="AF8" s="136">
        <v>3.4999999999999997E-5</v>
      </c>
      <c r="AG8" s="136">
        <v>3.6000000000000001E-5</v>
      </c>
      <c r="AH8" s="136">
        <v>3.6000000000000001E-5</v>
      </c>
      <c r="AI8" s="136">
        <v>3.6000000000000001E-5</v>
      </c>
      <c r="AJ8" s="136">
        <v>3.6999999999999998E-5</v>
      </c>
      <c r="AK8" s="136">
        <v>5.5999999999999999E-5</v>
      </c>
      <c r="AL8" s="136">
        <v>5.7000000000000003E-5</v>
      </c>
      <c r="AM8" s="136">
        <v>5.7000000000000003E-5</v>
      </c>
      <c r="AN8" s="136">
        <v>5.8E-5</v>
      </c>
      <c r="AO8" s="136">
        <v>5.8999999999999998E-5</v>
      </c>
      <c r="AP8" s="136">
        <v>7.8999999999999996E-5</v>
      </c>
      <c r="AQ8" s="136">
        <v>8.0000000000000007E-5</v>
      </c>
      <c r="AR8" s="136">
        <v>8.1000000000000004E-5</v>
      </c>
      <c r="AS8" s="136">
        <v>8.2000000000000001E-5</v>
      </c>
      <c r="AT8" s="136">
        <v>8.2999999999999998E-5</v>
      </c>
      <c r="AU8" s="136">
        <v>1.05E-4</v>
      </c>
      <c r="AV8" s="136">
        <v>1.07E-4</v>
      </c>
      <c r="AW8" s="136">
        <v>1.08E-4</v>
      </c>
      <c r="AX8" s="136">
        <v>1.11E-4</v>
      </c>
      <c r="AY8" s="136">
        <v>1.13E-4</v>
      </c>
      <c r="AZ8" s="136">
        <v>1.26E-4</v>
      </c>
      <c r="BA8" s="136">
        <v>1.2899999999999999E-4</v>
      </c>
      <c r="BB8" s="136">
        <v>1.3300000000000001E-4</v>
      </c>
      <c r="BC8" s="136">
        <v>1.37E-4</v>
      </c>
      <c r="BD8" s="136">
        <v>1.4200000000000001E-4</v>
      </c>
      <c r="BE8" s="136">
        <v>1.45E-4</v>
      </c>
      <c r="BF8" s="136">
        <v>1.4999999999999999E-4</v>
      </c>
      <c r="BG8" s="136">
        <v>1.56E-4</v>
      </c>
      <c r="BH8" s="136">
        <v>1.6200000000000001E-4</v>
      </c>
      <c r="BI8" s="136">
        <v>1.6899999999999999E-4</v>
      </c>
      <c r="BJ8" s="136">
        <v>1.6799999999999999E-4</v>
      </c>
      <c r="BK8" s="136">
        <v>1.75E-4</v>
      </c>
      <c r="BL8" s="136">
        <v>1.83E-4</v>
      </c>
      <c r="BM8" s="136">
        <v>1.9100000000000001E-4</v>
      </c>
      <c r="BN8" s="136">
        <v>2.0000000000000001E-4</v>
      </c>
      <c r="BO8" s="136">
        <v>2.04E-4</v>
      </c>
      <c r="BP8" s="136">
        <v>2.1599999999999999E-4</v>
      </c>
      <c r="BQ8" s="136">
        <v>2.2800000000000001E-4</v>
      </c>
      <c r="BR8" s="136">
        <v>2.41E-4</v>
      </c>
      <c r="BS8" s="136">
        <v>2.5700000000000001E-4</v>
      </c>
      <c r="BT8" s="136">
        <v>2.34E-4</v>
      </c>
      <c r="BU8" s="136">
        <v>2.5300000000000002E-4</v>
      </c>
      <c r="BV8" s="136">
        <v>2.7E-4</v>
      </c>
      <c r="BW8" s="136">
        <v>2.9E-4</v>
      </c>
      <c r="BX8" s="136">
        <v>3.1199999999999999E-4</v>
      </c>
      <c r="BY8" s="136">
        <v>2.7700000000000001E-4</v>
      </c>
      <c r="BZ8" s="136">
        <v>2.9799999999999998E-4</v>
      </c>
      <c r="CA8" s="136">
        <v>3.2000000000000003E-4</v>
      </c>
      <c r="CB8" s="136">
        <v>3.4499999999999998E-4</v>
      </c>
      <c r="CC8" s="136">
        <v>3.6999999999999999E-4</v>
      </c>
      <c r="CD8" s="136">
        <v>2.9100000000000003E-4</v>
      </c>
      <c r="CE8" s="136">
        <v>3.1599999999999998E-4</v>
      </c>
      <c r="CF8" s="136">
        <v>3.4400000000000001E-4</v>
      </c>
      <c r="CG8" s="136">
        <v>3.79E-4</v>
      </c>
      <c r="CH8" s="136">
        <v>4.2200000000000001E-4</v>
      </c>
      <c r="CI8" s="136">
        <v>1.7200000000000001E-4</v>
      </c>
      <c r="CJ8" s="136">
        <v>1.94E-4</v>
      </c>
      <c r="CK8" s="136">
        <v>2.1699999999999999E-4</v>
      </c>
      <c r="CL8" s="136">
        <v>2.4699999999999999E-4</v>
      </c>
      <c r="CM8" s="136">
        <v>2.8800000000000001E-4</v>
      </c>
      <c r="CN8" s="136">
        <v>3.4099999999999999E-4</v>
      </c>
      <c r="CO8" s="136">
        <v>4.0900000000000002E-4</v>
      </c>
      <c r="CP8" s="136">
        <v>4.9299999999999995E-4</v>
      </c>
      <c r="CQ8" s="136">
        <v>5.9900000000000003E-4</v>
      </c>
      <c r="CR8" s="136">
        <v>7.4200000000000004E-4</v>
      </c>
      <c r="CS8" s="136">
        <v>9.4399999999999996E-4</v>
      </c>
      <c r="CT8" s="136">
        <v>1.238E-3</v>
      </c>
      <c r="CU8" s="136">
        <v>1.6639999999999999E-3</v>
      </c>
      <c r="CV8" s="136">
        <v>2.3019999999999998E-3</v>
      </c>
      <c r="CW8" s="136">
        <v>3.3679999999999999E-3</v>
      </c>
      <c r="CX8" s="136">
        <v>2.4759999999999999E-3</v>
      </c>
    </row>
    <row r="9" spans="1:102" s="134" customFormat="1" ht="15" customHeight="1" x14ac:dyDescent="0.3">
      <c r="A9" s="133" t="s">
        <v>121</v>
      </c>
      <c r="B9" s="136">
        <v>0</v>
      </c>
      <c r="C9" s="136">
        <v>0</v>
      </c>
      <c r="D9" s="136">
        <v>0</v>
      </c>
      <c r="E9" s="136">
        <v>0</v>
      </c>
      <c r="F9" s="136">
        <v>0</v>
      </c>
      <c r="G9" s="136">
        <v>0</v>
      </c>
      <c r="H9" s="136">
        <v>0</v>
      </c>
      <c r="I9" s="136">
        <v>0</v>
      </c>
      <c r="J9" s="136">
        <v>0</v>
      </c>
      <c r="K9" s="136">
        <v>0</v>
      </c>
      <c r="L9" s="136">
        <v>0</v>
      </c>
      <c r="M9" s="136">
        <v>0</v>
      </c>
      <c r="N9" s="136">
        <v>0</v>
      </c>
      <c r="O9" s="136">
        <v>0</v>
      </c>
      <c r="P9" s="136">
        <v>0</v>
      </c>
      <c r="Q9" s="136">
        <v>9.9999999999999995E-7</v>
      </c>
      <c r="R9" s="136">
        <v>9.9999999999999995E-7</v>
      </c>
      <c r="S9" s="136">
        <v>9.9999999999999995E-7</v>
      </c>
      <c r="T9" s="136">
        <v>9.9999999999999995E-7</v>
      </c>
      <c r="U9" s="136">
        <v>9.9999999999999995E-7</v>
      </c>
      <c r="V9" s="136">
        <v>3.0000000000000001E-6</v>
      </c>
      <c r="W9" s="136">
        <v>3.0000000000000001E-6</v>
      </c>
      <c r="X9" s="136">
        <v>3.0000000000000001E-6</v>
      </c>
      <c r="Y9" s="136">
        <v>3.0000000000000001E-6</v>
      </c>
      <c r="Z9" s="136">
        <v>3.0000000000000001E-6</v>
      </c>
      <c r="AA9" s="136">
        <v>1.5999999999999999E-5</v>
      </c>
      <c r="AB9" s="136">
        <v>1.5999999999999999E-5</v>
      </c>
      <c r="AC9" s="136">
        <v>1.5999999999999999E-5</v>
      </c>
      <c r="AD9" s="136">
        <v>1.7E-5</v>
      </c>
      <c r="AE9" s="136">
        <v>1.7E-5</v>
      </c>
      <c r="AF9" s="136">
        <v>4.8000000000000001E-5</v>
      </c>
      <c r="AG9" s="136">
        <v>4.8999999999999998E-5</v>
      </c>
      <c r="AH9" s="136">
        <v>4.8999999999999998E-5</v>
      </c>
      <c r="AI9" s="136">
        <v>5.0000000000000002E-5</v>
      </c>
      <c r="AJ9" s="136">
        <v>5.1E-5</v>
      </c>
      <c r="AK9" s="136">
        <v>9.1000000000000003E-5</v>
      </c>
      <c r="AL9" s="136">
        <v>9.2999999999999997E-5</v>
      </c>
      <c r="AM9" s="136">
        <v>9.5000000000000005E-5</v>
      </c>
      <c r="AN9" s="136">
        <v>9.7999999999999997E-5</v>
      </c>
      <c r="AO9" s="136">
        <v>1E-4</v>
      </c>
      <c r="AP9" s="136">
        <v>1.5300000000000001E-4</v>
      </c>
      <c r="AQ9" s="136">
        <v>1.56E-4</v>
      </c>
      <c r="AR9" s="136">
        <v>1.5899999999999999E-4</v>
      </c>
      <c r="AS9" s="136">
        <v>1.6200000000000001E-4</v>
      </c>
      <c r="AT9" s="136">
        <v>1.64E-4</v>
      </c>
      <c r="AU9" s="136">
        <v>2.12E-4</v>
      </c>
      <c r="AV9" s="136">
        <v>2.1699999999999999E-4</v>
      </c>
      <c r="AW9" s="136">
        <v>2.22E-4</v>
      </c>
      <c r="AX9" s="136">
        <v>2.2800000000000001E-4</v>
      </c>
      <c r="AY9" s="136">
        <v>2.3599999999999999E-4</v>
      </c>
      <c r="AZ9" s="136">
        <v>2.7900000000000001E-4</v>
      </c>
      <c r="BA9" s="136">
        <v>2.8899999999999998E-4</v>
      </c>
      <c r="BB9" s="136">
        <v>2.99E-4</v>
      </c>
      <c r="BC9" s="136">
        <v>3.1E-4</v>
      </c>
      <c r="BD9" s="136">
        <v>3.2000000000000003E-4</v>
      </c>
      <c r="BE9" s="136">
        <v>3.2600000000000001E-4</v>
      </c>
      <c r="BF9" s="136">
        <v>3.3399999999999999E-4</v>
      </c>
      <c r="BG9" s="136">
        <v>3.4299999999999999E-4</v>
      </c>
      <c r="BH9" s="136">
        <v>3.5100000000000002E-4</v>
      </c>
      <c r="BI9" s="136">
        <v>3.6000000000000002E-4</v>
      </c>
      <c r="BJ9" s="136">
        <v>3.5100000000000002E-4</v>
      </c>
      <c r="BK9" s="136">
        <v>3.6299999999999999E-4</v>
      </c>
      <c r="BL9" s="136">
        <v>3.7599999999999998E-4</v>
      </c>
      <c r="BM9" s="136">
        <v>3.9100000000000002E-4</v>
      </c>
      <c r="BN9" s="136">
        <v>4.06E-4</v>
      </c>
      <c r="BO9" s="136">
        <v>4.1199999999999999E-4</v>
      </c>
      <c r="BP9" s="136">
        <v>4.2999999999999999E-4</v>
      </c>
      <c r="BQ9" s="136">
        <v>4.4900000000000002E-4</v>
      </c>
      <c r="BR9" s="136">
        <v>4.6999999999999999E-4</v>
      </c>
      <c r="BS9" s="136">
        <v>4.9399999999999997E-4</v>
      </c>
      <c r="BT9" s="136">
        <v>4.57E-4</v>
      </c>
      <c r="BU9" s="136">
        <v>4.8299999999999998E-4</v>
      </c>
      <c r="BV9" s="136">
        <v>5.1400000000000003E-4</v>
      </c>
      <c r="BW9" s="136">
        <v>5.5199999999999997E-4</v>
      </c>
      <c r="BX9" s="136">
        <v>5.9400000000000002E-4</v>
      </c>
      <c r="BY9" s="136">
        <v>6.2E-4</v>
      </c>
      <c r="BZ9" s="136">
        <v>6.6399999999999999E-4</v>
      </c>
      <c r="CA9" s="136">
        <v>7.0699999999999995E-4</v>
      </c>
      <c r="CB9" s="136">
        <v>7.5500000000000003E-4</v>
      </c>
      <c r="CC9" s="136">
        <v>8.0800000000000002E-4</v>
      </c>
      <c r="CD9" s="136">
        <v>7.5299999999999998E-4</v>
      </c>
      <c r="CE9" s="136">
        <v>8.1599999999999999E-4</v>
      </c>
      <c r="CF9" s="136">
        <v>8.9599999999999999E-4</v>
      </c>
      <c r="CG9" s="136">
        <v>1.0059999999999999E-3</v>
      </c>
      <c r="CH9" s="136">
        <v>1.1529999999999999E-3</v>
      </c>
      <c r="CI9" s="136">
        <v>1.4139999999999999E-3</v>
      </c>
      <c r="CJ9" s="136">
        <v>1.673E-3</v>
      </c>
      <c r="CK9" s="136">
        <v>2.029E-3</v>
      </c>
      <c r="CL9" s="136">
        <v>2.5209999999999998E-3</v>
      </c>
      <c r="CM9" s="136">
        <v>3.189E-3</v>
      </c>
      <c r="CN9" s="136">
        <v>4.0740000000000004E-3</v>
      </c>
      <c r="CO9" s="136">
        <v>5.2360000000000002E-3</v>
      </c>
      <c r="CP9" s="136">
        <v>6.7450000000000001E-3</v>
      </c>
      <c r="CQ9" s="136">
        <v>8.6789999999999992E-3</v>
      </c>
      <c r="CR9" s="136">
        <v>1.1202999999999999E-2</v>
      </c>
      <c r="CS9" s="136">
        <v>1.4678999999999999E-2</v>
      </c>
      <c r="CT9" s="136">
        <v>1.9730999999999999E-2</v>
      </c>
      <c r="CU9" s="136">
        <v>2.7372E-2</v>
      </c>
      <c r="CV9" s="136">
        <v>3.9640000000000002E-2</v>
      </c>
      <c r="CW9" s="136">
        <v>5.9965999999999998E-2</v>
      </c>
      <c r="CX9" s="136">
        <v>4.4443999999999997E-2</v>
      </c>
    </row>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tabColor rgb="FFFF0000"/>
  </sheetPr>
  <dimension ref="A1:CX9"/>
  <sheetViews>
    <sheetView workbookViewId="0"/>
  </sheetViews>
  <sheetFormatPr baseColWidth="10" defaultColWidth="14.44140625" defaultRowHeight="15" customHeight="1" x14ac:dyDescent="0.3"/>
  <cols>
    <col min="1" max="1" width="27" customWidth="1"/>
    <col min="2" max="102" width="8.6640625" customWidth="1"/>
  </cols>
  <sheetData>
    <row r="1" spans="1:102" ht="14.25" customHeight="1" x14ac:dyDescent="0.3">
      <c r="A1" s="120" t="s">
        <v>125</v>
      </c>
      <c r="B1" s="120">
        <v>0</v>
      </c>
      <c r="C1" s="120">
        <v>1</v>
      </c>
      <c r="D1" s="120">
        <v>2</v>
      </c>
      <c r="E1" s="120">
        <v>3</v>
      </c>
      <c r="F1" s="120">
        <v>4</v>
      </c>
      <c r="G1" s="120">
        <v>5</v>
      </c>
      <c r="H1" s="120">
        <v>6</v>
      </c>
      <c r="I1" s="120">
        <v>7</v>
      </c>
      <c r="J1" s="120">
        <v>8</v>
      </c>
      <c r="K1" s="120">
        <v>9</v>
      </c>
      <c r="L1" s="120">
        <v>10</v>
      </c>
      <c r="M1" s="120">
        <v>11</v>
      </c>
      <c r="N1" s="120">
        <v>12</v>
      </c>
      <c r="O1" s="120">
        <v>13</v>
      </c>
      <c r="P1" s="120">
        <v>14</v>
      </c>
      <c r="Q1" s="120">
        <v>15</v>
      </c>
      <c r="R1" s="120">
        <v>16</v>
      </c>
      <c r="S1" s="120">
        <v>17</v>
      </c>
      <c r="T1" s="120">
        <v>18</v>
      </c>
      <c r="U1" s="120">
        <v>19</v>
      </c>
      <c r="V1" s="120">
        <v>20</v>
      </c>
      <c r="W1" s="120">
        <v>21</v>
      </c>
      <c r="X1" s="120">
        <v>22</v>
      </c>
      <c r="Y1" s="120">
        <v>23</v>
      </c>
      <c r="Z1" s="120">
        <v>24</v>
      </c>
      <c r="AA1" s="120">
        <v>25</v>
      </c>
      <c r="AB1" s="120">
        <v>26</v>
      </c>
      <c r="AC1" s="120">
        <v>27</v>
      </c>
      <c r="AD1" s="120">
        <v>28</v>
      </c>
      <c r="AE1" s="120">
        <v>29</v>
      </c>
      <c r="AF1" s="120">
        <v>30</v>
      </c>
      <c r="AG1" s="120">
        <v>31</v>
      </c>
      <c r="AH1" s="120">
        <v>32</v>
      </c>
      <c r="AI1" s="120">
        <v>33</v>
      </c>
      <c r="AJ1" s="120">
        <v>34</v>
      </c>
      <c r="AK1" s="120">
        <v>35</v>
      </c>
      <c r="AL1" s="120">
        <v>36</v>
      </c>
      <c r="AM1" s="120">
        <v>37</v>
      </c>
      <c r="AN1" s="120">
        <v>38</v>
      </c>
      <c r="AO1" s="120">
        <v>39</v>
      </c>
      <c r="AP1" s="120">
        <v>40</v>
      </c>
      <c r="AQ1" s="120">
        <v>41</v>
      </c>
      <c r="AR1" s="120">
        <v>42</v>
      </c>
      <c r="AS1" s="120">
        <v>43</v>
      </c>
      <c r="AT1" s="120">
        <v>44</v>
      </c>
      <c r="AU1" s="120">
        <v>45</v>
      </c>
      <c r="AV1" s="120">
        <v>46</v>
      </c>
      <c r="AW1" s="120">
        <v>47</v>
      </c>
      <c r="AX1" s="120">
        <v>48</v>
      </c>
      <c r="AY1" s="120">
        <v>49</v>
      </c>
      <c r="AZ1" s="120">
        <v>50</v>
      </c>
      <c r="BA1" s="120">
        <v>51</v>
      </c>
      <c r="BB1" s="120">
        <v>52</v>
      </c>
      <c r="BC1" s="120">
        <v>53</v>
      </c>
      <c r="BD1" s="120">
        <v>54</v>
      </c>
      <c r="BE1" s="120">
        <v>55</v>
      </c>
      <c r="BF1" s="120">
        <v>56</v>
      </c>
      <c r="BG1" s="120">
        <v>57</v>
      </c>
      <c r="BH1" s="120">
        <v>58</v>
      </c>
      <c r="BI1" s="120">
        <v>59</v>
      </c>
      <c r="BJ1" s="120">
        <v>60</v>
      </c>
      <c r="BK1" s="120">
        <v>61</v>
      </c>
      <c r="BL1" s="120">
        <v>62</v>
      </c>
      <c r="BM1" s="120">
        <v>63</v>
      </c>
      <c r="BN1" s="120">
        <v>64</v>
      </c>
      <c r="BO1" s="120">
        <v>65</v>
      </c>
      <c r="BP1" s="120">
        <v>66</v>
      </c>
      <c r="BQ1" s="120">
        <v>67</v>
      </c>
      <c r="BR1" s="120">
        <v>68</v>
      </c>
      <c r="BS1" s="120">
        <v>69</v>
      </c>
      <c r="BT1" s="120">
        <v>70</v>
      </c>
      <c r="BU1" s="120">
        <v>71</v>
      </c>
      <c r="BV1" s="120">
        <v>72</v>
      </c>
      <c r="BW1" s="120">
        <v>73</v>
      </c>
      <c r="BX1" s="120">
        <v>74</v>
      </c>
      <c r="BY1" s="120">
        <v>75</v>
      </c>
      <c r="BZ1" s="120">
        <v>76</v>
      </c>
      <c r="CA1" s="120">
        <v>77</v>
      </c>
      <c r="CB1" s="120">
        <v>78</v>
      </c>
      <c r="CC1" s="120">
        <v>79</v>
      </c>
      <c r="CD1" s="120">
        <v>80</v>
      </c>
      <c r="CE1" s="120">
        <v>81</v>
      </c>
      <c r="CF1" s="120">
        <v>82</v>
      </c>
      <c r="CG1" s="120">
        <v>83</v>
      </c>
      <c r="CH1" s="120">
        <v>84</v>
      </c>
      <c r="CI1" s="120">
        <v>85</v>
      </c>
      <c r="CJ1" s="120">
        <v>86</v>
      </c>
      <c r="CK1" s="120">
        <v>87</v>
      </c>
      <c r="CL1" s="120">
        <v>88</v>
      </c>
      <c r="CM1" s="120">
        <v>89</v>
      </c>
      <c r="CN1" s="120">
        <v>90</v>
      </c>
      <c r="CO1" s="120">
        <v>91</v>
      </c>
      <c r="CP1" s="120">
        <v>92</v>
      </c>
      <c r="CQ1" s="120">
        <v>93</v>
      </c>
      <c r="CR1" s="120">
        <v>94</v>
      </c>
      <c r="CS1" s="120">
        <v>95</v>
      </c>
      <c r="CT1" s="120">
        <v>96</v>
      </c>
      <c r="CU1" s="120">
        <v>97</v>
      </c>
      <c r="CV1" s="120">
        <v>98</v>
      </c>
      <c r="CW1" s="120">
        <v>99</v>
      </c>
      <c r="CX1" s="120">
        <v>100</v>
      </c>
    </row>
    <row r="2" spans="1:102" ht="14.25" customHeight="1" x14ac:dyDescent="0.3">
      <c r="A2" s="133" t="s">
        <v>2</v>
      </c>
      <c r="B2" s="135">
        <v>0</v>
      </c>
      <c r="C2" s="135">
        <v>0</v>
      </c>
      <c r="D2" s="135">
        <v>0</v>
      </c>
      <c r="E2" s="135">
        <v>0</v>
      </c>
      <c r="F2" s="135">
        <v>0</v>
      </c>
      <c r="G2" s="135">
        <v>0</v>
      </c>
      <c r="H2" s="135">
        <v>0</v>
      </c>
      <c r="I2" s="135">
        <v>0</v>
      </c>
      <c r="J2" s="135">
        <v>0</v>
      </c>
      <c r="K2" s="135">
        <v>0</v>
      </c>
      <c r="L2" s="135">
        <v>0</v>
      </c>
      <c r="M2" s="135">
        <v>0</v>
      </c>
      <c r="N2" s="135">
        <v>0</v>
      </c>
      <c r="O2" s="135">
        <v>0</v>
      </c>
      <c r="P2" s="135">
        <v>0</v>
      </c>
      <c r="Q2" s="135">
        <v>9.9999999999999995E-7</v>
      </c>
      <c r="R2" s="135">
        <v>9.9999999999999995E-7</v>
      </c>
      <c r="S2" s="135">
        <v>9.9999999999999995E-7</v>
      </c>
      <c r="T2" s="135">
        <v>9.9999999999999995E-7</v>
      </c>
      <c r="U2" s="135">
        <v>9.9999999999999995E-7</v>
      </c>
      <c r="V2" s="135">
        <v>5.3999999999999998E-5</v>
      </c>
      <c r="W2" s="135">
        <v>5.5000000000000002E-5</v>
      </c>
      <c r="X2" s="135">
        <v>5.5000000000000002E-5</v>
      </c>
      <c r="Y2" s="135">
        <v>5.3999999999999998E-5</v>
      </c>
      <c r="Z2" s="135">
        <v>5.3999999999999998E-5</v>
      </c>
      <c r="AA2" s="135">
        <v>1.3799999999999999E-4</v>
      </c>
      <c r="AB2" s="135">
        <v>1.3799999999999999E-4</v>
      </c>
      <c r="AC2" s="135">
        <v>1.3999999999999999E-4</v>
      </c>
      <c r="AD2" s="135">
        <v>1.4100000000000001E-4</v>
      </c>
      <c r="AE2" s="135">
        <v>1.4200000000000001E-4</v>
      </c>
      <c r="AF2" s="135">
        <v>2.13E-4</v>
      </c>
      <c r="AG2" s="135">
        <v>2.1599999999999999E-4</v>
      </c>
      <c r="AH2" s="135">
        <v>2.1800000000000001E-4</v>
      </c>
      <c r="AI2" s="135">
        <v>2.2100000000000001E-4</v>
      </c>
      <c r="AJ2" s="135">
        <v>2.23E-4</v>
      </c>
      <c r="AK2" s="135">
        <v>2.8699999999999998E-4</v>
      </c>
      <c r="AL2" s="135">
        <v>2.8800000000000001E-4</v>
      </c>
      <c r="AM2" s="135">
        <v>2.8899999999999998E-4</v>
      </c>
      <c r="AN2" s="135">
        <v>2.8899999999999998E-4</v>
      </c>
      <c r="AO2" s="135">
        <v>2.8899999999999998E-4</v>
      </c>
      <c r="AP2" s="135">
        <v>3.5500000000000001E-4</v>
      </c>
      <c r="AQ2" s="135">
        <v>3.5799999999999997E-4</v>
      </c>
      <c r="AR2" s="135">
        <v>3.6299999999999999E-4</v>
      </c>
      <c r="AS2" s="135">
        <v>3.6999999999999999E-4</v>
      </c>
      <c r="AT2" s="135">
        <v>3.79E-4</v>
      </c>
      <c r="AU2" s="135">
        <v>3.6999999999999999E-4</v>
      </c>
      <c r="AV2" s="135">
        <v>3.8099999999999999E-4</v>
      </c>
      <c r="AW2" s="135">
        <v>3.9399999999999998E-4</v>
      </c>
      <c r="AX2" s="135">
        <v>4.0700000000000003E-4</v>
      </c>
      <c r="AY2" s="135">
        <v>4.2099999999999999E-4</v>
      </c>
      <c r="AZ2" s="135">
        <v>4.0000000000000002E-4</v>
      </c>
      <c r="BA2" s="135">
        <v>4.1199999999999999E-4</v>
      </c>
      <c r="BB2" s="135">
        <v>4.2099999999999999E-4</v>
      </c>
      <c r="BC2" s="135">
        <v>4.2700000000000002E-4</v>
      </c>
      <c r="BD2" s="135">
        <v>4.3300000000000001E-4</v>
      </c>
      <c r="BE2" s="135">
        <v>4.0900000000000002E-4</v>
      </c>
      <c r="BF2" s="135">
        <v>4.1300000000000001E-4</v>
      </c>
      <c r="BG2" s="135">
        <v>4.1899999999999999E-4</v>
      </c>
      <c r="BH2" s="135">
        <v>4.28E-4</v>
      </c>
      <c r="BI2" s="135">
        <v>4.3800000000000002E-4</v>
      </c>
      <c r="BJ2" s="135">
        <v>3.88E-4</v>
      </c>
      <c r="BK2" s="135">
        <v>3.9199999999999999E-4</v>
      </c>
      <c r="BL2" s="135">
        <v>3.9500000000000001E-4</v>
      </c>
      <c r="BM2" s="135">
        <v>4.0099999999999999E-4</v>
      </c>
      <c r="BN2" s="135">
        <v>4.1199999999999999E-4</v>
      </c>
      <c r="BO2" s="135">
        <v>3.6600000000000001E-4</v>
      </c>
      <c r="BP2" s="135">
        <v>3.7500000000000001E-4</v>
      </c>
      <c r="BQ2" s="135">
        <v>3.8499999999999998E-4</v>
      </c>
      <c r="BR2" s="135">
        <v>3.9599999999999998E-4</v>
      </c>
      <c r="BS2" s="135">
        <v>4.08E-4</v>
      </c>
      <c r="BT2" s="135">
        <v>3.3799999999999998E-4</v>
      </c>
      <c r="BU2" s="135">
        <v>3.5E-4</v>
      </c>
      <c r="BV2" s="135">
        <v>3.6000000000000002E-4</v>
      </c>
      <c r="BW2" s="135">
        <v>3.7500000000000001E-4</v>
      </c>
      <c r="BX2" s="135">
        <v>3.9399999999999998E-4</v>
      </c>
      <c r="BY2" s="135">
        <v>2.8800000000000001E-4</v>
      </c>
      <c r="BZ2" s="135">
        <v>3.0600000000000001E-4</v>
      </c>
      <c r="CA2" s="135">
        <v>3.2600000000000001E-4</v>
      </c>
      <c r="CB2" s="135">
        <v>3.48E-4</v>
      </c>
      <c r="CC2" s="135">
        <v>3.7199999999999999E-4</v>
      </c>
      <c r="CD2" s="135">
        <v>2.42E-4</v>
      </c>
      <c r="CE2" s="135">
        <v>2.5999999999999998E-4</v>
      </c>
      <c r="CF2" s="135">
        <v>2.7999999999999998E-4</v>
      </c>
      <c r="CG2" s="135">
        <v>3.0200000000000002E-4</v>
      </c>
      <c r="CH2" s="135">
        <v>3.2699999999999998E-4</v>
      </c>
      <c r="CI2" s="135">
        <v>9.2E-5</v>
      </c>
      <c r="CJ2" s="135">
        <v>1.01E-4</v>
      </c>
      <c r="CK2" s="135">
        <v>1.12E-4</v>
      </c>
      <c r="CL2" s="135">
        <v>1.2400000000000001E-4</v>
      </c>
      <c r="CM2" s="135">
        <v>1.3799999999999999E-4</v>
      </c>
      <c r="CN2" s="135">
        <v>1.56E-4</v>
      </c>
      <c r="CO2" s="135">
        <v>1.7799999999999999E-4</v>
      </c>
      <c r="CP2" s="135">
        <v>2.0699999999999999E-4</v>
      </c>
      <c r="CQ2" s="135">
        <v>2.4899999999999998E-4</v>
      </c>
      <c r="CR2" s="135">
        <v>3.0600000000000001E-4</v>
      </c>
      <c r="CS2" s="135">
        <v>3.8499999999999998E-4</v>
      </c>
      <c r="CT2" s="135">
        <v>4.95E-4</v>
      </c>
      <c r="CU2" s="135">
        <v>6.5399999999999996E-4</v>
      </c>
      <c r="CV2" s="135">
        <v>8.9099999999999997E-4</v>
      </c>
      <c r="CW2" s="135">
        <v>1.256E-3</v>
      </c>
      <c r="CX2" s="135">
        <v>7.1000000000000002E-4</v>
      </c>
    </row>
    <row r="3" spans="1:102" ht="14.25" customHeight="1" x14ac:dyDescent="0.3">
      <c r="A3" s="133" t="s">
        <v>108</v>
      </c>
      <c r="B3" s="136">
        <v>0</v>
      </c>
      <c r="C3" s="136">
        <v>0</v>
      </c>
      <c r="D3" s="136">
        <v>0</v>
      </c>
      <c r="E3" s="136">
        <v>0</v>
      </c>
      <c r="F3" s="136">
        <v>0</v>
      </c>
      <c r="G3" s="136">
        <v>0</v>
      </c>
      <c r="H3" s="136">
        <v>0</v>
      </c>
      <c r="I3" s="136">
        <v>0</v>
      </c>
      <c r="J3" s="136">
        <v>0</v>
      </c>
      <c r="K3" s="136">
        <v>0</v>
      </c>
      <c r="L3" s="136">
        <v>0</v>
      </c>
      <c r="M3" s="136">
        <v>0</v>
      </c>
      <c r="N3" s="136">
        <v>0</v>
      </c>
      <c r="O3" s="136">
        <v>0</v>
      </c>
      <c r="P3" s="136">
        <v>0</v>
      </c>
      <c r="Q3" s="136">
        <v>3.0000000000000001E-6</v>
      </c>
      <c r="R3" s="136">
        <v>3.0000000000000001E-6</v>
      </c>
      <c r="S3" s="136">
        <v>3.0000000000000001E-6</v>
      </c>
      <c r="T3" s="136">
        <v>3.0000000000000001E-6</v>
      </c>
      <c r="U3" s="136">
        <v>3.0000000000000001E-6</v>
      </c>
      <c r="V3" s="136">
        <v>3.6999999999999998E-5</v>
      </c>
      <c r="W3" s="136">
        <v>3.6999999999999998E-5</v>
      </c>
      <c r="X3" s="136">
        <v>3.6999999999999998E-5</v>
      </c>
      <c r="Y3" s="136">
        <v>3.6999999999999998E-5</v>
      </c>
      <c r="Z3" s="136">
        <v>3.6999999999999998E-5</v>
      </c>
      <c r="AA3" s="136">
        <v>8.2999999999999998E-5</v>
      </c>
      <c r="AB3" s="136">
        <v>8.2999999999999998E-5</v>
      </c>
      <c r="AC3" s="136">
        <v>8.2999999999999998E-5</v>
      </c>
      <c r="AD3" s="136">
        <v>8.2999999999999998E-5</v>
      </c>
      <c r="AE3" s="136">
        <v>8.2000000000000001E-5</v>
      </c>
      <c r="AF3" s="136">
        <v>1.2799999999999999E-4</v>
      </c>
      <c r="AG3" s="136">
        <v>1.27E-4</v>
      </c>
      <c r="AH3" s="136">
        <v>1.26E-4</v>
      </c>
      <c r="AI3" s="136">
        <v>1.26E-4</v>
      </c>
      <c r="AJ3" s="136">
        <v>1.25E-4</v>
      </c>
      <c r="AK3" s="136">
        <v>1.7200000000000001E-4</v>
      </c>
      <c r="AL3" s="136">
        <v>1.73E-4</v>
      </c>
      <c r="AM3" s="136">
        <v>1.73E-4</v>
      </c>
      <c r="AN3" s="136">
        <v>1.75E-4</v>
      </c>
      <c r="AO3" s="136">
        <v>1.7799999999999999E-4</v>
      </c>
      <c r="AP3" s="136">
        <v>2.0699999999999999E-4</v>
      </c>
      <c r="AQ3" s="136">
        <v>2.1100000000000001E-4</v>
      </c>
      <c r="AR3" s="136">
        <v>2.1599999999999999E-4</v>
      </c>
      <c r="AS3" s="136">
        <v>2.22E-4</v>
      </c>
      <c r="AT3" s="136">
        <v>2.2800000000000001E-4</v>
      </c>
      <c r="AU3" s="136">
        <v>2.4000000000000001E-4</v>
      </c>
      <c r="AV3" s="136">
        <v>2.4499999999999999E-4</v>
      </c>
      <c r="AW3" s="136">
        <v>2.4899999999999998E-4</v>
      </c>
      <c r="AX3" s="136">
        <v>2.5399999999999999E-4</v>
      </c>
      <c r="AY3" s="136">
        <v>2.5900000000000001E-4</v>
      </c>
      <c r="AZ3" s="136">
        <v>2.7999999999999998E-4</v>
      </c>
      <c r="BA3" s="136">
        <v>2.8499999999999999E-4</v>
      </c>
      <c r="BB3" s="136">
        <v>2.8899999999999998E-4</v>
      </c>
      <c r="BC3" s="136">
        <v>2.9100000000000003E-4</v>
      </c>
      <c r="BD3" s="136">
        <v>2.9300000000000002E-4</v>
      </c>
      <c r="BE3" s="136">
        <v>3.0600000000000001E-4</v>
      </c>
      <c r="BF3" s="136">
        <v>3.1100000000000002E-4</v>
      </c>
      <c r="BG3" s="136">
        <v>3.1799999999999998E-4</v>
      </c>
      <c r="BH3" s="136">
        <v>3.2699999999999998E-4</v>
      </c>
      <c r="BI3" s="136">
        <v>3.3799999999999998E-4</v>
      </c>
      <c r="BJ3" s="136">
        <v>3.2299999999999999E-4</v>
      </c>
      <c r="BK3" s="136">
        <v>3.3500000000000001E-4</v>
      </c>
      <c r="BL3" s="136">
        <v>3.4900000000000003E-4</v>
      </c>
      <c r="BM3" s="136">
        <v>3.6499999999999998E-4</v>
      </c>
      <c r="BN3" s="136">
        <v>3.8099999999999999E-4</v>
      </c>
      <c r="BO3" s="136">
        <v>3.5E-4</v>
      </c>
      <c r="BP3" s="136">
        <v>3.6699999999999998E-4</v>
      </c>
      <c r="BQ3" s="136">
        <v>3.8499999999999998E-4</v>
      </c>
      <c r="BR3" s="136">
        <v>4.0299999999999998E-4</v>
      </c>
      <c r="BS3" s="136">
        <v>4.2400000000000001E-4</v>
      </c>
      <c r="BT3" s="136">
        <v>3.5199999999999999E-4</v>
      </c>
      <c r="BU3" s="136">
        <v>3.8299999999999999E-4</v>
      </c>
      <c r="BV3" s="136">
        <v>4.2099999999999999E-4</v>
      </c>
      <c r="BW3" s="136">
        <v>4.57E-4</v>
      </c>
      <c r="BX3" s="136">
        <v>4.95E-4</v>
      </c>
      <c r="BY3" s="136">
        <v>3.7800000000000003E-4</v>
      </c>
      <c r="BZ3" s="136">
        <v>4.0299999999999998E-4</v>
      </c>
      <c r="CA3" s="136">
        <v>4.2999999999999999E-4</v>
      </c>
      <c r="CB3" s="136">
        <v>4.6000000000000001E-4</v>
      </c>
      <c r="CC3" s="136">
        <v>4.9600000000000002E-4</v>
      </c>
      <c r="CD3" s="136">
        <v>3.8499999999999998E-4</v>
      </c>
      <c r="CE3" s="136">
        <v>4.2200000000000001E-4</v>
      </c>
      <c r="CF3" s="136">
        <v>4.7199999999999998E-4</v>
      </c>
      <c r="CG3" s="136">
        <v>5.3600000000000002E-4</v>
      </c>
      <c r="CH3" s="136">
        <v>6.1899999999999998E-4</v>
      </c>
      <c r="CI3" s="136">
        <v>2.13E-4</v>
      </c>
      <c r="CJ3" s="136">
        <v>2.5300000000000002E-4</v>
      </c>
      <c r="CK3" s="136">
        <v>3.0699999999999998E-4</v>
      </c>
      <c r="CL3" s="136">
        <v>3.8299999999999999E-4</v>
      </c>
      <c r="CM3" s="136">
        <v>4.9100000000000001E-4</v>
      </c>
      <c r="CN3" s="136">
        <v>6.4199999999999999E-4</v>
      </c>
      <c r="CO3" s="136">
        <v>8.5899999999999995E-4</v>
      </c>
      <c r="CP3" s="136">
        <v>1.183E-3</v>
      </c>
      <c r="CQ3" s="136">
        <v>1.678E-3</v>
      </c>
      <c r="CR3" s="136">
        <v>2.4459999999999998E-3</v>
      </c>
      <c r="CS3" s="136">
        <v>3.6670000000000001E-3</v>
      </c>
      <c r="CT3" s="136">
        <v>5.6829999999999997E-3</v>
      </c>
      <c r="CU3" s="136">
        <v>9.1299999999999992E-3</v>
      </c>
      <c r="CV3" s="136">
        <v>1.5179E-2</v>
      </c>
      <c r="CW3" s="136">
        <v>2.6012E-2</v>
      </c>
      <c r="CX3" s="136">
        <v>2.1426000000000001E-2</v>
      </c>
    </row>
    <row r="4" spans="1:102" ht="14.25" customHeight="1" x14ac:dyDescent="0.3">
      <c r="A4" s="133" t="s">
        <v>111</v>
      </c>
      <c r="B4" s="136">
        <v>0</v>
      </c>
      <c r="C4" s="136">
        <v>0</v>
      </c>
      <c r="D4" s="136">
        <v>0</v>
      </c>
      <c r="E4" s="136">
        <v>0</v>
      </c>
      <c r="F4" s="136">
        <v>0</v>
      </c>
      <c r="G4" s="136">
        <v>0</v>
      </c>
      <c r="H4" s="136">
        <v>0</v>
      </c>
      <c r="I4" s="136">
        <v>0</v>
      </c>
      <c r="J4" s="136">
        <v>0</v>
      </c>
      <c r="K4" s="136">
        <v>0</v>
      </c>
      <c r="L4" s="136">
        <v>0</v>
      </c>
      <c r="M4" s="136">
        <v>0</v>
      </c>
      <c r="N4" s="136">
        <v>0</v>
      </c>
      <c r="O4" s="136">
        <v>0</v>
      </c>
      <c r="P4" s="136">
        <v>0</v>
      </c>
      <c r="Q4" s="136">
        <v>5.0000000000000004E-6</v>
      </c>
      <c r="R4" s="136">
        <v>5.0000000000000004E-6</v>
      </c>
      <c r="S4" s="136">
        <v>5.0000000000000004E-6</v>
      </c>
      <c r="T4" s="136">
        <v>5.0000000000000004E-6</v>
      </c>
      <c r="U4" s="136">
        <v>5.0000000000000004E-6</v>
      </c>
      <c r="V4" s="136">
        <v>5.1E-5</v>
      </c>
      <c r="W4" s="136">
        <v>4.8999999999999998E-5</v>
      </c>
      <c r="X4" s="136">
        <v>4.6999999999999997E-5</v>
      </c>
      <c r="Y4" s="136">
        <v>4.6E-5</v>
      </c>
      <c r="Z4" s="136">
        <v>4.5000000000000003E-5</v>
      </c>
      <c r="AA4" s="136">
        <v>1.07E-4</v>
      </c>
      <c r="AB4" s="136">
        <v>1.05E-4</v>
      </c>
      <c r="AC4" s="136">
        <v>1.0399999999999999E-4</v>
      </c>
      <c r="AD4" s="136">
        <v>1.02E-4</v>
      </c>
      <c r="AE4" s="136">
        <v>1.02E-4</v>
      </c>
      <c r="AF4" s="136">
        <v>1.44E-4</v>
      </c>
      <c r="AG4" s="136">
        <v>1.46E-4</v>
      </c>
      <c r="AH4" s="136">
        <v>1.4799999999999999E-4</v>
      </c>
      <c r="AI4" s="136">
        <v>1.5100000000000001E-4</v>
      </c>
      <c r="AJ4" s="136">
        <v>1.54E-4</v>
      </c>
      <c r="AK4" s="136">
        <v>1.8000000000000001E-4</v>
      </c>
      <c r="AL4" s="136">
        <v>1.84E-4</v>
      </c>
      <c r="AM4" s="136">
        <v>1.8699999999999999E-4</v>
      </c>
      <c r="AN4" s="136">
        <v>1.9000000000000001E-4</v>
      </c>
      <c r="AO4" s="136">
        <v>1.93E-4</v>
      </c>
      <c r="AP4" s="136">
        <v>2.13E-4</v>
      </c>
      <c r="AQ4" s="136">
        <v>2.1499999999999999E-4</v>
      </c>
      <c r="AR4" s="136">
        <v>2.1699999999999999E-4</v>
      </c>
      <c r="AS4" s="136">
        <v>2.1900000000000001E-4</v>
      </c>
      <c r="AT4" s="136">
        <v>2.2100000000000001E-4</v>
      </c>
      <c r="AU4" s="136">
        <v>2.1100000000000001E-4</v>
      </c>
      <c r="AV4" s="136">
        <v>2.12E-4</v>
      </c>
      <c r="AW4" s="136">
        <v>2.13E-4</v>
      </c>
      <c r="AX4" s="136">
        <v>2.14E-4</v>
      </c>
      <c r="AY4" s="136">
        <v>2.1499999999999999E-4</v>
      </c>
      <c r="AZ4" s="136">
        <v>2.03E-4</v>
      </c>
      <c r="BA4" s="136">
        <v>2.05E-4</v>
      </c>
      <c r="BB4" s="136">
        <v>2.0699999999999999E-4</v>
      </c>
      <c r="BC4" s="136">
        <v>2.1000000000000001E-4</v>
      </c>
      <c r="BD4" s="136">
        <v>2.12E-4</v>
      </c>
      <c r="BE4" s="136">
        <v>2.1100000000000001E-4</v>
      </c>
      <c r="BF4" s="136">
        <v>2.1499999999999999E-4</v>
      </c>
      <c r="BG4" s="136">
        <v>2.2000000000000001E-4</v>
      </c>
      <c r="BH4" s="136">
        <v>2.2499999999999999E-4</v>
      </c>
      <c r="BI4" s="136">
        <v>2.31E-4</v>
      </c>
      <c r="BJ4" s="136">
        <v>2.2800000000000001E-4</v>
      </c>
      <c r="BK4" s="136">
        <v>2.3499999999999999E-4</v>
      </c>
      <c r="BL4" s="136">
        <v>2.41E-4</v>
      </c>
      <c r="BM4" s="136">
        <v>2.4899999999999998E-4</v>
      </c>
      <c r="BN4" s="136">
        <v>2.5799999999999998E-4</v>
      </c>
      <c r="BO4" s="136">
        <v>2.5999999999999998E-4</v>
      </c>
      <c r="BP4" s="136">
        <v>2.7E-4</v>
      </c>
      <c r="BQ4" s="136">
        <v>2.81E-4</v>
      </c>
      <c r="BR4" s="136">
        <v>2.9300000000000002E-4</v>
      </c>
      <c r="BS4" s="136">
        <v>3.0600000000000001E-4</v>
      </c>
      <c r="BT4" s="136">
        <v>2.7900000000000001E-4</v>
      </c>
      <c r="BU4" s="136">
        <v>2.9500000000000001E-4</v>
      </c>
      <c r="BV4" s="136">
        <v>3.1399999999999999E-4</v>
      </c>
      <c r="BW4" s="136">
        <v>3.4000000000000002E-4</v>
      </c>
      <c r="BX4" s="136">
        <v>3.68E-4</v>
      </c>
      <c r="BY4" s="136">
        <v>3.4499999999999998E-4</v>
      </c>
      <c r="BZ4" s="136">
        <v>3.6900000000000002E-4</v>
      </c>
      <c r="CA4" s="136">
        <v>3.9399999999999998E-4</v>
      </c>
      <c r="CB4" s="136">
        <v>4.2000000000000002E-4</v>
      </c>
      <c r="CC4" s="136">
        <v>4.4700000000000002E-4</v>
      </c>
      <c r="CD4" s="136">
        <v>3.9500000000000001E-4</v>
      </c>
      <c r="CE4" s="136">
        <v>4.2099999999999999E-4</v>
      </c>
      <c r="CF4" s="136">
        <v>4.4900000000000002E-4</v>
      </c>
      <c r="CG4" s="136">
        <v>4.8099999999999998E-4</v>
      </c>
      <c r="CH4" s="136">
        <v>5.1800000000000001E-4</v>
      </c>
      <c r="CI4" s="136">
        <v>2.3000000000000001E-4</v>
      </c>
      <c r="CJ4" s="136">
        <v>2.5300000000000002E-4</v>
      </c>
      <c r="CK4" s="136">
        <v>2.7900000000000001E-4</v>
      </c>
      <c r="CL4" s="136">
        <v>3.0800000000000001E-4</v>
      </c>
      <c r="CM4" s="136">
        <v>3.4299999999999999E-4</v>
      </c>
      <c r="CN4" s="136">
        <v>3.8499999999999998E-4</v>
      </c>
      <c r="CO4" s="136">
        <v>4.37E-4</v>
      </c>
      <c r="CP4" s="136">
        <v>5.0900000000000001E-4</v>
      </c>
      <c r="CQ4" s="136">
        <v>6.2E-4</v>
      </c>
      <c r="CR4" s="136">
        <v>7.8600000000000002E-4</v>
      </c>
      <c r="CS4" s="136">
        <v>1.018E-3</v>
      </c>
      <c r="CT4" s="136">
        <v>1.354E-3</v>
      </c>
      <c r="CU4" s="136">
        <v>1.864E-3</v>
      </c>
      <c r="CV4" s="136">
        <v>2.6059999999999998E-3</v>
      </c>
      <c r="CW4" s="136">
        <v>3.722E-3</v>
      </c>
      <c r="CX4" s="136">
        <v>2.1749999999999999E-3</v>
      </c>
    </row>
    <row r="5" spans="1:102" s="134" customFormat="1" ht="14.25" customHeight="1" x14ac:dyDescent="0.3">
      <c r="A5" s="133" t="s">
        <v>113</v>
      </c>
      <c r="B5" s="136">
        <v>0</v>
      </c>
      <c r="C5" s="136">
        <v>0</v>
      </c>
      <c r="D5" s="136">
        <v>0</v>
      </c>
      <c r="E5" s="136">
        <v>0</v>
      </c>
      <c r="F5" s="136">
        <v>0</v>
      </c>
      <c r="G5" s="136">
        <v>0</v>
      </c>
      <c r="H5" s="136">
        <v>0</v>
      </c>
      <c r="I5" s="136">
        <v>0</v>
      </c>
      <c r="J5" s="136">
        <v>0</v>
      </c>
      <c r="K5" s="136">
        <v>0</v>
      </c>
      <c r="L5" s="136">
        <v>0</v>
      </c>
      <c r="M5" s="136">
        <v>0</v>
      </c>
      <c r="N5" s="136">
        <v>0</v>
      </c>
      <c r="O5" s="136">
        <v>0</v>
      </c>
      <c r="P5" s="136">
        <v>0</v>
      </c>
      <c r="Q5" s="136">
        <v>9.9999999999999995E-7</v>
      </c>
      <c r="R5" s="136">
        <v>9.9999999999999995E-7</v>
      </c>
      <c r="S5" s="136">
        <v>9.9999999999999995E-7</v>
      </c>
      <c r="T5" s="136">
        <v>9.9999999999999995E-7</v>
      </c>
      <c r="U5" s="136">
        <v>9.9999999999999995E-7</v>
      </c>
      <c r="V5" s="136">
        <v>3.8000000000000002E-5</v>
      </c>
      <c r="W5" s="136">
        <v>3.6999999999999998E-5</v>
      </c>
      <c r="X5" s="136">
        <v>3.6999999999999998E-5</v>
      </c>
      <c r="Y5" s="136">
        <v>3.6000000000000001E-5</v>
      </c>
      <c r="Z5" s="136">
        <v>3.6000000000000001E-5</v>
      </c>
      <c r="AA5" s="136">
        <v>9.6000000000000002E-5</v>
      </c>
      <c r="AB5" s="136">
        <v>9.6000000000000002E-5</v>
      </c>
      <c r="AC5" s="136">
        <v>9.6000000000000002E-5</v>
      </c>
      <c r="AD5" s="136">
        <v>9.7E-5</v>
      </c>
      <c r="AE5" s="136">
        <v>9.7999999999999997E-5</v>
      </c>
      <c r="AF5" s="136">
        <v>1.46E-4</v>
      </c>
      <c r="AG5" s="136">
        <v>1.4799999999999999E-4</v>
      </c>
      <c r="AH5" s="136">
        <v>1.5100000000000001E-4</v>
      </c>
      <c r="AI5" s="136">
        <v>1.5300000000000001E-4</v>
      </c>
      <c r="AJ5" s="136">
        <v>1.56E-4</v>
      </c>
      <c r="AK5" s="136">
        <v>2.0599999999999999E-4</v>
      </c>
      <c r="AL5" s="136">
        <v>2.0900000000000001E-4</v>
      </c>
      <c r="AM5" s="136">
        <v>2.12E-4</v>
      </c>
      <c r="AN5" s="136">
        <v>2.1599999999999999E-4</v>
      </c>
      <c r="AO5" s="136">
        <v>2.2000000000000001E-4</v>
      </c>
      <c r="AP5" s="136">
        <v>2.63E-4</v>
      </c>
      <c r="AQ5" s="136">
        <v>2.6899999999999998E-4</v>
      </c>
      <c r="AR5" s="136">
        <v>2.7599999999999999E-4</v>
      </c>
      <c r="AS5" s="136">
        <v>2.8299999999999999E-4</v>
      </c>
      <c r="AT5" s="136">
        <v>2.9100000000000003E-4</v>
      </c>
      <c r="AU5" s="136">
        <v>3.0299999999999999E-4</v>
      </c>
      <c r="AV5" s="136">
        <v>3.0800000000000001E-4</v>
      </c>
      <c r="AW5" s="136">
        <v>3.1199999999999999E-4</v>
      </c>
      <c r="AX5" s="136">
        <v>3.1500000000000001E-4</v>
      </c>
      <c r="AY5" s="136">
        <v>3.1700000000000001E-4</v>
      </c>
      <c r="AZ5" s="136">
        <v>3.3100000000000002E-4</v>
      </c>
      <c r="BA5" s="136">
        <v>3.3100000000000002E-4</v>
      </c>
      <c r="BB5" s="136">
        <v>3.3199999999999999E-4</v>
      </c>
      <c r="BC5" s="136">
        <v>3.3399999999999999E-4</v>
      </c>
      <c r="BD5" s="136">
        <v>3.3700000000000001E-4</v>
      </c>
      <c r="BE5" s="136">
        <v>3.3500000000000001E-4</v>
      </c>
      <c r="BF5" s="136">
        <v>3.4200000000000002E-4</v>
      </c>
      <c r="BG5" s="136">
        <v>3.5100000000000002E-4</v>
      </c>
      <c r="BH5" s="136">
        <v>3.6299999999999999E-4</v>
      </c>
      <c r="BI5" s="136">
        <v>3.77E-4</v>
      </c>
      <c r="BJ5" s="136">
        <v>3.4600000000000001E-4</v>
      </c>
      <c r="BK5" s="136">
        <v>3.6099999999999999E-4</v>
      </c>
      <c r="BL5" s="136">
        <v>3.79E-4</v>
      </c>
      <c r="BM5" s="136">
        <v>3.9899999999999999E-4</v>
      </c>
      <c r="BN5" s="136">
        <v>4.2000000000000002E-4</v>
      </c>
      <c r="BO5" s="136">
        <v>4.15E-4</v>
      </c>
      <c r="BP5" s="136">
        <v>4.3800000000000002E-4</v>
      </c>
      <c r="BQ5" s="136">
        <v>4.6500000000000003E-4</v>
      </c>
      <c r="BR5" s="136">
        <v>4.9399999999999997E-4</v>
      </c>
      <c r="BS5" s="136">
        <v>5.2499999999999997E-4</v>
      </c>
      <c r="BT5" s="136">
        <v>4.28E-4</v>
      </c>
      <c r="BU5" s="136">
        <v>4.64E-4</v>
      </c>
      <c r="BV5" s="136">
        <v>5.0199999999999995E-4</v>
      </c>
      <c r="BW5" s="136">
        <v>5.3499999999999999E-4</v>
      </c>
      <c r="BX5" s="136">
        <v>5.7499999999999999E-4</v>
      </c>
      <c r="BY5" s="136">
        <v>4.73E-4</v>
      </c>
      <c r="BZ5" s="136">
        <v>5.1199999999999998E-4</v>
      </c>
      <c r="CA5" s="136">
        <v>5.5599999999999996E-4</v>
      </c>
      <c r="CB5" s="136">
        <v>6.0599999999999998E-4</v>
      </c>
      <c r="CC5" s="136">
        <v>6.6399999999999999E-4</v>
      </c>
      <c r="CD5" s="136">
        <v>5.4600000000000004E-4</v>
      </c>
      <c r="CE5" s="136">
        <v>6.0599999999999998E-4</v>
      </c>
      <c r="CF5" s="136">
        <v>6.7699999999999998E-4</v>
      </c>
      <c r="CG5" s="136">
        <v>7.6000000000000004E-4</v>
      </c>
      <c r="CH5" s="136">
        <v>8.6200000000000003E-4</v>
      </c>
      <c r="CI5" s="136">
        <v>3.2000000000000003E-4</v>
      </c>
      <c r="CJ5" s="136">
        <v>3.7500000000000001E-4</v>
      </c>
      <c r="CK5" s="136">
        <v>4.4900000000000002E-4</v>
      </c>
      <c r="CL5" s="136">
        <v>5.5199999999999997E-4</v>
      </c>
      <c r="CM5" s="136">
        <v>6.9399999999999996E-4</v>
      </c>
      <c r="CN5" s="136">
        <v>8.8400000000000002E-4</v>
      </c>
      <c r="CO5" s="136">
        <v>1.1410000000000001E-3</v>
      </c>
      <c r="CP5" s="136">
        <v>1.4959999999999999E-3</v>
      </c>
      <c r="CQ5" s="136">
        <v>1.9910000000000001E-3</v>
      </c>
      <c r="CR5" s="136">
        <v>2.6900000000000001E-3</v>
      </c>
      <c r="CS5" s="136">
        <v>3.7039999999999998E-3</v>
      </c>
      <c r="CT5" s="136">
        <v>5.2350000000000001E-3</v>
      </c>
      <c r="CU5" s="136">
        <v>7.5979999999999997E-3</v>
      </c>
      <c r="CV5" s="136">
        <v>1.123E-2</v>
      </c>
      <c r="CW5" s="136">
        <v>1.6837000000000001E-2</v>
      </c>
      <c r="CX5" s="136">
        <v>1.1396999999999999E-2</v>
      </c>
    </row>
    <row r="6" spans="1:102" s="134" customFormat="1" ht="14.25" customHeight="1" x14ac:dyDescent="0.3">
      <c r="A6" s="133" t="s">
        <v>115</v>
      </c>
      <c r="B6" s="136">
        <v>0</v>
      </c>
      <c r="C6" s="136">
        <v>0</v>
      </c>
      <c r="D6" s="136">
        <v>0</v>
      </c>
      <c r="E6" s="136">
        <v>0</v>
      </c>
      <c r="F6" s="136">
        <v>0</v>
      </c>
      <c r="G6" s="136">
        <v>0</v>
      </c>
      <c r="H6" s="136">
        <v>0</v>
      </c>
      <c r="I6" s="136">
        <v>0</v>
      </c>
      <c r="J6" s="136">
        <v>0</v>
      </c>
      <c r="K6" s="136">
        <v>0</v>
      </c>
      <c r="L6" s="136">
        <v>0</v>
      </c>
      <c r="M6" s="136">
        <v>0</v>
      </c>
      <c r="N6" s="136">
        <v>0</v>
      </c>
      <c r="O6" s="136">
        <v>0</v>
      </c>
      <c r="P6" s="136">
        <v>0</v>
      </c>
      <c r="Q6" s="136">
        <v>1.0000000000000001E-5</v>
      </c>
      <c r="R6" s="136">
        <v>1.0000000000000001E-5</v>
      </c>
      <c r="S6" s="136">
        <v>1.0000000000000001E-5</v>
      </c>
      <c r="T6" s="136">
        <v>1.0000000000000001E-5</v>
      </c>
      <c r="U6" s="136">
        <v>1.0000000000000001E-5</v>
      </c>
      <c r="V6" s="136">
        <v>6.9999999999999994E-5</v>
      </c>
      <c r="W6" s="136">
        <v>6.9999999999999994E-5</v>
      </c>
      <c r="X6" s="136">
        <v>6.9999999999999994E-5</v>
      </c>
      <c r="Y6" s="136">
        <v>6.9999999999999994E-5</v>
      </c>
      <c r="Z6" s="136">
        <v>6.9999999999999994E-5</v>
      </c>
      <c r="AA6" s="136">
        <v>1.4999999999999999E-4</v>
      </c>
      <c r="AB6" s="136">
        <v>1.4999999999999999E-4</v>
      </c>
      <c r="AC6" s="136">
        <v>1.4999999999999999E-4</v>
      </c>
      <c r="AD6" s="136">
        <v>1.4999999999999999E-4</v>
      </c>
      <c r="AE6" s="136">
        <v>1.4999999999999999E-4</v>
      </c>
      <c r="AF6" s="136">
        <v>2.1000000000000001E-4</v>
      </c>
      <c r="AG6" s="136">
        <v>2.1000000000000001E-4</v>
      </c>
      <c r="AH6" s="136">
        <v>2.1000000000000001E-4</v>
      </c>
      <c r="AI6" s="136">
        <v>2.1000000000000001E-4</v>
      </c>
      <c r="AJ6" s="136">
        <v>2.1000000000000001E-4</v>
      </c>
      <c r="AK6" s="136">
        <v>2.4000000000000001E-4</v>
      </c>
      <c r="AL6" s="136">
        <v>2.5000000000000001E-4</v>
      </c>
      <c r="AM6" s="136">
        <v>2.5000000000000001E-4</v>
      </c>
      <c r="AN6" s="136">
        <v>2.5999999999999998E-4</v>
      </c>
      <c r="AO6" s="136">
        <v>2.5999999999999998E-4</v>
      </c>
      <c r="AP6" s="136">
        <v>2.5999999999999998E-4</v>
      </c>
      <c r="AQ6" s="136">
        <v>2.7E-4</v>
      </c>
      <c r="AR6" s="136">
        <v>2.7E-4</v>
      </c>
      <c r="AS6" s="136">
        <v>2.7999999999999998E-4</v>
      </c>
      <c r="AT6" s="136">
        <v>2.9E-4</v>
      </c>
      <c r="AU6" s="136">
        <v>2.4000000000000001E-4</v>
      </c>
      <c r="AV6" s="136">
        <v>2.4000000000000001E-4</v>
      </c>
      <c r="AW6" s="136">
        <v>2.5000000000000001E-4</v>
      </c>
      <c r="AX6" s="136">
        <v>2.5000000000000001E-4</v>
      </c>
      <c r="AY6" s="136">
        <v>2.5000000000000001E-4</v>
      </c>
      <c r="AZ6" s="136">
        <v>2.3000000000000001E-4</v>
      </c>
      <c r="BA6" s="136">
        <v>2.3000000000000001E-4</v>
      </c>
      <c r="BB6" s="136">
        <v>2.3000000000000001E-4</v>
      </c>
      <c r="BC6" s="136">
        <v>2.3000000000000001E-4</v>
      </c>
      <c r="BD6" s="136">
        <v>2.3000000000000001E-4</v>
      </c>
      <c r="BE6" s="136">
        <v>2.0000000000000001E-4</v>
      </c>
      <c r="BF6" s="136">
        <v>2.0000000000000001E-4</v>
      </c>
      <c r="BG6" s="136">
        <v>2.0000000000000001E-4</v>
      </c>
      <c r="BH6" s="136">
        <v>2.1000000000000001E-4</v>
      </c>
      <c r="BI6" s="136">
        <v>2.1000000000000001E-4</v>
      </c>
      <c r="BJ6" s="136">
        <v>1.6000000000000001E-4</v>
      </c>
      <c r="BK6" s="136">
        <v>1.7000000000000001E-4</v>
      </c>
      <c r="BL6" s="136">
        <v>1.8000000000000001E-4</v>
      </c>
      <c r="BM6" s="136">
        <v>1.9000000000000001E-4</v>
      </c>
      <c r="BN6" s="136">
        <v>2.0000000000000001E-4</v>
      </c>
      <c r="BO6" s="136">
        <v>1.3999999999999999E-4</v>
      </c>
      <c r="BP6" s="136">
        <v>1.4999999999999999E-4</v>
      </c>
      <c r="BQ6" s="136">
        <v>1.6000000000000001E-4</v>
      </c>
      <c r="BR6" s="136">
        <v>1.7000000000000001E-4</v>
      </c>
      <c r="BS6" s="136">
        <v>1.8000000000000001E-4</v>
      </c>
      <c r="BT6" s="136">
        <v>1.4999999999999999E-4</v>
      </c>
      <c r="BU6" s="136">
        <v>1.4999999999999999E-4</v>
      </c>
      <c r="BV6" s="136">
        <v>1.7000000000000001E-4</v>
      </c>
      <c r="BW6" s="136">
        <v>1.8000000000000001E-4</v>
      </c>
      <c r="BX6" s="136">
        <v>1.9000000000000001E-4</v>
      </c>
      <c r="BY6" s="136">
        <v>1.4999999999999999E-4</v>
      </c>
      <c r="BZ6" s="136">
        <v>1.6000000000000001E-4</v>
      </c>
      <c r="CA6" s="136">
        <v>1.8000000000000001E-4</v>
      </c>
      <c r="CB6" s="136">
        <v>1.9000000000000001E-4</v>
      </c>
      <c r="CC6" s="136">
        <v>2.0000000000000001E-4</v>
      </c>
      <c r="CD6" s="136">
        <v>1.7000000000000001E-4</v>
      </c>
      <c r="CE6" s="136">
        <v>1.9000000000000001E-4</v>
      </c>
      <c r="CF6" s="136">
        <v>2.0000000000000001E-4</v>
      </c>
      <c r="CG6" s="136">
        <v>2.2000000000000001E-4</v>
      </c>
      <c r="CH6" s="136">
        <v>2.5000000000000001E-4</v>
      </c>
      <c r="CI6" s="136">
        <v>1.2E-4</v>
      </c>
      <c r="CJ6" s="136">
        <v>1.3999999999999999E-4</v>
      </c>
      <c r="CK6" s="136">
        <v>1.6000000000000001E-4</v>
      </c>
      <c r="CL6" s="136">
        <v>1.9000000000000001E-4</v>
      </c>
      <c r="CM6" s="136">
        <v>2.3000000000000001E-4</v>
      </c>
      <c r="CN6" s="136">
        <v>2.9E-4</v>
      </c>
      <c r="CO6" s="136">
        <v>3.6000000000000002E-4</v>
      </c>
      <c r="CP6" s="136">
        <v>4.6999999999999999E-4</v>
      </c>
      <c r="CQ6" s="136">
        <v>6.2E-4</v>
      </c>
      <c r="CR6" s="136">
        <v>8.4999999999999995E-4</v>
      </c>
      <c r="CS6" s="136">
        <v>1.1999999999999999E-3</v>
      </c>
      <c r="CT6" s="136">
        <v>1.74E-3</v>
      </c>
      <c r="CU6" s="136">
        <v>2.6099999999999999E-3</v>
      </c>
      <c r="CV6" s="136">
        <v>4.0499999999999998E-3</v>
      </c>
      <c r="CW6" s="136">
        <v>6.5199999999999998E-3</v>
      </c>
      <c r="CX6" s="136">
        <v>4.8399999999999997E-3</v>
      </c>
    </row>
    <row r="7" spans="1:102" ht="14.25" customHeight="1" x14ac:dyDescent="0.3">
      <c r="A7" s="133" t="s">
        <v>117</v>
      </c>
      <c r="B7" s="136">
        <v>0</v>
      </c>
      <c r="C7" s="136">
        <v>0</v>
      </c>
      <c r="D7" s="136">
        <v>0</v>
      </c>
      <c r="E7" s="136">
        <v>0</v>
      </c>
      <c r="F7" s="136">
        <v>0</v>
      </c>
      <c r="G7" s="136">
        <v>0</v>
      </c>
      <c r="H7" s="136">
        <v>0</v>
      </c>
      <c r="I7" s="136">
        <v>0</v>
      </c>
      <c r="J7" s="136">
        <v>0</v>
      </c>
      <c r="K7" s="136">
        <v>0</v>
      </c>
      <c r="L7" s="136">
        <v>0</v>
      </c>
      <c r="M7" s="136">
        <v>0</v>
      </c>
      <c r="N7" s="136">
        <v>0</v>
      </c>
      <c r="O7" s="136">
        <v>0</v>
      </c>
      <c r="P7" s="136">
        <v>0</v>
      </c>
      <c r="Q7" s="136">
        <v>3.0000000000000001E-6</v>
      </c>
      <c r="R7" s="136">
        <v>3.0000000000000001E-6</v>
      </c>
      <c r="S7" s="136">
        <v>3.0000000000000001E-6</v>
      </c>
      <c r="T7" s="136">
        <v>3.0000000000000001E-6</v>
      </c>
      <c r="U7" s="136">
        <v>3.0000000000000001E-6</v>
      </c>
      <c r="V7" s="136">
        <v>7.9999999999999996E-6</v>
      </c>
      <c r="W7" s="136">
        <v>7.9999999999999996E-6</v>
      </c>
      <c r="X7" s="136">
        <v>7.9999999999999996E-6</v>
      </c>
      <c r="Y7" s="136">
        <v>7.9999999999999996E-6</v>
      </c>
      <c r="Z7" s="136">
        <v>7.9999999999999996E-6</v>
      </c>
      <c r="AA7" s="136">
        <v>6.0999999999999999E-5</v>
      </c>
      <c r="AB7" s="136">
        <v>6.2000000000000003E-5</v>
      </c>
      <c r="AC7" s="136">
        <v>6.2000000000000003E-5</v>
      </c>
      <c r="AD7" s="136">
        <v>6.3E-5</v>
      </c>
      <c r="AE7" s="136">
        <v>6.3999999999999997E-5</v>
      </c>
      <c r="AF7" s="136">
        <v>1.25E-4</v>
      </c>
      <c r="AG7" s="136">
        <v>1.27E-4</v>
      </c>
      <c r="AH7" s="136">
        <v>1.2899999999999999E-4</v>
      </c>
      <c r="AI7" s="136">
        <v>1.3100000000000001E-4</v>
      </c>
      <c r="AJ7" s="136">
        <v>1.34E-4</v>
      </c>
      <c r="AK7" s="136">
        <v>1.8599999999999999E-4</v>
      </c>
      <c r="AL7" s="136">
        <v>1.9000000000000001E-4</v>
      </c>
      <c r="AM7" s="136">
        <v>1.95E-4</v>
      </c>
      <c r="AN7" s="136">
        <v>2.0000000000000001E-4</v>
      </c>
      <c r="AO7" s="136">
        <v>2.05E-4</v>
      </c>
      <c r="AP7" s="136">
        <v>2.52E-4</v>
      </c>
      <c r="AQ7" s="136">
        <v>2.5900000000000001E-4</v>
      </c>
      <c r="AR7" s="136">
        <v>2.6699999999999998E-4</v>
      </c>
      <c r="AS7" s="136">
        <v>2.7399999999999999E-4</v>
      </c>
      <c r="AT7" s="136">
        <v>2.81E-4</v>
      </c>
      <c r="AU7" s="136">
        <v>3.19E-4</v>
      </c>
      <c r="AV7" s="136">
        <v>3.28E-4</v>
      </c>
      <c r="AW7" s="136">
        <v>3.3599999999999998E-4</v>
      </c>
      <c r="AX7" s="136">
        <v>3.4400000000000001E-4</v>
      </c>
      <c r="AY7" s="136">
        <v>3.5300000000000002E-4</v>
      </c>
      <c r="AZ7" s="136">
        <v>3.5799999999999997E-4</v>
      </c>
      <c r="BA7" s="136">
        <v>3.6699999999999998E-4</v>
      </c>
      <c r="BB7" s="136">
        <v>3.77E-4</v>
      </c>
      <c r="BC7" s="136">
        <v>3.88E-4</v>
      </c>
      <c r="BD7" s="136">
        <v>3.9899999999999999E-4</v>
      </c>
      <c r="BE7" s="136">
        <v>3.7800000000000003E-4</v>
      </c>
      <c r="BF7" s="136">
        <v>3.9100000000000002E-4</v>
      </c>
      <c r="BG7" s="136">
        <v>4.0400000000000001E-4</v>
      </c>
      <c r="BH7" s="136">
        <v>4.1899999999999999E-4</v>
      </c>
      <c r="BI7" s="136">
        <v>4.3600000000000003E-4</v>
      </c>
      <c r="BJ7" s="136">
        <v>4.1800000000000002E-4</v>
      </c>
      <c r="BK7" s="136">
        <v>4.3399999999999998E-4</v>
      </c>
      <c r="BL7" s="136">
        <v>4.4999999999999999E-4</v>
      </c>
      <c r="BM7" s="136">
        <v>4.66E-4</v>
      </c>
      <c r="BN7" s="136">
        <v>4.8500000000000003E-4</v>
      </c>
      <c r="BO7" s="136">
        <v>4.75E-4</v>
      </c>
      <c r="BP7" s="136">
        <v>4.9600000000000002E-4</v>
      </c>
      <c r="BQ7" s="136">
        <v>5.1800000000000001E-4</v>
      </c>
      <c r="BR7" s="136">
        <v>5.4299999999999997E-4</v>
      </c>
      <c r="BS7" s="136">
        <v>5.71E-4</v>
      </c>
      <c r="BT7" s="136">
        <v>4.8999999999999998E-4</v>
      </c>
      <c r="BU7" s="136">
        <v>5.2300000000000003E-4</v>
      </c>
      <c r="BV7" s="136">
        <v>5.7499999999999999E-4</v>
      </c>
      <c r="BW7" s="136">
        <v>6.3100000000000005E-4</v>
      </c>
      <c r="BX7" s="136">
        <v>6.7199999999999996E-4</v>
      </c>
      <c r="BY7" s="136">
        <v>6.5600000000000001E-4</v>
      </c>
      <c r="BZ7" s="136">
        <v>6.9700000000000003E-4</v>
      </c>
      <c r="CA7" s="136">
        <v>7.4600000000000003E-4</v>
      </c>
      <c r="CB7" s="136">
        <v>8.0199999999999998E-4</v>
      </c>
      <c r="CC7" s="136">
        <v>8.6700000000000004E-4</v>
      </c>
      <c r="CD7" s="136">
        <v>7.5100000000000004E-4</v>
      </c>
      <c r="CE7" s="136">
        <v>8.2799999999999996E-4</v>
      </c>
      <c r="CF7" s="136">
        <v>9.2100000000000005E-4</v>
      </c>
      <c r="CG7" s="136">
        <v>1.029E-3</v>
      </c>
      <c r="CH7" s="136">
        <v>1.157E-3</v>
      </c>
      <c r="CI7" s="136">
        <v>1.5E-3</v>
      </c>
      <c r="CJ7" s="136">
        <v>1.719E-3</v>
      </c>
      <c r="CK7" s="136">
        <v>1.9840000000000001E-3</v>
      </c>
      <c r="CL7" s="136">
        <v>2.313E-3</v>
      </c>
      <c r="CM7" s="136">
        <v>2.725E-3</v>
      </c>
      <c r="CN7" s="136">
        <v>3.2429999999999998E-3</v>
      </c>
      <c r="CO7" s="136">
        <v>3.9139999999999999E-3</v>
      </c>
      <c r="CP7" s="136">
        <v>4.8260000000000004E-3</v>
      </c>
      <c r="CQ7" s="136">
        <v>6.117E-3</v>
      </c>
      <c r="CR7" s="136">
        <v>7.9749999999999995E-3</v>
      </c>
      <c r="CS7" s="136">
        <v>1.0595E-2</v>
      </c>
      <c r="CT7" s="136">
        <v>1.4263E-2</v>
      </c>
      <c r="CU7" s="136">
        <v>1.9604E-2</v>
      </c>
      <c r="CV7" s="136">
        <v>2.7553999999999999E-2</v>
      </c>
      <c r="CW7" s="136">
        <v>3.9556000000000001E-2</v>
      </c>
      <c r="CX7" s="136">
        <v>2.2249999999999999E-2</v>
      </c>
    </row>
    <row r="8" spans="1:102" ht="14.25" customHeight="1" x14ac:dyDescent="0.3">
      <c r="A8" s="133" t="s">
        <v>119</v>
      </c>
      <c r="B8" s="136">
        <v>0</v>
      </c>
      <c r="C8" s="136">
        <v>0</v>
      </c>
      <c r="D8" s="136">
        <v>0</v>
      </c>
      <c r="E8" s="136">
        <v>0</v>
      </c>
      <c r="F8" s="136">
        <v>0</v>
      </c>
      <c r="G8" s="136">
        <v>0</v>
      </c>
      <c r="H8" s="136">
        <v>0</v>
      </c>
      <c r="I8" s="136">
        <v>0</v>
      </c>
      <c r="J8" s="136">
        <v>0</v>
      </c>
      <c r="K8" s="136">
        <v>0</v>
      </c>
      <c r="L8" s="136">
        <v>0</v>
      </c>
      <c r="M8" s="136">
        <v>0</v>
      </c>
      <c r="N8" s="136">
        <v>0</v>
      </c>
      <c r="O8" s="136">
        <v>0</v>
      </c>
      <c r="P8" s="136">
        <v>0</v>
      </c>
      <c r="Q8" s="136">
        <v>1.9999999999999999E-6</v>
      </c>
      <c r="R8" s="136">
        <v>1.9999999999999999E-6</v>
      </c>
      <c r="S8" s="136">
        <v>1.9999999999999999E-6</v>
      </c>
      <c r="T8" s="136">
        <v>1.9999999999999999E-6</v>
      </c>
      <c r="U8" s="136">
        <v>1.9999999999999999E-6</v>
      </c>
      <c r="V8" s="136">
        <v>3.6999999999999998E-5</v>
      </c>
      <c r="W8" s="136">
        <v>3.6999999999999998E-5</v>
      </c>
      <c r="X8" s="136">
        <v>3.6999999999999998E-5</v>
      </c>
      <c r="Y8" s="136">
        <v>3.6999999999999998E-5</v>
      </c>
      <c r="Z8" s="136">
        <v>3.6999999999999998E-5</v>
      </c>
      <c r="AA8" s="136">
        <v>9.2999999999999997E-5</v>
      </c>
      <c r="AB8" s="136">
        <v>9.2999999999999997E-5</v>
      </c>
      <c r="AC8" s="136">
        <v>9.3999999999999994E-5</v>
      </c>
      <c r="AD8" s="136">
        <v>9.3999999999999994E-5</v>
      </c>
      <c r="AE8" s="136">
        <v>9.5000000000000005E-5</v>
      </c>
      <c r="AF8" s="136">
        <v>1.3999999999999999E-4</v>
      </c>
      <c r="AG8" s="136">
        <v>1.4200000000000001E-4</v>
      </c>
      <c r="AH8" s="136">
        <v>1.4300000000000001E-4</v>
      </c>
      <c r="AI8" s="136">
        <v>1.45E-4</v>
      </c>
      <c r="AJ8" s="136">
        <v>1.46E-4</v>
      </c>
      <c r="AK8" s="136">
        <v>1.8900000000000001E-4</v>
      </c>
      <c r="AL8" s="136">
        <v>1.9100000000000001E-4</v>
      </c>
      <c r="AM8" s="136">
        <v>1.93E-4</v>
      </c>
      <c r="AN8" s="136">
        <v>1.94E-4</v>
      </c>
      <c r="AO8" s="136">
        <v>1.9699999999999999E-4</v>
      </c>
      <c r="AP8" s="136">
        <v>2.33E-4</v>
      </c>
      <c r="AQ8" s="136">
        <v>2.3499999999999999E-4</v>
      </c>
      <c r="AR8" s="136">
        <v>2.3800000000000001E-4</v>
      </c>
      <c r="AS8" s="136">
        <v>2.41E-4</v>
      </c>
      <c r="AT8" s="136">
        <v>2.4499999999999999E-4</v>
      </c>
      <c r="AU8" s="136">
        <v>2.5900000000000001E-4</v>
      </c>
      <c r="AV8" s="136">
        <v>2.63E-4</v>
      </c>
      <c r="AW8" s="136">
        <v>2.6800000000000001E-4</v>
      </c>
      <c r="AX8" s="136">
        <v>2.7300000000000002E-4</v>
      </c>
      <c r="AY8" s="136">
        <v>2.7999999999999998E-4</v>
      </c>
      <c r="AZ8" s="136">
        <v>2.6800000000000001E-4</v>
      </c>
      <c r="BA8" s="136">
        <v>2.7500000000000002E-4</v>
      </c>
      <c r="BB8" s="136">
        <v>2.8299999999999999E-4</v>
      </c>
      <c r="BC8" s="136">
        <v>2.92E-4</v>
      </c>
      <c r="BD8" s="136">
        <v>3.0200000000000002E-4</v>
      </c>
      <c r="BE8" s="136">
        <v>2.8299999999999999E-4</v>
      </c>
      <c r="BF8" s="136">
        <v>2.9300000000000002E-4</v>
      </c>
      <c r="BG8" s="136">
        <v>3.0400000000000002E-4</v>
      </c>
      <c r="BH8" s="136">
        <v>3.1599999999999998E-4</v>
      </c>
      <c r="BI8" s="136">
        <v>3.28E-4</v>
      </c>
      <c r="BJ8" s="136">
        <v>2.9799999999999998E-4</v>
      </c>
      <c r="BK8" s="136">
        <v>3.1100000000000002E-4</v>
      </c>
      <c r="BL8" s="136">
        <v>3.2499999999999999E-4</v>
      </c>
      <c r="BM8" s="136">
        <v>3.39E-4</v>
      </c>
      <c r="BN8" s="136">
        <v>3.5599999999999998E-4</v>
      </c>
      <c r="BO8" s="136">
        <v>3.1700000000000001E-4</v>
      </c>
      <c r="BP8" s="136">
        <v>3.3500000000000001E-4</v>
      </c>
      <c r="BQ8" s="136">
        <v>3.5399999999999999E-4</v>
      </c>
      <c r="BR8" s="136">
        <v>3.7399999999999998E-4</v>
      </c>
      <c r="BS8" s="136">
        <v>3.9899999999999999E-4</v>
      </c>
      <c r="BT8" s="136">
        <v>3.28E-4</v>
      </c>
      <c r="BU8" s="136">
        <v>3.5399999999999999E-4</v>
      </c>
      <c r="BV8" s="136">
        <v>3.79E-4</v>
      </c>
      <c r="BW8" s="136">
        <v>4.06E-4</v>
      </c>
      <c r="BX8" s="136">
        <v>4.37E-4</v>
      </c>
      <c r="BY8" s="136">
        <v>3.7300000000000001E-4</v>
      </c>
      <c r="BZ8" s="136">
        <v>4.0000000000000002E-4</v>
      </c>
      <c r="CA8" s="136">
        <v>4.2999999999999999E-4</v>
      </c>
      <c r="CB8" s="136">
        <v>4.6299999999999998E-4</v>
      </c>
      <c r="CC8" s="136">
        <v>4.9799999999999996E-4</v>
      </c>
      <c r="CD8" s="136">
        <v>3.8499999999999998E-4</v>
      </c>
      <c r="CE8" s="136">
        <v>4.1800000000000002E-4</v>
      </c>
      <c r="CF8" s="136">
        <v>4.5600000000000003E-4</v>
      </c>
      <c r="CG8" s="136">
        <v>5.0199999999999995E-4</v>
      </c>
      <c r="CH8" s="136">
        <v>5.5800000000000001E-4</v>
      </c>
      <c r="CI8" s="136">
        <v>2.31E-4</v>
      </c>
      <c r="CJ8" s="136">
        <v>2.5999999999999998E-4</v>
      </c>
      <c r="CK8" s="136">
        <v>2.92E-4</v>
      </c>
      <c r="CL8" s="136">
        <v>3.3199999999999999E-4</v>
      </c>
      <c r="CM8" s="136">
        <v>3.86E-4</v>
      </c>
      <c r="CN8" s="136">
        <v>4.5800000000000002E-4</v>
      </c>
      <c r="CO8" s="136">
        <v>5.4900000000000001E-4</v>
      </c>
      <c r="CP8" s="136">
        <v>6.6100000000000002E-4</v>
      </c>
      <c r="CQ8" s="136">
        <v>8.0400000000000003E-4</v>
      </c>
      <c r="CR8" s="136">
        <v>9.9599999999999992E-4</v>
      </c>
      <c r="CS8" s="136">
        <v>1.268E-3</v>
      </c>
      <c r="CT8" s="136">
        <v>1.663E-3</v>
      </c>
      <c r="CU8" s="136">
        <v>2.2339999999999999E-3</v>
      </c>
      <c r="CV8" s="136">
        <v>3.0920000000000001E-3</v>
      </c>
      <c r="CW8" s="136">
        <v>4.5230000000000001E-3</v>
      </c>
      <c r="CX8" s="136">
        <v>3.3249999999999998E-3</v>
      </c>
    </row>
    <row r="9" spans="1:102" ht="14.25" customHeight="1" x14ac:dyDescent="0.3">
      <c r="A9" s="133" t="s">
        <v>121</v>
      </c>
      <c r="B9" s="136">
        <v>0</v>
      </c>
      <c r="C9" s="136">
        <v>0</v>
      </c>
      <c r="D9" s="136">
        <v>0</v>
      </c>
      <c r="E9" s="136">
        <v>0</v>
      </c>
      <c r="F9" s="136">
        <v>0</v>
      </c>
      <c r="G9" s="136">
        <v>0</v>
      </c>
      <c r="H9" s="136">
        <v>0</v>
      </c>
      <c r="I9" s="136">
        <v>0</v>
      </c>
      <c r="J9" s="136">
        <v>0</v>
      </c>
      <c r="K9" s="136">
        <v>0</v>
      </c>
      <c r="L9" s="136">
        <v>0</v>
      </c>
      <c r="M9" s="136">
        <v>0</v>
      </c>
      <c r="N9" s="136">
        <v>0</v>
      </c>
      <c r="O9" s="136">
        <v>0</v>
      </c>
      <c r="P9" s="136">
        <v>0</v>
      </c>
      <c r="Q9" s="136">
        <v>0</v>
      </c>
      <c r="R9" s="136">
        <v>0</v>
      </c>
      <c r="S9" s="136">
        <v>0</v>
      </c>
      <c r="T9" s="136">
        <v>0</v>
      </c>
      <c r="U9" s="136">
        <v>0</v>
      </c>
      <c r="V9" s="136">
        <v>2.5999999999999998E-5</v>
      </c>
      <c r="W9" s="136">
        <v>2.6999999999999999E-5</v>
      </c>
      <c r="X9" s="136">
        <v>2.5999999999999998E-5</v>
      </c>
      <c r="Y9" s="136">
        <v>2.5999999999999998E-5</v>
      </c>
      <c r="Z9" s="136">
        <v>2.5999999999999998E-5</v>
      </c>
      <c r="AA9" s="136">
        <v>1.12E-4</v>
      </c>
      <c r="AB9" s="136">
        <v>1.12E-4</v>
      </c>
      <c r="AC9" s="136">
        <v>1.12E-4</v>
      </c>
      <c r="AD9" s="136">
        <v>1.13E-4</v>
      </c>
      <c r="AE9" s="136">
        <v>1.13E-4</v>
      </c>
      <c r="AF9" s="136">
        <v>1.95E-4</v>
      </c>
      <c r="AG9" s="136">
        <v>1.9699999999999999E-4</v>
      </c>
      <c r="AH9" s="136">
        <v>1.9900000000000001E-4</v>
      </c>
      <c r="AI9" s="136">
        <v>2.03E-4</v>
      </c>
      <c r="AJ9" s="136">
        <v>2.0599999999999999E-4</v>
      </c>
      <c r="AK9" s="136">
        <v>3.0299999999999999E-4</v>
      </c>
      <c r="AL9" s="136">
        <v>3.1100000000000002E-4</v>
      </c>
      <c r="AM9" s="136">
        <v>3.1799999999999998E-4</v>
      </c>
      <c r="AN9" s="136">
        <v>3.2600000000000001E-4</v>
      </c>
      <c r="AO9" s="136">
        <v>3.3399999999999999E-4</v>
      </c>
      <c r="AP9" s="136">
        <v>4.2000000000000002E-4</v>
      </c>
      <c r="AQ9" s="136">
        <v>4.2900000000000002E-4</v>
      </c>
      <c r="AR9" s="136">
        <v>4.37E-4</v>
      </c>
      <c r="AS9" s="136">
        <v>4.44E-4</v>
      </c>
      <c r="AT9" s="136">
        <v>4.5199999999999998E-4</v>
      </c>
      <c r="AU9" s="136">
        <v>4.84E-4</v>
      </c>
      <c r="AV9" s="136">
        <v>4.9399999999999997E-4</v>
      </c>
      <c r="AW9" s="136">
        <v>5.0600000000000005E-4</v>
      </c>
      <c r="AX9" s="136">
        <v>5.1999999999999995E-4</v>
      </c>
      <c r="AY9" s="136">
        <v>5.3799999999999996E-4</v>
      </c>
      <c r="AZ9" s="136">
        <v>5.53E-4</v>
      </c>
      <c r="BA9" s="136">
        <v>5.7300000000000005E-4</v>
      </c>
      <c r="BB9" s="136">
        <v>5.9400000000000002E-4</v>
      </c>
      <c r="BC9" s="136">
        <v>6.1499999999999999E-4</v>
      </c>
      <c r="BD9" s="136">
        <v>6.3599999999999996E-4</v>
      </c>
      <c r="BE9" s="136">
        <v>5.8100000000000003E-4</v>
      </c>
      <c r="BF9" s="136">
        <v>5.9599999999999996E-4</v>
      </c>
      <c r="BG9" s="136">
        <v>6.11E-4</v>
      </c>
      <c r="BH9" s="136">
        <v>6.2600000000000004E-4</v>
      </c>
      <c r="BI9" s="136">
        <v>6.4300000000000002E-4</v>
      </c>
      <c r="BJ9" s="136">
        <v>5.6400000000000005E-4</v>
      </c>
      <c r="BK9" s="136">
        <v>5.8200000000000005E-4</v>
      </c>
      <c r="BL9" s="136">
        <v>6.0300000000000002E-4</v>
      </c>
      <c r="BM9" s="136">
        <v>6.2600000000000004E-4</v>
      </c>
      <c r="BN9" s="136">
        <v>6.5099999999999999E-4</v>
      </c>
      <c r="BO9" s="136">
        <v>6.1300000000000005E-4</v>
      </c>
      <c r="BP9" s="136">
        <v>6.3900000000000003E-4</v>
      </c>
      <c r="BQ9" s="136">
        <v>6.6699999999999995E-4</v>
      </c>
      <c r="BR9" s="136">
        <v>6.9899999999999997E-4</v>
      </c>
      <c r="BS9" s="136">
        <v>7.3399999999999995E-4</v>
      </c>
      <c r="BT9" s="136">
        <v>6.1300000000000005E-4</v>
      </c>
      <c r="BU9" s="136">
        <v>6.4800000000000003E-4</v>
      </c>
      <c r="BV9" s="136">
        <v>6.8999999999999997E-4</v>
      </c>
      <c r="BW9" s="136">
        <v>7.3999999999999999E-4</v>
      </c>
      <c r="BX9" s="136">
        <v>7.9699999999999997E-4</v>
      </c>
      <c r="BY9" s="136">
        <v>7.1599999999999995E-4</v>
      </c>
      <c r="BZ9" s="136">
        <v>7.67E-4</v>
      </c>
      <c r="CA9" s="136">
        <v>8.1700000000000002E-4</v>
      </c>
      <c r="CB9" s="136">
        <v>8.7200000000000005E-4</v>
      </c>
      <c r="CC9" s="136">
        <v>9.3400000000000004E-4</v>
      </c>
      <c r="CD9" s="136">
        <v>7.6199999999999998E-4</v>
      </c>
      <c r="CE9" s="136">
        <v>8.2600000000000002E-4</v>
      </c>
      <c r="CF9" s="136">
        <v>9.0700000000000004E-4</v>
      </c>
      <c r="CG9" s="136">
        <v>1.018E-3</v>
      </c>
      <c r="CH9" s="136">
        <v>1.1659999999999999E-3</v>
      </c>
      <c r="CI9" s="136">
        <v>1.2769999999999999E-3</v>
      </c>
      <c r="CJ9" s="136">
        <v>1.5120000000000001E-3</v>
      </c>
      <c r="CK9" s="136">
        <v>1.833E-3</v>
      </c>
      <c r="CL9" s="136">
        <v>2.2769999999999999E-3</v>
      </c>
      <c r="CM9" s="136">
        <v>2.8809999999999999E-3</v>
      </c>
      <c r="CN9" s="136">
        <v>3.6809999999999998E-3</v>
      </c>
      <c r="CO9" s="136">
        <v>4.7299999999999998E-3</v>
      </c>
      <c r="CP9" s="136">
        <v>6.0930000000000003E-3</v>
      </c>
      <c r="CQ9" s="136">
        <v>7.8399999999999997E-3</v>
      </c>
      <c r="CR9" s="136">
        <v>1.0121E-2</v>
      </c>
      <c r="CS9" s="136">
        <v>1.3261E-2</v>
      </c>
      <c r="CT9" s="136">
        <v>1.7825000000000001E-2</v>
      </c>
      <c r="CU9" s="136">
        <v>2.4728E-2</v>
      </c>
      <c r="CV9" s="136">
        <v>3.5811000000000003E-2</v>
      </c>
      <c r="CW9" s="136">
        <v>5.4174E-2</v>
      </c>
      <c r="CX9" s="136">
        <v>4.0152E-2</v>
      </c>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tabColor rgb="FFFF0000"/>
  </sheetPr>
  <dimension ref="A1"/>
  <sheetViews>
    <sheetView workbookViewId="0"/>
  </sheetViews>
  <sheetFormatPr baseColWidth="10"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tabColor rgb="FFFF0000"/>
  </sheetPr>
  <dimension ref="A1:A1000"/>
  <sheetViews>
    <sheetView workbookViewId="0"/>
  </sheetViews>
  <sheetFormatPr baseColWidth="10" defaultColWidth="14.44140625" defaultRowHeight="15" customHeight="1" x14ac:dyDescent="0.3"/>
  <cols>
    <col min="1" max="26" width="8.6640625" customWidth="1"/>
  </cols>
  <sheetData>
    <row r="1" spans="1:1" ht="14.25" customHeight="1" x14ac:dyDescent="0.3">
      <c r="A1" s="44" t="s">
        <v>126</v>
      </c>
    </row>
    <row r="2" spans="1:1" ht="14.25" customHeight="1" x14ac:dyDescent="0.3">
      <c r="A2" s="69" t="s">
        <v>127</v>
      </c>
    </row>
    <row r="3" spans="1:1" ht="14.25" customHeight="1" x14ac:dyDescent="0.3"/>
    <row r="4" spans="1:1" ht="14.25" customHeight="1" x14ac:dyDescent="0.3">
      <c r="A4" s="44" t="s">
        <v>128</v>
      </c>
    </row>
    <row r="5" spans="1:1" ht="14.25" customHeight="1" x14ac:dyDescent="0.3">
      <c r="A5" s="44" t="s">
        <v>129</v>
      </c>
    </row>
    <row r="6" spans="1:1" ht="14.25" customHeight="1" x14ac:dyDescent="0.3">
      <c r="A6" s="44" t="s">
        <v>130</v>
      </c>
    </row>
    <row r="7" spans="1:1" ht="14.25" customHeight="1" x14ac:dyDescent="0.3">
      <c r="A7" s="44" t="s">
        <v>131</v>
      </c>
    </row>
    <row r="8" spans="1:1" ht="14.25" customHeight="1" x14ac:dyDescent="0.3">
      <c r="A8" s="44" t="s">
        <v>132</v>
      </c>
    </row>
    <row r="9" spans="1:1" ht="14.25" customHeight="1" x14ac:dyDescent="0.3">
      <c r="A9" s="44" t="s">
        <v>133</v>
      </c>
    </row>
    <row r="10" spans="1:1" ht="14.25" customHeight="1" x14ac:dyDescent="0.3">
      <c r="A10" s="44" t="s">
        <v>134</v>
      </c>
    </row>
    <row r="11" spans="1:1" ht="14.25" customHeight="1" x14ac:dyDescent="0.3"/>
    <row r="12" spans="1:1" ht="14.25" customHeight="1" x14ac:dyDescent="0.3"/>
    <row r="13" spans="1:1" ht="14.25" customHeight="1" x14ac:dyDescent="0.3"/>
    <row r="14" spans="1:1" ht="14.25" customHeight="1" x14ac:dyDescent="0.3"/>
    <row r="15" spans="1:1" ht="14.25" customHeight="1" x14ac:dyDescent="0.3"/>
    <row r="16" spans="1:1" ht="14.25" customHeight="1" x14ac:dyDescent="0.3"/>
    <row r="17" ht="14.25" customHeight="1" x14ac:dyDescent="0.3"/>
    <row r="18" ht="14.25" customHeight="1" x14ac:dyDescent="0.3"/>
    <row r="19" ht="14.25" customHeight="1" x14ac:dyDescent="0.3"/>
    <row r="20" ht="14.25" customHeight="1" x14ac:dyDescent="0.3"/>
    <row r="21" ht="14.25" customHeight="1" x14ac:dyDescent="0.3"/>
    <row r="22" ht="14.25" customHeight="1" x14ac:dyDescent="0.3"/>
    <row r="23" ht="14.25" customHeight="1" x14ac:dyDescent="0.3"/>
    <row r="24" ht="14.25" customHeight="1" x14ac:dyDescent="0.3"/>
    <row r="25" ht="14.25" customHeight="1" x14ac:dyDescent="0.3"/>
    <row r="26" ht="14.25" customHeight="1" x14ac:dyDescent="0.3"/>
    <row r="27" ht="14.25" customHeight="1" x14ac:dyDescent="0.3"/>
    <row r="28" ht="14.25" customHeight="1" x14ac:dyDescent="0.3"/>
    <row r="29" ht="14.25" customHeight="1" x14ac:dyDescent="0.3"/>
    <row r="30" ht="14.25" customHeight="1" x14ac:dyDescent="0.3"/>
    <row r="31" ht="14.25" customHeight="1" x14ac:dyDescent="0.3"/>
    <row r="32" ht="14.25" customHeight="1" x14ac:dyDescent="0.3"/>
    <row r="33" ht="14.25" customHeight="1" x14ac:dyDescent="0.3"/>
    <row r="34" ht="14.25" customHeight="1" x14ac:dyDescent="0.3"/>
    <row r="35" ht="14.25" customHeight="1" x14ac:dyDescent="0.3"/>
    <row r="36" ht="14.25" customHeight="1" x14ac:dyDescent="0.3"/>
    <row r="37" ht="14.25" customHeight="1" x14ac:dyDescent="0.3"/>
    <row r="38" ht="14.25" customHeight="1" x14ac:dyDescent="0.3"/>
    <row r="39" ht="14.25" customHeight="1" x14ac:dyDescent="0.3"/>
    <row r="40" ht="14.25" customHeight="1" x14ac:dyDescent="0.3"/>
    <row r="41" ht="14.25" customHeight="1" x14ac:dyDescent="0.3"/>
    <row r="42" ht="14.25" customHeight="1" x14ac:dyDescent="0.3"/>
    <row r="43" ht="14.25" customHeight="1" x14ac:dyDescent="0.3"/>
    <row r="44" ht="14.25" customHeight="1" x14ac:dyDescent="0.3"/>
    <row r="45" ht="14.25" customHeight="1" x14ac:dyDescent="0.3"/>
    <row r="46" ht="14.25" customHeight="1" x14ac:dyDescent="0.3"/>
    <row r="47" ht="14.25" customHeight="1" x14ac:dyDescent="0.3"/>
    <row r="48" ht="14.25" customHeight="1" x14ac:dyDescent="0.3"/>
    <row r="49" ht="14.25" customHeight="1" x14ac:dyDescent="0.3"/>
    <row r="50" ht="14.25" customHeight="1" x14ac:dyDescent="0.3"/>
    <row r="51" ht="14.25" customHeight="1" x14ac:dyDescent="0.3"/>
    <row r="52" ht="14.25" customHeight="1" x14ac:dyDescent="0.3"/>
    <row r="53" ht="14.25" customHeight="1" x14ac:dyDescent="0.3"/>
    <row r="54" ht="14.25" customHeight="1" x14ac:dyDescent="0.3"/>
    <row r="55" ht="14.25" customHeight="1" x14ac:dyDescent="0.3"/>
    <row r="56" ht="14.25" customHeight="1" x14ac:dyDescent="0.3"/>
    <row r="57" ht="14.25" customHeight="1" x14ac:dyDescent="0.3"/>
    <row r="58" ht="14.25" customHeight="1" x14ac:dyDescent="0.3"/>
    <row r="59" ht="14.25" customHeight="1" x14ac:dyDescent="0.3"/>
    <row r="60" ht="14.25" customHeight="1" x14ac:dyDescent="0.3"/>
    <row r="61" ht="14.25" customHeight="1" x14ac:dyDescent="0.3"/>
    <row r="62" ht="14.25" customHeight="1" x14ac:dyDescent="0.3"/>
    <row r="63" ht="14.25" customHeight="1" x14ac:dyDescent="0.3"/>
    <row r="64" ht="14.25" customHeight="1" x14ac:dyDescent="0.3"/>
    <row r="65" ht="14.25" customHeight="1" x14ac:dyDescent="0.3"/>
    <row r="66" ht="14.25" customHeight="1" x14ac:dyDescent="0.3"/>
    <row r="67" ht="14.25" customHeight="1" x14ac:dyDescent="0.3"/>
    <row r="68" ht="14.25" customHeight="1" x14ac:dyDescent="0.3"/>
    <row r="69" ht="14.25" customHeight="1" x14ac:dyDescent="0.3"/>
    <row r="70" ht="14.25" customHeight="1" x14ac:dyDescent="0.3"/>
    <row r="71" ht="14.25" customHeight="1" x14ac:dyDescent="0.3"/>
    <row r="72" ht="14.25" customHeight="1" x14ac:dyDescent="0.3"/>
    <row r="73" ht="14.25" customHeight="1" x14ac:dyDescent="0.3"/>
    <row r="74" ht="14.25" customHeight="1" x14ac:dyDescent="0.3"/>
    <row r="75" ht="14.25" customHeight="1" x14ac:dyDescent="0.3"/>
    <row r="76" ht="14.25" customHeight="1" x14ac:dyDescent="0.3"/>
    <row r="77" ht="14.25" customHeight="1" x14ac:dyDescent="0.3"/>
    <row r="78" ht="14.25" customHeight="1" x14ac:dyDescent="0.3"/>
    <row r="79" ht="14.25" customHeight="1" x14ac:dyDescent="0.3"/>
    <row r="80" ht="14.25" customHeight="1" x14ac:dyDescent="0.3"/>
    <row r="81" ht="14.25" customHeight="1" x14ac:dyDescent="0.3"/>
    <row r="82" ht="14.25" customHeight="1" x14ac:dyDescent="0.3"/>
    <row r="83" ht="14.25" customHeight="1" x14ac:dyDescent="0.3"/>
    <row r="84" ht="14.25" customHeight="1" x14ac:dyDescent="0.3"/>
    <row r="85" ht="14.25" customHeight="1" x14ac:dyDescent="0.3"/>
    <row r="86" ht="14.25" customHeight="1" x14ac:dyDescent="0.3"/>
    <row r="87" ht="14.25" customHeight="1" x14ac:dyDescent="0.3"/>
    <row r="88" ht="14.25" customHeight="1" x14ac:dyDescent="0.3"/>
    <row r="89" ht="14.25" customHeight="1" x14ac:dyDescent="0.3"/>
    <row r="90" ht="14.25" customHeight="1" x14ac:dyDescent="0.3"/>
    <row r="91" ht="14.25" customHeight="1" x14ac:dyDescent="0.3"/>
    <row r="92" ht="14.25" customHeight="1" x14ac:dyDescent="0.3"/>
    <row r="93" ht="14.25" customHeight="1" x14ac:dyDescent="0.3"/>
    <row r="94" ht="14.25" customHeight="1" x14ac:dyDescent="0.3"/>
    <row r="95" ht="14.25" customHeight="1" x14ac:dyDescent="0.3"/>
    <row r="9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32"/>
  <sheetViews>
    <sheetView topLeftCell="A11" workbookViewId="0">
      <selection activeCell="A29" sqref="A29:J29"/>
    </sheetView>
  </sheetViews>
  <sheetFormatPr baseColWidth="10" defaultRowHeight="14.4" x14ac:dyDescent="0.3"/>
  <cols>
    <col min="2" max="2" width="11.88671875" bestFit="1" customWidth="1"/>
  </cols>
  <sheetData>
    <row r="1" spans="1:19" x14ac:dyDescent="0.3">
      <c r="A1" s="121" t="s">
        <v>136</v>
      </c>
      <c r="B1" s="121"/>
      <c r="C1" s="121"/>
      <c r="D1" s="121"/>
    </row>
    <row r="2" spans="1:19" x14ac:dyDescent="0.3">
      <c r="A2" s="123" t="s">
        <v>155</v>
      </c>
      <c r="B2" s="123"/>
      <c r="C2" s="123"/>
      <c r="D2" s="123"/>
      <c r="E2" s="123"/>
      <c r="F2" s="123"/>
      <c r="G2" s="123"/>
      <c r="H2" s="123"/>
      <c r="I2" s="123"/>
      <c r="J2" s="123"/>
      <c r="K2" s="123"/>
      <c r="L2" s="123"/>
      <c r="M2" s="123"/>
      <c r="N2" s="123"/>
      <c r="O2" s="123"/>
      <c r="P2" s="123"/>
      <c r="Q2" s="123"/>
    </row>
    <row r="3" spans="1:19" x14ac:dyDescent="0.3">
      <c r="A3" s="123"/>
      <c r="B3" s="123"/>
      <c r="C3" s="123"/>
      <c r="D3" s="123"/>
      <c r="E3" s="123"/>
      <c r="F3" s="123"/>
      <c r="G3" s="123"/>
      <c r="H3" s="123"/>
      <c r="I3" s="123"/>
      <c r="J3" s="123"/>
      <c r="K3" s="123"/>
      <c r="L3" s="123"/>
      <c r="M3" s="123"/>
      <c r="N3" s="123"/>
      <c r="O3" s="123"/>
      <c r="P3" s="123"/>
      <c r="Q3" s="123"/>
    </row>
    <row r="4" spans="1:19" x14ac:dyDescent="0.3">
      <c r="A4" t="s">
        <v>152</v>
      </c>
    </row>
    <row r="5" spans="1:19" x14ac:dyDescent="0.3">
      <c r="A5" t="s">
        <v>153</v>
      </c>
    </row>
    <row r="6" spans="1:19" x14ac:dyDescent="0.3">
      <c r="A6" s="92" t="s">
        <v>137</v>
      </c>
      <c r="B6" s="92"/>
      <c r="C6" s="92"/>
      <c r="D6" s="92"/>
      <c r="E6" s="92"/>
      <c r="F6" s="92"/>
      <c r="G6" s="70"/>
      <c r="H6" s="70"/>
      <c r="I6" s="70"/>
      <c r="J6" s="70"/>
      <c r="K6" s="70"/>
      <c r="L6" s="70"/>
    </row>
    <row r="7" spans="1:19" x14ac:dyDescent="0.3">
      <c r="A7" s="92" t="s">
        <v>138</v>
      </c>
      <c r="B7" s="92"/>
      <c r="C7" s="92"/>
      <c r="D7" s="92"/>
      <c r="E7" s="92"/>
      <c r="F7" s="92"/>
      <c r="G7" s="70"/>
      <c r="H7" s="70"/>
      <c r="I7" s="70"/>
      <c r="J7" s="70"/>
      <c r="K7" s="70"/>
      <c r="L7" s="70"/>
    </row>
    <row r="8" spans="1:19" x14ac:dyDescent="0.3">
      <c r="A8" s="93" t="s">
        <v>139</v>
      </c>
      <c r="B8" s="92"/>
      <c r="C8" s="92"/>
      <c r="D8" s="92"/>
      <c r="E8" s="92"/>
      <c r="F8" s="92"/>
      <c r="G8" s="70"/>
      <c r="H8" s="70"/>
      <c r="I8" s="70"/>
      <c r="J8" s="70"/>
      <c r="K8" s="70"/>
      <c r="L8" s="70"/>
    </row>
    <row r="9" spans="1:19" x14ac:dyDescent="0.3">
      <c r="A9" s="94" t="s">
        <v>144</v>
      </c>
      <c r="B9" s="95"/>
      <c r="C9" s="95"/>
      <c r="D9" s="95"/>
      <c r="E9" s="95"/>
      <c r="F9" s="95"/>
      <c r="G9" s="95"/>
      <c r="H9" s="95"/>
      <c r="I9" s="95"/>
      <c r="J9" s="95"/>
      <c r="K9" s="95"/>
      <c r="L9" s="95"/>
      <c r="M9" s="96"/>
      <c r="N9" s="96"/>
      <c r="O9" s="96"/>
      <c r="P9" s="96"/>
      <c r="Q9" s="96"/>
      <c r="R9" s="96"/>
      <c r="S9" s="96"/>
    </row>
    <row r="10" spans="1:19" x14ac:dyDescent="0.3">
      <c r="A10" s="94" t="s">
        <v>145</v>
      </c>
      <c r="B10" s="95"/>
      <c r="C10" s="95"/>
      <c r="D10" s="95"/>
      <c r="E10" s="95"/>
      <c r="F10" s="95"/>
      <c r="G10" s="95"/>
      <c r="H10" s="95"/>
      <c r="I10" s="95"/>
      <c r="J10" s="95"/>
      <c r="K10" s="95"/>
      <c r="L10" s="95"/>
      <c r="M10" s="96"/>
      <c r="N10" s="96"/>
      <c r="O10" s="96"/>
      <c r="P10" s="96"/>
      <c r="Q10" s="96"/>
      <c r="R10" s="96"/>
      <c r="S10" s="96"/>
    </row>
    <row r="11" spans="1:19" x14ac:dyDescent="0.3">
      <c r="A11" s="95"/>
      <c r="B11" s="94" t="s">
        <v>146</v>
      </c>
      <c r="C11" s="95"/>
      <c r="D11" s="95"/>
      <c r="E11" s="95"/>
      <c r="F11" s="95"/>
      <c r="G11" s="95"/>
      <c r="H11" s="95"/>
      <c r="I11" s="95"/>
      <c r="J11" s="95"/>
      <c r="K11" s="95"/>
      <c r="L11" s="95"/>
      <c r="M11" s="96"/>
      <c r="N11" s="96"/>
      <c r="O11" s="96"/>
      <c r="P11" s="96"/>
      <c r="Q11" s="96"/>
      <c r="R11" s="96"/>
      <c r="S11" s="96"/>
    </row>
    <row r="12" spans="1:19" x14ac:dyDescent="0.3">
      <c r="A12" s="95"/>
      <c r="B12" s="94" t="s">
        <v>147</v>
      </c>
      <c r="C12" s="95"/>
      <c r="D12" s="95"/>
      <c r="E12" s="95"/>
      <c r="F12" s="95"/>
      <c r="G12" s="95"/>
      <c r="H12" s="95"/>
      <c r="I12" s="95"/>
      <c r="J12" s="95"/>
      <c r="K12" s="95"/>
      <c r="L12" s="95"/>
      <c r="M12" s="96"/>
      <c r="N12" s="96"/>
      <c r="O12" s="96"/>
      <c r="P12" s="96"/>
      <c r="Q12" s="96"/>
      <c r="R12" s="96"/>
      <c r="S12" s="96"/>
    </row>
    <row r="13" spans="1:19" x14ac:dyDescent="0.3">
      <c r="A13" s="95"/>
      <c r="B13" s="94" t="s">
        <v>148</v>
      </c>
      <c r="C13" s="95"/>
      <c r="D13" s="95"/>
      <c r="E13" s="95"/>
      <c r="F13" s="95"/>
      <c r="G13" s="95"/>
      <c r="H13" s="95"/>
      <c r="I13" s="95"/>
      <c r="J13" s="95"/>
      <c r="K13" s="95"/>
      <c r="L13" s="95"/>
      <c r="M13" s="96"/>
      <c r="N13" s="96"/>
      <c r="O13" s="96"/>
      <c r="P13" s="96"/>
      <c r="Q13" s="96"/>
      <c r="R13" s="96"/>
      <c r="S13" s="96"/>
    </row>
    <row r="14" spans="1:19" x14ac:dyDescent="0.3">
      <c r="A14" s="95"/>
      <c r="B14" s="94" t="s">
        <v>149</v>
      </c>
      <c r="C14" s="95"/>
      <c r="D14" s="95"/>
      <c r="E14" s="95"/>
      <c r="F14" s="95"/>
      <c r="G14" s="95"/>
      <c r="H14" s="95"/>
      <c r="I14" s="95"/>
      <c r="J14" s="95"/>
      <c r="K14" s="95"/>
      <c r="L14" s="95"/>
      <c r="M14" s="96"/>
      <c r="N14" s="96"/>
      <c r="O14" s="96"/>
      <c r="P14" s="96"/>
      <c r="Q14" s="96"/>
      <c r="R14" s="96"/>
      <c r="S14" s="96"/>
    </row>
    <row r="15" spans="1:19" x14ac:dyDescent="0.3">
      <c r="A15" s="122" t="s">
        <v>154</v>
      </c>
      <c r="B15" s="122"/>
      <c r="C15" s="122"/>
      <c r="D15" s="122"/>
      <c r="E15" s="122"/>
      <c r="F15" s="122"/>
      <c r="G15" s="122"/>
      <c r="H15" s="122"/>
      <c r="I15" s="122"/>
      <c r="J15" s="122"/>
      <c r="K15" s="122"/>
      <c r="L15" s="122"/>
      <c r="M15" s="122"/>
      <c r="N15" s="122"/>
      <c r="O15" s="122"/>
      <c r="P15" s="122"/>
      <c r="Q15" s="122"/>
      <c r="R15" s="122"/>
      <c r="S15" s="122"/>
    </row>
    <row r="16" spans="1:19" x14ac:dyDescent="0.3">
      <c r="A16" s="122"/>
      <c r="B16" s="122"/>
      <c r="C16" s="122"/>
      <c r="D16" s="122"/>
      <c r="E16" s="122"/>
      <c r="F16" s="122"/>
      <c r="G16" s="122"/>
      <c r="H16" s="122"/>
      <c r="I16" s="122"/>
      <c r="J16" s="122"/>
      <c r="K16" s="122"/>
      <c r="L16" s="122"/>
      <c r="M16" s="122"/>
      <c r="N16" s="122"/>
      <c r="O16" s="122"/>
      <c r="P16" s="122"/>
      <c r="Q16" s="122"/>
      <c r="R16" s="122"/>
      <c r="S16" s="122"/>
    </row>
    <row r="18" spans="1:19" x14ac:dyDescent="0.3">
      <c r="A18" s="124" t="s">
        <v>156</v>
      </c>
      <c r="B18" s="124"/>
      <c r="C18" s="124"/>
      <c r="D18" s="124"/>
      <c r="E18" s="124"/>
      <c r="F18" s="124"/>
      <c r="G18" s="124"/>
      <c r="H18" s="124"/>
      <c r="I18" s="124"/>
      <c r="J18" s="124"/>
      <c r="K18" s="124"/>
      <c r="L18" s="124"/>
      <c r="M18" s="124"/>
      <c r="N18" s="124"/>
      <c r="O18" s="124"/>
      <c r="P18" s="124"/>
      <c r="Q18" s="124"/>
      <c r="R18" s="124"/>
      <c r="S18" s="124"/>
    </row>
    <row r="19" spans="1:19" x14ac:dyDescent="0.3">
      <c r="A19" s="124"/>
      <c r="B19" s="124"/>
      <c r="C19" s="124"/>
      <c r="D19" s="124"/>
      <c r="E19" s="124"/>
      <c r="F19" s="124"/>
      <c r="G19" s="124"/>
      <c r="H19" s="124"/>
      <c r="I19" s="124"/>
      <c r="J19" s="124"/>
      <c r="K19" s="124"/>
      <c r="L19" s="124"/>
      <c r="M19" s="124"/>
      <c r="N19" s="124"/>
      <c r="O19" s="124"/>
      <c r="P19" s="124"/>
      <c r="Q19" s="124"/>
      <c r="R19" s="124"/>
      <c r="S19" s="124"/>
    </row>
    <row r="22" spans="1:19" x14ac:dyDescent="0.3">
      <c r="A22" s="104" t="s">
        <v>157</v>
      </c>
      <c r="B22" s="105"/>
      <c r="C22" s="105"/>
      <c r="D22" s="105"/>
      <c r="E22" s="105"/>
      <c r="F22" s="105"/>
      <c r="G22" s="105"/>
      <c r="H22" s="105"/>
      <c r="I22" s="105"/>
      <c r="J22" s="105"/>
    </row>
    <row r="23" spans="1:19" x14ac:dyDescent="0.3">
      <c r="A23" s="104" t="s">
        <v>158</v>
      </c>
      <c r="B23" s="105"/>
      <c r="C23" s="105"/>
      <c r="D23" s="105"/>
      <c r="E23" s="105"/>
      <c r="F23" s="105"/>
      <c r="G23" s="105"/>
      <c r="H23" s="105"/>
      <c r="I23" s="105"/>
      <c r="J23" s="105"/>
    </row>
    <row r="24" spans="1:19" x14ac:dyDescent="0.3">
      <c r="A24" s="104" t="s">
        <v>159</v>
      </c>
      <c r="B24" s="105"/>
      <c r="C24" s="105"/>
      <c r="D24" s="105"/>
      <c r="E24" s="105"/>
      <c r="F24" s="105"/>
      <c r="G24" s="105"/>
      <c r="H24" s="105"/>
      <c r="I24" s="105"/>
      <c r="J24" s="105"/>
    </row>
    <row r="25" spans="1:19" x14ac:dyDescent="0.3">
      <c r="A25" s="105"/>
      <c r="B25" s="105"/>
      <c r="C25" s="105"/>
      <c r="D25" s="105"/>
      <c r="E25" s="105"/>
      <c r="F25" s="105"/>
      <c r="G25" s="105"/>
      <c r="H25" s="105"/>
      <c r="I25" s="105"/>
      <c r="J25" s="105"/>
    </row>
    <row r="29" spans="1:19" ht="77.25" customHeight="1" x14ac:dyDescent="0.3">
      <c r="A29" s="125" t="s">
        <v>161</v>
      </c>
      <c r="B29" s="125"/>
      <c r="C29" s="125"/>
      <c r="D29" s="125"/>
      <c r="E29" s="125"/>
      <c r="F29" s="125"/>
      <c r="G29" s="125"/>
      <c r="H29" s="125"/>
      <c r="I29" s="125"/>
      <c r="J29" s="125"/>
    </row>
    <row r="30" spans="1:19" x14ac:dyDescent="0.3">
      <c r="A30" s="113"/>
      <c r="B30" s="113"/>
      <c r="C30" s="113"/>
      <c r="D30" s="113"/>
      <c r="E30" s="113"/>
      <c r="F30" s="113"/>
      <c r="G30" s="113"/>
      <c r="H30" s="113"/>
      <c r="I30" s="113"/>
      <c r="J30" s="113"/>
    </row>
    <row r="31" spans="1:19" x14ac:dyDescent="0.3">
      <c r="A31" s="113"/>
      <c r="B31" s="113"/>
      <c r="C31" s="113"/>
      <c r="D31" s="113"/>
      <c r="E31" s="113"/>
      <c r="F31" s="113"/>
      <c r="G31" s="113"/>
      <c r="H31" s="113"/>
      <c r="I31" s="113"/>
      <c r="J31" s="113"/>
    </row>
    <row r="32" spans="1:19" x14ac:dyDescent="0.3">
      <c r="A32" s="113"/>
      <c r="B32" s="113"/>
      <c r="C32" s="113"/>
      <c r="D32" s="113"/>
      <c r="E32" s="113"/>
      <c r="F32" s="113"/>
      <c r="G32" s="113"/>
      <c r="H32" s="113"/>
      <c r="I32" s="113"/>
      <c r="J32" s="113"/>
    </row>
  </sheetData>
  <mergeCells count="5">
    <mergeCell ref="A1:D1"/>
    <mergeCell ref="A15:S16"/>
    <mergeCell ref="A2:Q3"/>
    <mergeCell ref="A18:S19"/>
    <mergeCell ref="A29:J2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I9"/>
  <sheetViews>
    <sheetView workbookViewId="0">
      <selection activeCell="C2" sqref="C2"/>
    </sheetView>
  </sheetViews>
  <sheetFormatPr baseColWidth="10" defaultRowHeight="14.4" x14ac:dyDescent="0.3"/>
  <sheetData>
    <row r="1" spans="1:9" ht="15.75" customHeight="1" thickBot="1" x14ac:dyDescent="0.35">
      <c r="B1" s="99" t="s">
        <v>2</v>
      </c>
      <c r="C1" s="99" t="s">
        <v>108</v>
      </c>
      <c r="D1" s="99" t="s">
        <v>111</v>
      </c>
      <c r="E1" s="99" t="s">
        <v>113</v>
      </c>
      <c r="F1" s="99" t="s">
        <v>115</v>
      </c>
      <c r="G1" s="99" t="s">
        <v>117</v>
      </c>
      <c r="H1" s="99" t="s">
        <v>119</v>
      </c>
      <c r="I1" s="99" t="s">
        <v>121</v>
      </c>
    </row>
    <row r="2" spans="1:9" ht="15" thickBot="1" x14ac:dyDescent="0.35">
      <c r="A2">
        <v>8</v>
      </c>
      <c r="B2" s="97">
        <v>354962</v>
      </c>
      <c r="C2" s="102">
        <v>1450222</v>
      </c>
      <c r="D2" s="102">
        <v>120695</v>
      </c>
      <c r="E2" s="102">
        <v>361594</v>
      </c>
      <c r="F2" s="102">
        <v>35771</v>
      </c>
      <c r="G2" s="102">
        <v>158455</v>
      </c>
      <c r="H2" s="102">
        <v>1076800</v>
      </c>
      <c r="I2" s="102">
        <v>294382</v>
      </c>
    </row>
    <row r="3" spans="1:9" ht="15" thickBot="1" x14ac:dyDescent="0.35">
      <c r="A3">
        <v>9</v>
      </c>
      <c r="B3" s="98">
        <v>352556</v>
      </c>
      <c r="C3" s="103">
        <v>1462180</v>
      </c>
      <c r="D3" s="103">
        <v>121165</v>
      </c>
      <c r="E3" s="103">
        <v>362674</v>
      </c>
      <c r="F3" s="103">
        <v>35937</v>
      </c>
      <c r="G3" s="103">
        <v>158820</v>
      </c>
      <c r="H3" s="103">
        <v>1079486</v>
      </c>
      <c r="I3" s="103">
        <v>297428</v>
      </c>
    </row>
    <row r="4" spans="1:9" ht="15" thickBot="1" x14ac:dyDescent="0.35">
      <c r="A4">
        <v>10</v>
      </c>
      <c r="B4" s="97">
        <v>349262</v>
      </c>
      <c r="C4" s="102">
        <v>1466062</v>
      </c>
      <c r="D4" s="102">
        <v>121226</v>
      </c>
      <c r="E4" s="102">
        <v>364589</v>
      </c>
      <c r="F4" s="102">
        <v>36323</v>
      </c>
      <c r="G4" s="102">
        <v>157472</v>
      </c>
      <c r="H4" s="102">
        <v>1080436</v>
      </c>
      <c r="I4" s="102">
        <v>298752</v>
      </c>
    </row>
    <row r="5" spans="1:9" ht="15" thickBot="1" x14ac:dyDescent="0.35">
      <c r="A5">
        <v>11</v>
      </c>
      <c r="B5" s="98">
        <v>344850</v>
      </c>
      <c r="C5" s="103">
        <v>1471202</v>
      </c>
      <c r="D5" s="103">
        <v>120282</v>
      </c>
      <c r="E5" s="103">
        <v>367449</v>
      </c>
      <c r="F5" s="103">
        <v>36799</v>
      </c>
      <c r="G5" s="103">
        <v>156284</v>
      </c>
      <c r="H5" s="103">
        <v>1079966</v>
      </c>
      <c r="I5" s="103">
        <v>299119</v>
      </c>
    </row>
    <row r="6" spans="1:9" ht="15" thickBot="1" x14ac:dyDescent="0.35">
      <c r="A6">
        <v>12</v>
      </c>
      <c r="B6" s="97">
        <v>342367</v>
      </c>
      <c r="C6" s="102">
        <v>1484984</v>
      </c>
      <c r="D6" s="102">
        <v>118294</v>
      </c>
      <c r="E6" s="102">
        <v>371718</v>
      </c>
      <c r="F6" s="102">
        <v>36634</v>
      </c>
      <c r="G6" s="102">
        <v>155124</v>
      </c>
      <c r="H6" s="102">
        <v>1077972</v>
      </c>
      <c r="I6" s="102">
        <v>299039</v>
      </c>
    </row>
    <row r="7" spans="1:9" ht="15" thickBot="1" x14ac:dyDescent="0.35">
      <c r="A7">
        <v>13</v>
      </c>
      <c r="B7" s="98">
        <v>342237</v>
      </c>
      <c r="C7" s="103">
        <v>1509083</v>
      </c>
      <c r="D7" s="103">
        <v>115968</v>
      </c>
      <c r="E7" s="103">
        <v>377278</v>
      </c>
      <c r="F7" s="103">
        <v>36048</v>
      </c>
      <c r="G7" s="103">
        <v>154089</v>
      </c>
      <c r="H7" s="103">
        <v>1076459</v>
      </c>
      <c r="I7" s="103">
        <v>298502</v>
      </c>
    </row>
    <row r="8" spans="1:9" ht="15" thickBot="1" x14ac:dyDescent="0.35">
      <c r="A8">
        <v>14</v>
      </c>
      <c r="B8" s="97">
        <v>342072</v>
      </c>
      <c r="C8" s="102">
        <v>1534063</v>
      </c>
      <c r="D8" s="102">
        <v>114671</v>
      </c>
      <c r="E8" s="102">
        <v>384452</v>
      </c>
      <c r="F8" s="102">
        <v>35740</v>
      </c>
      <c r="G8" s="102">
        <v>153288</v>
      </c>
      <c r="H8" s="102">
        <v>1075722</v>
      </c>
      <c r="I8" s="102">
        <v>295453</v>
      </c>
    </row>
    <row r="9" spans="1:9" ht="15" thickBot="1" x14ac:dyDescent="0.35">
      <c r="A9">
        <v>15</v>
      </c>
      <c r="B9" s="98">
        <v>340182</v>
      </c>
      <c r="C9" s="103">
        <v>1549470</v>
      </c>
      <c r="D9" s="103">
        <v>115318</v>
      </c>
      <c r="E9" s="103">
        <v>392626</v>
      </c>
      <c r="F9" s="103">
        <v>35698</v>
      </c>
      <c r="G9" s="103">
        <v>153031</v>
      </c>
      <c r="H9" s="103">
        <v>1076916</v>
      </c>
      <c r="I9" s="103">
        <v>289974</v>
      </c>
    </row>
  </sheetData>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tabColor theme="8"/>
  </sheetPr>
  <dimension ref="A1:H1000"/>
  <sheetViews>
    <sheetView showGridLines="0" topLeftCell="A7" workbookViewId="0">
      <selection activeCell="E16" sqref="E16"/>
    </sheetView>
  </sheetViews>
  <sheetFormatPr baseColWidth="10" defaultColWidth="14.44140625" defaultRowHeight="15" customHeight="1" x14ac:dyDescent="0.3"/>
  <cols>
    <col min="1" max="1" width="18.33203125" customWidth="1"/>
    <col min="2" max="3" width="8.6640625" customWidth="1"/>
    <col min="4" max="4" width="45.6640625" customWidth="1"/>
    <col min="5" max="5" width="22" customWidth="1"/>
    <col min="6" max="6" width="20.6640625" customWidth="1"/>
    <col min="7" max="7" width="7.33203125" customWidth="1"/>
    <col min="8" max="8" width="16.109375" customWidth="1"/>
    <col min="9" max="26" width="8.6640625" customWidth="1"/>
  </cols>
  <sheetData>
    <row r="1" spans="1:8" ht="150" customHeight="1" x14ac:dyDescent="0.3">
      <c r="A1" s="20"/>
      <c r="B1" s="20"/>
    </row>
    <row r="2" spans="1:8" ht="14.25" customHeight="1" x14ac:dyDescent="0.3">
      <c r="A2" s="20"/>
      <c r="B2" s="20"/>
    </row>
    <row r="3" spans="1:8" ht="14.25" customHeight="1" x14ac:dyDescent="0.3">
      <c r="A3" s="20"/>
      <c r="B3" s="20"/>
    </row>
    <row r="4" spans="1:8" ht="14.25" customHeight="1" x14ac:dyDescent="0.3">
      <c r="A4" s="20"/>
      <c r="B4" s="20"/>
      <c r="C4" s="2"/>
      <c r="D4" s="2"/>
      <c r="E4" s="2"/>
      <c r="F4" s="2"/>
      <c r="G4" s="2"/>
    </row>
    <row r="5" spans="1:8" ht="14.25" customHeight="1" x14ac:dyDescent="0.3">
      <c r="A5" s="1"/>
      <c r="D5" s="6" t="s">
        <v>22</v>
      </c>
    </row>
    <row r="6" spans="1:8" ht="14.25" customHeight="1" x14ac:dyDescent="0.3">
      <c r="A6" s="1"/>
    </row>
    <row r="7" spans="1:8" ht="14.25" customHeight="1" x14ac:dyDescent="0.3">
      <c r="A7" s="1"/>
      <c r="D7" s="6" t="s">
        <v>3</v>
      </c>
      <c r="E7" s="12" t="s">
        <v>4</v>
      </c>
      <c r="F7" s="12" t="s">
        <v>23</v>
      </c>
      <c r="G7" s="12"/>
      <c r="H7" s="8" t="s">
        <v>24</v>
      </c>
    </row>
    <row r="8" spans="1:8" ht="14.25" customHeight="1" x14ac:dyDescent="0.3">
      <c r="A8" s="1"/>
      <c r="D8" s="4" t="str">
        <f>'Country selection'!D8</f>
        <v>Country</v>
      </c>
      <c r="E8" s="21" t="str">
        <f>'Country selection'!E8</f>
        <v>BRAZIL</v>
      </c>
      <c r="F8" s="9"/>
      <c r="H8" s="22" t="str">
        <f t="shared" ref="H8:H24" si="0">IF(F8="",E8,F8)</f>
        <v>BRAZIL</v>
      </c>
    </row>
    <row r="9" spans="1:8" ht="14.25" customHeight="1" x14ac:dyDescent="0.3">
      <c r="A9" s="1"/>
      <c r="D9" s="4" t="s">
        <v>7</v>
      </c>
      <c r="E9" s="23">
        <f>'Country selection'!E9</f>
        <v>1472216.7999999998</v>
      </c>
      <c r="F9" s="23">
        <v>500000</v>
      </c>
      <c r="H9" s="24">
        <f t="shared" si="0"/>
        <v>500000</v>
      </c>
    </row>
    <row r="10" spans="1:8" ht="14.25" customHeight="1" x14ac:dyDescent="0.3">
      <c r="A10" s="1"/>
      <c r="D10" s="4" t="s">
        <v>8</v>
      </c>
      <c r="E10" s="23">
        <f>'Country selection'!E10</f>
        <v>1484984</v>
      </c>
      <c r="F10" s="9"/>
      <c r="H10" s="24">
        <f t="shared" si="0"/>
        <v>1484984</v>
      </c>
    </row>
    <row r="11" spans="1:8" ht="14.25" customHeight="1" x14ac:dyDescent="0.3">
      <c r="A11" s="1"/>
      <c r="D11" s="4" t="str">
        <f>'Country selection'!D11</f>
        <v>Coverage (all doses)</v>
      </c>
      <c r="E11" s="25">
        <f>'Country selection'!E11</f>
        <v>0.66</v>
      </c>
      <c r="F11" s="13"/>
      <c r="H11" s="26">
        <f t="shared" si="0"/>
        <v>0.66</v>
      </c>
    </row>
    <row r="12" spans="1:8" ht="14.25" customHeight="1" x14ac:dyDescent="0.3">
      <c r="A12" s="1"/>
      <c r="D12" s="4" t="str">
        <f>'Country selection'!D12</f>
        <v>Vaccine efficacy vs HPV 16/18</v>
      </c>
      <c r="E12" s="25">
        <f>'Country selection'!E12</f>
        <v>0.88</v>
      </c>
      <c r="F12" s="13"/>
      <c r="H12" s="26">
        <f t="shared" si="0"/>
        <v>0.88</v>
      </c>
    </row>
    <row r="13" spans="1:8" ht="14.25" customHeight="1" x14ac:dyDescent="0.3">
      <c r="A13" s="1"/>
      <c r="D13" s="4" t="str">
        <f>'Country selection'!D13</f>
        <v>Target age group</v>
      </c>
      <c r="E13" s="110">
        <f>'Country selection'!E13</f>
        <v>12</v>
      </c>
      <c r="F13" s="9"/>
      <c r="H13" s="22">
        <f t="shared" si="0"/>
        <v>12</v>
      </c>
    </row>
    <row r="14" spans="1:8" ht="14.25" customHeight="1" x14ac:dyDescent="0.3">
      <c r="A14" s="1"/>
      <c r="D14" s="4" t="str">
        <f>'Country selection'!D14</f>
        <v>Vaccine price per FIG</v>
      </c>
      <c r="E14" s="144">
        <f>'Country selection'!E14</f>
        <v>23.48</v>
      </c>
      <c r="F14" s="15"/>
      <c r="H14" s="28">
        <f t="shared" si="0"/>
        <v>23.48</v>
      </c>
    </row>
    <row r="15" spans="1:8" ht="14.25" customHeight="1" x14ac:dyDescent="0.3">
      <c r="A15" s="1"/>
      <c r="D15" s="4" t="str">
        <f>'Country selection'!D15</f>
        <v>Vaccine delivery cost per FIG</v>
      </c>
      <c r="E15" s="27">
        <f>'Country selection'!E15</f>
        <v>8.69</v>
      </c>
      <c r="F15" s="15"/>
      <c r="H15" s="28">
        <f t="shared" si="0"/>
        <v>8.69</v>
      </c>
    </row>
    <row r="16" spans="1:8" ht="14.25" customHeight="1" x14ac:dyDescent="0.3">
      <c r="A16" s="1"/>
      <c r="D16" s="4" t="str">
        <f>'Country selection'!D16</f>
        <v>Total vaccine cost per FIG</v>
      </c>
      <c r="E16" s="145">
        <f>'Country selection'!E16</f>
        <v>32.17</v>
      </c>
      <c r="F16" s="27">
        <f>H14+H15</f>
        <v>32.17</v>
      </c>
      <c r="H16" s="28">
        <f t="shared" si="0"/>
        <v>32.17</v>
      </c>
    </row>
    <row r="17" spans="1:8" ht="14.25" customHeight="1" x14ac:dyDescent="0.3">
      <c r="A17" s="1"/>
      <c r="D17" s="4" t="str">
        <f>'Country selection'!D17</f>
        <v>Cancer treatment cost (per episode, over lifetime)</v>
      </c>
      <c r="E17" s="27">
        <f>'Country selection'!E17</f>
        <v>1717.4</v>
      </c>
      <c r="F17" s="15"/>
      <c r="H17" s="28">
        <f t="shared" si="0"/>
        <v>1717.4</v>
      </c>
    </row>
    <row r="18" spans="1:8" ht="14.25" customHeight="1" x14ac:dyDescent="0.3">
      <c r="A18" s="1"/>
      <c r="D18" s="4" t="s">
        <v>16</v>
      </c>
      <c r="E18" s="146">
        <f>'Country selection'!E18</f>
        <v>0.28799999999999998</v>
      </c>
      <c r="F18" s="9"/>
      <c r="H18" s="29">
        <f t="shared" si="0"/>
        <v>0.28799999999999998</v>
      </c>
    </row>
    <row r="19" spans="1:8" ht="14.25" customHeight="1" x14ac:dyDescent="0.3">
      <c r="A19" s="1"/>
      <c r="D19" s="4" t="s">
        <v>17</v>
      </c>
      <c r="E19" s="146">
        <f>'Country selection'!E19</f>
        <v>4.9000000000000002E-2</v>
      </c>
      <c r="F19" s="9"/>
      <c r="H19" s="29">
        <f t="shared" si="0"/>
        <v>4.9000000000000002E-2</v>
      </c>
    </row>
    <row r="20" spans="1:8" ht="14.25" customHeight="1" x14ac:dyDescent="0.3">
      <c r="A20" s="1"/>
      <c r="D20" s="4" t="s">
        <v>18</v>
      </c>
      <c r="E20" s="146">
        <f>'Country selection'!E20</f>
        <v>0.54</v>
      </c>
      <c r="F20" s="9"/>
      <c r="H20" s="29">
        <f t="shared" si="0"/>
        <v>0.54</v>
      </c>
    </row>
    <row r="21" spans="1:8" ht="14.25" customHeight="1" x14ac:dyDescent="0.3">
      <c r="A21" s="1"/>
      <c r="D21" s="4" t="str">
        <f>'Country selection'!D21</f>
        <v>Discount rate</v>
      </c>
      <c r="E21" s="19">
        <f>'Country selection'!E21</f>
        <v>0.05</v>
      </c>
      <c r="F21" s="18"/>
      <c r="H21" s="30">
        <f t="shared" si="0"/>
        <v>0.05</v>
      </c>
    </row>
    <row r="22" spans="1:8" ht="14.25" customHeight="1" x14ac:dyDescent="0.3">
      <c r="A22" s="1"/>
      <c r="D22" s="4" t="str">
        <f>'Country selection'!D22</f>
        <v>Proportion of cervical cancer cases that are due to HPV 16/18</v>
      </c>
      <c r="E22" s="19">
        <f>'Country selection'!E22</f>
        <v>0.71</v>
      </c>
      <c r="F22" s="18"/>
      <c r="H22" s="30">
        <f t="shared" si="0"/>
        <v>0.71</v>
      </c>
    </row>
    <row r="23" spans="1:8" ht="14.25" customHeight="1" x14ac:dyDescent="0.3">
      <c r="A23" s="1"/>
      <c r="D23" s="4" t="str">
        <f>'Country selection'!D23</f>
        <v>GDP per capita</v>
      </c>
      <c r="E23" s="27">
        <f>'Country selection'!E23</f>
        <v>7507.16</v>
      </c>
      <c r="F23" s="15"/>
      <c r="H23" s="28">
        <f t="shared" si="0"/>
        <v>7507.16</v>
      </c>
    </row>
    <row r="24" spans="1:8" ht="14.25" customHeight="1" x14ac:dyDescent="0.3">
      <c r="A24" s="1"/>
      <c r="D24" s="4" t="s">
        <v>135</v>
      </c>
      <c r="E24" s="71">
        <f>'Country selection'!E24</f>
        <v>0.73</v>
      </c>
      <c r="F24" s="13"/>
      <c r="H24" s="74">
        <f t="shared" si="0"/>
        <v>0.73</v>
      </c>
    </row>
    <row r="25" spans="1:8" ht="14.25" customHeight="1" x14ac:dyDescent="0.3">
      <c r="A25" s="1"/>
    </row>
    <row r="26" spans="1:8" ht="14.25" customHeight="1" x14ac:dyDescent="0.3">
      <c r="A26" s="1"/>
    </row>
    <row r="27" spans="1:8" ht="14.25" customHeight="1" x14ac:dyDescent="0.3">
      <c r="A27" s="1"/>
    </row>
    <row r="28" spans="1:8" ht="14.25" customHeight="1" x14ac:dyDescent="0.3">
      <c r="A28" s="1"/>
    </row>
    <row r="29" spans="1:8" ht="14.25" customHeight="1" x14ac:dyDescent="0.3">
      <c r="A29" s="1"/>
    </row>
    <row r="30" spans="1:8" ht="14.25" customHeight="1" x14ac:dyDescent="0.3">
      <c r="A30" s="1"/>
    </row>
    <row r="31" spans="1:8" ht="14.25" customHeight="1" x14ac:dyDescent="0.3">
      <c r="A31" s="1"/>
      <c r="E31" s="1"/>
    </row>
    <row r="32" spans="1:8" ht="14.25" customHeight="1" x14ac:dyDescent="0.3">
      <c r="A32" s="1"/>
    </row>
    <row r="33" spans="1:1" ht="14.25" customHeight="1" x14ac:dyDescent="0.3">
      <c r="A33" s="1"/>
    </row>
    <row r="34" spans="1:1" ht="14.25" customHeight="1" x14ac:dyDescent="0.3">
      <c r="A34" s="1"/>
    </row>
    <row r="35" spans="1:1" ht="14.25" customHeight="1" x14ac:dyDescent="0.3">
      <c r="A35" s="1"/>
    </row>
    <row r="36" spans="1:1" ht="14.25" customHeight="1" x14ac:dyDescent="0.3">
      <c r="A36" s="1"/>
    </row>
    <row r="37" spans="1:1" ht="14.25" customHeight="1" x14ac:dyDescent="0.3">
      <c r="A37" s="1"/>
    </row>
    <row r="38" spans="1:1" ht="14.25" customHeight="1" x14ac:dyDescent="0.3">
      <c r="A38" s="1"/>
    </row>
    <row r="39" spans="1:1" ht="14.25" customHeight="1" x14ac:dyDescent="0.3">
      <c r="A39" s="1"/>
    </row>
    <row r="40" spans="1:1" ht="14.25" customHeight="1" x14ac:dyDescent="0.3">
      <c r="A40" s="1"/>
    </row>
    <row r="41" spans="1:1" ht="14.25" customHeight="1" x14ac:dyDescent="0.3">
      <c r="A41" s="1"/>
    </row>
    <row r="42" spans="1:1" ht="14.25" customHeight="1" x14ac:dyDescent="0.3">
      <c r="A42" s="1"/>
    </row>
    <row r="43" spans="1:1" ht="14.25" customHeight="1" x14ac:dyDescent="0.3">
      <c r="A43" s="1"/>
    </row>
    <row r="44" spans="1:1" ht="14.25" customHeight="1" x14ac:dyDescent="0.3">
      <c r="A44" s="1"/>
    </row>
    <row r="45" spans="1:1" ht="14.25" customHeight="1" x14ac:dyDescent="0.3">
      <c r="A45" s="1"/>
    </row>
    <row r="46" spans="1:1" ht="14.25" customHeight="1" x14ac:dyDescent="0.3">
      <c r="A46" s="1"/>
    </row>
    <row r="47" spans="1:1" ht="14.25" customHeight="1" x14ac:dyDescent="0.3">
      <c r="A47" s="1"/>
    </row>
    <row r="48" spans="1:1" ht="14.25" customHeight="1" x14ac:dyDescent="0.3">
      <c r="A48" s="1"/>
    </row>
    <row r="49" spans="1:1" ht="14.25" customHeight="1" x14ac:dyDescent="0.3">
      <c r="A49" s="1"/>
    </row>
    <row r="50" spans="1:1" ht="14.25" customHeight="1" x14ac:dyDescent="0.3">
      <c r="A50" s="1"/>
    </row>
    <row r="51" spans="1:1" ht="14.25" customHeight="1" x14ac:dyDescent="0.3">
      <c r="A51" s="1"/>
    </row>
    <row r="52" spans="1:1" ht="14.25" customHeight="1" x14ac:dyDescent="0.3">
      <c r="A52" s="1"/>
    </row>
    <row r="53" spans="1:1" ht="14.25" customHeight="1" x14ac:dyDescent="0.3">
      <c r="A53" s="1"/>
    </row>
    <row r="54" spans="1:1" ht="14.25" customHeight="1" x14ac:dyDescent="0.3">
      <c r="A54" s="1"/>
    </row>
    <row r="55" spans="1:1" ht="14.25" customHeight="1" x14ac:dyDescent="0.3">
      <c r="A55" s="1"/>
    </row>
    <row r="56" spans="1:1" ht="14.25" customHeight="1" x14ac:dyDescent="0.3">
      <c r="A56" s="1"/>
    </row>
    <row r="57" spans="1:1" ht="14.25" customHeight="1" x14ac:dyDescent="0.3">
      <c r="A57" s="1"/>
    </row>
    <row r="58" spans="1:1" ht="14.25" customHeight="1" x14ac:dyDescent="0.3">
      <c r="A58" s="1"/>
    </row>
    <row r="59" spans="1:1" ht="14.25" customHeight="1" x14ac:dyDescent="0.3">
      <c r="A59" s="1"/>
    </row>
    <row r="60" spans="1:1" ht="14.25" customHeight="1" x14ac:dyDescent="0.3">
      <c r="A60" s="1"/>
    </row>
    <row r="61" spans="1:1" ht="14.25" customHeight="1" x14ac:dyDescent="0.3">
      <c r="A61" s="1"/>
    </row>
    <row r="62" spans="1:1" ht="14.25" customHeight="1" x14ac:dyDescent="0.3">
      <c r="A62" s="1"/>
    </row>
    <row r="63" spans="1:1" ht="14.25" customHeight="1" x14ac:dyDescent="0.3">
      <c r="A63" s="1"/>
    </row>
    <row r="64" spans="1:1" ht="14.25" customHeight="1" x14ac:dyDescent="0.3">
      <c r="A64" s="1"/>
    </row>
    <row r="65" spans="1:1" ht="14.25" customHeight="1" x14ac:dyDescent="0.3">
      <c r="A65" s="1"/>
    </row>
    <row r="66" spans="1:1" ht="14.25" customHeight="1" x14ac:dyDescent="0.3">
      <c r="A66" s="1"/>
    </row>
    <row r="67" spans="1:1" ht="14.25" customHeight="1" x14ac:dyDescent="0.3">
      <c r="A67" s="1"/>
    </row>
    <row r="68" spans="1:1" ht="14.25" customHeight="1" x14ac:dyDescent="0.3">
      <c r="A68" s="1"/>
    </row>
    <row r="69" spans="1:1" ht="14.25" customHeight="1" x14ac:dyDescent="0.3">
      <c r="A69" s="1"/>
    </row>
    <row r="70" spans="1:1" ht="14.25" customHeight="1" x14ac:dyDescent="0.3">
      <c r="A70" s="1"/>
    </row>
    <row r="71" spans="1:1" ht="14.25" customHeight="1" x14ac:dyDescent="0.3">
      <c r="A71" s="1"/>
    </row>
    <row r="72" spans="1:1" ht="14.25" customHeight="1" x14ac:dyDescent="0.3">
      <c r="A72" s="1"/>
    </row>
    <row r="73" spans="1:1" ht="14.25" customHeight="1" x14ac:dyDescent="0.3">
      <c r="A73" s="1"/>
    </row>
    <row r="74" spans="1:1" ht="14.25" customHeight="1" x14ac:dyDescent="0.3">
      <c r="A74" s="1"/>
    </row>
    <row r="75" spans="1:1" ht="14.25" customHeight="1" x14ac:dyDescent="0.3">
      <c r="A75" s="1"/>
    </row>
    <row r="76" spans="1:1" ht="14.25" customHeight="1" x14ac:dyDescent="0.3">
      <c r="A76" s="1"/>
    </row>
    <row r="77" spans="1:1" ht="14.25" customHeight="1" x14ac:dyDescent="0.3">
      <c r="A77" s="1"/>
    </row>
    <row r="78" spans="1:1" ht="14.25" customHeight="1" x14ac:dyDescent="0.3">
      <c r="A78" s="1"/>
    </row>
    <row r="79" spans="1:1" ht="14.25" customHeight="1" x14ac:dyDescent="0.3">
      <c r="A79" s="1"/>
    </row>
    <row r="80" spans="1:1" ht="14.25" customHeight="1" x14ac:dyDescent="0.3">
      <c r="A80" s="1"/>
    </row>
    <row r="81" spans="1:1" ht="14.25" customHeight="1" x14ac:dyDescent="0.3">
      <c r="A81" s="1"/>
    </row>
    <row r="82" spans="1:1" ht="14.25" customHeight="1" x14ac:dyDescent="0.3">
      <c r="A82" s="1"/>
    </row>
    <row r="83" spans="1:1" ht="14.25" customHeight="1" x14ac:dyDescent="0.3">
      <c r="A83" s="1"/>
    </row>
    <row r="84" spans="1:1" ht="14.25" customHeight="1" x14ac:dyDescent="0.3">
      <c r="A84" s="1"/>
    </row>
    <row r="85" spans="1:1" ht="14.25" customHeight="1" x14ac:dyDescent="0.3">
      <c r="A85" s="1"/>
    </row>
    <row r="86" spans="1:1" ht="14.25" customHeight="1" x14ac:dyDescent="0.3">
      <c r="A86" s="1"/>
    </row>
    <row r="87" spans="1:1" ht="14.25" customHeight="1" x14ac:dyDescent="0.3">
      <c r="A87" s="1"/>
    </row>
    <row r="88" spans="1:1" ht="14.25" customHeight="1" x14ac:dyDescent="0.3">
      <c r="A88" s="1"/>
    </row>
    <row r="89" spans="1:1" ht="14.25" customHeight="1" x14ac:dyDescent="0.3">
      <c r="A89" s="1"/>
    </row>
    <row r="90" spans="1:1" ht="14.25" customHeight="1" x14ac:dyDescent="0.3">
      <c r="A90" s="1"/>
    </row>
    <row r="91" spans="1:1" ht="14.25" customHeight="1" x14ac:dyDescent="0.3">
      <c r="A91" s="1"/>
    </row>
    <row r="92" spans="1:1" ht="14.25" customHeight="1" x14ac:dyDescent="0.3">
      <c r="A92" s="1"/>
    </row>
    <row r="93" spans="1:1" ht="14.25" customHeight="1" x14ac:dyDescent="0.3">
      <c r="A93" s="1"/>
    </row>
    <row r="94" spans="1:1" ht="14.25" customHeight="1" x14ac:dyDescent="0.3">
      <c r="A94" s="1"/>
    </row>
    <row r="95" spans="1:1" ht="14.25" customHeight="1" x14ac:dyDescent="0.3">
      <c r="A95" s="1"/>
    </row>
    <row r="96" spans="1:1" ht="14.25" customHeight="1" x14ac:dyDescent="0.3">
      <c r="A96" s="1"/>
    </row>
    <row r="97" spans="1:1" ht="14.25" customHeight="1" x14ac:dyDescent="0.3">
      <c r="A97" s="1"/>
    </row>
    <row r="98" spans="1:1" ht="14.25" customHeight="1" x14ac:dyDescent="0.3">
      <c r="A98" s="1"/>
    </row>
    <row r="99" spans="1:1" ht="14.25" customHeight="1" x14ac:dyDescent="0.3">
      <c r="A99" s="1"/>
    </row>
    <row r="100" spans="1:1" ht="14.25" customHeight="1" x14ac:dyDescent="0.3">
      <c r="A100" s="1"/>
    </row>
    <row r="101" spans="1:1" ht="14.25" customHeight="1" x14ac:dyDescent="0.3">
      <c r="A101" s="1"/>
    </row>
    <row r="102" spans="1:1" ht="14.25" customHeight="1" x14ac:dyDescent="0.3">
      <c r="A102" s="1"/>
    </row>
    <row r="103" spans="1:1" ht="14.25" customHeight="1" x14ac:dyDescent="0.3">
      <c r="A103" s="1"/>
    </row>
    <row r="104" spans="1:1" ht="14.25" customHeight="1" x14ac:dyDescent="0.3">
      <c r="A104" s="1"/>
    </row>
    <row r="105" spans="1:1" ht="14.25" customHeight="1" x14ac:dyDescent="0.3">
      <c r="A105" s="1"/>
    </row>
    <row r="106" spans="1:1" ht="14.25" customHeight="1" x14ac:dyDescent="0.3">
      <c r="A106" s="1"/>
    </row>
    <row r="107" spans="1:1" ht="14.25" customHeight="1" x14ac:dyDescent="0.3">
      <c r="A107" s="1"/>
    </row>
    <row r="108" spans="1:1" ht="14.25" customHeight="1" x14ac:dyDescent="0.3">
      <c r="A108" s="1"/>
    </row>
    <row r="109" spans="1:1" ht="14.25" customHeight="1" x14ac:dyDescent="0.3">
      <c r="A109" s="1"/>
    </row>
    <row r="110" spans="1:1" ht="14.25" customHeight="1" x14ac:dyDescent="0.3">
      <c r="A110" s="1"/>
    </row>
    <row r="111" spans="1:1" ht="14.25" customHeight="1" x14ac:dyDescent="0.3">
      <c r="A111" s="1"/>
    </row>
    <row r="112" spans="1:1" ht="14.25" customHeight="1" x14ac:dyDescent="0.3">
      <c r="A112" s="1"/>
    </row>
    <row r="113" spans="1:1" ht="14.25" customHeight="1" x14ac:dyDescent="0.3">
      <c r="A113" s="1"/>
    </row>
    <row r="114" spans="1:1" ht="14.25" customHeight="1" x14ac:dyDescent="0.3">
      <c r="A114" s="1"/>
    </row>
    <row r="115" spans="1:1" ht="14.25" customHeight="1" x14ac:dyDescent="0.3">
      <c r="A115" s="1"/>
    </row>
    <row r="116" spans="1:1" ht="14.25" customHeight="1" x14ac:dyDescent="0.3">
      <c r="A116" s="1"/>
    </row>
    <row r="117" spans="1:1" ht="14.25" customHeight="1" x14ac:dyDescent="0.3">
      <c r="A117" s="1"/>
    </row>
    <row r="118" spans="1:1" ht="14.25" customHeight="1" x14ac:dyDescent="0.3">
      <c r="A118" s="1"/>
    </row>
    <row r="119" spans="1:1" ht="14.25" customHeight="1" x14ac:dyDescent="0.3">
      <c r="A119" s="1"/>
    </row>
    <row r="120" spans="1:1" ht="14.25" customHeight="1" x14ac:dyDescent="0.3">
      <c r="A120" s="1"/>
    </row>
    <row r="121" spans="1:1" ht="14.25" customHeight="1" x14ac:dyDescent="0.3">
      <c r="A121" s="1"/>
    </row>
    <row r="122" spans="1:1" ht="14.25" customHeight="1" x14ac:dyDescent="0.3">
      <c r="A122" s="1"/>
    </row>
    <row r="123" spans="1:1" ht="14.25" customHeight="1" x14ac:dyDescent="0.3">
      <c r="A123" s="1"/>
    </row>
    <row r="124" spans="1:1" ht="14.25" customHeight="1" x14ac:dyDescent="0.3">
      <c r="A124" s="1"/>
    </row>
    <row r="125" spans="1:1" ht="14.25" customHeight="1" x14ac:dyDescent="0.3">
      <c r="A125" s="1"/>
    </row>
    <row r="126" spans="1:1" ht="14.25" customHeight="1" x14ac:dyDescent="0.3">
      <c r="A126" s="1"/>
    </row>
    <row r="127" spans="1:1" ht="14.25" customHeight="1" x14ac:dyDescent="0.3">
      <c r="A127" s="1"/>
    </row>
    <row r="128" spans="1:1" ht="14.25" customHeight="1" x14ac:dyDescent="0.3">
      <c r="A128" s="1"/>
    </row>
    <row r="129" spans="1:1" ht="14.25" customHeight="1" x14ac:dyDescent="0.3">
      <c r="A129" s="1"/>
    </row>
    <row r="130" spans="1:1" ht="14.25" customHeight="1" x14ac:dyDescent="0.3">
      <c r="A130" s="1"/>
    </row>
    <row r="131" spans="1:1" ht="14.25" customHeight="1" x14ac:dyDescent="0.3">
      <c r="A131" s="1"/>
    </row>
    <row r="132" spans="1:1" ht="14.25" customHeight="1" x14ac:dyDescent="0.3">
      <c r="A132" s="1"/>
    </row>
    <row r="133" spans="1:1" ht="14.25" customHeight="1" x14ac:dyDescent="0.3">
      <c r="A133" s="1"/>
    </row>
    <row r="134" spans="1:1" ht="14.25" customHeight="1" x14ac:dyDescent="0.3">
      <c r="A134" s="1"/>
    </row>
    <row r="135" spans="1:1" ht="14.25" customHeight="1" x14ac:dyDescent="0.3">
      <c r="A135" s="1"/>
    </row>
    <row r="136" spans="1:1" ht="14.25" customHeight="1" x14ac:dyDescent="0.3">
      <c r="A136" s="1"/>
    </row>
    <row r="137" spans="1:1" ht="14.25" customHeight="1" x14ac:dyDescent="0.3">
      <c r="A137" s="1"/>
    </row>
    <row r="138" spans="1:1" ht="14.25" customHeight="1" x14ac:dyDescent="0.3">
      <c r="A138" s="1"/>
    </row>
    <row r="139" spans="1:1" ht="14.25" customHeight="1" x14ac:dyDescent="0.3">
      <c r="A139" s="1"/>
    </row>
    <row r="140" spans="1:1" ht="14.25" customHeight="1" x14ac:dyDescent="0.3">
      <c r="A140" s="1"/>
    </row>
    <row r="141" spans="1:1" ht="14.25" customHeight="1" x14ac:dyDescent="0.3">
      <c r="A141" s="1"/>
    </row>
    <row r="142" spans="1:1" ht="14.25" customHeight="1" x14ac:dyDescent="0.3">
      <c r="A142" s="1"/>
    </row>
    <row r="143" spans="1:1" ht="14.25" customHeight="1" x14ac:dyDescent="0.3">
      <c r="A143" s="1"/>
    </row>
    <row r="144" spans="1:1" ht="14.25" customHeight="1" x14ac:dyDescent="0.3">
      <c r="A144" s="1"/>
    </row>
    <row r="145" spans="1:1" ht="14.25" customHeight="1" x14ac:dyDescent="0.3">
      <c r="A145" s="1"/>
    </row>
    <row r="146" spans="1:1" ht="14.25" customHeight="1" x14ac:dyDescent="0.3">
      <c r="A146" s="1"/>
    </row>
    <row r="147" spans="1:1" ht="14.25" customHeight="1" x14ac:dyDescent="0.3">
      <c r="A147" s="1"/>
    </row>
    <row r="148" spans="1:1" ht="14.25" customHeight="1" x14ac:dyDescent="0.3">
      <c r="A148" s="1"/>
    </row>
    <row r="149" spans="1:1" ht="14.25" customHeight="1" x14ac:dyDescent="0.3">
      <c r="A149" s="1"/>
    </row>
    <row r="150" spans="1:1" ht="14.25" customHeight="1" x14ac:dyDescent="0.3">
      <c r="A150" s="1"/>
    </row>
    <row r="151" spans="1:1" ht="14.25" customHeight="1" x14ac:dyDescent="0.3">
      <c r="A151" s="1"/>
    </row>
    <row r="152" spans="1:1" ht="14.25" customHeight="1" x14ac:dyDescent="0.3">
      <c r="A152" s="1"/>
    </row>
    <row r="153" spans="1:1" ht="14.25" customHeight="1" x14ac:dyDescent="0.3">
      <c r="A153" s="1"/>
    </row>
    <row r="154" spans="1:1" ht="14.25" customHeight="1" x14ac:dyDescent="0.3">
      <c r="A154" s="1"/>
    </row>
    <row r="155" spans="1:1" ht="14.25" customHeight="1" x14ac:dyDescent="0.3">
      <c r="A155" s="1"/>
    </row>
    <row r="156" spans="1:1" ht="14.25" customHeight="1" x14ac:dyDescent="0.3">
      <c r="A156" s="1"/>
    </row>
    <row r="157" spans="1:1" ht="14.25" customHeight="1" x14ac:dyDescent="0.3">
      <c r="A157" s="1"/>
    </row>
    <row r="158" spans="1:1" ht="14.25" customHeight="1" x14ac:dyDescent="0.3">
      <c r="A158" s="1"/>
    </row>
    <row r="159" spans="1:1" ht="14.25" customHeight="1" x14ac:dyDescent="0.3">
      <c r="A159" s="1"/>
    </row>
    <row r="160" spans="1:1" ht="14.25" customHeight="1" x14ac:dyDescent="0.3">
      <c r="A160" s="1"/>
    </row>
    <row r="161" spans="1:1" ht="14.25" customHeight="1" x14ac:dyDescent="0.3">
      <c r="A161" s="1"/>
    </row>
    <row r="162" spans="1:1" ht="14.25" customHeight="1" x14ac:dyDescent="0.3">
      <c r="A162" s="1"/>
    </row>
    <row r="163" spans="1:1" ht="14.25" customHeight="1" x14ac:dyDescent="0.3">
      <c r="A163" s="1"/>
    </row>
    <row r="164" spans="1:1" ht="14.25" customHeight="1" x14ac:dyDescent="0.3">
      <c r="A164" s="1"/>
    </row>
    <row r="165" spans="1:1" ht="14.25" customHeight="1" x14ac:dyDescent="0.3">
      <c r="A165" s="1"/>
    </row>
    <row r="166" spans="1:1" ht="14.25" customHeight="1" x14ac:dyDescent="0.3">
      <c r="A166" s="1"/>
    </row>
    <row r="167" spans="1:1" ht="14.25" customHeight="1" x14ac:dyDescent="0.3">
      <c r="A167" s="1"/>
    </row>
    <row r="168" spans="1:1" ht="14.25" customHeight="1" x14ac:dyDescent="0.3">
      <c r="A168" s="1"/>
    </row>
    <row r="169" spans="1:1" ht="14.25" customHeight="1" x14ac:dyDescent="0.3">
      <c r="A169" s="1"/>
    </row>
    <row r="170" spans="1:1" ht="14.25" customHeight="1" x14ac:dyDescent="0.3">
      <c r="A170" s="1"/>
    </row>
    <row r="171" spans="1:1" ht="14.25" customHeight="1" x14ac:dyDescent="0.3">
      <c r="A171" s="1"/>
    </row>
    <row r="172" spans="1:1" ht="14.25" customHeight="1" x14ac:dyDescent="0.3">
      <c r="A172" s="1"/>
    </row>
    <row r="173" spans="1:1" ht="14.25" customHeight="1" x14ac:dyDescent="0.3">
      <c r="A173" s="1"/>
    </row>
    <row r="174" spans="1:1" ht="14.25" customHeight="1" x14ac:dyDescent="0.3">
      <c r="A174" s="1"/>
    </row>
    <row r="175" spans="1:1" ht="14.25" customHeight="1" x14ac:dyDescent="0.3">
      <c r="A175" s="1"/>
    </row>
    <row r="176" spans="1:1" ht="14.25" customHeight="1" x14ac:dyDescent="0.3">
      <c r="A176" s="1"/>
    </row>
    <row r="177" spans="1:1" ht="14.25" customHeight="1" x14ac:dyDescent="0.3">
      <c r="A177" s="1"/>
    </row>
    <row r="178" spans="1:1" ht="14.25" customHeight="1" x14ac:dyDescent="0.3">
      <c r="A178" s="1"/>
    </row>
    <row r="179" spans="1:1" ht="14.25" customHeight="1" x14ac:dyDescent="0.3">
      <c r="A179" s="1"/>
    </row>
    <row r="180" spans="1:1" ht="14.25" customHeight="1" x14ac:dyDescent="0.3">
      <c r="A180" s="1"/>
    </row>
    <row r="181" spans="1:1" ht="14.25" customHeight="1" x14ac:dyDescent="0.3">
      <c r="A181" s="1"/>
    </row>
    <row r="182" spans="1:1" ht="14.25" customHeight="1" x14ac:dyDescent="0.3">
      <c r="A182" s="1"/>
    </row>
    <row r="183" spans="1:1" ht="14.25" customHeight="1" x14ac:dyDescent="0.3">
      <c r="A183" s="1"/>
    </row>
    <row r="184" spans="1:1" ht="14.25" customHeight="1" x14ac:dyDescent="0.3">
      <c r="A184" s="1"/>
    </row>
    <row r="185" spans="1:1" ht="14.25" customHeight="1" x14ac:dyDescent="0.3">
      <c r="A185" s="1"/>
    </row>
    <row r="186" spans="1:1" ht="14.25" customHeight="1" x14ac:dyDescent="0.3">
      <c r="A186" s="1"/>
    </row>
    <row r="187" spans="1:1" ht="14.25" customHeight="1" x14ac:dyDescent="0.3">
      <c r="A187" s="1"/>
    </row>
    <row r="188" spans="1:1" ht="14.25" customHeight="1" x14ac:dyDescent="0.3">
      <c r="A188" s="1"/>
    </row>
    <row r="189" spans="1:1" ht="14.25" customHeight="1" x14ac:dyDescent="0.3">
      <c r="A189" s="1"/>
    </row>
    <row r="190" spans="1:1" ht="14.25" customHeight="1" x14ac:dyDescent="0.3">
      <c r="A190" s="1"/>
    </row>
    <row r="191" spans="1:1" ht="14.25" customHeight="1" x14ac:dyDescent="0.3">
      <c r="A191" s="1"/>
    </row>
    <row r="192" spans="1:1" ht="14.25" customHeight="1" x14ac:dyDescent="0.3">
      <c r="A192" s="1"/>
    </row>
    <row r="193" spans="1:1" ht="14.25" customHeight="1" x14ac:dyDescent="0.3">
      <c r="A193" s="1"/>
    </row>
    <row r="194" spans="1:1" ht="14.25" customHeight="1" x14ac:dyDescent="0.3">
      <c r="A194" s="1"/>
    </row>
    <row r="195" spans="1:1" ht="14.25" customHeight="1" x14ac:dyDescent="0.3">
      <c r="A195" s="1"/>
    </row>
    <row r="196" spans="1:1" ht="14.25" customHeight="1" x14ac:dyDescent="0.3">
      <c r="A196" s="1"/>
    </row>
    <row r="197" spans="1:1" ht="14.25" customHeight="1" x14ac:dyDescent="0.3">
      <c r="A197" s="1"/>
    </row>
    <row r="198" spans="1:1" ht="14.25" customHeight="1" x14ac:dyDescent="0.3">
      <c r="A198" s="1"/>
    </row>
    <row r="199" spans="1:1" ht="14.25" customHeight="1" x14ac:dyDescent="0.3">
      <c r="A199" s="1"/>
    </row>
    <row r="200" spans="1:1" ht="14.25" customHeight="1" x14ac:dyDescent="0.3">
      <c r="A200" s="1"/>
    </row>
    <row r="201" spans="1:1" ht="14.25" customHeight="1" x14ac:dyDescent="0.3">
      <c r="A201" s="1"/>
    </row>
    <row r="202" spans="1:1" ht="14.25" customHeight="1" x14ac:dyDescent="0.3">
      <c r="A202" s="1"/>
    </row>
    <row r="203" spans="1:1" ht="14.25" customHeight="1" x14ac:dyDescent="0.3">
      <c r="A203" s="1"/>
    </row>
    <row r="204" spans="1:1" ht="14.25" customHeight="1" x14ac:dyDescent="0.3">
      <c r="A204" s="1"/>
    </row>
    <row r="205" spans="1:1" ht="14.25" customHeight="1" x14ac:dyDescent="0.3">
      <c r="A205" s="1"/>
    </row>
    <row r="206" spans="1:1" ht="14.25" customHeight="1" x14ac:dyDescent="0.3">
      <c r="A206" s="1"/>
    </row>
    <row r="207" spans="1:1" ht="14.25" customHeight="1" x14ac:dyDescent="0.3">
      <c r="A207" s="1"/>
    </row>
    <row r="208" spans="1:1" ht="14.25" customHeight="1" x14ac:dyDescent="0.3">
      <c r="A208" s="1"/>
    </row>
    <row r="209" spans="1:1" ht="14.25" customHeight="1" x14ac:dyDescent="0.3">
      <c r="A209" s="1"/>
    </row>
    <row r="210" spans="1:1" ht="14.25" customHeight="1" x14ac:dyDescent="0.3">
      <c r="A210" s="1"/>
    </row>
    <row r="211" spans="1:1" ht="14.25" customHeight="1" x14ac:dyDescent="0.3">
      <c r="A211" s="1"/>
    </row>
    <row r="212" spans="1:1" ht="14.25" customHeight="1" x14ac:dyDescent="0.3">
      <c r="A212" s="1"/>
    </row>
    <row r="213" spans="1:1" ht="14.25" customHeight="1" x14ac:dyDescent="0.3">
      <c r="A213" s="1"/>
    </row>
    <row r="214" spans="1:1" ht="14.25" customHeight="1" x14ac:dyDescent="0.3">
      <c r="A214" s="1"/>
    </row>
    <row r="215" spans="1:1" ht="14.25" customHeight="1" x14ac:dyDescent="0.3">
      <c r="A215" s="1"/>
    </row>
    <row r="216" spans="1:1" ht="14.25" customHeight="1" x14ac:dyDescent="0.3">
      <c r="A216" s="1"/>
    </row>
    <row r="217" spans="1:1" ht="14.25" customHeight="1" x14ac:dyDescent="0.3">
      <c r="A217" s="1"/>
    </row>
    <row r="218" spans="1:1" ht="14.25" customHeight="1" x14ac:dyDescent="0.3">
      <c r="A218" s="1"/>
    </row>
    <row r="219" spans="1:1" ht="14.25" customHeight="1" x14ac:dyDescent="0.3">
      <c r="A219" s="1"/>
    </row>
    <row r="220" spans="1:1" ht="14.25" customHeight="1" x14ac:dyDescent="0.3">
      <c r="A220" s="1"/>
    </row>
    <row r="221" spans="1:1" ht="14.25" customHeight="1" x14ac:dyDescent="0.3">
      <c r="A221" s="1"/>
    </row>
    <row r="222" spans="1:1" ht="14.25" customHeight="1" x14ac:dyDescent="0.3">
      <c r="A222" s="1"/>
    </row>
    <row r="223" spans="1:1" ht="14.25" customHeight="1" x14ac:dyDescent="0.3">
      <c r="A223" s="1"/>
    </row>
    <row r="224" spans="1:1" ht="14.25" customHeight="1" x14ac:dyDescent="0.3">
      <c r="A224" s="1"/>
    </row>
    <row r="225" spans="1:1" ht="14.25" customHeight="1" x14ac:dyDescent="0.3">
      <c r="A225" s="1"/>
    </row>
    <row r="226" spans="1:1" ht="14.25" customHeight="1" x14ac:dyDescent="0.3">
      <c r="A226" s="1"/>
    </row>
    <row r="227" spans="1:1" ht="14.25" customHeight="1" x14ac:dyDescent="0.3">
      <c r="A227" s="1"/>
    </row>
    <row r="228" spans="1:1" ht="14.25" customHeight="1" x14ac:dyDescent="0.3">
      <c r="A228" s="1"/>
    </row>
    <row r="229" spans="1:1" ht="14.25" customHeight="1" x14ac:dyDescent="0.3">
      <c r="A229" s="1"/>
    </row>
    <row r="230" spans="1:1" ht="14.25" customHeight="1" x14ac:dyDescent="0.3">
      <c r="A230" s="1"/>
    </row>
    <row r="231" spans="1:1" ht="14.25" customHeight="1" x14ac:dyDescent="0.3">
      <c r="A231" s="1"/>
    </row>
    <row r="232" spans="1:1" ht="14.25" customHeight="1" x14ac:dyDescent="0.3">
      <c r="A232" s="1"/>
    </row>
    <row r="233" spans="1:1" ht="14.25" customHeight="1" x14ac:dyDescent="0.3">
      <c r="A233" s="1"/>
    </row>
    <row r="234" spans="1:1" ht="14.25" customHeight="1" x14ac:dyDescent="0.3">
      <c r="A234" s="1"/>
    </row>
    <row r="235" spans="1:1" ht="14.25" customHeight="1" x14ac:dyDescent="0.3">
      <c r="A235" s="1"/>
    </row>
    <row r="236" spans="1:1" ht="14.25" customHeight="1" x14ac:dyDescent="0.3">
      <c r="A236" s="1"/>
    </row>
    <row r="237" spans="1:1" ht="14.25" customHeight="1" x14ac:dyDescent="0.3">
      <c r="A237" s="1"/>
    </row>
    <row r="238" spans="1:1" ht="14.25" customHeight="1" x14ac:dyDescent="0.3">
      <c r="A238" s="1"/>
    </row>
    <row r="239" spans="1:1" ht="14.25" customHeight="1" x14ac:dyDescent="0.3">
      <c r="A239" s="1"/>
    </row>
    <row r="240" spans="1:1" ht="14.25" customHeight="1" x14ac:dyDescent="0.3">
      <c r="A240" s="1"/>
    </row>
    <row r="241" spans="1:1" ht="14.25" customHeight="1" x14ac:dyDescent="0.3">
      <c r="A241" s="1"/>
    </row>
    <row r="242" spans="1:1" ht="14.25" customHeight="1" x14ac:dyDescent="0.3">
      <c r="A242" s="1"/>
    </row>
    <row r="243" spans="1:1" ht="14.25" customHeight="1" x14ac:dyDescent="0.3">
      <c r="A243" s="1"/>
    </row>
    <row r="244" spans="1:1" ht="14.25" customHeight="1" x14ac:dyDescent="0.3">
      <c r="A244" s="1"/>
    </row>
    <row r="245" spans="1:1" ht="14.25" customHeight="1" x14ac:dyDescent="0.3">
      <c r="A245" s="1"/>
    </row>
    <row r="246" spans="1:1" ht="14.25" customHeight="1" x14ac:dyDescent="0.3">
      <c r="A246" s="1"/>
    </row>
    <row r="247" spans="1:1" ht="14.25" customHeight="1" x14ac:dyDescent="0.3">
      <c r="A247" s="1"/>
    </row>
    <row r="248" spans="1:1" ht="14.25" customHeight="1" x14ac:dyDescent="0.3">
      <c r="A248" s="1"/>
    </row>
    <row r="249" spans="1:1" ht="14.25" customHeight="1" x14ac:dyDescent="0.3">
      <c r="A249" s="1"/>
    </row>
    <row r="250" spans="1:1" ht="14.25" customHeight="1" x14ac:dyDescent="0.3">
      <c r="A250" s="1"/>
    </row>
    <row r="251" spans="1:1" ht="14.25" customHeight="1" x14ac:dyDescent="0.3">
      <c r="A251" s="1"/>
    </row>
    <row r="252" spans="1:1" ht="14.25" customHeight="1" x14ac:dyDescent="0.3">
      <c r="A252" s="1"/>
    </row>
    <row r="253" spans="1:1" ht="14.25" customHeight="1" x14ac:dyDescent="0.3">
      <c r="A253" s="1"/>
    </row>
    <row r="254" spans="1:1" ht="14.25" customHeight="1" x14ac:dyDescent="0.3">
      <c r="A254" s="1"/>
    </row>
    <row r="255" spans="1:1" ht="14.25" customHeight="1" x14ac:dyDescent="0.3">
      <c r="A255" s="1"/>
    </row>
    <row r="256" spans="1:1" ht="14.25" customHeight="1" x14ac:dyDescent="0.3">
      <c r="A256" s="1"/>
    </row>
    <row r="257" spans="1:1" ht="14.25" customHeight="1" x14ac:dyDescent="0.3">
      <c r="A257" s="1"/>
    </row>
    <row r="258" spans="1:1" ht="14.25" customHeight="1" x14ac:dyDescent="0.3">
      <c r="A258" s="1"/>
    </row>
    <row r="259" spans="1:1" ht="14.25" customHeight="1" x14ac:dyDescent="0.3">
      <c r="A259" s="1"/>
    </row>
    <row r="260" spans="1:1" ht="14.25" customHeight="1" x14ac:dyDescent="0.3">
      <c r="A260" s="1"/>
    </row>
    <row r="261" spans="1:1" ht="14.25" customHeight="1" x14ac:dyDescent="0.3">
      <c r="A261" s="1"/>
    </row>
    <row r="262" spans="1:1" ht="14.25" customHeight="1" x14ac:dyDescent="0.3">
      <c r="A262" s="1"/>
    </row>
    <row r="263" spans="1:1" ht="14.25" customHeight="1" x14ac:dyDescent="0.3">
      <c r="A263" s="1"/>
    </row>
    <row r="264" spans="1:1" ht="14.25" customHeight="1" x14ac:dyDescent="0.3">
      <c r="A264" s="1"/>
    </row>
    <row r="265" spans="1:1" ht="14.25" customHeight="1" x14ac:dyDescent="0.3">
      <c r="A265" s="1"/>
    </row>
    <row r="266" spans="1:1" ht="14.25" customHeight="1" x14ac:dyDescent="0.3">
      <c r="A266" s="1"/>
    </row>
    <row r="267" spans="1:1" ht="14.25" customHeight="1" x14ac:dyDescent="0.3">
      <c r="A267" s="1"/>
    </row>
    <row r="268" spans="1:1" ht="14.25" customHeight="1" x14ac:dyDescent="0.3">
      <c r="A268" s="1"/>
    </row>
    <row r="269" spans="1:1" ht="14.25" customHeight="1" x14ac:dyDescent="0.3">
      <c r="A269" s="1"/>
    </row>
    <row r="270" spans="1:1" ht="14.25" customHeight="1" x14ac:dyDescent="0.3">
      <c r="A270" s="1"/>
    </row>
    <row r="271" spans="1:1" ht="14.25" customHeight="1" x14ac:dyDescent="0.3">
      <c r="A271" s="1"/>
    </row>
    <row r="272" spans="1:1" ht="14.25" customHeight="1" x14ac:dyDescent="0.3">
      <c r="A272" s="1"/>
    </row>
    <row r="273" spans="1:1" ht="14.25" customHeight="1" x14ac:dyDescent="0.3">
      <c r="A273" s="1"/>
    </row>
    <row r="274" spans="1:1" ht="14.25" customHeight="1" x14ac:dyDescent="0.3">
      <c r="A274" s="1"/>
    </row>
    <row r="275" spans="1:1" ht="14.25" customHeight="1" x14ac:dyDescent="0.3">
      <c r="A275" s="1"/>
    </row>
    <row r="276" spans="1:1" ht="14.25" customHeight="1" x14ac:dyDescent="0.3">
      <c r="A276" s="1"/>
    </row>
    <row r="277" spans="1:1" ht="14.25" customHeight="1" x14ac:dyDescent="0.3">
      <c r="A277" s="1"/>
    </row>
    <row r="278" spans="1:1" ht="14.25" customHeight="1" x14ac:dyDescent="0.3">
      <c r="A278" s="1"/>
    </row>
    <row r="279" spans="1:1" ht="14.25" customHeight="1" x14ac:dyDescent="0.3">
      <c r="A279" s="1"/>
    </row>
    <row r="280" spans="1:1" ht="14.25" customHeight="1" x14ac:dyDescent="0.3">
      <c r="A280" s="1"/>
    </row>
    <row r="281" spans="1:1" ht="14.25" customHeight="1" x14ac:dyDescent="0.3">
      <c r="A281" s="1"/>
    </row>
    <row r="282" spans="1:1" ht="14.25" customHeight="1" x14ac:dyDescent="0.3">
      <c r="A282" s="1"/>
    </row>
    <row r="283" spans="1:1" ht="14.25" customHeight="1" x14ac:dyDescent="0.3">
      <c r="A283" s="1"/>
    </row>
    <row r="284" spans="1:1" ht="14.25" customHeight="1" x14ac:dyDescent="0.3">
      <c r="A284" s="1"/>
    </row>
    <row r="285" spans="1:1" ht="14.25" customHeight="1" x14ac:dyDescent="0.3">
      <c r="A285" s="1"/>
    </row>
    <row r="286" spans="1:1" ht="14.25" customHeight="1" x14ac:dyDescent="0.3">
      <c r="A286" s="1"/>
    </row>
    <row r="287" spans="1:1" ht="14.25" customHeight="1" x14ac:dyDescent="0.3">
      <c r="A287" s="1"/>
    </row>
    <row r="288" spans="1:1" ht="14.25" customHeight="1" x14ac:dyDescent="0.3">
      <c r="A288" s="1"/>
    </row>
    <row r="289" spans="1:1" ht="14.25" customHeight="1" x14ac:dyDescent="0.3">
      <c r="A289" s="1"/>
    </row>
    <row r="290" spans="1:1" ht="14.25" customHeight="1" x14ac:dyDescent="0.3">
      <c r="A290" s="1"/>
    </row>
    <row r="291" spans="1:1" ht="14.25" customHeight="1" x14ac:dyDescent="0.3">
      <c r="A291" s="1"/>
    </row>
    <row r="292" spans="1:1" ht="14.25" customHeight="1" x14ac:dyDescent="0.3">
      <c r="A292" s="1"/>
    </row>
    <row r="293" spans="1:1" ht="14.25" customHeight="1" x14ac:dyDescent="0.3">
      <c r="A293" s="1"/>
    </row>
    <row r="294" spans="1:1" ht="14.25" customHeight="1" x14ac:dyDescent="0.3">
      <c r="A294" s="1"/>
    </row>
    <row r="295" spans="1:1" ht="14.25" customHeight="1" x14ac:dyDescent="0.3">
      <c r="A295" s="1"/>
    </row>
    <row r="296" spans="1:1" ht="14.25" customHeight="1" x14ac:dyDescent="0.3">
      <c r="A296" s="1"/>
    </row>
    <row r="297" spans="1:1" ht="14.25" customHeight="1" x14ac:dyDescent="0.3">
      <c r="A297" s="1"/>
    </row>
    <row r="298" spans="1:1" ht="14.25" customHeight="1" x14ac:dyDescent="0.3">
      <c r="A298" s="1"/>
    </row>
    <row r="299" spans="1:1" ht="14.25" customHeight="1" x14ac:dyDescent="0.3">
      <c r="A299" s="1"/>
    </row>
    <row r="300" spans="1:1" ht="14.25" customHeight="1" x14ac:dyDescent="0.3">
      <c r="A300" s="1"/>
    </row>
    <row r="301" spans="1:1" ht="14.25" customHeight="1" x14ac:dyDescent="0.3">
      <c r="A301" s="1"/>
    </row>
    <row r="302" spans="1:1" ht="14.25" customHeight="1" x14ac:dyDescent="0.3">
      <c r="A302" s="1"/>
    </row>
    <row r="303" spans="1:1" ht="14.25" customHeight="1" x14ac:dyDescent="0.3">
      <c r="A303" s="1"/>
    </row>
    <row r="304" spans="1:1" ht="14.25" customHeight="1" x14ac:dyDescent="0.3">
      <c r="A304" s="1"/>
    </row>
    <row r="305" spans="1:1" ht="14.25" customHeight="1" x14ac:dyDescent="0.3">
      <c r="A305" s="1"/>
    </row>
    <row r="306" spans="1:1" ht="14.25" customHeight="1" x14ac:dyDescent="0.3">
      <c r="A306" s="1"/>
    </row>
    <row r="307" spans="1:1" ht="14.25" customHeight="1" x14ac:dyDescent="0.3">
      <c r="A307" s="1"/>
    </row>
    <row r="308" spans="1:1" ht="14.25" customHeight="1" x14ac:dyDescent="0.3">
      <c r="A308" s="1"/>
    </row>
    <row r="309" spans="1:1" ht="14.25" customHeight="1" x14ac:dyDescent="0.3">
      <c r="A309" s="1"/>
    </row>
    <row r="310" spans="1:1" ht="14.25" customHeight="1" x14ac:dyDescent="0.3">
      <c r="A310" s="1"/>
    </row>
    <row r="311" spans="1:1" ht="14.25" customHeight="1" x14ac:dyDescent="0.3">
      <c r="A311" s="1"/>
    </row>
    <row r="312" spans="1:1" ht="14.25" customHeight="1" x14ac:dyDescent="0.3">
      <c r="A312" s="1"/>
    </row>
    <row r="313" spans="1:1" ht="14.25" customHeight="1" x14ac:dyDescent="0.3">
      <c r="A313" s="1"/>
    </row>
    <row r="314" spans="1:1" ht="14.25" customHeight="1" x14ac:dyDescent="0.3">
      <c r="A314" s="1"/>
    </row>
    <row r="315" spans="1:1" ht="14.25" customHeight="1" x14ac:dyDescent="0.3">
      <c r="A315" s="1"/>
    </row>
    <row r="316" spans="1:1" ht="14.25" customHeight="1" x14ac:dyDescent="0.3">
      <c r="A316" s="1"/>
    </row>
    <row r="317" spans="1:1" ht="14.25" customHeight="1" x14ac:dyDescent="0.3">
      <c r="A317" s="1"/>
    </row>
    <row r="318" spans="1:1" ht="14.25" customHeight="1" x14ac:dyDescent="0.3">
      <c r="A318" s="1"/>
    </row>
    <row r="319" spans="1:1" ht="14.25" customHeight="1" x14ac:dyDescent="0.3">
      <c r="A319" s="1"/>
    </row>
    <row r="320" spans="1:1" ht="14.25" customHeight="1" x14ac:dyDescent="0.3">
      <c r="A320" s="1"/>
    </row>
    <row r="321" spans="1:1" ht="14.25" customHeight="1" x14ac:dyDescent="0.3">
      <c r="A321" s="1"/>
    </row>
    <row r="322" spans="1:1" ht="14.25" customHeight="1" x14ac:dyDescent="0.3">
      <c r="A322" s="1"/>
    </row>
    <row r="323" spans="1:1" ht="14.25" customHeight="1" x14ac:dyDescent="0.3">
      <c r="A323" s="1"/>
    </row>
    <row r="324" spans="1:1" ht="14.25" customHeight="1" x14ac:dyDescent="0.3">
      <c r="A324" s="1"/>
    </row>
    <row r="325" spans="1:1" ht="14.25" customHeight="1" x14ac:dyDescent="0.3">
      <c r="A325" s="1"/>
    </row>
    <row r="326" spans="1:1" ht="14.25" customHeight="1" x14ac:dyDescent="0.3">
      <c r="A326" s="1"/>
    </row>
    <row r="327" spans="1:1" ht="14.25" customHeight="1" x14ac:dyDescent="0.3">
      <c r="A327" s="1"/>
    </row>
    <row r="328" spans="1:1" ht="14.25" customHeight="1" x14ac:dyDescent="0.3">
      <c r="A328" s="1"/>
    </row>
    <row r="329" spans="1:1" ht="14.25" customHeight="1" x14ac:dyDescent="0.3">
      <c r="A329" s="1"/>
    </row>
    <row r="330" spans="1:1" ht="14.25" customHeight="1" x14ac:dyDescent="0.3">
      <c r="A330" s="1"/>
    </row>
    <row r="331" spans="1:1" ht="14.25" customHeight="1" x14ac:dyDescent="0.3">
      <c r="A331" s="1"/>
    </row>
    <row r="332" spans="1:1" ht="14.25" customHeight="1" x14ac:dyDescent="0.3">
      <c r="A332" s="1"/>
    </row>
    <row r="333" spans="1:1" ht="14.25" customHeight="1" x14ac:dyDescent="0.3">
      <c r="A333" s="1"/>
    </row>
    <row r="334" spans="1:1" ht="14.25" customHeight="1" x14ac:dyDescent="0.3">
      <c r="A334" s="1"/>
    </row>
    <row r="335" spans="1:1" ht="14.25" customHeight="1" x14ac:dyDescent="0.3">
      <c r="A335" s="1"/>
    </row>
    <row r="336" spans="1:1" ht="14.25" customHeight="1" x14ac:dyDescent="0.3">
      <c r="A336" s="1"/>
    </row>
    <row r="337" spans="1:1" ht="14.25" customHeight="1" x14ac:dyDescent="0.3">
      <c r="A337" s="1"/>
    </row>
    <row r="338" spans="1:1" ht="14.25" customHeight="1" x14ac:dyDescent="0.3">
      <c r="A338" s="1"/>
    </row>
    <row r="339" spans="1:1" ht="14.25" customHeight="1" x14ac:dyDescent="0.3">
      <c r="A339" s="1"/>
    </row>
    <row r="340" spans="1:1" ht="14.25" customHeight="1" x14ac:dyDescent="0.3">
      <c r="A340" s="1"/>
    </row>
    <row r="341" spans="1:1" ht="14.25" customHeight="1" x14ac:dyDescent="0.3">
      <c r="A341" s="1"/>
    </row>
    <row r="342" spans="1:1" ht="14.25" customHeight="1" x14ac:dyDescent="0.3">
      <c r="A342" s="1"/>
    </row>
    <row r="343" spans="1:1" ht="14.25" customHeight="1" x14ac:dyDescent="0.3">
      <c r="A343" s="1"/>
    </row>
    <row r="344" spans="1:1" ht="14.25" customHeight="1" x14ac:dyDescent="0.3">
      <c r="A344" s="1"/>
    </row>
    <row r="345" spans="1:1" ht="14.25" customHeight="1" x14ac:dyDescent="0.3">
      <c r="A345" s="1"/>
    </row>
    <row r="346" spans="1:1" ht="14.25" customHeight="1" x14ac:dyDescent="0.3">
      <c r="A346" s="1"/>
    </row>
    <row r="347" spans="1:1" ht="14.25" customHeight="1" x14ac:dyDescent="0.3">
      <c r="A347" s="1"/>
    </row>
    <row r="348" spans="1:1" ht="14.25" customHeight="1" x14ac:dyDescent="0.3">
      <c r="A348" s="1"/>
    </row>
    <row r="349" spans="1:1" ht="14.25" customHeight="1" x14ac:dyDescent="0.3">
      <c r="A349" s="1"/>
    </row>
    <row r="350" spans="1:1" ht="14.25" customHeight="1" x14ac:dyDescent="0.3">
      <c r="A350" s="1"/>
    </row>
    <row r="351" spans="1:1" ht="14.25" customHeight="1" x14ac:dyDescent="0.3">
      <c r="A351" s="1"/>
    </row>
    <row r="352" spans="1:1" ht="14.25" customHeight="1" x14ac:dyDescent="0.3">
      <c r="A352" s="1"/>
    </row>
    <row r="353" spans="1:1" ht="14.25" customHeight="1" x14ac:dyDescent="0.3">
      <c r="A353" s="1"/>
    </row>
    <row r="354" spans="1:1" ht="14.25" customHeight="1" x14ac:dyDescent="0.3">
      <c r="A354" s="1"/>
    </row>
    <row r="355" spans="1:1" ht="14.25" customHeight="1" x14ac:dyDescent="0.3">
      <c r="A355" s="1"/>
    </row>
    <row r="356" spans="1:1" ht="14.25" customHeight="1" x14ac:dyDescent="0.3">
      <c r="A356" s="1"/>
    </row>
    <row r="357" spans="1:1" ht="14.25" customHeight="1" x14ac:dyDescent="0.3">
      <c r="A357" s="1"/>
    </row>
    <row r="358" spans="1:1" ht="14.25" customHeight="1" x14ac:dyDescent="0.3">
      <c r="A358" s="1"/>
    </row>
    <row r="359" spans="1:1" ht="14.25" customHeight="1" x14ac:dyDescent="0.3">
      <c r="A359" s="1"/>
    </row>
    <row r="360" spans="1:1" ht="14.25" customHeight="1" x14ac:dyDescent="0.3">
      <c r="A360" s="1"/>
    </row>
    <row r="361" spans="1:1" ht="14.25" customHeight="1" x14ac:dyDescent="0.3">
      <c r="A361" s="1"/>
    </row>
    <row r="362" spans="1:1" ht="14.25" customHeight="1" x14ac:dyDescent="0.3">
      <c r="A362" s="1"/>
    </row>
    <row r="363" spans="1:1" ht="14.25" customHeight="1" x14ac:dyDescent="0.3">
      <c r="A363" s="1"/>
    </row>
    <row r="364" spans="1:1" ht="14.25" customHeight="1" x14ac:dyDescent="0.3">
      <c r="A364" s="1"/>
    </row>
    <row r="365" spans="1:1" ht="14.25" customHeight="1" x14ac:dyDescent="0.3">
      <c r="A365" s="1"/>
    </row>
    <row r="366" spans="1:1" ht="14.25" customHeight="1" x14ac:dyDescent="0.3">
      <c r="A366" s="1"/>
    </row>
    <row r="367" spans="1:1" ht="14.25" customHeight="1" x14ac:dyDescent="0.3">
      <c r="A367" s="1"/>
    </row>
    <row r="368" spans="1:1" ht="14.25" customHeight="1" x14ac:dyDescent="0.3">
      <c r="A368" s="1"/>
    </row>
    <row r="369" spans="1:1" ht="14.25" customHeight="1" x14ac:dyDescent="0.3">
      <c r="A369" s="1"/>
    </row>
    <row r="370" spans="1:1" ht="14.25" customHeight="1" x14ac:dyDescent="0.3">
      <c r="A370" s="1"/>
    </row>
    <row r="371" spans="1:1" ht="14.25" customHeight="1" x14ac:dyDescent="0.3">
      <c r="A371" s="1"/>
    </row>
    <row r="372" spans="1:1" ht="14.25" customHeight="1" x14ac:dyDescent="0.3">
      <c r="A372" s="1"/>
    </row>
    <row r="373" spans="1:1" ht="14.25" customHeight="1" x14ac:dyDescent="0.3">
      <c r="A373" s="1"/>
    </row>
    <row r="374" spans="1:1" ht="14.25" customHeight="1" x14ac:dyDescent="0.3">
      <c r="A374" s="1"/>
    </row>
    <row r="375" spans="1:1" ht="14.25" customHeight="1" x14ac:dyDescent="0.3">
      <c r="A375" s="1"/>
    </row>
    <row r="376" spans="1:1" ht="14.25" customHeight="1" x14ac:dyDescent="0.3">
      <c r="A376" s="1"/>
    </row>
    <row r="377" spans="1:1" ht="14.25" customHeight="1" x14ac:dyDescent="0.3">
      <c r="A377" s="1"/>
    </row>
    <row r="378" spans="1:1" ht="14.25" customHeight="1" x14ac:dyDescent="0.3">
      <c r="A378" s="1"/>
    </row>
    <row r="379" spans="1:1" ht="14.25" customHeight="1" x14ac:dyDescent="0.3">
      <c r="A379" s="1"/>
    </row>
    <row r="380" spans="1:1" ht="14.25" customHeight="1" x14ac:dyDescent="0.3">
      <c r="A380" s="1"/>
    </row>
    <row r="381" spans="1:1" ht="14.25" customHeight="1" x14ac:dyDescent="0.3">
      <c r="A381" s="1"/>
    </row>
    <row r="382" spans="1:1" ht="14.25" customHeight="1" x14ac:dyDescent="0.3">
      <c r="A382" s="1"/>
    </row>
    <row r="383" spans="1:1" ht="14.25" customHeight="1" x14ac:dyDescent="0.3">
      <c r="A383" s="1"/>
    </row>
    <row r="384" spans="1:1" ht="14.25" customHeight="1" x14ac:dyDescent="0.3">
      <c r="A384" s="1"/>
    </row>
    <row r="385" spans="1:1" ht="14.25" customHeight="1" x14ac:dyDescent="0.3">
      <c r="A385" s="1"/>
    </row>
    <row r="386" spans="1:1" ht="14.25" customHeight="1" x14ac:dyDescent="0.3">
      <c r="A386" s="1"/>
    </row>
    <row r="387" spans="1:1" ht="14.25" customHeight="1" x14ac:dyDescent="0.3">
      <c r="A387" s="1"/>
    </row>
    <row r="388" spans="1:1" ht="14.25" customHeight="1" x14ac:dyDescent="0.3">
      <c r="A388" s="1"/>
    </row>
    <row r="389" spans="1:1" ht="14.25" customHeight="1" x14ac:dyDescent="0.3">
      <c r="A389" s="1"/>
    </row>
    <row r="390" spans="1:1" ht="14.25" customHeight="1" x14ac:dyDescent="0.3">
      <c r="A390" s="1"/>
    </row>
    <row r="391" spans="1:1" ht="14.25" customHeight="1" x14ac:dyDescent="0.3">
      <c r="A391" s="1"/>
    </row>
    <row r="392" spans="1:1" ht="14.25" customHeight="1" x14ac:dyDescent="0.3">
      <c r="A392" s="1"/>
    </row>
    <row r="393" spans="1:1" ht="14.25" customHeight="1" x14ac:dyDescent="0.3">
      <c r="A393" s="1"/>
    </row>
    <row r="394" spans="1:1" ht="14.25" customHeight="1" x14ac:dyDescent="0.3">
      <c r="A394" s="1"/>
    </row>
    <row r="395" spans="1:1" ht="14.25" customHeight="1" x14ac:dyDescent="0.3">
      <c r="A395" s="1"/>
    </row>
    <row r="396" spans="1:1" ht="14.25" customHeight="1" x14ac:dyDescent="0.3">
      <c r="A396" s="1"/>
    </row>
    <row r="397" spans="1:1" ht="14.25" customHeight="1" x14ac:dyDescent="0.3">
      <c r="A397" s="1"/>
    </row>
    <row r="398" spans="1:1" ht="14.25" customHeight="1" x14ac:dyDescent="0.3">
      <c r="A398" s="1"/>
    </row>
    <row r="399" spans="1:1" ht="14.25" customHeight="1" x14ac:dyDescent="0.3">
      <c r="A399" s="1"/>
    </row>
    <row r="400" spans="1:1" ht="14.25" customHeight="1" x14ac:dyDescent="0.3">
      <c r="A400" s="1"/>
    </row>
    <row r="401" spans="1:1" ht="14.25" customHeight="1" x14ac:dyDescent="0.3">
      <c r="A401" s="1"/>
    </row>
    <row r="402" spans="1:1" ht="14.25" customHeight="1" x14ac:dyDescent="0.3">
      <c r="A402" s="1"/>
    </row>
    <row r="403" spans="1:1" ht="14.25" customHeight="1" x14ac:dyDescent="0.3">
      <c r="A403" s="1"/>
    </row>
    <row r="404" spans="1:1" ht="14.25" customHeight="1" x14ac:dyDescent="0.3">
      <c r="A404" s="1"/>
    </row>
    <row r="405" spans="1:1" ht="14.25" customHeight="1" x14ac:dyDescent="0.3">
      <c r="A405" s="1"/>
    </row>
    <row r="406" spans="1:1" ht="14.25" customHeight="1" x14ac:dyDescent="0.3">
      <c r="A406" s="1"/>
    </row>
    <row r="407" spans="1:1" ht="14.25" customHeight="1" x14ac:dyDescent="0.3">
      <c r="A407" s="1"/>
    </row>
    <row r="408" spans="1:1" ht="14.25" customHeight="1" x14ac:dyDescent="0.3">
      <c r="A408" s="1"/>
    </row>
    <row r="409" spans="1:1" ht="14.25" customHeight="1" x14ac:dyDescent="0.3">
      <c r="A409" s="1"/>
    </row>
    <row r="410" spans="1:1" ht="14.25" customHeight="1" x14ac:dyDescent="0.3">
      <c r="A410" s="1"/>
    </row>
    <row r="411" spans="1:1" ht="14.25" customHeight="1" x14ac:dyDescent="0.3">
      <c r="A411" s="1"/>
    </row>
    <row r="412" spans="1:1" ht="14.25" customHeight="1" x14ac:dyDescent="0.3">
      <c r="A412" s="1"/>
    </row>
    <row r="413" spans="1:1" ht="14.25" customHeight="1" x14ac:dyDescent="0.3">
      <c r="A413" s="1"/>
    </row>
    <row r="414" spans="1:1" ht="14.25" customHeight="1" x14ac:dyDescent="0.3">
      <c r="A414" s="1"/>
    </row>
    <row r="415" spans="1:1" ht="14.25" customHeight="1" x14ac:dyDescent="0.3">
      <c r="A415" s="1"/>
    </row>
    <row r="416" spans="1:1" ht="14.25" customHeight="1" x14ac:dyDescent="0.3">
      <c r="A416" s="1"/>
    </row>
    <row r="417" spans="1:1" ht="14.25" customHeight="1" x14ac:dyDescent="0.3">
      <c r="A417" s="1"/>
    </row>
    <row r="418" spans="1:1" ht="14.25" customHeight="1" x14ac:dyDescent="0.3">
      <c r="A418" s="1"/>
    </row>
    <row r="419" spans="1:1" ht="14.25" customHeight="1" x14ac:dyDescent="0.3">
      <c r="A419" s="1"/>
    </row>
    <row r="420" spans="1:1" ht="14.25" customHeight="1" x14ac:dyDescent="0.3">
      <c r="A420" s="1"/>
    </row>
    <row r="421" spans="1:1" ht="14.25" customHeight="1" x14ac:dyDescent="0.3">
      <c r="A421" s="1"/>
    </row>
    <row r="422" spans="1:1" ht="14.25" customHeight="1" x14ac:dyDescent="0.3">
      <c r="A422" s="1"/>
    </row>
    <row r="423" spans="1:1" ht="14.25" customHeight="1" x14ac:dyDescent="0.3">
      <c r="A423" s="1"/>
    </row>
    <row r="424" spans="1:1" ht="14.25" customHeight="1" x14ac:dyDescent="0.3">
      <c r="A424" s="1"/>
    </row>
    <row r="425" spans="1:1" ht="14.25" customHeight="1" x14ac:dyDescent="0.3">
      <c r="A425" s="1"/>
    </row>
    <row r="426" spans="1:1" ht="14.25" customHeight="1" x14ac:dyDescent="0.3">
      <c r="A426" s="1"/>
    </row>
    <row r="427" spans="1:1" ht="14.25" customHeight="1" x14ac:dyDescent="0.3">
      <c r="A427" s="1"/>
    </row>
    <row r="428" spans="1:1" ht="14.25" customHeight="1" x14ac:dyDescent="0.3">
      <c r="A428" s="1"/>
    </row>
    <row r="429" spans="1:1" ht="14.25" customHeight="1" x14ac:dyDescent="0.3">
      <c r="A429" s="1"/>
    </row>
    <row r="430" spans="1:1" ht="14.25" customHeight="1" x14ac:dyDescent="0.3">
      <c r="A430" s="1"/>
    </row>
    <row r="431" spans="1:1" ht="14.25" customHeight="1" x14ac:dyDescent="0.3">
      <c r="A431" s="1"/>
    </row>
    <row r="432" spans="1:1" ht="14.25" customHeight="1" x14ac:dyDescent="0.3">
      <c r="A432" s="1"/>
    </row>
    <row r="433" spans="1:1" ht="14.25" customHeight="1" x14ac:dyDescent="0.3">
      <c r="A433" s="1"/>
    </row>
    <row r="434" spans="1:1" ht="14.25" customHeight="1" x14ac:dyDescent="0.3">
      <c r="A434" s="1"/>
    </row>
    <row r="435" spans="1:1" ht="14.25" customHeight="1" x14ac:dyDescent="0.3">
      <c r="A435" s="1"/>
    </row>
    <row r="436" spans="1:1" ht="14.25" customHeight="1" x14ac:dyDescent="0.3">
      <c r="A436" s="1"/>
    </row>
    <row r="437" spans="1:1" ht="14.25" customHeight="1" x14ac:dyDescent="0.3">
      <c r="A437" s="1"/>
    </row>
    <row r="438" spans="1:1" ht="14.25" customHeight="1" x14ac:dyDescent="0.3">
      <c r="A438" s="1"/>
    </row>
    <row r="439" spans="1:1" ht="14.25" customHeight="1" x14ac:dyDescent="0.3">
      <c r="A439" s="1"/>
    </row>
    <row r="440" spans="1:1" ht="14.25" customHeight="1" x14ac:dyDescent="0.3">
      <c r="A440" s="1"/>
    </row>
    <row r="441" spans="1:1" ht="14.25" customHeight="1" x14ac:dyDescent="0.3">
      <c r="A441" s="1"/>
    </row>
    <row r="442" spans="1:1" ht="14.25" customHeight="1" x14ac:dyDescent="0.3">
      <c r="A442" s="1"/>
    </row>
    <row r="443" spans="1:1" ht="14.25" customHeight="1" x14ac:dyDescent="0.3">
      <c r="A443" s="1"/>
    </row>
    <row r="444" spans="1:1" ht="14.25" customHeight="1" x14ac:dyDescent="0.3">
      <c r="A444" s="1"/>
    </row>
    <row r="445" spans="1:1" ht="14.25" customHeight="1" x14ac:dyDescent="0.3">
      <c r="A445" s="1"/>
    </row>
    <row r="446" spans="1:1" ht="14.25" customHeight="1" x14ac:dyDescent="0.3">
      <c r="A446" s="1"/>
    </row>
    <row r="447" spans="1:1" ht="14.25" customHeight="1" x14ac:dyDescent="0.3">
      <c r="A447" s="1"/>
    </row>
    <row r="448" spans="1:1" ht="14.25" customHeight="1" x14ac:dyDescent="0.3">
      <c r="A448" s="1"/>
    </row>
    <row r="449" spans="1:1" ht="14.25" customHeight="1" x14ac:dyDescent="0.3">
      <c r="A449" s="1"/>
    </row>
    <row r="450" spans="1:1" ht="14.25" customHeight="1" x14ac:dyDescent="0.3">
      <c r="A450" s="1"/>
    </row>
    <row r="451" spans="1:1" ht="14.25" customHeight="1" x14ac:dyDescent="0.3">
      <c r="A451" s="1"/>
    </row>
    <row r="452" spans="1:1" ht="14.25" customHeight="1" x14ac:dyDescent="0.3">
      <c r="A452" s="1"/>
    </row>
    <row r="453" spans="1:1" ht="14.25" customHeight="1" x14ac:dyDescent="0.3">
      <c r="A453" s="1"/>
    </row>
    <row r="454" spans="1:1" ht="14.25" customHeight="1" x14ac:dyDescent="0.3">
      <c r="A454" s="1"/>
    </row>
    <row r="455" spans="1:1" ht="14.25" customHeight="1" x14ac:dyDescent="0.3">
      <c r="A455" s="1"/>
    </row>
    <row r="456" spans="1:1" ht="14.25" customHeight="1" x14ac:dyDescent="0.3">
      <c r="A456" s="1"/>
    </row>
    <row r="457" spans="1:1" ht="14.25" customHeight="1" x14ac:dyDescent="0.3">
      <c r="A457" s="1"/>
    </row>
    <row r="458" spans="1:1" ht="14.25" customHeight="1" x14ac:dyDescent="0.3">
      <c r="A458" s="1"/>
    </row>
    <row r="459" spans="1:1" ht="14.25" customHeight="1" x14ac:dyDescent="0.3">
      <c r="A459" s="1"/>
    </row>
    <row r="460" spans="1:1" ht="14.25" customHeight="1" x14ac:dyDescent="0.3">
      <c r="A460" s="1"/>
    </row>
    <row r="461" spans="1:1" ht="14.25" customHeight="1" x14ac:dyDescent="0.3">
      <c r="A461" s="1"/>
    </row>
    <row r="462" spans="1:1" ht="14.25" customHeight="1" x14ac:dyDescent="0.3">
      <c r="A462" s="1"/>
    </row>
    <row r="463" spans="1:1" ht="14.25" customHeight="1" x14ac:dyDescent="0.3">
      <c r="A463" s="1"/>
    </row>
    <row r="464" spans="1:1" ht="14.25" customHeight="1" x14ac:dyDescent="0.3">
      <c r="A464" s="1"/>
    </row>
    <row r="465" spans="1:1" ht="14.25" customHeight="1" x14ac:dyDescent="0.3">
      <c r="A465" s="1"/>
    </row>
    <row r="466" spans="1:1" ht="14.25" customHeight="1" x14ac:dyDescent="0.3">
      <c r="A466" s="1"/>
    </row>
    <row r="467" spans="1:1" ht="14.25" customHeight="1" x14ac:dyDescent="0.3">
      <c r="A467" s="1"/>
    </row>
    <row r="468" spans="1:1" ht="14.25" customHeight="1" x14ac:dyDescent="0.3">
      <c r="A468" s="1"/>
    </row>
    <row r="469" spans="1:1" ht="14.25" customHeight="1" x14ac:dyDescent="0.3">
      <c r="A469" s="1"/>
    </row>
    <row r="470" spans="1:1" ht="14.25" customHeight="1" x14ac:dyDescent="0.3">
      <c r="A470" s="1"/>
    </row>
    <row r="471" spans="1:1" ht="14.25" customHeight="1" x14ac:dyDescent="0.3">
      <c r="A471" s="1"/>
    </row>
    <row r="472" spans="1:1" ht="14.25" customHeight="1" x14ac:dyDescent="0.3">
      <c r="A472" s="1"/>
    </row>
    <row r="473" spans="1:1" ht="14.25" customHeight="1" x14ac:dyDescent="0.3">
      <c r="A473" s="1"/>
    </row>
    <row r="474" spans="1:1" ht="14.25" customHeight="1" x14ac:dyDescent="0.3">
      <c r="A474" s="1"/>
    </row>
    <row r="475" spans="1:1" ht="14.25" customHeight="1" x14ac:dyDescent="0.3">
      <c r="A475" s="1"/>
    </row>
    <row r="476" spans="1:1" ht="14.25" customHeight="1" x14ac:dyDescent="0.3">
      <c r="A476" s="1"/>
    </row>
    <row r="477" spans="1:1" ht="14.25" customHeight="1" x14ac:dyDescent="0.3">
      <c r="A477" s="1"/>
    </row>
    <row r="478" spans="1:1" ht="14.25" customHeight="1" x14ac:dyDescent="0.3">
      <c r="A478" s="1"/>
    </row>
    <row r="479" spans="1:1" ht="14.25" customHeight="1" x14ac:dyDescent="0.3">
      <c r="A479" s="1"/>
    </row>
    <row r="480" spans="1:1" ht="14.25" customHeight="1" x14ac:dyDescent="0.3">
      <c r="A480" s="1"/>
    </row>
    <row r="481" spans="1:1" ht="14.25" customHeight="1" x14ac:dyDescent="0.3">
      <c r="A481" s="1"/>
    </row>
    <row r="482" spans="1:1" ht="14.25" customHeight="1" x14ac:dyDescent="0.3">
      <c r="A482" s="1"/>
    </row>
    <row r="483" spans="1:1" ht="14.25" customHeight="1" x14ac:dyDescent="0.3">
      <c r="A483" s="1"/>
    </row>
    <row r="484" spans="1:1" ht="14.25" customHeight="1" x14ac:dyDescent="0.3">
      <c r="A484" s="1"/>
    </row>
    <row r="485" spans="1:1" ht="14.25" customHeight="1" x14ac:dyDescent="0.3">
      <c r="A485" s="1"/>
    </row>
    <row r="486" spans="1:1" ht="14.25" customHeight="1" x14ac:dyDescent="0.3">
      <c r="A486" s="1"/>
    </row>
    <row r="487" spans="1:1" ht="14.25" customHeight="1" x14ac:dyDescent="0.3">
      <c r="A487" s="1"/>
    </row>
    <row r="488" spans="1:1" ht="14.25" customHeight="1" x14ac:dyDescent="0.3">
      <c r="A488" s="1"/>
    </row>
    <row r="489" spans="1:1" ht="14.25" customHeight="1" x14ac:dyDescent="0.3">
      <c r="A489" s="1"/>
    </row>
    <row r="490" spans="1:1" ht="14.25" customHeight="1" x14ac:dyDescent="0.3">
      <c r="A490" s="1"/>
    </row>
    <row r="491" spans="1:1" ht="14.25" customHeight="1" x14ac:dyDescent="0.3">
      <c r="A491" s="1"/>
    </row>
    <row r="492" spans="1:1" ht="14.25" customHeight="1" x14ac:dyDescent="0.3">
      <c r="A492" s="1"/>
    </row>
    <row r="493" spans="1:1" ht="14.25" customHeight="1" x14ac:dyDescent="0.3">
      <c r="A493" s="1"/>
    </row>
    <row r="494" spans="1:1" ht="14.25" customHeight="1" x14ac:dyDescent="0.3">
      <c r="A494" s="1"/>
    </row>
    <row r="495" spans="1:1" ht="14.25" customHeight="1" x14ac:dyDescent="0.3">
      <c r="A495" s="1"/>
    </row>
    <row r="496" spans="1:1" ht="14.25" customHeight="1" x14ac:dyDescent="0.3">
      <c r="A496" s="1"/>
    </row>
    <row r="497" spans="1:1" ht="14.25" customHeight="1" x14ac:dyDescent="0.3">
      <c r="A497" s="1"/>
    </row>
    <row r="498" spans="1:1" ht="14.25" customHeight="1" x14ac:dyDescent="0.3">
      <c r="A498" s="1"/>
    </row>
    <row r="499" spans="1:1" ht="14.25" customHeight="1" x14ac:dyDescent="0.3">
      <c r="A499" s="1"/>
    </row>
    <row r="500" spans="1:1" ht="14.25" customHeight="1" x14ac:dyDescent="0.3">
      <c r="A500" s="1"/>
    </row>
    <row r="501" spans="1:1" ht="14.25" customHeight="1" x14ac:dyDescent="0.3">
      <c r="A501" s="1"/>
    </row>
    <row r="502" spans="1:1" ht="14.25" customHeight="1" x14ac:dyDescent="0.3">
      <c r="A502" s="1"/>
    </row>
    <row r="503" spans="1:1" ht="14.25" customHeight="1" x14ac:dyDescent="0.3">
      <c r="A503" s="1"/>
    </row>
    <row r="504" spans="1:1" ht="14.25" customHeight="1" x14ac:dyDescent="0.3">
      <c r="A504" s="1"/>
    </row>
    <row r="505" spans="1:1" ht="14.25" customHeight="1" x14ac:dyDescent="0.3">
      <c r="A505" s="1"/>
    </row>
    <row r="506" spans="1:1" ht="14.25" customHeight="1" x14ac:dyDescent="0.3">
      <c r="A506" s="1"/>
    </row>
    <row r="507" spans="1:1" ht="14.25" customHeight="1" x14ac:dyDescent="0.3">
      <c r="A507" s="1"/>
    </row>
    <row r="508" spans="1:1" ht="14.25" customHeight="1" x14ac:dyDescent="0.3">
      <c r="A508" s="1"/>
    </row>
    <row r="509" spans="1:1" ht="14.25" customHeight="1" x14ac:dyDescent="0.3">
      <c r="A509" s="1"/>
    </row>
    <row r="510" spans="1:1" ht="14.25" customHeight="1" x14ac:dyDescent="0.3">
      <c r="A510" s="1"/>
    </row>
    <row r="511" spans="1:1" ht="14.25" customHeight="1" x14ac:dyDescent="0.3">
      <c r="A511" s="1"/>
    </row>
    <row r="512" spans="1:1" ht="14.25" customHeight="1" x14ac:dyDescent="0.3">
      <c r="A512" s="1"/>
    </row>
    <row r="513" spans="1:1" ht="14.25" customHeight="1" x14ac:dyDescent="0.3">
      <c r="A513" s="1"/>
    </row>
    <row r="514" spans="1:1" ht="14.25" customHeight="1" x14ac:dyDescent="0.3">
      <c r="A514" s="1"/>
    </row>
    <row r="515" spans="1:1" ht="14.25" customHeight="1" x14ac:dyDescent="0.3">
      <c r="A515" s="1"/>
    </row>
    <row r="516" spans="1:1" ht="14.25" customHeight="1" x14ac:dyDescent="0.3">
      <c r="A516" s="1"/>
    </row>
    <row r="517" spans="1:1" ht="14.25" customHeight="1" x14ac:dyDescent="0.3">
      <c r="A517" s="1"/>
    </row>
    <row r="518" spans="1:1" ht="14.25" customHeight="1" x14ac:dyDescent="0.3">
      <c r="A518" s="1"/>
    </row>
    <row r="519" spans="1:1" ht="14.25" customHeight="1" x14ac:dyDescent="0.3">
      <c r="A519" s="1"/>
    </row>
    <row r="520" spans="1:1" ht="14.25" customHeight="1" x14ac:dyDescent="0.3">
      <c r="A520" s="1"/>
    </row>
    <row r="521" spans="1:1" ht="14.25" customHeight="1" x14ac:dyDescent="0.3">
      <c r="A521" s="1"/>
    </row>
    <row r="522" spans="1:1" ht="14.25" customHeight="1" x14ac:dyDescent="0.3">
      <c r="A522" s="1"/>
    </row>
    <row r="523" spans="1:1" ht="14.25" customHeight="1" x14ac:dyDescent="0.3">
      <c r="A523" s="1"/>
    </row>
    <row r="524" spans="1:1" ht="14.25" customHeight="1" x14ac:dyDescent="0.3">
      <c r="A524" s="1"/>
    </row>
    <row r="525" spans="1:1" ht="14.25" customHeight="1" x14ac:dyDescent="0.3">
      <c r="A525" s="1"/>
    </row>
    <row r="526" spans="1:1" ht="14.25" customHeight="1" x14ac:dyDescent="0.3">
      <c r="A526" s="1"/>
    </row>
    <row r="527" spans="1:1" ht="14.25" customHeight="1" x14ac:dyDescent="0.3">
      <c r="A527" s="1"/>
    </row>
    <row r="528" spans="1:1" ht="14.25" customHeight="1" x14ac:dyDescent="0.3">
      <c r="A528" s="1"/>
    </row>
    <row r="529" spans="1:1" ht="14.25" customHeight="1" x14ac:dyDescent="0.3">
      <c r="A529" s="1"/>
    </row>
    <row r="530" spans="1:1" ht="14.25" customHeight="1" x14ac:dyDescent="0.3">
      <c r="A530" s="1"/>
    </row>
    <row r="531" spans="1:1" ht="14.25" customHeight="1" x14ac:dyDescent="0.3">
      <c r="A531" s="1"/>
    </row>
    <row r="532" spans="1:1" ht="14.25" customHeight="1" x14ac:dyDescent="0.3">
      <c r="A532" s="1"/>
    </row>
    <row r="533" spans="1:1" ht="14.25" customHeight="1" x14ac:dyDescent="0.3">
      <c r="A533" s="1"/>
    </row>
    <row r="534" spans="1:1" ht="14.25" customHeight="1" x14ac:dyDescent="0.3">
      <c r="A534" s="1"/>
    </row>
    <row r="535" spans="1:1" ht="14.25" customHeight="1" x14ac:dyDescent="0.3">
      <c r="A535" s="1"/>
    </row>
    <row r="536" spans="1:1" ht="14.25" customHeight="1" x14ac:dyDescent="0.3">
      <c r="A536" s="1"/>
    </row>
    <row r="537" spans="1:1" ht="14.25" customHeight="1" x14ac:dyDescent="0.3">
      <c r="A537" s="1"/>
    </row>
    <row r="538" spans="1:1" ht="14.25" customHeight="1" x14ac:dyDescent="0.3">
      <c r="A538" s="1"/>
    </row>
    <row r="539" spans="1:1" ht="14.25" customHeight="1" x14ac:dyDescent="0.3">
      <c r="A539" s="1"/>
    </row>
    <row r="540" spans="1:1" ht="14.25" customHeight="1" x14ac:dyDescent="0.3">
      <c r="A540" s="1"/>
    </row>
    <row r="541" spans="1:1" ht="14.25" customHeight="1" x14ac:dyDescent="0.3">
      <c r="A541" s="1"/>
    </row>
    <row r="542" spans="1:1" ht="14.25" customHeight="1" x14ac:dyDescent="0.3">
      <c r="A542" s="1"/>
    </row>
    <row r="543" spans="1:1" ht="14.25" customHeight="1" x14ac:dyDescent="0.3">
      <c r="A543" s="1"/>
    </row>
    <row r="544" spans="1:1" ht="14.25" customHeight="1" x14ac:dyDescent="0.3">
      <c r="A544" s="1"/>
    </row>
    <row r="545" spans="1:1" ht="14.25" customHeight="1" x14ac:dyDescent="0.3">
      <c r="A545" s="1"/>
    </row>
    <row r="546" spans="1:1" ht="14.25" customHeight="1" x14ac:dyDescent="0.3">
      <c r="A546" s="1"/>
    </row>
    <row r="547" spans="1:1" ht="14.25" customHeight="1" x14ac:dyDescent="0.3">
      <c r="A547" s="1"/>
    </row>
    <row r="548" spans="1:1" ht="14.25" customHeight="1" x14ac:dyDescent="0.3">
      <c r="A548" s="1"/>
    </row>
    <row r="549" spans="1:1" ht="14.25" customHeight="1" x14ac:dyDescent="0.3">
      <c r="A549" s="1"/>
    </row>
    <row r="550" spans="1:1" ht="14.25" customHeight="1" x14ac:dyDescent="0.3">
      <c r="A550" s="1"/>
    </row>
    <row r="551" spans="1:1" ht="14.25" customHeight="1" x14ac:dyDescent="0.3">
      <c r="A551" s="1"/>
    </row>
    <row r="552" spans="1:1" ht="14.25" customHeight="1" x14ac:dyDescent="0.3">
      <c r="A552" s="1"/>
    </row>
    <row r="553" spans="1:1" ht="14.25" customHeight="1" x14ac:dyDescent="0.3">
      <c r="A553" s="1"/>
    </row>
    <row r="554" spans="1:1" ht="14.25" customHeight="1" x14ac:dyDescent="0.3">
      <c r="A554" s="1"/>
    </row>
    <row r="555" spans="1:1" ht="14.25" customHeight="1" x14ac:dyDescent="0.3">
      <c r="A555" s="1"/>
    </row>
    <row r="556" spans="1:1" ht="14.25" customHeight="1" x14ac:dyDescent="0.3">
      <c r="A556" s="1"/>
    </row>
    <row r="557" spans="1:1" ht="14.25" customHeight="1" x14ac:dyDescent="0.3">
      <c r="A557" s="1"/>
    </row>
    <row r="558" spans="1:1" ht="14.25" customHeight="1" x14ac:dyDescent="0.3">
      <c r="A558" s="1"/>
    </row>
    <row r="559" spans="1:1" ht="14.25" customHeight="1" x14ac:dyDescent="0.3">
      <c r="A559" s="1"/>
    </row>
    <row r="560" spans="1:1" ht="14.25" customHeight="1" x14ac:dyDescent="0.3">
      <c r="A560" s="1"/>
    </row>
    <row r="561" spans="1:1" ht="14.25" customHeight="1" x14ac:dyDescent="0.3">
      <c r="A561" s="1"/>
    </row>
    <row r="562" spans="1:1" ht="14.25" customHeight="1" x14ac:dyDescent="0.3">
      <c r="A562" s="1"/>
    </row>
    <row r="563" spans="1:1" ht="14.25" customHeight="1" x14ac:dyDescent="0.3">
      <c r="A563" s="1"/>
    </row>
    <row r="564" spans="1:1" ht="14.25" customHeight="1" x14ac:dyDescent="0.3">
      <c r="A564" s="1"/>
    </row>
    <row r="565" spans="1:1" ht="14.25" customHeight="1" x14ac:dyDescent="0.3">
      <c r="A565" s="1"/>
    </row>
    <row r="566" spans="1:1" ht="14.25" customHeight="1" x14ac:dyDescent="0.3">
      <c r="A566" s="1"/>
    </row>
    <row r="567" spans="1:1" ht="14.25" customHeight="1" x14ac:dyDescent="0.3">
      <c r="A567" s="1"/>
    </row>
    <row r="568" spans="1:1" ht="14.25" customHeight="1" x14ac:dyDescent="0.3">
      <c r="A568" s="1"/>
    </row>
    <row r="569" spans="1:1" ht="14.25" customHeight="1" x14ac:dyDescent="0.3">
      <c r="A569" s="1"/>
    </row>
    <row r="570" spans="1:1" ht="14.25" customHeight="1" x14ac:dyDescent="0.3">
      <c r="A570" s="1"/>
    </row>
    <row r="571" spans="1:1" ht="14.25" customHeight="1" x14ac:dyDescent="0.3">
      <c r="A571" s="1"/>
    </row>
    <row r="572" spans="1:1" ht="14.25" customHeight="1" x14ac:dyDescent="0.3">
      <c r="A572" s="1"/>
    </row>
    <row r="573" spans="1:1" ht="14.25" customHeight="1" x14ac:dyDescent="0.3">
      <c r="A573" s="1"/>
    </row>
    <row r="574" spans="1:1" ht="14.25" customHeight="1" x14ac:dyDescent="0.3">
      <c r="A574" s="1"/>
    </row>
    <row r="575" spans="1:1" ht="14.25" customHeight="1" x14ac:dyDescent="0.3">
      <c r="A575" s="1"/>
    </row>
    <row r="576" spans="1:1" ht="14.25" customHeight="1" x14ac:dyDescent="0.3">
      <c r="A576" s="1"/>
    </row>
    <row r="577" spans="1:1" ht="14.25" customHeight="1" x14ac:dyDescent="0.3">
      <c r="A577" s="1"/>
    </row>
    <row r="578" spans="1:1" ht="14.25" customHeight="1" x14ac:dyDescent="0.3">
      <c r="A578" s="1"/>
    </row>
    <row r="579" spans="1:1" ht="14.25" customHeight="1" x14ac:dyDescent="0.3">
      <c r="A579" s="1"/>
    </row>
    <row r="580" spans="1:1" ht="14.25" customHeight="1" x14ac:dyDescent="0.3">
      <c r="A580" s="1"/>
    </row>
    <row r="581" spans="1:1" ht="14.25" customHeight="1" x14ac:dyDescent="0.3">
      <c r="A581" s="1"/>
    </row>
    <row r="582" spans="1:1" ht="14.25" customHeight="1" x14ac:dyDescent="0.3">
      <c r="A582" s="1"/>
    </row>
    <row r="583" spans="1:1" ht="14.25" customHeight="1" x14ac:dyDescent="0.3">
      <c r="A583" s="1"/>
    </row>
    <row r="584" spans="1:1" ht="14.25" customHeight="1" x14ac:dyDescent="0.3">
      <c r="A584" s="1"/>
    </row>
    <row r="585" spans="1:1" ht="14.25" customHeight="1" x14ac:dyDescent="0.3">
      <c r="A585" s="1"/>
    </row>
    <row r="586" spans="1:1" ht="14.25" customHeight="1" x14ac:dyDescent="0.3">
      <c r="A586" s="1"/>
    </row>
    <row r="587" spans="1:1" ht="14.25" customHeight="1" x14ac:dyDescent="0.3">
      <c r="A587" s="1"/>
    </row>
    <row r="588" spans="1:1" ht="14.25" customHeight="1" x14ac:dyDescent="0.3">
      <c r="A588" s="1"/>
    </row>
    <row r="589" spans="1:1" ht="14.25" customHeight="1" x14ac:dyDescent="0.3">
      <c r="A589" s="1"/>
    </row>
    <row r="590" spans="1:1" ht="14.25" customHeight="1" x14ac:dyDescent="0.3">
      <c r="A590" s="1"/>
    </row>
    <row r="591" spans="1:1" ht="14.25" customHeight="1" x14ac:dyDescent="0.3">
      <c r="A591" s="1"/>
    </row>
    <row r="592" spans="1:1" ht="14.25" customHeight="1" x14ac:dyDescent="0.3">
      <c r="A592" s="1"/>
    </row>
    <row r="593" spans="1:1" ht="14.25" customHeight="1" x14ac:dyDescent="0.3">
      <c r="A593" s="1"/>
    </row>
    <row r="594" spans="1:1" ht="14.25" customHeight="1" x14ac:dyDescent="0.3">
      <c r="A594" s="1"/>
    </row>
    <row r="595" spans="1:1" ht="14.25" customHeight="1" x14ac:dyDescent="0.3">
      <c r="A595" s="1"/>
    </row>
    <row r="596" spans="1:1" ht="14.25" customHeight="1" x14ac:dyDescent="0.3">
      <c r="A596" s="1"/>
    </row>
    <row r="597" spans="1:1" ht="14.25" customHeight="1" x14ac:dyDescent="0.3">
      <c r="A597" s="1"/>
    </row>
    <row r="598" spans="1:1" ht="14.25" customHeight="1" x14ac:dyDescent="0.3">
      <c r="A598" s="1"/>
    </row>
    <row r="599" spans="1:1" ht="14.25" customHeight="1" x14ac:dyDescent="0.3">
      <c r="A599" s="1"/>
    </row>
    <row r="600" spans="1:1" ht="14.25" customHeight="1" x14ac:dyDescent="0.3">
      <c r="A600" s="1"/>
    </row>
    <row r="601" spans="1:1" ht="14.25" customHeight="1" x14ac:dyDescent="0.3">
      <c r="A601" s="1"/>
    </row>
    <row r="602" spans="1:1" ht="14.25" customHeight="1" x14ac:dyDescent="0.3">
      <c r="A602" s="1"/>
    </row>
    <row r="603" spans="1:1" ht="14.25" customHeight="1" x14ac:dyDescent="0.3">
      <c r="A603" s="1"/>
    </row>
    <row r="604" spans="1:1" ht="14.25" customHeight="1" x14ac:dyDescent="0.3">
      <c r="A604" s="1"/>
    </row>
    <row r="605" spans="1:1" ht="14.25" customHeight="1" x14ac:dyDescent="0.3">
      <c r="A605" s="1"/>
    </row>
    <row r="606" spans="1:1" ht="14.25" customHeight="1" x14ac:dyDescent="0.3">
      <c r="A606" s="1"/>
    </row>
    <row r="607" spans="1:1" ht="14.25" customHeight="1" x14ac:dyDescent="0.3">
      <c r="A607" s="1"/>
    </row>
    <row r="608" spans="1:1" ht="14.25" customHeight="1" x14ac:dyDescent="0.3">
      <c r="A608" s="1"/>
    </row>
    <row r="609" spans="1:1" ht="14.25" customHeight="1" x14ac:dyDescent="0.3">
      <c r="A609" s="1"/>
    </row>
    <row r="610" spans="1:1" ht="14.25" customHeight="1" x14ac:dyDescent="0.3">
      <c r="A610" s="1"/>
    </row>
    <row r="611" spans="1:1" ht="14.25" customHeight="1" x14ac:dyDescent="0.3">
      <c r="A611" s="1"/>
    </row>
    <row r="612" spans="1:1" ht="14.25" customHeight="1" x14ac:dyDescent="0.3">
      <c r="A612" s="1"/>
    </row>
    <row r="613" spans="1:1" ht="14.25" customHeight="1" x14ac:dyDescent="0.3">
      <c r="A613" s="1"/>
    </row>
    <row r="614" spans="1:1" ht="14.25" customHeight="1" x14ac:dyDescent="0.3">
      <c r="A614" s="1"/>
    </row>
    <row r="615" spans="1:1" ht="14.25" customHeight="1" x14ac:dyDescent="0.3">
      <c r="A615" s="1"/>
    </row>
    <row r="616" spans="1:1" ht="14.25" customHeight="1" x14ac:dyDescent="0.3">
      <c r="A616" s="1"/>
    </row>
    <row r="617" spans="1:1" ht="14.25" customHeight="1" x14ac:dyDescent="0.3">
      <c r="A617" s="1"/>
    </row>
    <row r="618" spans="1:1" ht="14.25" customHeight="1" x14ac:dyDescent="0.3">
      <c r="A618" s="1"/>
    </row>
    <row r="619" spans="1:1" ht="14.25" customHeight="1" x14ac:dyDescent="0.3">
      <c r="A619" s="1"/>
    </row>
    <row r="620" spans="1:1" ht="14.25" customHeight="1" x14ac:dyDescent="0.3">
      <c r="A620" s="1"/>
    </row>
    <row r="621" spans="1:1" ht="14.25" customHeight="1" x14ac:dyDescent="0.3">
      <c r="A621" s="1"/>
    </row>
    <row r="622" spans="1:1" ht="14.25" customHeight="1" x14ac:dyDescent="0.3">
      <c r="A622" s="1"/>
    </row>
    <row r="623" spans="1:1" ht="14.25" customHeight="1" x14ac:dyDescent="0.3">
      <c r="A623" s="1"/>
    </row>
    <row r="624" spans="1:1" ht="14.25" customHeight="1" x14ac:dyDescent="0.3">
      <c r="A624" s="1"/>
    </row>
    <row r="625" spans="1:1" ht="14.25" customHeight="1" x14ac:dyDescent="0.3">
      <c r="A625" s="1"/>
    </row>
    <row r="626" spans="1:1" ht="14.25" customHeight="1" x14ac:dyDescent="0.3">
      <c r="A626" s="1"/>
    </row>
    <row r="627" spans="1:1" ht="14.25" customHeight="1" x14ac:dyDescent="0.3">
      <c r="A627" s="1"/>
    </row>
    <row r="628" spans="1:1" ht="14.25" customHeight="1" x14ac:dyDescent="0.3">
      <c r="A628" s="1"/>
    </row>
    <row r="629" spans="1:1" ht="14.25" customHeight="1" x14ac:dyDescent="0.3">
      <c r="A629" s="1"/>
    </row>
    <row r="630" spans="1:1" ht="14.25" customHeight="1" x14ac:dyDescent="0.3">
      <c r="A630" s="1"/>
    </row>
    <row r="631" spans="1:1" ht="14.25" customHeight="1" x14ac:dyDescent="0.3">
      <c r="A631" s="1"/>
    </row>
    <row r="632" spans="1:1" ht="14.25" customHeight="1" x14ac:dyDescent="0.3">
      <c r="A632" s="1"/>
    </row>
    <row r="633" spans="1:1" ht="14.25" customHeight="1" x14ac:dyDescent="0.3">
      <c r="A633" s="1"/>
    </row>
    <row r="634" spans="1:1" ht="14.25" customHeight="1" x14ac:dyDescent="0.3">
      <c r="A634" s="1"/>
    </row>
    <row r="635" spans="1:1" ht="14.25" customHeight="1" x14ac:dyDescent="0.3">
      <c r="A635" s="1"/>
    </row>
    <row r="636" spans="1:1" ht="14.25" customHeight="1" x14ac:dyDescent="0.3">
      <c r="A636" s="1"/>
    </row>
    <row r="637" spans="1:1" ht="14.25" customHeight="1" x14ac:dyDescent="0.3">
      <c r="A637" s="1"/>
    </row>
    <row r="638" spans="1:1" ht="14.25" customHeight="1" x14ac:dyDescent="0.3">
      <c r="A638" s="1"/>
    </row>
    <row r="639" spans="1:1" ht="14.25" customHeight="1" x14ac:dyDescent="0.3">
      <c r="A639" s="1"/>
    </row>
    <row r="640" spans="1:1" ht="14.25" customHeight="1" x14ac:dyDescent="0.3">
      <c r="A640" s="1"/>
    </row>
    <row r="641" spans="1:1" ht="14.25" customHeight="1" x14ac:dyDescent="0.3">
      <c r="A641" s="1"/>
    </row>
    <row r="642" spans="1:1" ht="14.25" customHeight="1" x14ac:dyDescent="0.3">
      <c r="A642" s="1"/>
    </row>
    <row r="643" spans="1:1" ht="14.25" customHeight="1" x14ac:dyDescent="0.3">
      <c r="A643" s="1"/>
    </row>
    <row r="644" spans="1:1" ht="14.25" customHeight="1" x14ac:dyDescent="0.3">
      <c r="A644" s="1"/>
    </row>
    <row r="645" spans="1:1" ht="14.25" customHeight="1" x14ac:dyDescent="0.3">
      <c r="A645" s="1"/>
    </row>
    <row r="646" spans="1:1" ht="14.25" customHeight="1" x14ac:dyDescent="0.3">
      <c r="A646" s="1"/>
    </row>
    <row r="647" spans="1:1" ht="14.25" customHeight="1" x14ac:dyDescent="0.3">
      <c r="A647" s="1"/>
    </row>
    <row r="648" spans="1:1" ht="14.25" customHeight="1" x14ac:dyDescent="0.3">
      <c r="A648" s="1"/>
    </row>
    <row r="649" spans="1:1" ht="14.25" customHeight="1" x14ac:dyDescent="0.3">
      <c r="A649" s="1"/>
    </row>
    <row r="650" spans="1:1" ht="14.25" customHeight="1" x14ac:dyDescent="0.3">
      <c r="A650" s="1"/>
    </row>
    <row r="651" spans="1:1" ht="14.25" customHeight="1" x14ac:dyDescent="0.3">
      <c r="A651" s="1"/>
    </row>
    <row r="652" spans="1:1" ht="14.25" customHeight="1" x14ac:dyDescent="0.3">
      <c r="A652" s="1"/>
    </row>
    <row r="653" spans="1:1" ht="14.25" customHeight="1" x14ac:dyDescent="0.3">
      <c r="A653" s="1"/>
    </row>
    <row r="654" spans="1:1" ht="14.25" customHeight="1" x14ac:dyDescent="0.3">
      <c r="A654" s="1"/>
    </row>
    <row r="655" spans="1:1" ht="14.25" customHeight="1" x14ac:dyDescent="0.3">
      <c r="A655" s="1"/>
    </row>
    <row r="656" spans="1:1" ht="14.25" customHeight="1" x14ac:dyDescent="0.3">
      <c r="A656" s="1"/>
    </row>
    <row r="657" spans="1:1" ht="14.25" customHeight="1" x14ac:dyDescent="0.3">
      <c r="A657" s="1"/>
    </row>
    <row r="658" spans="1:1" ht="14.25" customHeight="1" x14ac:dyDescent="0.3">
      <c r="A658" s="1"/>
    </row>
    <row r="659" spans="1:1" ht="14.25" customHeight="1" x14ac:dyDescent="0.3">
      <c r="A659" s="1"/>
    </row>
    <row r="660" spans="1:1" ht="14.25" customHeight="1" x14ac:dyDescent="0.3">
      <c r="A660" s="1"/>
    </row>
    <row r="661" spans="1:1" ht="14.25" customHeight="1" x14ac:dyDescent="0.3">
      <c r="A661" s="1"/>
    </row>
    <row r="662" spans="1:1" ht="14.25" customHeight="1" x14ac:dyDescent="0.3">
      <c r="A662" s="1"/>
    </row>
    <row r="663" spans="1:1" ht="14.25" customHeight="1" x14ac:dyDescent="0.3">
      <c r="A663" s="1"/>
    </row>
    <row r="664" spans="1:1" ht="14.25" customHeight="1" x14ac:dyDescent="0.3">
      <c r="A664" s="1"/>
    </row>
    <row r="665" spans="1:1" ht="14.25" customHeight="1" x14ac:dyDescent="0.3">
      <c r="A665" s="1"/>
    </row>
    <row r="666" spans="1:1" ht="14.25" customHeight="1" x14ac:dyDescent="0.3">
      <c r="A666" s="1"/>
    </row>
    <row r="667" spans="1:1" ht="14.25" customHeight="1" x14ac:dyDescent="0.3">
      <c r="A667" s="1"/>
    </row>
    <row r="668" spans="1:1" ht="14.25" customHeight="1" x14ac:dyDescent="0.3">
      <c r="A668" s="1"/>
    </row>
    <row r="669" spans="1:1" ht="14.25" customHeight="1" x14ac:dyDescent="0.3">
      <c r="A669" s="1"/>
    </row>
    <row r="670" spans="1:1" ht="14.25" customHeight="1" x14ac:dyDescent="0.3">
      <c r="A670" s="1"/>
    </row>
    <row r="671" spans="1:1" ht="14.25" customHeight="1" x14ac:dyDescent="0.3">
      <c r="A671" s="1"/>
    </row>
    <row r="672" spans="1:1" ht="14.25" customHeight="1" x14ac:dyDescent="0.3">
      <c r="A672" s="1"/>
    </row>
    <row r="673" spans="1:1" ht="14.25" customHeight="1" x14ac:dyDescent="0.3">
      <c r="A673" s="1"/>
    </row>
    <row r="674" spans="1:1" ht="14.25" customHeight="1" x14ac:dyDescent="0.3">
      <c r="A674" s="1"/>
    </row>
    <row r="675" spans="1:1" ht="14.25" customHeight="1" x14ac:dyDescent="0.3">
      <c r="A675" s="1"/>
    </row>
    <row r="676" spans="1:1" ht="14.25" customHeight="1" x14ac:dyDescent="0.3">
      <c r="A676" s="1"/>
    </row>
    <row r="677" spans="1:1" ht="14.25" customHeight="1" x14ac:dyDescent="0.3">
      <c r="A677" s="1"/>
    </row>
    <row r="678" spans="1:1" ht="14.25" customHeight="1" x14ac:dyDescent="0.3">
      <c r="A678" s="1"/>
    </row>
    <row r="679" spans="1:1" ht="14.25" customHeight="1" x14ac:dyDescent="0.3">
      <c r="A679" s="1"/>
    </row>
    <row r="680" spans="1:1" ht="14.25" customHeight="1" x14ac:dyDescent="0.3">
      <c r="A680" s="1"/>
    </row>
    <row r="681" spans="1:1" ht="14.25" customHeight="1" x14ac:dyDescent="0.3">
      <c r="A681" s="1"/>
    </row>
    <row r="682" spans="1:1" ht="14.25" customHeight="1" x14ac:dyDescent="0.3">
      <c r="A682" s="1"/>
    </row>
    <row r="683" spans="1:1" ht="14.25" customHeight="1" x14ac:dyDescent="0.3">
      <c r="A683" s="1"/>
    </row>
    <row r="684" spans="1:1" ht="14.25" customHeight="1" x14ac:dyDescent="0.3">
      <c r="A684" s="1"/>
    </row>
    <row r="685" spans="1:1" ht="14.25" customHeight="1" x14ac:dyDescent="0.3">
      <c r="A685" s="1"/>
    </row>
    <row r="686" spans="1:1" ht="14.25" customHeight="1" x14ac:dyDescent="0.3">
      <c r="A686" s="1"/>
    </row>
    <row r="687" spans="1:1" ht="14.25" customHeight="1" x14ac:dyDescent="0.3">
      <c r="A687" s="1"/>
    </row>
    <row r="688" spans="1:1" ht="14.25" customHeight="1" x14ac:dyDescent="0.3">
      <c r="A688" s="1"/>
    </row>
    <row r="689" spans="1:1" ht="14.25" customHeight="1" x14ac:dyDescent="0.3">
      <c r="A689" s="1"/>
    </row>
    <row r="690" spans="1:1" ht="14.25" customHeight="1" x14ac:dyDescent="0.3">
      <c r="A690" s="1"/>
    </row>
    <row r="691" spans="1:1" ht="14.25" customHeight="1" x14ac:dyDescent="0.3">
      <c r="A691" s="1"/>
    </row>
    <row r="692" spans="1:1" ht="14.25" customHeight="1" x14ac:dyDescent="0.3">
      <c r="A692" s="1"/>
    </row>
    <row r="693" spans="1:1" ht="14.25" customHeight="1" x14ac:dyDescent="0.3">
      <c r="A693" s="1"/>
    </row>
    <row r="694" spans="1:1" ht="14.25" customHeight="1" x14ac:dyDescent="0.3">
      <c r="A694" s="1"/>
    </row>
    <row r="695" spans="1:1" ht="14.25" customHeight="1" x14ac:dyDescent="0.3">
      <c r="A695" s="1"/>
    </row>
    <row r="696" spans="1:1" ht="14.25" customHeight="1" x14ac:dyDescent="0.3">
      <c r="A696" s="1"/>
    </row>
    <row r="697" spans="1:1" ht="14.25" customHeight="1" x14ac:dyDescent="0.3">
      <c r="A697" s="1"/>
    </row>
    <row r="698" spans="1:1" ht="14.25" customHeight="1" x14ac:dyDescent="0.3">
      <c r="A698" s="1"/>
    </row>
    <row r="699" spans="1:1" ht="14.25" customHeight="1" x14ac:dyDescent="0.3">
      <c r="A699" s="1"/>
    </row>
    <row r="700" spans="1:1" ht="14.25" customHeight="1" x14ac:dyDescent="0.3">
      <c r="A700" s="1"/>
    </row>
    <row r="701" spans="1:1" ht="14.25" customHeight="1" x14ac:dyDescent="0.3">
      <c r="A701" s="1"/>
    </row>
    <row r="702" spans="1:1" ht="14.25" customHeight="1" x14ac:dyDescent="0.3">
      <c r="A702" s="1"/>
    </row>
    <row r="703" spans="1:1" ht="14.25" customHeight="1" x14ac:dyDescent="0.3">
      <c r="A703" s="1"/>
    </row>
    <row r="704" spans="1:1" ht="14.25" customHeight="1" x14ac:dyDescent="0.3">
      <c r="A704" s="1"/>
    </row>
    <row r="705" spans="1:1" ht="14.25" customHeight="1" x14ac:dyDescent="0.3">
      <c r="A705" s="1"/>
    </row>
    <row r="706" spans="1:1" ht="14.25" customHeight="1" x14ac:dyDescent="0.3">
      <c r="A706" s="1"/>
    </row>
    <row r="707" spans="1:1" ht="14.25" customHeight="1" x14ac:dyDescent="0.3">
      <c r="A707" s="1"/>
    </row>
    <row r="708" spans="1:1" ht="14.25" customHeight="1" x14ac:dyDescent="0.3">
      <c r="A708" s="1"/>
    </row>
    <row r="709" spans="1:1" ht="14.25" customHeight="1" x14ac:dyDescent="0.3">
      <c r="A709" s="1"/>
    </row>
    <row r="710" spans="1:1" ht="14.25" customHeight="1" x14ac:dyDescent="0.3">
      <c r="A710" s="1"/>
    </row>
    <row r="711" spans="1:1" ht="14.25" customHeight="1" x14ac:dyDescent="0.3">
      <c r="A711" s="1"/>
    </row>
    <row r="712" spans="1:1" ht="14.25" customHeight="1" x14ac:dyDescent="0.3">
      <c r="A712" s="1"/>
    </row>
    <row r="713" spans="1:1" ht="14.25" customHeight="1" x14ac:dyDescent="0.3">
      <c r="A713" s="1"/>
    </row>
    <row r="714" spans="1:1" ht="14.25" customHeight="1" x14ac:dyDescent="0.3">
      <c r="A714" s="1"/>
    </row>
    <row r="715" spans="1:1" ht="14.25" customHeight="1" x14ac:dyDescent="0.3">
      <c r="A715" s="1"/>
    </row>
    <row r="716" spans="1:1" ht="14.25" customHeight="1" x14ac:dyDescent="0.3">
      <c r="A716" s="1"/>
    </row>
    <row r="717" spans="1:1" ht="14.25" customHeight="1" x14ac:dyDescent="0.3">
      <c r="A717" s="1"/>
    </row>
    <row r="718" spans="1:1" ht="14.25" customHeight="1" x14ac:dyDescent="0.3">
      <c r="A718" s="1"/>
    </row>
    <row r="719" spans="1:1" ht="14.25" customHeight="1" x14ac:dyDescent="0.3">
      <c r="A719" s="1"/>
    </row>
    <row r="720" spans="1:1" ht="14.25" customHeight="1" x14ac:dyDescent="0.3">
      <c r="A720" s="1"/>
    </row>
    <row r="721" spans="1:1" ht="14.25" customHeight="1" x14ac:dyDescent="0.3">
      <c r="A721" s="1"/>
    </row>
    <row r="722" spans="1:1" ht="14.25" customHeight="1" x14ac:dyDescent="0.3">
      <c r="A722" s="1"/>
    </row>
    <row r="723" spans="1:1" ht="14.25" customHeight="1" x14ac:dyDescent="0.3">
      <c r="A723" s="1"/>
    </row>
    <row r="724" spans="1:1" ht="14.25" customHeight="1" x14ac:dyDescent="0.3">
      <c r="A724" s="1"/>
    </row>
    <row r="725" spans="1:1" ht="14.25" customHeight="1" x14ac:dyDescent="0.3">
      <c r="A725" s="1"/>
    </row>
    <row r="726" spans="1:1" ht="14.25" customHeight="1" x14ac:dyDescent="0.3">
      <c r="A726" s="1"/>
    </row>
    <row r="727" spans="1:1" ht="14.25" customHeight="1" x14ac:dyDescent="0.3">
      <c r="A727" s="1"/>
    </row>
    <row r="728" spans="1:1" ht="14.25" customHeight="1" x14ac:dyDescent="0.3">
      <c r="A728" s="1"/>
    </row>
    <row r="729" spans="1:1" ht="14.25" customHeight="1" x14ac:dyDescent="0.3">
      <c r="A729" s="1"/>
    </row>
    <row r="730" spans="1:1" ht="14.25" customHeight="1" x14ac:dyDescent="0.3">
      <c r="A730" s="1"/>
    </row>
    <row r="731" spans="1:1" ht="14.25" customHeight="1" x14ac:dyDescent="0.3">
      <c r="A731" s="1"/>
    </row>
    <row r="732" spans="1:1" ht="14.25" customHeight="1" x14ac:dyDescent="0.3">
      <c r="A732" s="1"/>
    </row>
    <row r="733" spans="1:1" ht="14.25" customHeight="1" x14ac:dyDescent="0.3">
      <c r="A733" s="1"/>
    </row>
    <row r="734" spans="1:1" ht="14.25" customHeight="1" x14ac:dyDescent="0.3">
      <c r="A734" s="1"/>
    </row>
    <row r="735" spans="1:1" ht="14.25" customHeight="1" x14ac:dyDescent="0.3">
      <c r="A735" s="1"/>
    </row>
    <row r="736" spans="1:1" ht="14.25" customHeight="1" x14ac:dyDescent="0.3">
      <c r="A736" s="1"/>
    </row>
    <row r="737" spans="1:1" ht="14.25" customHeight="1" x14ac:dyDescent="0.3">
      <c r="A737" s="1"/>
    </row>
    <row r="738" spans="1:1" ht="14.25" customHeight="1" x14ac:dyDescent="0.3">
      <c r="A738" s="1"/>
    </row>
    <row r="739" spans="1:1" ht="14.25" customHeight="1" x14ac:dyDescent="0.3">
      <c r="A739" s="1"/>
    </row>
    <row r="740" spans="1:1" ht="14.25" customHeight="1" x14ac:dyDescent="0.3">
      <c r="A740" s="1"/>
    </row>
    <row r="741" spans="1:1" ht="14.25" customHeight="1" x14ac:dyDescent="0.3">
      <c r="A741" s="1"/>
    </row>
    <row r="742" spans="1:1" ht="14.25" customHeight="1" x14ac:dyDescent="0.3">
      <c r="A742" s="1"/>
    </row>
    <row r="743" spans="1:1" ht="14.25" customHeight="1" x14ac:dyDescent="0.3">
      <c r="A743" s="1"/>
    </row>
    <row r="744" spans="1:1" ht="14.25" customHeight="1" x14ac:dyDescent="0.3">
      <c r="A744" s="1"/>
    </row>
    <row r="745" spans="1:1" ht="14.25" customHeight="1" x14ac:dyDescent="0.3">
      <c r="A745" s="1"/>
    </row>
    <row r="746" spans="1:1" ht="14.25" customHeight="1" x14ac:dyDescent="0.3">
      <c r="A746" s="1"/>
    </row>
    <row r="747" spans="1:1" ht="14.25" customHeight="1" x14ac:dyDescent="0.3">
      <c r="A747" s="1"/>
    </row>
    <row r="748" spans="1:1" ht="14.25" customHeight="1" x14ac:dyDescent="0.3">
      <c r="A748" s="1"/>
    </row>
    <row r="749" spans="1:1" ht="14.25" customHeight="1" x14ac:dyDescent="0.3">
      <c r="A749" s="1"/>
    </row>
    <row r="750" spans="1:1" ht="14.25" customHeight="1" x14ac:dyDescent="0.3">
      <c r="A750" s="1"/>
    </row>
    <row r="751" spans="1:1" ht="14.25" customHeight="1" x14ac:dyDescent="0.3">
      <c r="A751" s="1"/>
    </row>
    <row r="752" spans="1:1" ht="14.25" customHeight="1" x14ac:dyDescent="0.3">
      <c r="A752" s="1"/>
    </row>
    <row r="753" spans="1:1" ht="14.25" customHeight="1" x14ac:dyDescent="0.3">
      <c r="A753" s="1"/>
    </row>
    <row r="754" spans="1:1" ht="14.25" customHeight="1" x14ac:dyDescent="0.3">
      <c r="A754" s="1"/>
    </row>
    <row r="755" spans="1:1" ht="14.25" customHeight="1" x14ac:dyDescent="0.3">
      <c r="A755" s="1"/>
    </row>
    <row r="756" spans="1:1" ht="14.25" customHeight="1" x14ac:dyDescent="0.3">
      <c r="A756" s="1"/>
    </row>
    <row r="757" spans="1:1" ht="14.25" customHeight="1" x14ac:dyDescent="0.3">
      <c r="A757" s="1"/>
    </row>
    <row r="758" spans="1:1" ht="14.25" customHeight="1" x14ac:dyDescent="0.3">
      <c r="A758" s="1"/>
    </row>
    <row r="759" spans="1:1" ht="14.25" customHeight="1" x14ac:dyDescent="0.3">
      <c r="A759" s="1"/>
    </row>
    <row r="760" spans="1:1" ht="14.25" customHeight="1" x14ac:dyDescent="0.3">
      <c r="A760" s="1"/>
    </row>
    <row r="761" spans="1:1" ht="14.25" customHeight="1" x14ac:dyDescent="0.3">
      <c r="A761" s="1"/>
    </row>
    <row r="762" spans="1:1" ht="14.25" customHeight="1" x14ac:dyDescent="0.3">
      <c r="A762" s="1"/>
    </row>
    <row r="763" spans="1:1" ht="14.25" customHeight="1" x14ac:dyDescent="0.3">
      <c r="A763" s="1"/>
    </row>
    <row r="764" spans="1:1" ht="14.25" customHeight="1" x14ac:dyDescent="0.3">
      <c r="A764" s="1"/>
    </row>
    <row r="765" spans="1:1" ht="14.25" customHeight="1" x14ac:dyDescent="0.3">
      <c r="A765" s="1"/>
    </row>
    <row r="766" spans="1:1" ht="14.25" customHeight="1" x14ac:dyDescent="0.3">
      <c r="A766" s="1"/>
    </row>
    <row r="767" spans="1:1" ht="14.25" customHeight="1" x14ac:dyDescent="0.3">
      <c r="A767" s="1"/>
    </row>
    <row r="768" spans="1:1" ht="14.25" customHeight="1" x14ac:dyDescent="0.3">
      <c r="A768" s="1"/>
    </row>
    <row r="769" spans="1:1" ht="14.25" customHeight="1" x14ac:dyDescent="0.3">
      <c r="A769" s="1"/>
    </row>
    <row r="770" spans="1:1" ht="14.25" customHeight="1" x14ac:dyDescent="0.3">
      <c r="A770" s="1"/>
    </row>
    <row r="771" spans="1:1" ht="14.25" customHeight="1" x14ac:dyDescent="0.3">
      <c r="A771" s="1"/>
    </row>
    <row r="772" spans="1:1" ht="14.25" customHeight="1" x14ac:dyDescent="0.3">
      <c r="A772" s="1"/>
    </row>
    <row r="773" spans="1:1" ht="14.25" customHeight="1" x14ac:dyDescent="0.3">
      <c r="A773" s="1"/>
    </row>
    <row r="774" spans="1:1" ht="14.25" customHeight="1" x14ac:dyDescent="0.3">
      <c r="A774" s="1"/>
    </row>
    <row r="775" spans="1:1" ht="14.25" customHeight="1" x14ac:dyDescent="0.3">
      <c r="A775" s="1"/>
    </row>
    <row r="776" spans="1:1" ht="14.25" customHeight="1" x14ac:dyDescent="0.3">
      <c r="A776" s="1"/>
    </row>
    <row r="777" spans="1:1" ht="14.25" customHeight="1" x14ac:dyDescent="0.3">
      <c r="A777" s="1"/>
    </row>
    <row r="778" spans="1:1" ht="14.25" customHeight="1" x14ac:dyDescent="0.3">
      <c r="A778" s="1"/>
    </row>
    <row r="779" spans="1:1" ht="14.25" customHeight="1" x14ac:dyDescent="0.3">
      <c r="A779" s="1"/>
    </row>
    <row r="780" spans="1:1" ht="14.25" customHeight="1" x14ac:dyDescent="0.3">
      <c r="A780" s="1"/>
    </row>
    <row r="781" spans="1:1" ht="14.25" customHeight="1" x14ac:dyDescent="0.3">
      <c r="A781" s="1"/>
    </row>
    <row r="782" spans="1:1" ht="14.25" customHeight="1" x14ac:dyDescent="0.3">
      <c r="A782" s="1"/>
    </row>
    <row r="783" spans="1:1" ht="14.25" customHeight="1" x14ac:dyDescent="0.3">
      <c r="A783" s="1"/>
    </row>
    <row r="784" spans="1:1" ht="14.25" customHeight="1" x14ac:dyDescent="0.3">
      <c r="A784" s="1"/>
    </row>
    <row r="785" spans="1:1" ht="14.25" customHeight="1" x14ac:dyDescent="0.3">
      <c r="A785" s="1"/>
    </row>
    <row r="786" spans="1:1" ht="14.25" customHeight="1" x14ac:dyDescent="0.3">
      <c r="A786" s="1"/>
    </row>
    <row r="787" spans="1:1" ht="14.25" customHeight="1" x14ac:dyDescent="0.3">
      <c r="A787" s="1"/>
    </row>
    <row r="788" spans="1:1" ht="14.25" customHeight="1" x14ac:dyDescent="0.3">
      <c r="A788" s="1"/>
    </row>
    <row r="789" spans="1:1" ht="14.25" customHeight="1" x14ac:dyDescent="0.3">
      <c r="A789" s="1"/>
    </row>
    <row r="790" spans="1:1" ht="14.25" customHeight="1" x14ac:dyDescent="0.3">
      <c r="A790" s="1"/>
    </row>
    <row r="791" spans="1:1" ht="14.25" customHeight="1" x14ac:dyDescent="0.3">
      <c r="A791" s="1"/>
    </row>
    <row r="792" spans="1:1" ht="14.25" customHeight="1" x14ac:dyDescent="0.3">
      <c r="A792" s="1"/>
    </row>
    <row r="793" spans="1:1" ht="14.25" customHeight="1" x14ac:dyDescent="0.3">
      <c r="A793" s="1"/>
    </row>
    <row r="794" spans="1:1" ht="14.25" customHeight="1" x14ac:dyDescent="0.3">
      <c r="A794" s="1"/>
    </row>
    <row r="795" spans="1:1" ht="14.25" customHeight="1" x14ac:dyDescent="0.3">
      <c r="A795" s="1"/>
    </row>
    <row r="796" spans="1:1" ht="14.25" customHeight="1" x14ac:dyDescent="0.3">
      <c r="A796" s="1"/>
    </row>
    <row r="797" spans="1:1" ht="14.25" customHeight="1" x14ac:dyDescent="0.3">
      <c r="A797" s="1"/>
    </row>
    <row r="798" spans="1:1" ht="14.25" customHeight="1" x14ac:dyDescent="0.3">
      <c r="A798" s="1"/>
    </row>
    <row r="799" spans="1:1" ht="14.25" customHeight="1" x14ac:dyDescent="0.3">
      <c r="A799" s="1"/>
    </row>
    <row r="800" spans="1:1" ht="14.25" customHeight="1" x14ac:dyDescent="0.3">
      <c r="A800" s="1"/>
    </row>
    <row r="801" spans="1:1" ht="14.25" customHeight="1" x14ac:dyDescent="0.3">
      <c r="A801" s="1"/>
    </row>
    <row r="802" spans="1:1" ht="14.25" customHeight="1" x14ac:dyDescent="0.3">
      <c r="A802" s="1"/>
    </row>
    <row r="803" spans="1:1" ht="14.25" customHeight="1" x14ac:dyDescent="0.3">
      <c r="A803" s="1"/>
    </row>
    <row r="804" spans="1:1" ht="14.25" customHeight="1" x14ac:dyDescent="0.3">
      <c r="A804" s="1"/>
    </row>
    <row r="805" spans="1:1" ht="14.25" customHeight="1" x14ac:dyDescent="0.3">
      <c r="A805" s="1"/>
    </row>
    <row r="806" spans="1:1" ht="14.25" customHeight="1" x14ac:dyDescent="0.3">
      <c r="A806" s="1"/>
    </row>
    <row r="807" spans="1:1" ht="14.25" customHeight="1" x14ac:dyDescent="0.3">
      <c r="A807" s="1"/>
    </row>
    <row r="808" spans="1:1" ht="14.25" customHeight="1" x14ac:dyDescent="0.3">
      <c r="A808" s="1"/>
    </row>
    <row r="809" spans="1:1" ht="14.25" customHeight="1" x14ac:dyDescent="0.3">
      <c r="A809" s="1"/>
    </row>
    <row r="810" spans="1:1" ht="14.25" customHeight="1" x14ac:dyDescent="0.3">
      <c r="A810" s="1"/>
    </row>
    <row r="811" spans="1:1" ht="14.25" customHeight="1" x14ac:dyDescent="0.3">
      <c r="A811" s="1"/>
    </row>
    <row r="812" spans="1:1" ht="14.25" customHeight="1" x14ac:dyDescent="0.3">
      <c r="A812" s="1"/>
    </row>
    <row r="813" spans="1:1" ht="14.25" customHeight="1" x14ac:dyDescent="0.3">
      <c r="A813" s="1"/>
    </row>
    <row r="814" spans="1:1" ht="14.25" customHeight="1" x14ac:dyDescent="0.3">
      <c r="A814" s="1"/>
    </row>
    <row r="815" spans="1:1" ht="14.25" customHeight="1" x14ac:dyDescent="0.3">
      <c r="A815" s="1"/>
    </row>
    <row r="816" spans="1:1" ht="14.25" customHeight="1" x14ac:dyDescent="0.3">
      <c r="A816" s="1"/>
    </row>
    <row r="817" spans="1:1" ht="14.25" customHeight="1" x14ac:dyDescent="0.3">
      <c r="A817" s="1"/>
    </row>
    <row r="818" spans="1:1" ht="14.25" customHeight="1" x14ac:dyDescent="0.3">
      <c r="A818" s="1"/>
    </row>
    <row r="819" spans="1:1" ht="14.25" customHeight="1" x14ac:dyDescent="0.3">
      <c r="A819" s="1"/>
    </row>
    <row r="820" spans="1:1" ht="14.25" customHeight="1" x14ac:dyDescent="0.3">
      <c r="A820" s="1"/>
    </row>
    <row r="821" spans="1:1" ht="14.25" customHeight="1" x14ac:dyDescent="0.3">
      <c r="A821" s="1"/>
    </row>
    <row r="822" spans="1:1" ht="14.25" customHeight="1" x14ac:dyDescent="0.3">
      <c r="A822" s="1"/>
    </row>
    <row r="823" spans="1:1" ht="14.25" customHeight="1" x14ac:dyDescent="0.3">
      <c r="A823" s="1"/>
    </row>
    <row r="824" spans="1:1" ht="14.25" customHeight="1" x14ac:dyDescent="0.3">
      <c r="A824" s="1"/>
    </row>
    <row r="825" spans="1:1" ht="14.25" customHeight="1" x14ac:dyDescent="0.3">
      <c r="A825" s="1"/>
    </row>
    <row r="826" spans="1:1" ht="14.25" customHeight="1" x14ac:dyDescent="0.3">
      <c r="A826" s="1"/>
    </row>
    <row r="827" spans="1:1" ht="14.25" customHeight="1" x14ac:dyDescent="0.3">
      <c r="A827" s="1"/>
    </row>
    <row r="828" spans="1:1" ht="14.25" customHeight="1" x14ac:dyDescent="0.3">
      <c r="A828" s="1"/>
    </row>
    <row r="829" spans="1:1" ht="14.25" customHeight="1" x14ac:dyDescent="0.3">
      <c r="A829" s="1"/>
    </row>
    <row r="830" spans="1:1" ht="14.25" customHeight="1" x14ac:dyDescent="0.3">
      <c r="A830" s="1"/>
    </row>
    <row r="831" spans="1:1" ht="14.25" customHeight="1" x14ac:dyDescent="0.3">
      <c r="A831" s="1"/>
    </row>
    <row r="832" spans="1:1" ht="14.25" customHeight="1" x14ac:dyDescent="0.3">
      <c r="A832" s="1"/>
    </row>
    <row r="833" spans="1:1" ht="14.25" customHeight="1" x14ac:dyDescent="0.3">
      <c r="A833" s="1"/>
    </row>
    <row r="834" spans="1:1" ht="14.25" customHeight="1" x14ac:dyDescent="0.3">
      <c r="A834" s="1"/>
    </row>
    <row r="835" spans="1:1" ht="14.25" customHeight="1" x14ac:dyDescent="0.3">
      <c r="A835" s="1"/>
    </row>
    <row r="836" spans="1:1" ht="14.25" customHeight="1" x14ac:dyDescent="0.3">
      <c r="A836" s="1"/>
    </row>
    <row r="837" spans="1:1" ht="14.25" customHeight="1" x14ac:dyDescent="0.3">
      <c r="A837" s="1"/>
    </row>
    <row r="838" spans="1:1" ht="14.25" customHeight="1" x14ac:dyDescent="0.3">
      <c r="A838" s="1"/>
    </row>
    <row r="839" spans="1:1" ht="14.25" customHeight="1" x14ac:dyDescent="0.3">
      <c r="A839" s="1"/>
    </row>
    <row r="840" spans="1:1" ht="14.25" customHeight="1" x14ac:dyDescent="0.3">
      <c r="A840" s="1"/>
    </row>
    <row r="841" spans="1:1" ht="14.25" customHeight="1" x14ac:dyDescent="0.3">
      <c r="A841" s="1"/>
    </row>
    <row r="842" spans="1:1" ht="14.25" customHeight="1" x14ac:dyDescent="0.3">
      <c r="A842" s="1"/>
    </row>
    <row r="843" spans="1:1" ht="14.25" customHeight="1" x14ac:dyDescent="0.3">
      <c r="A843" s="1"/>
    </row>
    <row r="844" spans="1:1" ht="14.25" customHeight="1" x14ac:dyDescent="0.3">
      <c r="A844" s="1"/>
    </row>
    <row r="845" spans="1:1" ht="14.25" customHeight="1" x14ac:dyDescent="0.3">
      <c r="A845" s="1"/>
    </row>
    <row r="846" spans="1:1" ht="14.25" customHeight="1" x14ac:dyDescent="0.3">
      <c r="A846" s="1"/>
    </row>
    <row r="847" spans="1:1" ht="14.25" customHeight="1" x14ac:dyDescent="0.3">
      <c r="A847" s="1"/>
    </row>
    <row r="848" spans="1:1" ht="14.25" customHeight="1" x14ac:dyDescent="0.3">
      <c r="A848" s="1"/>
    </row>
    <row r="849" spans="1:1" ht="14.25" customHeight="1" x14ac:dyDescent="0.3">
      <c r="A849" s="1"/>
    </row>
    <row r="850" spans="1:1" ht="14.25" customHeight="1" x14ac:dyDescent="0.3">
      <c r="A850" s="1"/>
    </row>
    <row r="851" spans="1:1" ht="14.25" customHeight="1" x14ac:dyDescent="0.3">
      <c r="A851" s="1"/>
    </row>
    <row r="852" spans="1:1" ht="14.25" customHeight="1" x14ac:dyDescent="0.3">
      <c r="A852" s="1"/>
    </row>
    <row r="853" spans="1:1" ht="14.25" customHeight="1" x14ac:dyDescent="0.3">
      <c r="A853" s="1"/>
    </row>
    <row r="854" spans="1:1" ht="14.25" customHeight="1" x14ac:dyDescent="0.3">
      <c r="A854" s="1"/>
    </row>
    <row r="855" spans="1:1" ht="14.25" customHeight="1" x14ac:dyDescent="0.3">
      <c r="A855" s="1"/>
    </row>
    <row r="856" spans="1:1" ht="14.25" customHeight="1" x14ac:dyDescent="0.3">
      <c r="A856" s="1"/>
    </row>
    <row r="857" spans="1:1" ht="14.25" customHeight="1" x14ac:dyDescent="0.3">
      <c r="A857" s="1"/>
    </row>
    <row r="858" spans="1:1" ht="14.25" customHeight="1" x14ac:dyDescent="0.3">
      <c r="A858" s="1"/>
    </row>
    <row r="859" spans="1:1" ht="14.25" customHeight="1" x14ac:dyDescent="0.3">
      <c r="A859" s="1"/>
    </row>
    <row r="860" spans="1:1" ht="14.25" customHeight="1" x14ac:dyDescent="0.3">
      <c r="A860" s="1"/>
    </row>
    <row r="861" spans="1:1" ht="14.25" customHeight="1" x14ac:dyDescent="0.3">
      <c r="A861" s="1"/>
    </row>
    <row r="862" spans="1:1" ht="14.25" customHeight="1" x14ac:dyDescent="0.3">
      <c r="A862" s="1"/>
    </row>
    <row r="863" spans="1:1" ht="14.25" customHeight="1" x14ac:dyDescent="0.3">
      <c r="A863" s="1"/>
    </row>
    <row r="864" spans="1:1" ht="14.25" customHeight="1" x14ac:dyDescent="0.3">
      <c r="A864" s="1"/>
    </row>
    <row r="865" spans="1:1" ht="14.25" customHeight="1" x14ac:dyDescent="0.3">
      <c r="A865" s="1"/>
    </row>
    <row r="866" spans="1:1" ht="14.25" customHeight="1" x14ac:dyDescent="0.3">
      <c r="A866" s="1"/>
    </row>
    <row r="867" spans="1:1" ht="14.25" customHeight="1" x14ac:dyDescent="0.3">
      <c r="A867" s="1"/>
    </row>
    <row r="868" spans="1:1" ht="14.25" customHeight="1" x14ac:dyDescent="0.3">
      <c r="A868" s="1"/>
    </row>
    <row r="869" spans="1:1" ht="14.25" customHeight="1" x14ac:dyDescent="0.3">
      <c r="A869" s="1"/>
    </row>
    <row r="870" spans="1:1" ht="14.25" customHeight="1" x14ac:dyDescent="0.3">
      <c r="A870" s="1"/>
    </row>
    <row r="871" spans="1:1" ht="14.25" customHeight="1" x14ac:dyDescent="0.3">
      <c r="A871" s="1"/>
    </row>
    <row r="872" spans="1:1" ht="14.25" customHeight="1" x14ac:dyDescent="0.3">
      <c r="A872" s="1"/>
    </row>
    <row r="873" spans="1:1" ht="14.25" customHeight="1" x14ac:dyDescent="0.3">
      <c r="A873" s="1"/>
    </row>
    <row r="874" spans="1:1" ht="14.25" customHeight="1" x14ac:dyDescent="0.3">
      <c r="A874" s="1"/>
    </row>
    <row r="875" spans="1:1" ht="14.25" customHeight="1" x14ac:dyDescent="0.3">
      <c r="A875" s="1"/>
    </row>
    <row r="876" spans="1:1" ht="14.25" customHeight="1" x14ac:dyDescent="0.3">
      <c r="A876" s="1"/>
    </row>
    <row r="877" spans="1:1" ht="14.25" customHeight="1" x14ac:dyDescent="0.3">
      <c r="A877" s="1"/>
    </row>
    <row r="878" spans="1:1" ht="14.25" customHeight="1" x14ac:dyDescent="0.3">
      <c r="A878" s="1"/>
    </row>
    <row r="879" spans="1:1" ht="14.25" customHeight="1" x14ac:dyDescent="0.3">
      <c r="A879" s="1"/>
    </row>
    <row r="880" spans="1:1" ht="14.25" customHeight="1" x14ac:dyDescent="0.3">
      <c r="A880" s="1"/>
    </row>
    <row r="881" spans="1:1" ht="14.25" customHeight="1" x14ac:dyDescent="0.3">
      <c r="A881" s="1"/>
    </row>
    <row r="882" spans="1:1" ht="14.25" customHeight="1" x14ac:dyDescent="0.3">
      <c r="A882" s="1"/>
    </row>
    <row r="883" spans="1:1" ht="14.25" customHeight="1" x14ac:dyDescent="0.3">
      <c r="A883" s="1"/>
    </row>
    <row r="884" spans="1:1" ht="14.25" customHeight="1" x14ac:dyDescent="0.3">
      <c r="A884" s="1"/>
    </row>
    <row r="885" spans="1:1" ht="14.25" customHeight="1" x14ac:dyDescent="0.3">
      <c r="A885" s="1"/>
    </row>
    <row r="886" spans="1:1" ht="14.25" customHeight="1" x14ac:dyDescent="0.3">
      <c r="A886" s="1"/>
    </row>
    <row r="887" spans="1:1" ht="14.25" customHeight="1" x14ac:dyDescent="0.3">
      <c r="A887" s="1"/>
    </row>
    <row r="888" spans="1:1" ht="14.25" customHeight="1" x14ac:dyDescent="0.3">
      <c r="A888" s="1"/>
    </row>
    <row r="889" spans="1:1" ht="14.25" customHeight="1" x14ac:dyDescent="0.3">
      <c r="A889" s="1"/>
    </row>
    <row r="890" spans="1:1" ht="14.25" customHeight="1" x14ac:dyDescent="0.3">
      <c r="A890" s="1"/>
    </row>
    <row r="891" spans="1:1" ht="14.25" customHeight="1" x14ac:dyDescent="0.3">
      <c r="A891" s="1"/>
    </row>
    <row r="892" spans="1:1" ht="14.25" customHeight="1" x14ac:dyDescent="0.3">
      <c r="A892" s="1"/>
    </row>
    <row r="893" spans="1:1" ht="14.25" customHeight="1" x14ac:dyDescent="0.3">
      <c r="A893" s="1"/>
    </row>
    <row r="894" spans="1:1" ht="14.25" customHeight="1" x14ac:dyDescent="0.3">
      <c r="A894" s="1"/>
    </row>
    <row r="895" spans="1:1" ht="14.25" customHeight="1" x14ac:dyDescent="0.3">
      <c r="A895" s="1"/>
    </row>
    <row r="896" spans="1:1" ht="14.25" customHeight="1" x14ac:dyDescent="0.3">
      <c r="A896" s="1"/>
    </row>
    <row r="897" spans="1:1" ht="14.25" customHeight="1" x14ac:dyDescent="0.3">
      <c r="A897" s="1"/>
    </row>
    <row r="898" spans="1:1" ht="14.25" customHeight="1" x14ac:dyDescent="0.3">
      <c r="A898" s="1"/>
    </row>
    <row r="899" spans="1:1" ht="14.25" customHeight="1" x14ac:dyDescent="0.3">
      <c r="A899" s="1"/>
    </row>
    <row r="900" spans="1:1" ht="14.25" customHeight="1" x14ac:dyDescent="0.3">
      <c r="A900" s="1"/>
    </row>
    <row r="901" spans="1:1" ht="14.25" customHeight="1" x14ac:dyDescent="0.3">
      <c r="A901" s="1"/>
    </row>
    <row r="902" spans="1:1" ht="14.25" customHeight="1" x14ac:dyDescent="0.3">
      <c r="A902" s="1"/>
    </row>
    <row r="903" spans="1:1" ht="14.25" customHeight="1" x14ac:dyDescent="0.3">
      <c r="A903" s="1"/>
    </row>
    <row r="904" spans="1:1" ht="14.25" customHeight="1" x14ac:dyDescent="0.3">
      <c r="A904" s="1"/>
    </row>
    <row r="905" spans="1:1" ht="14.25" customHeight="1" x14ac:dyDescent="0.3">
      <c r="A905" s="1"/>
    </row>
    <row r="906" spans="1:1" ht="14.25" customHeight="1" x14ac:dyDescent="0.3">
      <c r="A906" s="1"/>
    </row>
    <row r="907" spans="1:1" ht="14.25" customHeight="1" x14ac:dyDescent="0.3">
      <c r="A907" s="1"/>
    </row>
    <row r="908" spans="1:1" ht="14.25" customHeight="1" x14ac:dyDescent="0.3">
      <c r="A908" s="1"/>
    </row>
    <row r="909" spans="1:1" ht="14.25" customHeight="1" x14ac:dyDescent="0.3">
      <c r="A909" s="1"/>
    </row>
    <row r="910" spans="1:1" ht="14.25" customHeight="1" x14ac:dyDescent="0.3">
      <c r="A910" s="1"/>
    </row>
    <row r="911" spans="1:1" ht="14.25" customHeight="1" x14ac:dyDescent="0.3">
      <c r="A911" s="1"/>
    </row>
    <row r="912" spans="1:1" ht="14.25" customHeight="1" x14ac:dyDescent="0.3">
      <c r="A912" s="1"/>
    </row>
    <row r="913" spans="1:1" ht="14.25" customHeight="1" x14ac:dyDescent="0.3">
      <c r="A913" s="1"/>
    </row>
    <row r="914" spans="1:1" ht="14.25" customHeight="1" x14ac:dyDescent="0.3">
      <c r="A914" s="1"/>
    </row>
    <row r="915" spans="1:1" ht="14.25" customHeight="1" x14ac:dyDescent="0.3">
      <c r="A915" s="1"/>
    </row>
    <row r="916" spans="1:1" ht="14.25" customHeight="1" x14ac:dyDescent="0.3">
      <c r="A916" s="1"/>
    </row>
    <row r="917" spans="1:1" ht="14.25" customHeight="1" x14ac:dyDescent="0.3">
      <c r="A917" s="1"/>
    </row>
    <row r="918" spans="1:1" ht="14.25" customHeight="1" x14ac:dyDescent="0.3">
      <c r="A918" s="1"/>
    </row>
    <row r="919" spans="1:1" ht="14.25" customHeight="1" x14ac:dyDescent="0.3">
      <c r="A919" s="1"/>
    </row>
    <row r="920" spans="1:1" ht="14.25" customHeight="1" x14ac:dyDescent="0.3">
      <c r="A920" s="1"/>
    </row>
    <row r="921" spans="1:1" ht="14.25" customHeight="1" x14ac:dyDescent="0.3">
      <c r="A921" s="1"/>
    </row>
    <row r="922" spans="1:1" ht="14.25" customHeight="1" x14ac:dyDescent="0.3">
      <c r="A922" s="1"/>
    </row>
    <row r="923" spans="1:1" ht="14.25" customHeight="1" x14ac:dyDescent="0.3">
      <c r="A923" s="1"/>
    </row>
    <row r="924" spans="1:1" ht="14.25" customHeight="1" x14ac:dyDescent="0.3">
      <c r="A924" s="1"/>
    </row>
    <row r="925" spans="1:1" ht="14.25" customHeight="1" x14ac:dyDescent="0.3">
      <c r="A925" s="1"/>
    </row>
    <row r="926" spans="1:1" ht="14.25" customHeight="1" x14ac:dyDescent="0.3">
      <c r="A926" s="1"/>
    </row>
    <row r="927" spans="1:1" ht="14.25" customHeight="1" x14ac:dyDescent="0.3">
      <c r="A927" s="1"/>
    </row>
    <row r="928" spans="1:1" ht="14.25" customHeight="1" x14ac:dyDescent="0.3">
      <c r="A928" s="1"/>
    </row>
    <row r="929" spans="1:1" ht="14.25" customHeight="1" x14ac:dyDescent="0.3">
      <c r="A929" s="1"/>
    </row>
    <row r="930" spans="1:1" ht="14.25" customHeight="1" x14ac:dyDescent="0.3">
      <c r="A930" s="1"/>
    </row>
    <row r="931" spans="1:1" ht="14.25" customHeight="1" x14ac:dyDescent="0.3">
      <c r="A931" s="1"/>
    </row>
    <row r="932" spans="1:1" ht="14.25" customHeight="1" x14ac:dyDescent="0.3">
      <c r="A932" s="1"/>
    </row>
    <row r="933" spans="1:1" ht="14.25" customHeight="1" x14ac:dyDescent="0.3">
      <c r="A933" s="1"/>
    </row>
    <row r="934" spans="1:1" ht="14.25" customHeight="1" x14ac:dyDescent="0.3">
      <c r="A934" s="1"/>
    </row>
    <row r="935" spans="1:1" ht="14.25" customHeight="1" x14ac:dyDescent="0.3">
      <c r="A935" s="1"/>
    </row>
    <row r="936" spans="1:1" ht="14.25" customHeight="1" x14ac:dyDescent="0.3">
      <c r="A936" s="1"/>
    </row>
    <row r="937" spans="1:1" ht="14.25" customHeight="1" x14ac:dyDescent="0.3">
      <c r="A937" s="1"/>
    </row>
    <row r="938" spans="1:1" ht="14.25" customHeight="1" x14ac:dyDescent="0.3">
      <c r="A938" s="1"/>
    </row>
    <row r="939" spans="1:1" ht="14.25" customHeight="1" x14ac:dyDescent="0.3">
      <c r="A939" s="1"/>
    </row>
    <row r="940" spans="1:1" ht="14.25" customHeight="1" x14ac:dyDescent="0.3">
      <c r="A940" s="1"/>
    </row>
    <row r="941" spans="1:1" ht="14.25" customHeight="1" x14ac:dyDescent="0.3">
      <c r="A941" s="1"/>
    </row>
    <row r="942" spans="1:1" ht="14.25" customHeight="1" x14ac:dyDescent="0.3">
      <c r="A942" s="1"/>
    </row>
    <row r="943" spans="1:1" ht="14.25" customHeight="1" x14ac:dyDescent="0.3">
      <c r="A943" s="1"/>
    </row>
    <row r="944" spans="1:1" ht="14.25" customHeight="1" x14ac:dyDescent="0.3">
      <c r="A944" s="1"/>
    </row>
    <row r="945" spans="1:1" ht="14.25" customHeight="1" x14ac:dyDescent="0.3">
      <c r="A945" s="1"/>
    </row>
    <row r="946" spans="1:1" ht="14.25" customHeight="1" x14ac:dyDescent="0.3">
      <c r="A946" s="1"/>
    </row>
    <row r="947" spans="1:1" ht="14.25" customHeight="1" x14ac:dyDescent="0.3">
      <c r="A947" s="1"/>
    </row>
    <row r="948" spans="1:1" ht="14.25" customHeight="1" x14ac:dyDescent="0.3">
      <c r="A948" s="1"/>
    </row>
    <row r="949" spans="1:1" ht="14.25" customHeight="1" x14ac:dyDescent="0.3">
      <c r="A949" s="1"/>
    </row>
    <row r="950" spans="1:1" ht="14.25" customHeight="1" x14ac:dyDescent="0.3">
      <c r="A950" s="1"/>
    </row>
    <row r="951" spans="1:1" ht="14.25" customHeight="1" x14ac:dyDescent="0.3">
      <c r="A951" s="1"/>
    </row>
    <row r="952" spans="1:1" ht="14.25" customHeight="1" x14ac:dyDescent="0.3">
      <c r="A952" s="1"/>
    </row>
    <row r="953" spans="1:1" ht="14.25" customHeight="1" x14ac:dyDescent="0.3">
      <c r="A953" s="1"/>
    </row>
    <row r="954" spans="1:1" ht="14.25" customHeight="1" x14ac:dyDescent="0.3">
      <c r="A954" s="1"/>
    </row>
    <row r="955" spans="1:1" ht="14.25" customHeight="1" x14ac:dyDescent="0.3">
      <c r="A955" s="1"/>
    </row>
    <row r="956" spans="1:1" ht="14.25" customHeight="1" x14ac:dyDescent="0.3">
      <c r="A956" s="1"/>
    </row>
    <row r="957" spans="1:1" ht="14.25" customHeight="1" x14ac:dyDescent="0.3">
      <c r="A957" s="1"/>
    </row>
    <row r="958" spans="1:1" ht="14.25" customHeight="1" x14ac:dyDescent="0.3">
      <c r="A958" s="1"/>
    </row>
    <row r="959" spans="1:1" ht="14.25" customHeight="1" x14ac:dyDescent="0.3">
      <c r="A959" s="1"/>
    </row>
    <row r="960" spans="1:1" ht="14.25" customHeight="1" x14ac:dyDescent="0.3">
      <c r="A960" s="1"/>
    </row>
    <row r="961" spans="1:1" ht="14.25" customHeight="1" x14ac:dyDescent="0.3">
      <c r="A961" s="1"/>
    </row>
    <row r="962" spans="1:1" ht="14.25" customHeight="1" x14ac:dyDescent="0.3">
      <c r="A962" s="1"/>
    </row>
    <row r="963" spans="1:1" ht="14.25" customHeight="1" x14ac:dyDescent="0.3">
      <c r="A963" s="1"/>
    </row>
    <row r="964" spans="1:1" ht="14.25" customHeight="1" x14ac:dyDescent="0.3">
      <c r="A964" s="1"/>
    </row>
    <row r="965" spans="1:1" ht="14.25" customHeight="1" x14ac:dyDescent="0.3">
      <c r="A965" s="1"/>
    </row>
    <row r="966" spans="1:1" ht="14.25" customHeight="1" x14ac:dyDescent="0.3">
      <c r="A966" s="1"/>
    </row>
    <row r="967" spans="1:1" ht="14.25" customHeight="1" x14ac:dyDescent="0.3">
      <c r="A967" s="1"/>
    </row>
    <row r="968" spans="1:1" ht="14.25" customHeight="1" x14ac:dyDescent="0.3">
      <c r="A968" s="1"/>
    </row>
    <row r="969" spans="1:1" ht="14.25" customHeight="1" x14ac:dyDescent="0.3">
      <c r="A969" s="1"/>
    </row>
    <row r="970" spans="1:1" ht="14.25" customHeight="1" x14ac:dyDescent="0.3">
      <c r="A970" s="1"/>
    </row>
    <row r="971" spans="1:1" ht="14.25" customHeight="1" x14ac:dyDescent="0.3">
      <c r="A971" s="1"/>
    </row>
    <row r="972" spans="1:1" ht="14.25" customHeight="1" x14ac:dyDescent="0.3">
      <c r="A972" s="1"/>
    </row>
    <row r="973" spans="1:1" ht="14.25" customHeight="1" x14ac:dyDescent="0.3">
      <c r="A973" s="1"/>
    </row>
    <row r="974" spans="1:1" ht="14.25" customHeight="1" x14ac:dyDescent="0.3">
      <c r="A974" s="1"/>
    </row>
    <row r="975" spans="1:1" ht="14.25" customHeight="1" x14ac:dyDescent="0.3">
      <c r="A975" s="1"/>
    </row>
    <row r="976" spans="1:1" ht="14.25" customHeight="1" x14ac:dyDescent="0.3">
      <c r="A976" s="1"/>
    </row>
    <row r="977" spans="1:1" ht="14.25" customHeight="1" x14ac:dyDescent="0.3">
      <c r="A977" s="1"/>
    </row>
    <row r="978" spans="1:1" ht="14.25" customHeight="1" x14ac:dyDescent="0.3">
      <c r="A978" s="1"/>
    </row>
    <row r="979" spans="1:1" ht="14.25" customHeight="1" x14ac:dyDescent="0.3">
      <c r="A979" s="1"/>
    </row>
    <row r="980" spans="1:1" ht="14.25" customHeight="1" x14ac:dyDescent="0.3">
      <c r="A980" s="1"/>
    </row>
    <row r="981" spans="1:1" ht="14.25" customHeight="1" x14ac:dyDescent="0.3">
      <c r="A981" s="1"/>
    </row>
    <row r="982" spans="1:1" ht="14.25" customHeight="1" x14ac:dyDescent="0.3">
      <c r="A982" s="1"/>
    </row>
    <row r="983" spans="1:1" ht="14.25" customHeight="1" x14ac:dyDescent="0.3">
      <c r="A983" s="1"/>
    </row>
    <row r="984" spans="1:1" ht="14.25" customHeight="1" x14ac:dyDescent="0.3">
      <c r="A984" s="1"/>
    </row>
    <row r="985" spans="1:1" ht="14.25" customHeight="1" x14ac:dyDescent="0.3">
      <c r="A985" s="1"/>
    </row>
    <row r="986" spans="1:1" ht="14.25" customHeight="1" x14ac:dyDescent="0.3">
      <c r="A986" s="1"/>
    </row>
    <row r="987" spans="1:1" ht="14.25" customHeight="1" x14ac:dyDescent="0.3">
      <c r="A987" s="1"/>
    </row>
    <row r="988" spans="1:1" ht="14.25" customHeight="1" x14ac:dyDescent="0.3">
      <c r="A988" s="1"/>
    </row>
    <row r="989" spans="1:1" ht="14.25" customHeight="1" x14ac:dyDescent="0.3">
      <c r="A989" s="1"/>
    </row>
    <row r="990" spans="1:1" ht="14.25" customHeight="1" x14ac:dyDescent="0.3">
      <c r="A990" s="1"/>
    </row>
    <row r="991" spans="1:1" ht="14.25" customHeight="1" x14ac:dyDescent="0.3">
      <c r="A991" s="1"/>
    </row>
    <row r="992" spans="1:1" ht="14.25" customHeight="1" x14ac:dyDescent="0.3">
      <c r="A992" s="1"/>
    </row>
    <row r="993" spans="1:1" ht="14.25" customHeight="1" x14ac:dyDescent="0.3">
      <c r="A993" s="1"/>
    </row>
    <row r="994" spans="1:1" ht="14.25" customHeight="1" x14ac:dyDescent="0.3">
      <c r="A994" s="1"/>
    </row>
    <row r="995" spans="1:1" ht="14.25" customHeight="1" x14ac:dyDescent="0.3">
      <c r="A995" s="1"/>
    </row>
    <row r="996" spans="1:1" ht="14.25" customHeight="1" x14ac:dyDescent="0.3">
      <c r="A996" s="1"/>
    </row>
    <row r="997" spans="1:1" ht="14.25" customHeight="1" x14ac:dyDescent="0.3">
      <c r="A997" s="1"/>
    </row>
    <row r="998" spans="1:1" ht="14.25" customHeight="1" x14ac:dyDescent="0.3">
      <c r="A998" s="1"/>
    </row>
    <row r="999" spans="1:1" ht="14.25" customHeight="1" x14ac:dyDescent="0.3">
      <c r="A999" s="1"/>
    </row>
    <row r="1000" spans="1:1" ht="14.25" customHeight="1" x14ac:dyDescent="0.3">
      <c r="A1000" s="1"/>
    </row>
  </sheetData>
  <pageMargins left="0.7" right="0.7" top="0.75" bottom="0.75"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tabColor theme="9"/>
  </sheetPr>
  <dimension ref="A1:Z1000"/>
  <sheetViews>
    <sheetView showGridLines="0" topLeftCell="A61" workbookViewId="0">
      <selection activeCell="D23" sqref="D23"/>
    </sheetView>
  </sheetViews>
  <sheetFormatPr baseColWidth="10" defaultColWidth="14.44140625" defaultRowHeight="15" customHeight="1" x14ac:dyDescent="0.3"/>
  <cols>
    <col min="1" max="1" width="18.109375" customWidth="1"/>
    <col min="2" max="2" width="4.88671875" customWidth="1"/>
    <col min="3" max="3" width="4.33203125" customWidth="1"/>
    <col min="4" max="6" width="11.33203125" customWidth="1"/>
    <col min="7" max="7" width="11.109375" customWidth="1"/>
    <col min="8" max="8" width="4.33203125" customWidth="1"/>
    <col min="9" max="11" width="11.33203125" customWidth="1"/>
    <col min="12" max="26" width="8.6640625" customWidth="1"/>
  </cols>
  <sheetData>
    <row r="1" spans="1:26" ht="150" customHeight="1" x14ac:dyDescent="0.3">
      <c r="A1" s="1"/>
      <c r="B1" s="1"/>
      <c r="C1" s="1"/>
      <c r="D1" s="1"/>
      <c r="E1" s="1"/>
      <c r="F1" s="1"/>
      <c r="G1" s="1"/>
      <c r="H1" s="1"/>
      <c r="I1" s="1"/>
    </row>
    <row r="2" spans="1:26" ht="14.25" customHeight="1" x14ac:dyDescent="0.3">
      <c r="A2" s="1"/>
      <c r="B2" s="1"/>
      <c r="C2" s="1"/>
      <c r="D2" s="1"/>
      <c r="E2" s="1"/>
      <c r="F2" s="1"/>
      <c r="G2" s="1"/>
      <c r="H2" s="1"/>
      <c r="I2" s="1"/>
    </row>
    <row r="3" spans="1:26" ht="15.75" customHeight="1" x14ac:dyDescent="0.3">
      <c r="A3" s="2"/>
      <c r="B3" s="1"/>
      <c r="C3" s="1"/>
      <c r="D3" s="1"/>
      <c r="E3" s="1"/>
      <c r="F3" s="1"/>
      <c r="G3" s="1"/>
      <c r="H3" s="1"/>
      <c r="I3" s="1"/>
    </row>
    <row r="4" spans="1:26" ht="0.75" customHeight="1" x14ac:dyDescent="0.3">
      <c r="A4" s="1"/>
      <c r="B4" s="1"/>
      <c r="C4" s="1"/>
      <c r="D4" s="1"/>
      <c r="E4" s="1"/>
      <c r="F4" s="1"/>
      <c r="G4" s="1"/>
      <c r="H4" s="1"/>
      <c r="I4" s="1"/>
    </row>
    <row r="5" spans="1:26" ht="15.75" customHeight="1" x14ac:dyDescent="0.3">
      <c r="A5" s="1"/>
    </row>
    <row r="6" spans="1:26" ht="14.25" customHeight="1" x14ac:dyDescent="0.4">
      <c r="A6" s="1"/>
      <c r="C6" s="21"/>
      <c r="D6" s="126" t="s">
        <v>25</v>
      </c>
      <c r="E6" s="127"/>
      <c r="F6" s="127"/>
      <c r="G6" s="31"/>
      <c r="H6" s="21"/>
      <c r="I6" s="126" t="s">
        <v>26</v>
      </c>
      <c r="J6" s="127"/>
      <c r="K6" s="127"/>
      <c r="M6" s="10" t="s">
        <v>27</v>
      </c>
      <c r="N6" s="10"/>
      <c r="O6" s="10"/>
    </row>
    <row r="7" spans="1:26" ht="14.25" customHeight="1" x14ac:dyDescent="0.3">
      <c r="A7" s="32"/>
      <c r="B7" s="32"/>
      <c r="C7" s="33" t="s">
        <v>28</v>
      </c>
      <c r="D7" s="33" t="s">
        <v>29</v>
      </c>
      <c r="E7" s="33" t="s">
        <v>30</v>
      </c>
      <c r="F7" s="33" t="s">
        <v>31</v>
      </c>
      <c r="G7" s="33"/>
      <c r="H7" s="33" t="s">
        <v>28</v>
      </c>
      <c r="I7" s="33" t="s">
        <v>29</v>
      </c>
      <c r="J7" s="33" t="s">
        <v>30</v>
      </c>
      <c r="K7" s="33" t="s">
        <v>31</v>
      </c>
      <c r="L7" s="32"/>
      <c r="M7" s="34" t="s">
        <v>29</v>
      </c>
      <c r="N7" s="34" t="s">
        <v>30</v>
      </c>
      <c r="O7" s="34" t="s">
        <v>31</v>
      </c>
      <c r="P7" s="32"/>
      <c r="Q7" s="32"/>
      <c r="R7" s="32"/>
      <c r="S7" s="32"/>
      <c r="T7" s="32"/>
      <c r="U7" s="32"/>
      <c r="V7" s="32"/>
      <c r="W7" s="32"/>
      <c r="X7" s="32"/>
      <c r="Y7" s="32"/>
      <c r="Z7" s="32"/>
    </row>
    <row r="8" spans="1:26" ht="14.25" customHeight="1" x14ac:dyDescent="0.3">
      <c r="A8" s="1"/>
      <c r="C8" s="21">
        <v>0</v>
      </c>
      <c r="D8" s="1">
        <f>IF(ISNUMBER(VLOOKUP('Country selection'!$E$5,incidence!$A$2:$CX$9,$C8+2,FALSE)),VLOOKUP('Country selection'!$E$5,incidence!$A$2:$CX$9,$C8+2,FALSE),0)</f>
        <v>0</v>
      </c>
      <c r="E8" s="1">
        <f>IF(ISNUMBER(VLOOKUP('Country selection'!$E$5,mortcecx!$A$2:$CX$9,$C8+2,FALSE)),VLOOKUP('Country selection'!$E$5,mortcecx!$A$2:$CX$9,$C8+2,FALSE),0)</f>
        <v>0</v>
      </c>
      <c r="F8" s="1">
        <f>IF(ISNUMBER(VLOOKUP('Country selection'!$E$5,mortall!$A$2:$CX$9,$C8+2,FALSE)),VLOOKUP('Country selection'!$E$5,mortall!$A$2:$CX$9,$C8+2,FALSE),0)</f>
        <v>1.154E-2</v>
      </c>
      <c r="G8" s="1"/>
      <c r="H8" s="21">
        <v>0</v>
      </c>
      <c r="I8" s="35"/>
      <c r="J8" s="35"/>
      <c r="K8" s="35"/>
      <c r="M8" s="10">
        <f t="shared" ref="M8:O8" si="0">IF(I8="",D8,I8)</f>
        <v>0</v>
      </c>
      <c r="N8" s="10">
        <f t="shared" si="0"/>
        <v>0</v>
      </c>
      <c r="O8" s="10">
        <f t="shared" si="0"/>
        <v>1.154E-2</v>
      </c>
    </row>
    <row r="9" spans="1:26" ht="14.25" customHeight="1" x14ac:dyDescent="0.3">
      <c r="A9" s="1"/>
      <c r="C9" s="21">
        <f t="shared" ref="C9:C108" si="1">C8+1</f>
        <v>1</v>
      </c>
      <c r="D9" s="1">
        <f>IF(ISNUMBER(VLOOKUP('Country selection'!$E$5,incidence!$A$2:$CX$9,$C9+2,FALSE)),VLOOKUP('Country selection'!$E$5,incidence!$A$2:$CX$9,$C9+2,FALSE),0)</f>
        <v>0</v>
      </c>
      <c r="E9" s="1">
        <f>IF(ISNUMBER(VLOOKUP('Country selection'!$E$5,mortcecx!$A$2:$CX$9,$C9+2,FALSE)),VLOOKUP('Country selection'!$E$5,mortcecx!$A$2:$CX$9,$C9+2,FALSE),0)</f>
        <v>0</v>
      </c>
      <c r="F9" s="1">
        <f>IF(ISNUMBER(VLOOKUP('Country selection'!$E$5,mortall!$A$2:$CX$9,$C9+2,FALSE)),VLOOKUP('Country selection'!$E$5,mortall!$A$2:$CX$9,$C9+2,FALSE),0)</f>
        <v>5.1999999999999995E-4</v>
      </c>
      <c r="G9" s="1"/>
      <c r="H9" s="21">
        <f t="shared" ref="H9:H108" si="2">H8+1</f>
        <v>1</v>
      </c>
      <c r="I9" s="35"/>
      <c r="J9" s="35"/>
      <c r="K9" s="35"/>
      <c r="M9" s="10">
        <f t="shared" ref="M9:O9" si="3">IF(I9="",D9,I9)</f>
        <v>0</v>
      </c>
      <c r="N9" s="10">
        <f t="shared" si="3"/>
        <v>0</v>
      </c>
      <c r="O9" s="10">
        <f t="shared" si="3"/>
        <v>5.1999999999999995E-4</v>
      </c>
    </row>
    <row r="10" spans="1:26" ht="14.25" customHeight="1" x14ac:dyDescent="0.3">
      <c r="A10" s="1"/>
      <c r="C10" s="21">
        <f t="shared" si="1"/>
        <v>2</v>
      </c>
      <c r="D10" s="1">
        <f>IF(ISNUMBER(VLOOKUP('Country selection'!$E$5,incidence!$A$2:$CX$9,$C10+2,FALSE)),VLOOKUP('Country selection'!$E$5,incidence!$A$2:$CX$9,$C10+2,FALSE),0)</f>
        <v>0</v>
      </c>
      <c r="E10" s="1">
        <f>IF(ISNUMBER(VLOOKUP('Country selection'!$E$5,mortcecx!$A$2:$CX$9,$C10+2,FALSE)),VLOOKUP('Country selection'!$E$5,mortcecx!$A$2:$CX$9,$C10+2,FALSE),0)</f>
        <v>0</v>
      </c>
      <c r="F10" s="1">
        <f>IF(ISNUMBER(VLOOKUP('Country selection'!$E$5,mortall!$A$2:$CX$9,$C10+2,FALSE)),VLOOKUP('Country selection'!$E$5,mortall!$A$2:$CX$9,$C10+2,FALSE),0)</f>
        <v>3.8999999999999999E-4</v>
      </c>
      <c r="G10" s="1"/>
      <c r="H10" s="21">
        <f t="shared" si="2"/>
        <v>2</v>
      </c>
      <c r="I10" s="35"/>
      <c r="J10" s="35"/>
      <c r="K10" s="35"/>
      <c r="M10" s="10">
        <f t="shared" ref="M10:O10" si="4">IF(I10="",D10,I10)</f>
        <v>0</v>
      </c>
      <c r="N10" s="10">
        <f t="shared" si="4"/>
        <v>0</v>
      </c>
      <c r="O10" s="10">
        <f t="shared" si="4"/>
        <v>3.8999999999999999E-4</v>
      </c>
    </row>
    <row r="11" spans="1:26" ht="14.25" customHeight="1" x14ac:dyDescent="0.3">
      <c r="A11" s="1"/>
      <c r="C11" s="21">
        <f t="shared" si="1"/>
        <v>3</v>
      </c>
      <c r="D11" s="1">
        <f>IF(ISNUMBER(VLOOKUP('Country selection'!$E$5,incidence!$A$2:$CX$9,$C11+2,FALSE)),VLOOKUP('Country selection'!$E$5,incidence!$A$2:$CX$9,$C11+2,FALSE),0)</f>
        <v>0</v>
      </c>
      <c r="E11" s="1">
        <f>IF(ISNUMBER(VLOOKUP('Country selection'!$E$5,mortcecx!$A$2:$CX$9,$C11+2,FALSE)),VLOOKUP('Country selection'!$E$5,mortcecx!$A$2:$CX$9,$C11+2,FALSE),0)</f>
        <v>0</v>
      </c>
      <c r="F11" s="1">
        <f>IF(ISNUMBER(VLOOKUP('Country selection'!$E$5,mortall!$A$2:$CX$9,$C11+2,FALSE)),VLOOKUP('Country selection'!$E$5,mortall!$A$2:$CX$9,$C11+2,FALSE),0)</f>
        <v>2.9E-4</v>
      </c>
      <c r="G11" s="1"/>
      <c r="H11" s="21">
        <f t="shared" si="2"/>
        <v>3</v>
      </c>
      <c r="I11" s="35"/>
      <c r="J11" s="35"/>
      <c r="K11" s="35"/>
      <c r="M11" s="10">
        <f t="shared" ref="M11:O11" si="5">IF(I11="",D11,I11)</f>
        <v>0</v>
      </c>
      <c r="N11" s="10">
        <f t="shared" si="5"/>
        <v>0</v>
      </c>
      <c r="O11" s="10">
        <f t="shared" si="5"/>
        <v>2.9E-4</v>
      </c>
    </row>
    <row r="12" spans="1:26" ht="14.25" customHeight="1" x14ac:dyDescent="0.3">
      <c r="A12" s="1"/>
      <c r="C12" s="21">
        <f t="shared" si="1"/>
        <v>4</v>
      </c>
      <c r="D12" s="1">
        <f>IF(ISNUMBER(VLOOKUP('Country selection'!$E$5,incidence!$A$2:$CX$9,$C12+2,FALSE)),VLOOKUP('Country selection'!$E$5,incidence!$A$2:$CX$9,$C12+2,FALSE),0)</f>
        <v>0</v>
      </c>
      <c r="E12" s="1">
        <f>IF(ISNUMBER(VLOOKUP('Country selection'!$E$5,mortcecx!$A$2:$CX$9,$C12+2,FALSE)),VLOOKUP('Country selection'!$E$5,mortcecx!$A$2:$CX$9,$C12+2,FALSE),0)</f>
        <v>0</v>
      </c>
      <c r="F12" s="1">
        <f>IF(ISNUMBER(VLOOKUP('Country selection'!$E$5,mortall!$A$2:$CX$9,$C12+2,FALSE)),VLOOKUP('Country selection'!$E$5,mortall!$A$2:$CX$9,$C12+2,FALSE),0)</f>
        <v>2.3000000000000001E-4</v>
      </c>
      <c r="G12" s="1"/>
      <c r="H12" s="21">
        <f t="shared" si="2"/>
        <v>4</v>
      </c>
      <c r="I12" s="35"/>
      <c r="J12" s="35"/>
      <c r="K12" s="35"/>
      <c r="M12" s="10">
        <f t="shared" ref="M12:O12" si="6">IF(I12="",D12,I12)</f>
        <v>0</v>
      </c>
      <c r="N12" s="10">
        <f t="shared" si="6"/>
        <v>0</v>
      </c>
      <c r="O12" s="10">
        <f t="shared" si="6"/>
        <v>2.3000000000000001E-4</v>
      </c>
    </row>
    <row r="13" spans="1:26" ht="14.25" customHeight="1" x14ac:dyDescent="0.3">
      <c r="A13" s="1"/>
      <c r="C13" s="21">
        <f t="shared" si="1"/>
        <v>5</v>
      </c>
      <c r="D13" s="1">
        <f>IF(ISNUMBER(VLOOKUP('Country selection'!$E$5,incidence!$A$2:$CX$9,$C13+2,FALSE)),VLOOKUP('Country selection'!$E$5,incidence!$A$2:$CX$9,$C13+2,FALSE),0)</f>
        <v>0</v>
      </c>
      <c r="E13" s="1">
        <f>IF(ISNUMBER(VLOOKUP('Country selection'!$E$5,mortcecx!$A$2:$CX$9,$C13+2,FALSE)),VLOOKUP('Country selection'!$E$5,mortcecx!$A$2:$CX$9,$C13+2,FALSE),0)</f>
        <v>0</v>
      </c>
      <c r="F13" s="1">
        <f>IF(ISNUMBER(VLOOKUP('Country selection'!$E$5,mortall!$A$2:$CX$9,$C13+2,FALSE)),VLOOKUP('Country selection'!$E$5,mortall!$A$2:$CX$9,$C13+2,FALSE),0)</f>
        <v>1.8000000000000001E-4</v>
      </c>
      <c r="G13" s="1"/>
      <c r="H13" s="21">
        <f t="shared" si="2"/>
        <v>5</v>
      </c>
      <c r="I13" s="35"/>
      <c r="J13" s="35"/>
      <c r="K13" s="35"/>
      <c r="M13" s="10">
        <f t="shared" ref="M13:O13" si="7">IF(I13="",D13,I13)</f>
        <v>0</v>
      </c>
      <c r="N13" s="10">
        <f t="shared" si="7"/>
        <v>0</v>
      </c>
      <c r="O13" s="10">
        <f t="shared" si="7"/>
        <v>1.8000000000000001E-4</v>
      </c>
    </row>
    <row r="14" spans="1:26" ht="14.25" customHeight="1" x14ac:dyDescent="0.3">
      <c r="A14" s="1"/>
      <c r="C14" s="21">
        <f t="shared" si="1"/>
        <v>6</v>
      </c>
      <c r="D14" s="1">
        <f>IF(ISNUMBER(VLOOKUP('Country selection'!$E$5,incidence!$A$2:$CX$9,$C14+2,FALSE)),VLOOKUP('Country selection'!$E$5,incidence!$A$2:$CX$9,$C14+2,FALSE),0)</f>
        <v>0</v>
      </c>
      <c r="E14" s="1">
        <f>IF(ISNUMBER(VLOOKUP('Country selection'!$E$5,mortcecx!$A$2:$CX$9,$C14+2,FALSE)),VLOOKUP('Country selection'!$E$5,mortcecx!$A$2:$CX$9,$C14+2,FALSE),0)</f>
        <v>0</v>
      </c>
      <c r="F14" s="1">
        <f>IF(ISNUMBER(VLOOKUP('Country selection'!$E$5,mortall!$A$2:$CX$9,$C14+2,FALSE)),VLOOKUP('Country selection'!$E$5,mortall!$A$2:$CX$9,$C14+2,FALSE),0)</f>
        <v>1.4999999999999999E-4</v>
      </c>
      <c r="G14" s="1"/>
      <c r="H14" s="21">
        <f t="shared" si="2"/>
        <v>6</v>
      </c>
      <c r="I14" s="35"/>
      <c r="J14" s="35"/>
      <c r="K14" s="35"/>
      <c r="M14" s="10">
        <f t="shared" ref="M14:O14" si="8">IF(I14="",D14,I14)</f>
        <v>0</v>
      </c>
      <c r="N14" s="10">
        <f t="shared" si="8"/>
        <v>0</v>
      </c>
      <c r="O14" s="10">
        <f t="shared" si="8"/>
        <v>1.4999999999999999E-4</v>
      </c>
    </row>
    <row r="15" spans="1:26" ht="14.25" customHeight="1" x14ac:dyDescent="0.3">
      <c r="A15" s="1"/>
      <c r="C15" s="21">
        <f t="shared" si="1"/>
        <v>7</v>
      </c>
      <c r="D15" s="1">
        <f>IF(ISNUMBER(VLOOKUP('Country selection'!$E$5,incidence!$A$2:$CX$9,$C15+2,FALSE)),VLOOKUP('Country selection'!$E$5,incidence!$A$2:$CX$9,$C15+2,FALSE),0)</f>
        <v>0</v>
      </c>
      <c r="E15" s="1">
        <f>IF(ISNUMBER(VLOOKUP('Country selection'!$E$5,mortcecx!$A$2:$CX$9,$C15+2,FALSE)),VLOOKUP('Country selection'!$E$5,mortcecx!$A$2:$CX$9,$C15+2,FALSE),0)</f>
        <v>0</v>
      </c>
      <c r="F15" s="1">
        <f>IF(ISNUMBER(VLOOKUP('Country selection'!$E$5,mortall!$A$2:$CX$9,$C15+2,FALSE)),VLOOKUP('Country selection'!$E$5,mortall!$A$2:$CX$9,$C15+2,FALSE),0)</f>
        <v>1.3999999999999999E-4</v>
      </c>
      <c r="G15" s="1"/>
      <c r="H15" s="21">
        <f t="shared" si="2"/>
        <v>7</v>
      </c>
      <c r="I15" s="35"/>
      <c r="J15" s="35"/>
      <c r="K15" s="35"/>
      <c r="M15" s="10">
        <f t="shared" ref="M15:O15" si="9">IF(I15="",D15,I15)</f>
        <v>0</v>
      </c>
      <c r="N15" s="10">
        <f t="shared" si="9"/>
        <v>0</v>
      </c>
      <c r="O15" s="10">
        <f t="shared" si="9"/>
        <v>1.3999999999999999E-4</v>
      </c>
    </row>
    <row r="16" spans="1:26" ht="14.25" customHeight="1" x14ac:dyDescent="0.3">
      <c r="A16" s="1"/>
      <c r="C16" s="21">
        <f t="shared" si="1"/>
        <v>8</v>
      </c>
      <c r="D16" s="1">
        <f>IF(ISNUMBER(VLOOKUP('Country selection'!$E$5,incidence!$A$2:$CX$9,$C16+2,FALSE)),VLOOKUP('Country selection'!$E$5,incidence!$A$2:$CX$9,$C16+2,FALSE),0)</f>
        <v>0</v>
      </c>
      <c r="E16" s="1">
        <f>IF(ISNUMBER(VLOOKUP('Country selection'!$E$5,mortcecx!$A$2:$CX$9,$C16+2,FALSE)),VLOOKUP('Country selection'!$E$5,mortcecx!$A$2:$CX$9,$C16+2,FALSE),0)</f>
        <v>0</v>
      </c>
      <c r="F16" s="1">
        <f>IF(ISNUMBER(VLOOKUP('Country selection'!$E$5,mortall!$A$2:$CX$9,$C16+2,FALSE)),VLOOKUP('Country selection'!$E$5,mortall!$A$2:$CX$9,$C16+2,FALSE),0)</f>
        <v>1.3999999999999999E-4</v>
      </c>
      <c r="G16" s="1"/>
      <c r="H16" s="21">
        <f t="shared" si="2"/>
        <v>8</v>
      </c>
      <c r="I16" s="35"/>
      <c r="J16" s="35"/>
      <c r="K16" s="35"/>
      <c r="M16" s="10">
        <f t="shared" ref="M16:O16" si="10">IF(I16="",D16,I16)</f>
        <v>0</v>
      </c>
      <c r="N16" s="10">
        <f t="shared" si="10"/>
        <v>0</v>
      </c>
      <c r="O16" s="10">
        <f t="shared" si="10"/>
        <v>1.3999999999999999E-4</v>
      </c>
    </row>
    <row r="17" spans="1:15" ht="14.25" customHeight="1" x14ac:dyDescent="0.3">
      <c r="A17" s="1"/>
      <c r="C17" s="21">
        <f t="shared" si="1"/>
        <v>9</v>
      </c>
      <c r="D17" s="1">
        <f>IF(ISNUMBER(VLOOKUP('Country selection'!$E$5,incidence!$A$2:$CX$9,$C17+2,FALSE)),VLOOKUP('Country selection'!$E$5,incidence!$A$2:$CX$9,$C17+2,FALSE),0)</f>
        <v>0</v>
      </c>
      <c r="E17" s="1">
        <f>IF(ISNUMBER(VLOOKUP('Country selection'!$E$5,mortcecx!$A$2:$CX$9,$C17+2,FALSE)),VLOOKUP('Country selection'!$E$5,mortcecx!$A$2:$CX$9,$C17+2,FALSE),0)</f>
        <v>0</v>
      </c>
      <c r="F17" s="1">
        <f>IF(ISNUMBER(VLOOKUP('Country selection'!$E$5,mortall!$A$2:$CX$9,$C17+2,FALSE)),VLOOKUP('Country selection'!$E$5,mortall!$A$2:$CX$9,$C17+2,FALSE),0)</f>
        <v>1.3999999999999999E-4</v>
      </c>
      <c r="G17" s="1"/>
      <c r="H17" s="21">
        <f t="shared" si="2"/>
        <v>9</v>
      </c>
      <c r="I17" s="35"/>
      <c r="J17" s="35"/>
      <c r="K17" s="35"/>
      <c r="M17" s="10">
        <f t="shared" ref="M17:O17" si="11">IF(I17="",D17,I17)</f>
        <v>0</v>
      </c>
      <c r="N17" s="10">
        <f t="shared" si="11"/>
        <v>0</v>
      </c>
      <c r="O17" s="10">
        <f t="shared" si="11"/>
        <v>1.3999999999999999E-4</v>
      </c>
    </row>
    <row r="18" spans="1:15" ht="14.25" customHeight="1" x14ac:dyDescent="0.3">
      <c r="A18" s="1"/>
      <c r="C18" s="21">
        <f t="shared" si="1"/>
        <v>10</v>
      </c>
      <c r="D18" s="1">
        <f>IF(ISNUMBER(VLOOKUP('Country selection'!$E$5,incidence!$A$2:$CX$9,$C18+2,FALSE)),VLOOKUP('Country selection'!$E$5,incidence!$A$2:$CX$9,$C18+2,FALSE),0)</f>
        <v>0</v>
      </c>
      <c r="E18" s="1">
        <f>IF(ISNUMBER(VLOOKUP('Country selection'!$E$5,mortcecx!$A$2:$CX$9,$C18+2,FALSE)),VLOOKUP('Country selection'!$E$5,mortcecx!$A$2:$CX$9,$C18+2,FALSE),0)</f>
        <v>0</v>
      </c>
      <c r="F18" s="1">
        <f>IF(ISNUMBER(VLOOKUP('Country selection'!$E$5,mortall!$A$2:$CX$9,$C18+2,FALSE)),VLOOKUP('Country selection'!$E$5,mortall!$A$2:$CX$9,$C18+2,FALSE),0)</f>
        <v>1.6000000000000001E-4</v>
      </c>
      <c r="G18" s="1"/>
      <c r="H18" s="21">
        <f t="shared" si="2"/>
        <v>10</v>
      </c>
      <c r="I18" s="35"/>
      <c r="J18" s="35"/>
      <c r="K18" s="35"/>
      <c r="M18" s="10">
        <f t="shared" ref="M18:O18" si="12">IF(I18="",D18,I18)</f>
        <v>0</v>
      </c>
      <c r="N18" s="10">
        <f t="shared" si="12"/>
        <v>0</v>
      </c>
      <c r="O18" s="10">
        <f t="shared" si="12"/>
        <v>1.6000000000000001E-4</v>
      </c>
    </row>
    <row r="19" spans="1:15" ht="14.25" customHeight="1" x14ac:dyDescent="0.3">
      <c r="A19" s="1"/>
      <c r="C19" s="21">
        <f t="shared" si="1"/>
        <v>11</v>
      </c>
      <c r="D19" s="1">
        <f>IF(ISNUMBER(VLOOKUP('Country selection'!$E$5,incidence!$A$2:$CX$9,$C19+2,FALSE)),VLOOKUP('Country selection'!$E$5,incidence!$A$2:$CX$9,$C19+2,FALSE),0)</f>
        <v>0</v>
      </c>
      <c r="E19" s="1">
        <f>IF(ISNUMBER(VLOOKUP('Country selection'!$E$5,mortcecx!$A$2:$CX$9,$C19+2,FALSE)),VLOOKUP('Country selection'!$E$5,mortcecx!$A$2:$CX$9,$C19+2,FALSE),0)</f>
        <v>0</v>
      </c>
      <c r="F19" s="1">
        <f>IF(ISNUMBER(VLOOKUP('Country selection'!$E$5,mortall!$A$2:$CX$9,$C19+2,FALSE)),VLOOKUP('Country selection'!$E$5,mortall!$A$2:$CX$9,$C19+2,FALSE),0)</f>
        <v>1.8000000000000001E-4</v>
      </c>
      <c r="G19" s="1"/>
      <c r="H19" s="21">
        <f t="shared" si="2"/>
        <v>11</v>
      </c>
      <c r="I19" s="35"/>
      <c r="J19" s="35"/>
      <c r="K19" s="35"/>
      <c r="M19" s="10">
        <f t="shared" ref="M19:O19" si="13">IF(I19="",D19,I19)</f>
        <v>0</v>
      </c>
      <c r="N19" s="10">
        <f t="shared" si="13"/>
        <v>0</v>
      </c>
      <c r="O19" s="10">
        <f t="shared" si="13"/>
        <v>1.8000000000000001E-4</v>
      </c>
    </row>
    <row r="20" spans="1:15" ht="14.25" customHeight="1" x14ac:dyDescent="0.3">
      <c r="A20" s="1"/>
      <c r="C20" s="21">
        <f t="shared" si="1"/>
        <v>12</v>
      </c>
      <c r="D20" s="1">
        <f>IF(ISNUMBER(VLOOKUP('Country selection'!$E$5,incidence!$A$2:$CX$9,$C20+2,FALSE)),VLOOKUP('Country selection'!$E$5,incidence!$A$2:$CX$9,$C20+2,FALSE),0)</f>
        <v>0</v>
      </c>
      <c r="E20" s="1">
        <f>IF(ISNUMBER(VLOOKUP('Country selection'!$E$5,mortcecx!$A$2:$CX$9,$C20+2,FALSE)),VLOOKUP('Country selection'!$E$5,mortcecx!$A$2:$CX$9,$C20+2,FALSE),0)</f>
        <v>0</v>
      </c>
      <c r="F20" s="1">
        <f>IF(ISNUMBER(VLOOKUP('Country selection'!$E$5,mortall!$A$2:$CX$9,$C20+2,FALSE)),VLOOKUP('Country selection'!$E$5,mortall!$A$2:$CX$9,$C20+2,FALSE),0)</f>
        <v>2.1000000000000001E-4</v>
      </c>
      <c r="G20" s="1"/>
      <c r="H20" s="21">
        <f t="shared" si="2"/>
        <v>12</v>
      </c>
      <c r="I20" s="35"/>
      <c r="J20" s="35"/>
      <c r="K20" s="35"/>
      <c r="M20" s="10">
        <f t="shared" ref="M20:O20" si="14">IF(I20="",D20,I20)</f>
        <v>0</v>
      </c>
      <c r="N20" s="10">
        <f t="shared" si="14"/>
        <v>0</v>
      </c>
      <c r="O20" s="10">
        <f t="shared" si="14"/>
        <v>2.1000000000000001E-4</v>
      </c>
    </row>
    <row r="21" spans="1:15" ht="14.25" customHeight="1" x14ac:dyDescent="0.3">
      <c r="A21" s="1"/>
      <c r="C21" s="21">
        <f t="shared" si="1"/>
        <v>13</v>
      </c>
      <c r="D21" s="1">
        <f>IF(ISNUMBER(VLOOKUP('Country selection'!$E$5,incidence!$A$2:$CX$9,$C21+2,FALSE)),VLOOKUP('Country selection'!$E$5,incidence!$A$2:$CX$9,$C21+2,FALSE),0)</f>
        <v>0</v>
      </c>
      <c r="E21" s="1">
        <f>IF(ISNUMBER(VLOOKUP('Country selection'!$E$5,mortcecx!$A$2:$CX$9,$C21+2,FALSE)),VLOOKUP('Country selection'!$E$5,mortcecx!$A$2:$CX$9,$C21+2,FALSE),0)</f>
        <v>0</v>
      </c>
      <c r="F21" s="1">
        <f>IF(ISNUMBER(VLOOKUP('Country selection'!$E$5,mortall!$A$2:$CX$9,$C21+2,FALSE)),VLOOKUP('Country selection'!$E$5,mortall!$A$2:$CX$9,$C21+2,FALSE),0)</f>
        <v>2.4000000000000001E-4</v>
      </c>
      <c r="G21" s="1"/>
      <c r="H21" s="21">
        <f t="shared" si="2"/>
        <v>13</v>
      </c>
      <c r="I21" s="35"/>
      <c r="J21" s="35"/>
      <c r="K21" s="35"/>
      <c r="M21" s="10">
        <f t="shared" ref="M21:O21" si="15">IF(I21="",D21,I21)</f>
        <v>0</v>
      </c>
      <c r="N21" s="10">
        <f t="shared" si="15"/>
        <v>0</v>
      </c>
      <c r="O21" s="10">
        <f t="shared" si="15"/>
        <v>2.4000000000000001E-4</v>
      </c>
    </row>
    <row r="22" spans="1:15" ht="14.25" customHeight="1" x14ac:dyDescent="0.3">
      <c r="A22" s="1"/>
      <c r="C22" s="21">
        <f t="shared" si="1"/>
        <v>14</v>
      </c>
      <c r="D22" s="1">
        <f>IF(ISNUMBER(VLOOKUP('Country selection'!$E$5,incidence!$A$2:$CX$9,$C22+2,FALSE)),VLOOKUP('Country selection'!$E$5,incidence!$A$2:$CX$9,$C22+2,FALSE),0)</f>
        <v>0</v>
      </c>
      <c r="E22" s="1">
        <f>IF(ISNUMBER(VLOOKUP('Country selection'!$E$5,mortcecx!$A$2:$CX$9,$C22+2,FALSE)),VLOOKUP('Country selection'!$E$5,mortcecx!$A$2:$CX$9,$C22+2,FALSE),0)</f>
        <v>0</v>
      </c>
      <c r="F22" s="1">
        <f>IF(ISNUMBER(VLOOKUP('Country selection'!$E$5,mortall!$A$2:$CX$9,$C22+2,FALSE)),VLOOKUP('Country selection'!$E$5,mortall!$A$2:$CX$9,$C22+2,FALSE),0)</f>
        <v>2.9E-4</v>
      </c>
      <c r="G22" s="1"/>
      <c r="H22" s="21">
        <f t="shared" si="2"/>
        <v>14</v>
      </c>
      <c r="I22" s="35"/>
      <c r="J22" s="35"/>
      <c r="K22" s="35"/>
      <c r="M22" s="10">
        <f t="shared" ref="M22:O22" si="16">IF(I22="",D22,I22)</f>
        <v>0</v>
      </c>
      <c r="N22" s="10">
        <f t="shared" si="16"/>
        <v>0</v>
      </c>
      <c r="O22" s="10">
        <f t="shared" si="16"/>
        <v>2.9E-4</v>
      </c>
    </row>
    <row r="23" spans="1:15" ht="14.25" customHeight="1" x14ac:dyDescent="0.3">
      <c r="A23" s="1"/>
      <c r="C23" s="21">
        <f t="shared" si="1"/>
        <v>15</v>
      </c>
      <c r="D23" s="1">
        <f>IF(ISNUMBER(VLOOKUP('Country selection'!$E$5,incidence!$A$2:$CX$9,$C23+2,FALSE)),VLOOKUP('Country selection'!$E$5,incidence!$A$2:$CX$9,$C23+2,FALSE),0)</f>
        <v>3.0000000000000001E-6</v>
      </c>
      <c r="E23" s="1">
        <f>IF(ISNUMBER(VLOOKUP('Country selection'!$E$5,mortcecx!$A$2:$CX$9,$C23+2,FALSE)),VLOOKUP('Country selection'!$E$5,mortcecx!$A$2:$CX$9,$C23+2,FALSE),0)</f>
        <v>9.9999999999999995E-7</v>
      </c>
      <c r="F23" s="1">
        <f>IF(ISNUMBER(VLOOKUP('Country selection'!$E$5,mortall!$A$2:$CX$9,$C23+2,FALSE)),VLOOKUP('Country selection'!$E$5,mortall!$A$2:$CX$9,$C23+2,FALSE),0)</f>
        <v>3.4000000000000002E-4</v>
      </c>
      <c r="G23" s="1"/>
      <c r="H23" s="21">
        <f t="shared" si="2"/>
        <v>15</v>
      </c>
      <c r="I23" s="35"/>
      <c r="J23" s="35"/>
      <c r="K23" s="35"/>
      <c r="M23" s="10">
        <f t="shared" ref="M23:O23" si="17">IF(I23="",D23,I23)</f>
        <v>3.0000000000000001E-6</v>
      </c>
      <c r="N23" s="10">
        <f t="shared" si="17"/>
        <v>9.9999999999999995E-7</v>
      </c>
      <c r="O23" s="10">
        <f t="shared" si="17"/>
        <v>3.4000000000000002E-4</v>
      </c>
    </row>
    <row r="24" spans="1:15" ht="14.25" customHeight="1" x14ac:dyDescent="0.3">
      <c r="A24" s="1"/>
      <c r="C24" s="21">
        <f t="shared" si="1"/>
        <v>16</v>
      </c>
      <c r="D24" s="1">
        <f>IF(ISNUMBER(VLOOKUP('Country selection'!$E$5,incidence!$A$2:$CX$9,$C24+2,FALSE)),VLOOKUP('Country selection'!$E$5,incidence!$A$2:$CX$9,$C24+2,FALSE),0)</f>
        <v>3.0000000000000001E-6</v>
      </c>
      <c r="E24" s="1">
        <f>IF(ISNUMBER(VLOOKUP('Country selection'!$E$5,mortcecx!$A$2:$CX$9,$C24+2,FALSE)),VLOOKUP('Country selection'!$E$5,mortcecx!$A$2:$CX$9,$C24+2,FALSE),0)</f>
        <v>9.9999999999999995E-7</v>
      </c>
      <c r="F24" s="1">
        <f>IF(ISNUMBER(VLOOKUP('Country selection'!$E$5,mortall!$A$2:$CX$9,$C24+2,FALSE)),VLOOKUP('Country selection'!$E$5,mortall!$A$2:$CX$9,$C24+2,FALSE),0)</f>
        <v>3.8999999999999999E-4</v>
      </c>
      <c r="G24" s="1"/>
      <c r="H24" s="21">
        <f t="shared" si="2"/>
        <v>16</v>
      </c>
      <c r="I24" s="35"/>
      <c r="J24" s="35"/>
      <c r="K24" s="35"/>
      <c r="M24" s="10">
        <f t="shared" ref="M24:O24" si="18">IF(I24="",D24,I24)</f>
        <v>3.0000000000000001E-6</v>
      </c>
      <c r="N24" s="10">
        <f t="shared" si="18"/>
        <v>9.9999999999999995E-7</v>
      </c>
      <c r="O24" s="10">
        <f t="shared" si="18"/>
        <v>3.8999999999999999E-4</v>
      </c>
    </row>
    <row r="25" spans="1:15" ht="14.25" customHeight="1" x14ac:dyDescent="0.3">
      <c r="A25" s="1"/>
      <c r="C25" s="21">
        <f t="shared" si="1"/>
        <v>17</v>
      </c>
      <c r="D25" s="1">
        <f>IF(ISNUMBER(VLOOKUP('Country selection'!$E$5,incidence!$A$2:$CX$9,$C25+2,FALSE)),VLOOKUP('Country selection'!$E$5,incidence!$A$2:$CX$9,$C25+2,FALSE),0)</f>
        <v>3.0000000000000001E-6</v>
      </c>
      <c r="E25" s="1">
        <f>IF(ISNUMBER(VLOOKUP('Country selection'!$E$5,mortcecx!$A$2:$CX$9,$C25+2,FALSE)),VLOOKUP('Country selection'!$E$5,mortcecx!$A$2:$CX$9,$C25+2,FALSE),0)</f>
        <v>9.9999999999999995E-7</v>
      </c>
      <c r="F25" s="1">
        <f>IF(ISNUMBER(VLOOKUP('Country selection'!$E$5,mortall!$A$2:$CX$9,$C25+2,FALSE)),VLOOKUP('Country selection'!$E$5,mortall!$A$2:$CX$9,$C25+2,FALSE),0)</f>
        <v>4.4000000000000002E-4</v>
      </c>
      <c r="G25" s="1"/>
      <c r="H25" s="21">
        <f t="shared" si="2"/>
        <v>17</v>
      </c>
      <c r="I25" s="35"/>
      <c r="J25" s="35"/>
      <c r="K25" s="35"/>
      <c r="M25" s="10">
        <f t="shared" ref="M25:O25" si="19">IF(I25="",D25,I25)</f>
        <v>3.0000000000000001E-6</v>
      </c>
      <c r="N25" s="10">
        <f t="shared" si="19"/>
        <v>9.9999999999999995E-7</v>
      </c>
      <c r="O25" s="10">
        <f t="shared" si="19"/>
        <v>4.4000000000000002E-4</v>
      </c>
    </row>
    <row r="26" spans="1:15" ht="14.25" customHeight="1" x14ac:dyDescent="0.3">
      <c r="A26" s="1"/>
      <c r="C26" s="21">
        <f t="shared" si="1"/>
        <v>18</v>
      </c>
      <c r="D26" s="1">
        <f>IF(ISNUMBER(VLOOKUP('Country selection'!$E$5,incidence!$A$2:$CX$9,$C26+2,FALSE)),VLOOKUP('Country selection'!$E$5,incidence!$A$2:$CX$9,$C26+2,FALSE),0)</f>
        <v>3.0000000000000001E-6</v>
      </c>
      <c r="E26" s="1">
        <f>IF(ISNUMBER(VLOOKUP('Country selection'!$E$5,mortcecx!$A$2:$CX$9,$C26+2,FALSE)),VLOOKUP('Country selection'!$E$5,mortcecx!$A$2:$CX$9,$C26+2,FALSE),0)</f>
        <v>9.9999999999999995E-7</v>
      </c>
      <c r="F26" s="1">
        <f>IF(ISNUMBER(VLOOKUP('Country selection'!$E$5,mortall!$A$2:$CX$9,$C26+2,FALSE)),VLOOKUP('Country selection'!$E$5,mortall!$A$2:$CX$9,$C26+2,FALSE),0)</f>
        <v>4.8000000000000001E-4</v>
      </c>
      <c r="G26" s="1"/>
      <c r="H26" s="21">
        <f t="shared" si="2"/>
        <v>18</v>
      </c>
      <c r="I26" s="35"/>
      <c r="J26" s="35"/>
      <c r="K26" s="35"/>
      <c r="M26" s="10">
        <f t="shared" ref="M26:O26" si="20">IF(I26="",D26,I26)</f>
        <v>3.0000000000000001E-6</v>
      </c>
      <c r="N26" s="10">
        <f t="shared" si="20"/>
        <v>9.9999999999999995E-7</v>
      </c>
      <c r="O26" s="10">
        <f t="shared" si="20"/>
        <v>4.8000000000000001E-4</v>
      </c>
    </row>
    <row r="27" spans="1:15" ht="14.25" customHeight="1" x14ac:dyDescent="0.3">
      <c r="A27" s="1"/>
      <c r="C27" s="21">
        <f t="shared" si="1"/>
        <v>19</v>
      </c>
      <c r="D27" s="1">
        <f>IF(ISNUMBER(VLOOKUP('Country selection'!$E$5,incidence!$A$2:$CX$9,$C27+2,FALSE)),VLOOKUP('Country selection'!$E$5,incidence!$A$2:$CX$9,$C27+2,FALSE),0)</f>
        <v>3.0000000000000001E-6</v>
      </c>
      <c r="E27" s="1">
        <f>IF(ISNUMBER(VLOOKUP('Country selection'!$E$5,mortcecx!$A$2:$CX$9,$C27+2,FALSE)),VLOOKUP('Country selection'!$E$5,mortcecx!$A$2:$CX$9,$C27+2,FALSE),0)</f>
        <v>9.9999999999999995E-7</v>
      </c>
      <c r="F27" s="1">
        <f>IF(ISNUMBER(VLOOKUP('Country selection'!$E$5,mortall!$A$2:$CX$9,$C27+2,FALSE)),VLOOKUP('Country selection'!$E$5,mortall!$A$2:$CX$9,$C27+2,FALSE),0)</f>
        <v>5.1999999999999995E-4</v>
      </c>
      <c r="G27" s="1"/>
      <c r="H27" s="21">
        <f t="shared" si="2"/>
        <v>19</v>
      </c>
      <c r="I27" s="35"/>
      <c r="J27" s="35"/>
      <c r="K27" s="35"/>
      <c r="M27" s="10">
        <f t="shared" ref="M27:O27" si="21">IF(I27="",D27,I27)</f>
        <v>3.0000000000000001E-6</v>
      </c>
      <c r="N27" s="10">
        <f t="shared" si="21"/>
        <v>9.9999999999999995E-7</v>
      </c>
      <c r="O27" s="10">
        <f t="shared" si="21"/>
        <v>5.1999999999999995E-4</v>
      </c>
    </row>
    <row r="28" spans="1:15" ht="14.25" customHeight="1" x14ac:dyDescent="0.3">
      <c r="A28" s="1"/>
      <c r="C28" s="21">
        <f t="shared" si="1"/>
        <v>20</v>
      </c>
      <c r="D28" s="1">
        <f>IF(ISNUMBER(VLOOKUP('Country selection'!$E$5,incidence!$A$2:$CX$9,$C28+2,FALSE)),VLOOKUP('Country selection'!$E$5,incidence!$A$2:$CX$9,$C28+2,FALSE),0)</f>
        <v>3.6999999999999998E-5</v>
      </c>
      <c r="E28" s="1">
        <f>IF(ISNUMBER(VLOOKUP('Country selection'!$E$5,mortcecx!$A$2:$CX$9,$C28+2,FALSE)),VLOOKUP('Country selection'!$E$5,mortcecx!$A$2:$CX$9,$C28+2,FALSE),0)</f>
        <v>5.0000000000000004E-6</v>
      </c>
      <c r="F28" s="1">
        <f>IF(ISNUMBER(VLOOKUP('Country selection'!$E$5,mortall!$A$2:$CX$9,$C28+2,FALSE)),VLOOKUP('Country selection'!$E$5,mortall!$A$2:$CX$9,$C28+2,FALSE),0)</f>
        <v>5.5999999999999995E-4</v>
      </c>
      <c r="G28" s="1"/>
      <c r="H28" s="21">
        <f t="shared" si="2"/>
        <v>20</v>
      </c>
      <c r="I28" s="35"/>
      <c r="J28" s="35"/>
      <c r="K28" s="35"/>
      <c r="M28" s="10">
        <f t="shared" ref="M28:O28" si="22">IF(I28="",D28,I28)</f>
        <v>3.6999999999999998E-5</v>
      </c>
      <c r="N28" s="10">
        <f t="shared" si="22"/>
        <v>5.0000000000000004E-6</v>
      </c>
      <c r="O28" s="10">
        <f t="shared" si="22"/>
        <v>5.5999999999999995E-4</v>
      </c>
    </row>
    <row r="29" spans="1:15" ht="14.25" customHeight="1" x14ac:dyDescent="0.3">
      <c r="A29" s="1"/>
      <c r="C29" s="21">
        <f t="shared" si="1"/>
        <v>21</v>
      </c>
      <c r="D29" s="1">
        <f>IF(ISNUMBER(VLOOKUP('Country selection'!$E$5,incidence!$A$2:$CX$9,$C29+2,FALSE)),VLOOKUP('Country selection'!$E$5,incidence!$A$2:$CX$9,$C29+2,FALSE),0)</f>
        <v>3.6999999999999998E-5</v>
      </c>
      <c r="E29" s="1">
        <f>IF(ISNUMBER(VLOOKUP('Country selection'!$E$5,mortcecx!$A$2:$CX$9,$C29+2,FALSE)),VLOOKUP('Country selection'!$E$5,mortcecx!$A$2:$CX$9,$C29+2,FALSE),0)</f>
        <v>5.0000000000000004E-6</v>
      </c>
      <c r="F29" s="1">
        <f>IF(ISNUMBER(VLOOKUP('Country selection'!$E$5,mortall!$A$2:$CX$9,$C29+2,FALSE)),VLOOKUP('Country selection'!$E$5,mortall!$A$2:$CX$9,$C29+2,FALSE),0)</f>
        <v>5.8E-4</v>
      </c>
      <c r="G29" s="1"/>
      <c r="H29" s="21">
        <f t="shared" si="2"/>
        <v>21</v>
      </c>
      <c r="I29" s="35"/>
      <c r="J29" s="35"/>
      <c r="K29" s="35"/>
      <c r="M29" s="10">
        <f t="shared" ref="M29:O29" si="23">IF(I29="",D29,I29)</f>
        <v>3.6999999999999998E-5</v>
      </c>
      <c r="N29" s="10">
        <f t="shared" si="23"/>
        <v>5.0000000000000004E-6</v>
      </c>
      <c r="O29" s="10">
        <f t="shared" si="23"/>
        <v>5.8E-4</v>
      </c>
    </row>
    <row r="30" spans="1:15" ht="14.25" customHeight="1" x14ac:dyDescent="0.3">
      <c r="A30" s="1"/>
      <c r="C30" s="21">
        <f t="shared" si="1"/>
        <v>22</v>
      </c>
      <c r="D30" s="1">
        <f>IF(ISNUMBER(VLOOKUP('Country selection'!$E$5,incidence!$A$2:$CX$9,$C30+2,FALSE)),VLOOKUP('Country selection'!$E$5,incidence!$A$2:$CX$9,$C30+2,FALSE),0)</f>
        <v>3.6999999999999998E-5</v>
      </c>
      <c r="E30" s="1">
        <f>IF(ISNUMBER(VLOOKUP('Country selection'!$E$5,mortcecx!$A$2:$CX$9,$C30+2,FALSE)),VLOOKUP('Country selection'!$E$5,mortcecx!$A$2:$CX$9,$C30+2,FALSE),0)</f>
        <v>5.0000000000000004E-6</v>
      </c>
      <c r="F30" s="1">
        <f>IF(ISNUMBER(VLOOKUP('Country selection'!$E$5,mortall!$A$2:$CX$9,$C30+2,FALSE)),VLOOKUP('Country selection'!$E$5,mortall!$A$2:$CX$9,$C30+2,FALSE),0)</f>
        <v>5.9999999999999995E-4</v>
      </c>
      <c r="G30" s="1"/>
      <c r="H30" s="21">
        <f t="shared" si="2"/>
        <v>22</v>
      </c>
      <c r="I30" s="35"/>
      <c r="J30" s="35"/>
      <c r="K30" s="35"/>
      <c r="M30" s="10">
        <f t="shared" ref="M30:O30" si="24">IF(I30="",D30,I30)</f>
        <v>3.6999999999999998E-5</v>
      </c>
      <c r="N30" s="10">
        <f t="shared" si="24"/>
        <v>5.0000000000000004E-6</v>
      </c>
      <c r="O30" s="10">
        <f t="shared" si="24"/>
        <v>5.9999999999999995E-4</v>
      </c>
    </row>
    <row r="31" spans="1:15" ht="14.25" customHeight="1" x14ac:dyDescent="0.3">
      <c r="A31" s="1"/>
      <c r="C31" s="21">
        <f t="shared" si="1"/>
        <v>23</v>
      </c>
      <c r="D31" s="1">
        <f>IF(ISNUMBER(VLOOKUP('Country selection'!$E$5,incidence!$A$2:$CX$9,$C31+2,FALSE)),VLOOKUP('Country selection'!$E$5,incidence!$A$2:$CX$9,$C31+2,FALSE),0)</f>
        <v>3.6999999999999998E-5</v>
      </c>
      <c r="E31" s="1">
        <f>IF(ISNUMBER(VLOOKUP('Country selection'!$E$5,mortcecx!$A$2:$CX$9,$C31+2,FALSE)),VLOOKUP('Country selection'!$E$5,mortcecx!$A$2:$CX$9,$C31+2,FALSE),0)</f>
        <v>5.0000000000000004E-6</v>
      </c>
      <c r="F31" s="1">
        <f>IF(ISNUMBER(VLOOKUP('Country selection'!$E$5,mortall!$A$2:$CX$9,$C31+2,FALSE)),VLOOKUP('Country selection'!$E$5,mortall!$A$2:$CX$9,$C31+2,FALSE),0)</f>
        <v>6.2E-4</v>
      </c>
      <c r="G31" s="1"/>
      <c r="H31" s="21">
        <f t="shared" si="2"/>
        <v>23</v>
      </c>
      <c r="I31" s="35"/>
      <c r="J31" s="35"/>
      <c r="K31" s="35"/>
      <c r="M31" s="10">
        <f t="shared" ref="M31:O31" si="25">IF(I31="",D31,I31)</f>
        <v>3.6999999999999998E-5</v>
      </c>
      <c r="N31" s="10">
        <f t="shared" si="25"/>
        <v>5.0000000000000004E-6</v>
      </c>
      <c r="O31" s="10">
        <f t="shared" si="25"/>
        <v>6.2E-4</v>
      </c>
    </row>
    <row r="32" spans="1:15" ht="14.25" customHeight="1" x14ac:dyDescent="0.3">
      <c r="A32" s="1"/>
      <c r="C32" s="21">
        <f t="shared" si="1"/>
        <v>24</v>
      </c>
      <c r="D32" s="1">
        <f>IF(ISNUMBER(VLOOKUP('Country selection'!$E$5,incidence!$A$2:$CX$9,$C32+2,FALSE)),VLOOKUP('Country selection'!$E$5,incidence!$A$2:$CX$9,$C32+2,FALSE),0)</f>
        <v>3.6999999999999998E-5</v>
      </c>
      <c r="E32" s="1">
        <f>IF(ISNUMBER(VLOOKUP('Country selection'!$E$5,mortcecx!$A$2:$CX$9,$C32+2,FALSE)),VLOOKUP('Country selection'!$E$5,mortcecx!$A$2:$CX$9,$C32+2,FALSE),0)</f>
        <v>5.0000000000000004E-6</v>
      </c>
      <c r="F32" s="1">
        <f>IF(ISNUMBER(VLOOKUP('Country selection'!$E$5,mortall!$A$2:$CX$9,$C32+2,FALSE)),VLOOKUP('Country selection'!$E$5,mortall!$A$2:$CX$9,$C32+2,FALSE),0)</f>
        <v>6.4000000000000005E-4</v>
      </c>
      <c r="G32" s="1"/>
      <c r="H32" s="21">
        <f t="shared" si="2"/>
        <v>24</v>
      </c>
      <c r="I32" s="35"/>
      <c r="J32" s="35"/>
      <c r="K32" s="35"/>
      <c r="M32" s="10">
        <f t="shared" ref="M32:O32" si="26">IF(I32="",D32,I32)</f>
        <v>3.6999999999999998E-5</v>
      </c>
      <c r="N32" s="10">
        <f t="shared" si="26"/>
        <v>5.0000000000000004E-6</v>
      </c>
      <c r="O32" s="10">
        <f t="shared" si="26"/>
        <v>6.4000000000000005E-4</v>
      </c>
    </row>
    <row r="33" spans="1:15" ht="14.25" customHeight="1" x14ac:dyDescent="0.3">
      <c r="A33" s="1"/>
      <c r="C33" s="21">
        <f t="shared" si="1"/>
        <v>25</v>
      </c>
      <c r="D33" s="1">
        <f>IF(ISNUMBER(VLOOKUP('Country selection'!$E$5,incidence!$A$2:$CX$9,$C33+2,FALSE)),VLOOKUP('Country selection'!$E$5,incidence!$A$2:$CX$9,$C33+2,FALSE),0)</f>
        <v>8.2999999999999998E-5</v>
      </c>
      <c r="E33" s="1">
        <f>IF(ISNUMBER(VLOOKUP('Country selection'!$E$5,mortcecx!$A$2:$CX$9,$C33+2,FALSE)),VLOOKUP('Country selection'!$E$5,mortcecx!$A$2:$CX$9,$C33+2,FALSE),0)</f>
        <v>2.8E-5</v>
      </c>
      <c r="F33" s="1">
        <f>IF(ISNUMBER(VLOOKUP('Country selection'!$E$5,mortall!$A$2:$CX$9,$C33+2,FALSE)),VLOOKUP('Country selection'!$E$5,mortall!$A$2:$CX$9,$C33+2,FALSE),0)</f>
        <v>6.4999999999999997E-4</v>
      </c>
      <c r="G33" s="1"/>
      <c r="H33" s="21">
        <f t="shared" si="2"/>
        <v>25</v>
      </c>
      <c r="I33" s="35"/>
      <c r="J33" s="35"/>
      <c r="K33" s="35"/>
      <c r="M33" s="10">
        <f t="shared" ref="M33:O33" si="27">IF(I33="",D33,I33)</f>
        <v>8.2999999999999998E-5</v>
      </c>
      <c r="N33" s="10">
        <f t="shared" si="27"/>
        <v>2.8E-5</v>
      </c>
      <c r="O33" s="10">
        <f t="shared" si="27"/>
        <v>6.4999999999999997E-4</v>
      </c>
    </row>
    <row r="34" spans="1:15" ht="14.25" customHeight="1" x14ac:dyDescent="0.3">
      <c r="A34" s="1"/>
      <c r="C34" s="21">
        <f t="shared" si="1"/>
        <v>26</v>
      </c>
      <c r="D34" s="1">
        <f>IF(ISNUMBER(VLOOKUP('Country selection'!$E$5,incidence!$A$2:$CX$9,$C34+2,FALSE)),VLOOKUP('Country selection'!$E$5,incidence!$A$2:$CX$9,$C34+2,FALSE),0)</f>
        <v>8.2999999999999998E-5</v>
      </c>
      <c r="E34" s="1">
        <f>IF(ISNUMBER(VLOOKUP('Country selection'!$E$5,mortcecx!$A$2:$CX$9,$C34+2,FALSE)),VLOOKUP('Country selection'!$E$5,mortcecx!$A$2:$CX$9,$C34+2,FALSE),0)</f>
        <v>2.8E-5</v>
      </c>
      <c r="F34" s="1">
        <f>IF(ISNUMBER(VLOOKUP('Country selection'!$E$5,mortall!$A$2:$CX$9,$C34+2,FALSE)),VLOOKUP('Country selection'!$E$5,mortall!$A$2:$CX$9,$C34+2,FALSE),0)</f>
        <v>6.7000000000000002E-4</v>
      </c>
      <c r="G34" s="1"/>
      <c r="H34" s="21">
        <f t="shared" si="2"/>
        <v>26</v>
      </c>
      <c r="I34" s="35"/>
      <c r="J34" s="35"/>
      <c r="K34" s="35"/>
      <c r="M34" s="10">
        <f t="shared" ref="M34:O34" si="28">IF(I34="",D34,I34)</f>
        <v>8.2999999999999998E-5</v>
      </c>
      <c r="N34" s="10">
        <f t="shared" si="28"/>
        <v>2.8E-5</v>
      </c>
      <c r="O34" s="10">
        <f t="shared" si="28"/>
        <v>6.7000000000000002E-4</v>
      </c>
    </row>
    <row r="35" spans="1:15" ht="14.25" customHeight="1" x14ac:dyDescent="0.3">
      <c r="A35" s="1"/>
      <c r="C35" s="21">
        <f t="shared" si="1"/>
        <v>27</v>
      </c>
      <c r="D35" s="1">
        <f>IF(ISNUMBER(VLOOKUP('Country selection'!$E$5,incidence!$A$2:$CX$9,$C35+2,FALSE)),VLOOKUP('Country selection'!$E$5,incidence!$A$2:$CX$9,$C35+2,FALSE),0)</f>
        <v>8.2999999999999998E-5</v>
      </c>
      <c r="E35" s="1">
        <f>IF(ISNUMBER(VLOOKUP('Country selection'!$E$5,mortcecx!$A$2:$CX$9,$C35+2,FALSE)),VLOOKUP('Country selection'!$E$5,mortcecx!$A$2:$CX$9,$C35+2,FALSE),0)</f>
        <v>2.8E-5</v>
      </c>
      <c r="F35" s="1">
        <f>IF(ISNUMBER(VLOOKUP('Country selection'!$E$5,mortall!$A$2:$CX$9,$C35+2,FALSE)),VLOOKUP('Country selection'!$E$5,mortall!$A$2:$CX$9,$C35+2,FALSE),0)</f>
        <v>6.9999999999999999E-4</v>
      </c>
      <c r="G35" s="1"/>
      <c r="H35" s="21">
        <f t="shared" si="2"/>
        <v>27</v>
      </c>
      <c r="I35" s="35"/>
      <c r="J35" s="35"/>
      <c r="K35" s="35"/>
      <c r="M35" s="10">
        <f t="shared" ref="M35:O35" si="29">IF(I35="",D35,I35)</f>
        <v>8.2999999999999998E-5</v>
      </c>
      <c r="N35" s="10">
        <f t="shared" si="29"/>
        <v>2.8E-5</v>
      </c>
      <c r="O35" s="10">
        <f t="shared" si="29"/>
        <v>6.9999999999999999E-4</v>
      </c>
    </row>
    <row r="36" spans="1:15" ht="14.25" customHeight="1" x14ac:dyDescent="0.3">
      <c r="A36" s="1"/>
      <c r="C36" s="21">
        <f t="shared" si="1"/>
        <v>28</v>
      </c>
      <c r="D36" s="1">
        <f>IF(ISNUMBER(VLOOKUP('Country selection'!$E$5,incidence!$A$2:$CX$9,$C36+2,FALSE)),VLOOKUP('Country selection'!$E$5,incidence!$A$2:$CX$9,$C36+2,FALSE),0)</f>
        <v>8.2999999999999998E-5</v>
      </c>
      <c r="E36" s="1">
        <f>IF(ISNUMBER(VLOOKUP('Country selection'!$E$5,mortcecx!$A$2:$CX$9,$C36+2,FALSE)),VLOOKUP('Country selection'!$E$5,mortcecx!$A$2:$CX$9,$C36+2,FALSE),0)</f>
        <v>2.8E-5</v>
      </c>
      <c r="F36" s="1">
        <f>IF(ISNUMBER(VLOOKUP('Country selection'!$E$5,mortall!$A$2:$CX$9,$C36+2,FALSE)),VLOOKUP('Country selection'!$E$5,mortall!$A$2:$CX$9,$C36+2,FALSE),0)</f>
        <v>7.3999999999999999E-4</v>
      </c>
      <c r="G36" s="1"/>
      <c r="H36" s="21">
        <f t="shared" si="2"/>
        <v>28</v>
      </c>
      <c r="I36" s="35"/>
      <c r="J36" s="35"/>
      <c r="K36" s="35"/>
      <c r="M36" s="10">
        <f t="shared" ref="M36:O36" si="30">IF(I36="",D36,I36)</f>
        <v>8.2999999999999998E-5</v>
      </c>
      <c r="N36" s="10">
        <f t="shared" si="30"/>
        <v>2.8E-5</v>
      </c>
      <c r="O36" s="10">
        <f t="shared" si="30"/>
        <v>7.3999999999999999E-4</v>
      </c>
    </row>
    <row r="37" spans="1:15" ht="14.25" customHeight="1" x14ac:dyDescent="0.3">
      <c r="A37" s="1"/>
      <c r="C37" s="21">
        <f t="shared" si="1"/>
        <v>29</v>
      </c>
      <c r="D37" s="1">
        <f>IF(ISNUMBER(VLOOKUP('Country selection'!$E$5,incidence!$A$2:$CX$9,$C37+2,FALSE)),VLOOKUP('Country selection'!$E$5,incidence!$A$2:$CX$9,$C37+2,FALSE),0)</f>
        <v>8.2000000000000001E-5</v>
      </c>
      <c r="E37" s="1">
        <f>IF(ISNUMBER(VLOOKUP('Country selection'!$E$5,mortcecx!$A$2:$CX$9,$C37+2,FALSE)),VLOOKUP('Country selection'!$E$5,mortcecx!$A$2:$CX$9,$C37+2,FALSE),0)</f>
        <v>2.8E-5</v>
      </c>
      <c r="F37" s="1">
        <f>IF(ISNUMBER(VLOOKUP('Country selection'!$E$5,mortall!$A$2:$CX$9,$C37+2,FALSE)),VLOOKUP('Country selection'!$E$5,mortall!$A$2:$CX$9,$C37+2,FALSE),0)</f>
        <v>7.7999999999999999E-4</v>
      </c>
      <c r="G37" s="1"/>
      <c r="H37" s="21">
        <f t="shared" si="2"/>
        <v>29</v>
      </c>
      <c r="I37" s="35"/>
      <c r="J37" s="35"/>
      <c r="K37" s="35"/>
      <c r="M37" s="10">
        <f t="shared" ref="M37:O37" si="31">IF(I37="",D37,I37)</f>
        <v>8.2000000000000001E-5</v>
      </c>
      <c r="N37" s="10">
        <f t="shared" si="31"/>
        <v>2.8E-5</v>
      </c>
      <c r="O37" s="10">
        <f t="shared" si="31"/>
        <v>7.7999999999999999E-4</v>
      </c>
    </row>
    <row r="38" spans="1:15" ht="14.25" customHeight="1" x14ac:dyDescent="0.3">
      <c r="A38" s="1"/>
      <c r="C38" s="21">
        <f t="shared" si="1"/>
        <v>30</v>
      </c>
      <c r="D38" s="1">
        <f>IF(ISNUMBER(VLOOKUP('Country selection'!$E$5,incidence!$A$2:$CX$9,$C38+2,FALSE)),VLOOKUP('Country selection'!$E$5,incidence!$A$2:$CX$9,$C38+2,FALSE),0)</f>
        <v>1.2799999999999999E-4</v>
      </c>
      <c r="E38" s="1">
        <f>IF(ISNUMBER(VLOOKUP('Country selection'!$E$5,mortcecx!$A$2:$CX$9,$C38+2,FALSE)),VLOOKUP('Country selection'!$E$5,mortcecx!$A$2:$CX$9,$C38+2,FALSE),0)</f>
        <v>5.5000000000000002E-5</v>
      </c>
      <c r="F38" s="1">
        <f>IF(ISNUMBER(VLOOKUP('Country selection'!$E$5,mortall!$A$2:$CX$9,$C38+2,FALSE)),VLOOKUP('Country selection'!$E$5,mortall!$A$2:$CX$9,$C38+2,FALSE),0)</f>
        <v>8.3000000000000001E-4</v>
      </c>
      <c r="G38" s="1"/>
      <c r="H38" s="21">
        <f t="shared" si="2"/>
        <v>30</v>
      </c>
      <c r="I38" s="35"/>
      <c r="J38" s="35"/>
      <c r="K38" s="35"/>
      <c r="M38" s="10">
        <f t="shared" ref="M38:O38" si="32">IF(I38="",D38,I38)</f>
        <v>1.2799999999999999E-4</v>
      </c>
      <c r="N38" s="10">
        <f t="shared" si="32"/>
        <v>5.5000000000000002E-5</v>
      </c>
      <c r="O38" s="10">
        <f t="shared" si="32"/>
        <v>8.3000000000000001E-4</v>
      </c>
    </row>
    <row r="39" spans="1:15" ht="14.25" customHeight="1" x14ac:dyDescent="0.3">
      <c r="A39" s="1"/>
      <c r="C39" s="21">
        <f t="shared" si="1"/>
        <v>31</v>
      </c>
      <c r="D39" s="1">
        <f>IF(ISNUMBER(VLOOKUP('Country selection'!$E$5,incidence!$A$2:$CX$9,$C39+2,FALSE)),VLOOKUP('Country selection'!$E$5,incidence!$A$2:$CX$9,$C39+2,FALSE),0)</f>
        <v>1.27E-4</v>
      </c>
      <c r="E39" s="1">
        <f>IF(ISNUMBER(VLOOKUP('Country selection'!$E$5,mortcecx!$A$2:$CX$9,$C39+2,FALSE)),VLOOKUP('Country selection'!$E$5,mortcecx!$A$2:$CX$9,$C39+2,FALSE),0)</f>
        <v>5.3999999999999998E-5</v>
      </c>
      <c r="F39" s="1">
        <f>IF(ISNUMBER(VLOOKUP('Country selection'!$E$5,mortall!$A$2:$CX$9,$C39+2,FALSE)),VLOOKUP('Country selection'!$E$5,mortall!$A$2:$CX$9,$C39+2,FALSE),0)</f>
        <v>8.8999999999999995E-4</v>
      </c>
      <c r="G39" s="1"/>
      <c r="H39" s="21">
        <f t="shared" si="2"/>
        <v>31</v>
      </c>
      <c r="I39" s="35"/>
      <c r="J39" s="35"/>
      <c r="K39" s="35"/>
      <c r="M39" s="10">
        <f t="shared" ref="M39:O39" si="33">IF(I39="",D39,I39)</f>
        <v>1.27E-4</v>
      </c>
      <c r="N39" s="10">
        <f t="shared" si="33"/>
        <v>5.3999999999999998E-5</v>
      </c>
      <c r="O39" s="10">
        <f t="shared" si="33"/>
        <v>8.8999999999999995E-4</v>
      </c>
    </row>
    <row r="40" spans="1:15" ht="14.25" customHeight="1" x14ac:dyDescent="0.3">
      <c r="A40" s="1"/>
      <c r="C40" s="21">
        <f t="shared" si="1"/>
        <v>32</v>
      </c>
      <c r="D40" s="1">
        <f>IF(ISNUMBER(VLOOKUP('Country selection'!$E$5,incidence!$A$2:$CX$9,$C40+2,FALSE)),VLOOKUP('Country selection'!$E$5,incidence!$A$2:$CX$9,$C40+2,FALSE),0)</f>
        <v>1.26E-4</v>
      </c>
      <c r="E40" s="1">
        <f>IF(ISNUMBER(VLOOKUP('Country selection'!$E$5,mortcecx!$A$2:$CX$9,$C40+2,FALSE)),VLOOKUP('Country selection'!$E$5,mortcecx!$A$2:$CX$9,$C40+2,FALSE),0)</f>
        <v>5.3999999999999998E-5</v>
      </c>
      <c r="F40" s="1">
        <f>IF(ISNUMBER(VLOOKUP('Country selection'!$E$5,mortall!$A$2:$CX$9,$C40+2,FALSE)),VLOOKUP('Country selection'!$E$5,mortall!$A$2:$CX$9,$C40+2,FALSE),0)</f>
        <v>9.5E-4</v>
      </c>
      <c r="G40" s="1"/>
      <c r="H40" s="21">
        <f t="shared" si="2"/>
        <v>32</v>
      </c>
      <c r="I40" s="35"/>
      <c r="J40" s="35"/>
      <c r="K40" s="35"/>
      <c r="M40" s="10">
        <f t="shared" ref="M40:O40" si="34">IF(I40="",D40,I40)</f>
        <v>1.26E-4</v>
      </c>
      <c r="N40" s="10">
        <f t="shared" si="34"/>
        <v>5.3999999999999998E-5</v>
      </c>
      <c r="O40" s="10">
        <f t="shared" si="34"/>
        <v>9.5E-4</v>
      </c>
    </row>
    <row r="41" spans="1:15" ht="14.25" customHeight="1" x14ac:dyDescent="0.3">
      <c r="A41" s="1"/>
      <c r="C41" s="21">
        <f t="shared" si="1"/>
        <v>33</v>
      </c>
      <c r="D41" s="1">
        <f>IF(ISNUMBER(VLOOKUP('Country selection'!$E$5,incidence!$A$2:$CX$9,$C41+2,FALSE)),VLOOKUP('Country selection'!$E$5,incidence!$A$2:$CX$9,$C41+2,FALSE),0)</f>
        <v>1.26E-4</v>
      </c>
      <c r="E41" s="1">
        <f>IF(ISNUMBER(VLOOKUP('Country selection'!$E$5,mortcecx!$A$2:$CX$9,$C41+2,FALSE)),VLOOKUP('Country selection'!$E$5,mortcecx!$A$2:$CX$9,$C41+2,FALSE),0)</f>
        <v>5.3999999999999998E-5</v>
      </c>
      <c r="F41" s="1">
        <f>IF(ISNUMBER(VLOOKUP('Country selection'!$E$5,mortall!$A$2:$CX$9,$C41+2,FALSE)),VLOOKUP('Country selection'!$E$5,mortall!$A$2:$CX$9,$C41+2,FALSE),0)</f>
        <v>1.0300000000000001E-3</v>
      </c>
      <c r="G41" s="1"/>
      <c r="H41" s="21">
        <f t="shared" si="2"/>
        <v>33</v>
      </c>
      <c r="I41" s="35"/>
      <c r="J41" s="35"/>
      <c r="K41" s="35"/>
      <c r="M41" s="10">
        <f t="shared" ref="M41:O41" si="35">IF(I41="",D41,I41)</f>
        <v>1.26E-4</v>
      </c>
      <c r="N41" s="10">
        <f t="shared" si="35"/>
        <v>5.3999999999999998E-5</v>
      </c>
      <c r="O41" s="10">
        <f t="shared" si="35"/>
        <v>1.0300000000000001E-3</v>
      </c>
    </row>
    <row r="42" spans="1:15" ht="14.25" customHeight="1" x14ac:dyDescent="0.3">
      <c r="A42" s="1"/>
      <c r="C42" s="21">
        <f t="shared" si="1"/>
        <v>34</v>
      </c>
      <c r="D42" s="1">
        <f>IF(ISNUMBER(VLOOKUP('Country selection'!$E$5,incidence!$A$2:$CX$9,$C42+2,FALSE)),VLOOKUP('Country selection'!$E$5,incidence!$A$2:$CX$9,$C42+2,FALSE),0)</f>
        <v>1.25E-4</v>
      </c>
      <c r="E42" s="1">
        <f>IF(ISNUMBER(VLOOKUP('Country selection'!$E$5,mortcecx!$A$2:$CX$9,$C42+2,FALSE)),VLOOKUP('Country selection'!$E$5,mortcecx!$A$2:$CX$9,$C42+2,FALSE),0)</f>
        <v>5.3000000000000001E-5</v>
      </c>
      <c r="F42" s="1">
        <f>IF(ISNUMBER(VLOOKUP('Country selection'!$E$5,mortall!$A$2:$CX$9,$C42+2,FALSE)),VLOOKUP('Country selection'!$E$5,mortall!$A$2:$CX$9,$C42+2,FALSE),0)</f>
        <v>1.1100000000000001E-3</v>
      </c>
      <c r="G42" s="1"/>
      <c r="H42" s="21">
        <f t="shared" si="2"/>
        <v>34</v>
      </c>
      <c r="I42" s="35"/>
      <c r="J42" s="35"/>
      <c r="K42" s="35"/>
      <c r="M42" s="10">
        <f t="shared" ref="M42:O42" si="36">IF(I42="",D42,I42)</f>
        <v>1.25E-4</v>
      </c>
      <c r="N42" s="10">
        <f t="shared" si="36"/>
        <v>5.3000000000000001E-5</v>
      </c>
      <c r="O42" s="10">
        <f t="shared" si="36"/>
        <v>1.1100000000000001E-3</v>
      </c>
    </row>
    <row r="43" spans="1:15" ht="14.25" customHeight="1" x14ac:dyDescent="0.3">
      <c r="A43" s="1"/>
      <c r="C43" s="21">
        <f t="shared" si="1"/>
        <v>35</v>
      </c>
      <c r="D43" s="1">
        <f>IF(ISNUMBER(VLOOKUP('Country selection'!$E$5,incidence!$A$2:$CX$9,$C43+2,FALSE)),VLOOKUP('Country selection'!$E$5,incidence!$A$2:$CX$9,$C43+2,FALSE),0)</f>
        <v>1.7200000000000001E-4</v>
      </c>
      <c r="E43" s="1">
        <f>IF(ISNUMBER(VLOOKUP('Country selection'!$E$5,mortcecx!$A$2:$CX$9,$C43+2,FALSE)),VLOOKUP('Country selection'!$E$5,mortcecx!$A$2:$CX$9,$C43+2,FALSE),0)</f>
        <v>7.8999999999999996E-5</v>
      </c>
      <c r="F43" s="1">
        <f>IF(ISNUMBER(VLOOKUP('Country selection'!$E$5,mortall!$A$2:$CX$9,$C43+2,FALSE)),VLOOKUP('Country selection'!$E$5,mortall!$A$2:$CX$9,$C43+2,FALSE),0)</f>
        <v>1.1900000000000001E-3</v>
      </c>
      <c r="G43" s="1"/>
      <c r="H43" s="21">
        <f t="shared" si="2"/>
        <v>35</v>
      </c>
      <c r="I43" s="35"/>
      <c r="J43" s="35"/>
      <c r="K43" s="35"/>
      <c r="M43" s="10">
        <f t="shared" ref="M43:O43" si="37">IF(I43="",D43,I43)</f>
        <v>1.7200000000000001E-4</v>
      </c>
      <c r="N43" s="10">
        <f t="shared" si="37"/>
        <v>7.8999999999999996E-5</v>
      </c>
      <c r="O43" s="10">
        <f t="shared" si="37"/>
        <v>1.1900000000000001E-3</v>
      </c>
    </row>
    <row r="44" spans="1:15" ht="14.25" customHeight="1" x14ac:dyDescent="0.3">
      <c r="A44" s="1"/>
      <c r="C44" s="21">
        <f t="shared" si="1"/>
        <v>36</v>
      </c>
      <c r="D44" s="1">
        <f>IF(ISNUMBER(VLOOKUP('Country selection'!$E$5,incidence!$A$2:$CX$9,$C44+2,FALSE)),VLOOKUP('Country selection'!$E$5,incidence!$A$2:$CX$9,$C44+2,FALSE),0)</f>
        <v>1.73E-4</v>
      </c>
      <c r="E44" s="1">
        <f>IF(ISNUMBER(VLOOKUP('Country selection'!$E$5,mortcecx!$A$2:$CX$9,$C44+2,FALSE)),VLOOKUP('Country selection'!$E$5,mortcecx!$A$2:$CX$9,$C44+2,FALSE),0)</f>
        <v>7.8999999999999996E-5</v>
      </c>
      <c r="F44" s="1">
        <f>IF(ISNUMBER(VLOOKUP('Country selection'!$E$5,mortall!$A$2:$CX$9,$C44+2,FALSE)),VLOOKUP('Country selection'!$E$5,mortall!$A$2:$CX$9,$C44+2,FALSE),0)</f>
        <v>1.2899999999999999E-3</v>
      </c>
      <c r="G44" s="1"/>
      <c r="H44" s="21">
        <f t="shared" si="2"/>
        <v>36</v>
      </c>
      <c r="I44" s="35"/>
      <c r="J44" s="35"/>
      <c r="K44" s="35"/>
      <c r="M44" s="10">
        <f t="shared" ref="M44:O44" si="38">IF(I44="",D44,I44)</f>
        <v>1.73E-4</v>
      </c>
      <c r="N44" s="10">
        <f t="shared" si="38"/>
        <v>7.8999999999999996E-5</v>
      </c>
      <c r="O44" s="10">
        <f t="shared" si="38"/>
        <v>1.2899999999999999E-3</v>
      </c>
    </row>
    <row r="45" spans="1:15" ht="14.25" customHeight="1" x14ac:dyDescent="0.3">
      <c r="A45" s="1"/>
      <c r="C45" s="21">
        <f t="shared" si="1"/>
        <v>37</v>
      </c>
      <c r="D45" s="1">
        <f>IF(ISNUMBER(VLOOKUP('Country selection'!$E$5,incidence!$A$2:$CX$9,$C45+2,FALSE)),VLOOKUP('Country selection'!$E$5,incidence!$A$2:$CX$9,$C45+2,FALSE),0)</f>
        <v>1.73E-4</v>
      </c>
      <c r="E45" s="1">
        <f>IF(ISNUMBER(VLOOKUP('Country selection'!$E$5,mortcecx!$A$2:$CX$9,$C45+2,FALSE)),VLOOKUP('Country selection'!$E$5,mortcecx!$A$2:$CX$9,$C45+2,FALSE),0)</f>
        <v>7.8999999999999996E-5</v>
      </c>
      <c r="F45" s="1">
        <f>IF(ISNUMBER(VLOOKUP('Country selection'!$E$5,mortall!$A$2:$CX$9,$C45+2,FALSE)),VLOOKUP('Country selection'!$E$5,mortall!$A$2:$CX$9,$C45+2,FALSE),0)</f>
        <v>1.39E-3</v>
      </c>
      <c r="G45" s="1"/>
      <c r="H45" s="21">
        <f t="shared" si="2"/>
        <v>37</v>
      </c>
      <c r="I45" s="35"/>
      <c r="J45" s="35"/>
      <c r="K45" s="35"/>
      <c r="M45" s="10">
        <f t="shared" ref="M45:O45" si="39">IF(I45="",D45,I45)</f>
        <v>1.73E-4</v>
      </c>
      <c r="N45" s="10">
        <f t="shared" si="39"/>
        <v>7.8999999999999996E-5</v>
      </c>
      <c r="O45" s="10">
        <f t="shared" si="39"/>
        <v>1.39E-3</v>
      </c>
    </row>
    <row r="46" spans="1:15" ht="14.25" customHeight="1" x14ac:dyDescent="0.3">
      <c r="A46" s="1"/>
      <c r="C46" s="21">
        <f t="shared" si="1"/>
        <v>38</v>
      </c>
      <c r="D46" s="1">
        <f>IF(ISNUMBER(VLOOKUP('Country selection'!$E$5,incidence!$A$2:$CX$9,$C46+2,FALSE)),VLOOKUP('Country selection'!$E$5,incidence!$A$2:$CX$9,$C46+2,FALSE),0)</f>
        <v>1.75E-4</v>
      </c>
      <c r="E46" s="1">
        <f>IF(ISNUMBER(VLOOKUP('Country selection'!$E$5,mortcecx!$A$2:$CX$9,$C46+2,FALSE)),VLOOKUP('Country selection'!$E$5,mortcecx!$A$2:$CX$9,$C46+2,FALSE),0)</f>
        <v>8.0000000000000007E-5</v>
      </c>
      <c r="F46" s="1">
        <f>IF(ISNUMBER(VLOOKUP('Country selection'!$E$5,mortall!$A$2:$CX$9,$C46+2,FALSE)),VLOOKUP('Country selection'!$E$5,mortall!$A$2:$CX$9,$C46+2,FALSE),0)</f>
        <v>1.5100000000000001E-3</v>
      </c>
      <c r="G46" s="1"/>
      <c r="H46" s="21">
        <f t="shared" si="2"/>
        <v>38</v>
      </c>
      <c r="I46" s="35"/>
      <c r="J46" s="35"/>
      <c r="K46" s="35"/>
      <c r="M46" s="10">
        <f t="shared" ref="M46:O46" si="40">IF(I46="",D46,I46)</f>
        <v>1.75E-4</v>
      </c>
      <c r="N46" s="10">
        <f t="shared" si="40"/>
        <v>8.0000000000000007E-5</v>
      </c>
      <c r="O46" s="10">
        <f t="shared" si="40"/>
        <v>1.5100000000000001E-3</v>
      </c>
    </row>
    <row r="47" spans="1:15" ht="14.25" customHeight="1" x14ac:dyDescent="0.3">
      <c r="A47" s="1"/>
      <c r="C47" s="21">
        <f t="shared" si="1"/>
        <v>39</v>
      </c>
      <c r="D47" s="1">
        <f>IF(ISNUMBER(VLOOKUP('Country selection'!$E$5,incidence!$A$2:$CX$9,$C47+2,FALSE)),VLOOKUP('Country selection'!$E$5,incidence!$A$2:$CX$9,$C47+2,FALSE),0)</f>
        <v>1.7799999999999999E-4</v>
      </c>
      <c r="E47" s="1">
        <f>IF(ISNUMBER(VLOOKUP('Country selection'!$E$5,mortcecx!$A$2:$CX$9,$C47+2,FALSE)),VLOOKUP('Country selection'!$E$5,mortcecx!$A$2:$CX$9,$C47+2,FALSE),0)</f>
        <v>8.1000000000000004E-5</v>
      </c>
      <c r="F47" s="1">
        <f>IF(ISNUMBER(VLOOKUP('Country selection'!$E$5,mortall!$A$2:$CX$9,$C47+2,FALSE)),VLOOKUP('Country selection'!$E$5,mortall!$A$2:$CX$9,$C47+2,FALSE),0)</f>
        <v>1.6299999999999999E-3</v>
      </c>
      <c r="G47" s="1"/>
      <c r="H47" s="21">
        <f t="shared" si="2"/>
        <v>39</v>
      </c>
      <c r="I47" s="35"/>
      <c r="J47" s="35"/>
      <c r="K47" s="35"/>
      <c r="M47" s="10">
        <f t="shared" ref="M47:O47" si="41">IF(I47="",D47,I47)</f>
        <v>1.7799999999999999E-4</v>
      </c>
      <c r="N47" s="10">
        <f t="shared" si="41"/>
        <v>8.1000000000000004E-5</v>
      </c>
      <c r="O47" s="10">
        <f t="shared" si="41"/>
        <v>1.6299999999999999E-3</v>
      </c>
    </row>
    <row r="48" spans="1:15" ht="14.25" customHeight="1" x14ac:dyDescent="0.3">
      <c r="A48" s="1"/>
      <c r="C48" s="21">
        <f t="shared" si="1"/>
        <v>40</v>
      </c>
      <c r="D48" s="1">
        <f>IF(ISNUMBER(VLOOKUP('Country selection'!$E$5,incidence!$A$2:$CX$9,$C48+2,FALSE)),VLOOKUP('Country selection'!$E$5,incidence!$A$2:$CX$9,$C48+2,FALSE),0)</f>
        <v>2.0699999999999999E-4</v>
      </c>
      <c r="E48" s="1">
        <f>IF(ISNUMBER(VLOOKUP('Country selection'!$E$5,mortcecx!$A$2:$CX$9,$C48+2,FALSE)),VLOOKUP('Country selection'!$E$5,mortcecx!$A$2:$CX$9,$C48+2,FALSE),0)</f>
        <v>9.7999999999999997E-5</v>
      </c>
      <c r="F48" s="1">
        <f>IF(ISNUMBER(VLOOKUP('Country selection'!$E$5,mortall!$A$2:$CX$9,$C48+2,FALSE)),VLOOKUP('Country selection'!$E$5,mortall!$A$2:$CX$9,$C48+2,FALSE),0)</f>
        <v>1.7700000000000001E-3</v>
      </c>
      <c r="G48" s="1"/>
      <c r="H48" s="21">
        <f t="shared" si="2"/>
        <v>40</v>
      </c>
      <c r="I48" s="35"/>
      <c r="J48" s="35"/>
      <c r="K48" s="35"/>
      <c r="M48" s="10">
        <f t="shared" ref="M48:O48" si="42">IF(I48="",D48,I48)</f>
        <v>2.0699999999999999E-4</v>
      </c>
      <c r="N48" s="10">
        <f t="shared" si="42"/>
        <v>9.7999999999999997E-5</v>
      </c>
      <c r="O48" s="10">
        <f t="shared" si="42"/>
        <v>1.7700000000000001E-3</v>
      </c>
    </row>
    <row r="49" spans="1:15" ht="14.25" customHeight="1" x14ac:dyDescent="0.3">
      <c r="A49" s="1"/>
      <c r="C49" s="21">
        <f t="shared" si="1"/>
        <v>41</v>
      </c>
      <c r="D49" s="1">
        <f>IF(ISNUMBER(VLOOKUP('Country selection'!$E$5,incidence!$A$2:$CX$9,$C49+2,FALSE)),VLOOKUP('Country selection'!$E$5,incidence!$A$2:$CX$9,$C49+2,FALSE),0)</f>
        <v>2.1100000000000001E-4</v>
      </c>
      <c r="E49" s="1">
        <f>IF(ISNUMBER(VLOOKUP('Country selection'!$E$5,mortcecx!$A$2:$CX$9,$C49+2,FALSE)),VLOOKUP('Country selection'!$E$5,mortcecx!$A$2:$CX$9,$C49+2,FALSE),0)</f>
        <v>1E-4</v>
      </c>
      <c r="F49" s="1">
        <f>IF(ISNUMBER(VLOOKUP('Country selection'!$E$5,mortall!$A$2:$CX$9,$C49+2,FALSE)),VLOOKUP('Country selection'!$E$5,mortall!$A$2:$CX$9,$C49+2,FALSE),0)</f>
        <v>1.92E-3</v>
      </c>
      <c r="G49" s="1"/>
      <c r="H49" s="21">
        <f t="shared" si="2"/>
        <v>41</v>
      </c>
      <c r="I49" s="35"/>
      <c r="J49" s="35"/>
      <c r="K49" s="35"/>
      <c r="M49" s="10">
        <f t="shared" ref="M49:O49" si="43">IF(I49="",D49,I49)</f>
        <v>2.1100000000000001E-4</v>
      </c>
      <c r="N49" s="10">
        <f t="shared" si="43"/>
        <v>1E-4</v>
      </c>
      <c r="O49" s="10">
        <f t="shared" si="43"/>
        <v>1.92E-3</v>
      </c>
    </row>
    <row r="50" spans="1:15" ht="14.25" customHeight="1" x14ac:dyDescent="0.3">
      <c r="A50" s="1"/>
      <c r="C50" s="21">
        <f t="shared" si="1"/>
        <v>42</v>
      </c>
      <c r="D50" s="1">
        <f>IF(ISNUMBER(VLOOKUP('Country selection'!$E$5,incidence!$A$2:$CX$9,$C50+2,FALSE)),VLOOKUP('Country selection'!$E$5,incidence!$A$2:$CX$9,$C50+2,FALSE),0)</f>
        <v>2.1599999999999999E-4</v>
      </c>
      <c r="E50" s="1">
        <f>IF(ISNUMBER(VLOOKUP('Country selection'!$E$5,mortcecx!$A$2:$CX$9,$C50+2,FALSE)),VLOOKUP('Country selection'!$E$5,mortcecx!$A$2:$CX$9,$C50+2,FALSE),0)</f>
        <v>1.02E-4</v>
      </c>
      <c r="F50" s="1">
        <f>IF(ISNUMBER(VLOOKUP('Country selection'!$E$5,mortall!$A$2:$CX$9,$C50+2,FALSE)),VLOOKUP('Country selection'!$E$5,mortall!$A$2:$CX$9,$C50+2,FALSE),0)</f>
        <v>2.0799999999999998E-3</v>
      </c>
      <c r="G50" s="1"/>
      <c r="H50" s="21">
        <f t="shared" si="2"/>
        <v>42</v>
      </c>
      <c r="I50" s="35"/>
      <c r="J50" s="35"/>
      <c r="K50" s="35"/>
      <c r="M50" s="10">
        <f t="shared" ref="M50:O50" si="44">IF(I50="",D50,I50)</f>
        <v>2.1599999999999999E-4</v>
      </c>
      <c r="N50" s="10">
        <f t="shared" si="44"/>
        <v>1.02E-4</v>
      </c>
      <c r="O50" s="10">
        <f t="shared" si="44"/>
        <v>2.0799999999999998E-3</v>
      </c>
    </row>
    <row r="51" spans="1:15" ht="14.25" customHeight="1" x14ac:dyDescent="0.3">
      <c r="A51" s="1"/>
      <c r="C51" s="21">
        <f t="shared" si="1"/>
        <v>43</v>
      </c>
      <c r="D51" s="1">
        <f>IF(ISNUMBER(VLOOKUP('Country selection'!$E$5,incidence!$A$2:$CX$9,$C51+2,FALSE)),VLOOKUP('Country selection'!$E$5,incidence!$A$2:$CX$9,$C51+2,FALSE),0)</f>
        <v>2.22E-4</v>
      </c>
      <c r="E51" s="1">
        <f>IF(ISNUMBER(VLOOKUP('Country selection'!$E$5,mortcecx!$A$2:$CX$9,$C51+2,FALSE)),VLOOKUP('Country selection'!$E$5,mortcecx!$A$2:$CX$9,$C51+2,FALSE),0)</f>
        <v>1.05E-4</v>
      </c>
      <c r="F51" s="1">
        <f>IF(ISNUMBER(VLOOKUP('Country selection'!$E$5,mortall!$A$2:$CX$9,$C51+2,FALSE)),VLOOKUP('Country selection'!$E$5,mortall!$A$2:$CX$9,$C51+2,FALSE),0)</f>
        <v>2.2399999999999998E-3</v>
      </c>
      <c r="G51" s="1"/>
      <c r="H51" s="21">
        <f t="shared" si="2"/>
        <v>43</v>
      </c>
      <c r="I51" s="35"/>
      <c r="J51" s="35"/>
      <c r="K51" s="35"/>
      <c r="M51" s="10">
        <f t="shared" ref="M51:O51" si="45">IF(I51="",D51,I51)</f>
        <v>2.22E-4</v>
      </c>
      <c r="N51" s="10">
        <f t="shared" si="45"/>
        <v>1.05E-4</v>
      </c>
      <c r="O51" s="10">
        <f t="shared" si="45"/>
        <v>2.2399999999999998E-3</v>
      </c>
    </row>
    <row r="52" spans="1:15" ht="14.25" customHeight="1" x14ac:dyDescent="0.3">
      <c r="A52" s="1"/>
      <c r="C52" s="21">
        <f t="shared" si="1"/>
        <v>44</v>
      </c>
      <c r="D52" s="1">
        <f>IF(ISNUMBER(VLOOKUP('Country selection'!$E$5,incidence!$A$2:$CX$9,$C52+2,FALSE)),VLOOKUP('Country selection'!$E$5,incidence!$A$2:$CX$9,$C52+2,FALSE),0)</f>
        <v>2.2800000000000001E-4</v>
      </c>
      <c r="E52" s="1">
        <f>IF(ISNUMBER(VLOOKUP('Country selection'!$E$5,mortcecx!$A$2:$CX$9,$C52+2,FALSE)),VLOOKUP('Country selection'!$E$5,mortcecx!$A$2:$CX$9,$C52+2,FALSE),0)</f>
        <v>1.08E-4</v>
      </c>
      <c r="F52" s="1">
        <f>IF(ISNUMBER(VLOOKUP('Country selection'!$E$5,mortall!$A$2:$CX$9,$C52+2,FALSE)),VLOOKUP('Country selection'!$E$5,mortall!$A$2:$CX$9,$C52+2,FALSE),0)</f>
        <v>2.4199999999999998E-3</v>
      </c>
      <c r="G52" s="1"/>
      <c r="H52" s="21">
        <f t="shared" si="2"/>
        <v>44</v>
      </c>
      <c r="I52" s="35"/>
      <c r="J52" s="35"/>
      <c r="K52" s="35"/>
      <c r="M52" s="10">
        <f t="shared" ref="M52:O52" si="46">IF(I52="",D52,I52)</f>
        <v>2.2800000000000001E-4</v>
      </c>
      <c r="N52" s="10">
        <f t="shared" si="46"/>
        <v>1.08E-4</v>
      </c>
      <c r="O52" s="10">
        <f t="shared" si="46"/>
        <v>2.4199999999999998E-3</v>
      </c>
    </row>
    <row r="53" spans="1:15" ht="14.25" customHeight="1" x14ac:dyDescent="0.3">
      <c r="A53" s="1"/>
      <c r="C53" s="21">
        <f t="shared" si="1"/>
        <v>45</v>
      </c>
      <c r="D53" s="1">
        <f>IF(ISNUMBER(VLOOKUP('Country selection'!$E$5,incidence!$A$2:$CX$9,$C53+2,FALSE)),VLOOKUP('Country selection'!$E$5,incidence!$A$2:$CX$9,$C53+2,FALSE),0)</f>
        <v>2.4000000000000001E-4</v>
      </c>
      <c r="E53" s="1">
        <f>IF(ISNUMBER(VLOOKUP('Country selection'!$E$5,mortcecx!$A$2:$CX$9,$C53+2,FALSE)),VLOOKUP('Country selection'!$E$5,mortcecx!$A$2:$CX$9,$C53+2,FALSE),0)</f>
        <v>1.1900000000000001E-4</v>
      </c>
      <c r="F53" s="1">
        <f>IF(ISNUMBER(VLOOKUP('Country selection'!$E$5,mortall!$A$2:$CX$9,$C53+2,FALSE)),VLOOKUP('Country selection'!$E$5,mortall!$A$2:$CX$9,$C53+2,FALSE),0)</f>
        <v>2.5999999999999999E-3</v>
      </c>
      <c r="G53" s="1"/>
      <c r="H53" s="21">
        <f t="shared" si="2"/>
        <v>45</v>
      </c>
      <c r="I53" s="35"/>
      <c r="J53" s="35"/>
      <c r="K53" s="35"/>
      <c r="M53" s="10">
        <f t="shared" ref="M53:O53" si="47">IF(I53="",D53,I53)</f>
        <v>2.4000000000000001E-4</v>
      </c>
      <c r="N53" s="10">
        <f t="shared" si="47"/>
        <v>1.1900000000000001E-4</v>
      </c>
      <c r="O53" s="10">
        <f t="shared" si="47"/>
        <v>2.5999999999999999E-3</v>
      </c>
    </row>
    <row r="54" spans="1:15" ht="14.25" customHeight="1" x14ac:dyDescent="0.3">
      <c r="A54" s="1"/>
      <c r="C54" s="21">
        <f t="shared" si="1"/>
        <v>46</v>
      </c>
      <c r="D54" s="1">
        <f>IF(ISNUMBER(VLOOKUP('Country selection'!$E$5,incidence!$A$2:$CX$9,$C54+2,FALSE)),VLOOKUP('Country selection'!$E$5,incidence!$A$2:$CX$9,$C54+2,FALSE),0)</f>
        <v>2.4499999999999999E-4</v>
      </c>
      <c r="E54" s="1">
        <f>IF(ISNUMBER(VLOOKUP('Country selection'!$E$5,mortcecx!$A$2:$CX$9,$C54+2,FALSE)),VLOOKUP('Country selection'!$E$5,mortcecx!$A$2:$CX$9,$C54+2,FALSE),0)</f>
        <v>1.21E-4</v>
      </c>
      <c r="F54" s="1">
        <f>IF(ISNUMBER(VLOOKUP('Country selection'!$E$5,mortall!$A$2:$CX$9,$C54+2,FALSE)),VLOOKUP('Country selection'!$E$5,mortall!$A$2:$CX$9,$C54+2,FALSE),0)</f>
        <v>2.7899999999999999E-3</v>
      </c>
      <c r="G54" s="1"/>
      <c r="H54" s="21">
        <f t="shared" si="2"/>
        <v>46</v>
      </c>
      <c r="I54" s="35"/>
      <c r="J54" s="35"/>
      <c r="K54" s="35"/>
      <c r="M54" s="10">
        <f t="shared" ref="M54:O54" si="48">IF(I54="",D54,I54)</f>
        <v>2.4499999999999999E-4</v>
      </c>
      <c r="N54" s="10">
        <f t="shared" si="48"/>
        <v>1.21E-4</v>
      </c>
      <c r="O54" s="10">
        <f t="shared" si="48"/>
        <v>2.7899999999999999E-3</v>
      </c>
    </row>
    <row r="55" spans="1:15" ht="14.25" customHeight="1" x14ac:dyDescent="0.3">
      <c r="A55" s="1"/>
      <c r="C55" s="21">
        <f t="shared" si="1"/>
        <v>47</v>
      </c>
      <c r="D55" s="1">
        <f>IF(ISNUMBER(VLOOKUP('Country selection'!$E$5,incidence!$A$2:$CX$9,$C55+2,FALSE)),VLOOKUP('Country selection'!$E$5,incidence!$A$2:$CX$9,$C55+2,FALSE),0)</f>
        <v>2.4899999999999998E-4</v>
      </c>
      <c r="E55" s="1">
        <f>IF(ISNUMBER(VLOOKUP('Country selection'!$E$5,mortcecx!$A$2:$CX$9,$C55+2,FALSE)),VLOOKUP('Country selection'!$E$5,mortcecx!$A$2:$CX$9,$C55+2,FALSE),0)</f>
        <v>1.2300000000000001E-4</v>
      </c>
      <c r="F55" s="1">
        <f>IF(ISNUMBER(VLOOKUP('Country selection'!$E$5,mortall!$A$2:$CX$9,$C55+2,FALSE)),VLOOKUP('Country selection'!$E$5,mortall!$A$2:$CX$9,$C55+2,FALSE),0)</f>
        <v>3.0000000000000001E-3</v>
      </c>
      <c r="G55" s="1"/>
      <c r="H55" s="21">
        <f t="shared" si="2"/>
        <v>47</v>
      </c>
      <c r="I55" s="35"/>
      <c r="J55" s="35"/>
      <c r="K55" s="35"/>
      <c r="M55" s="10">
        <f t="shared" ref="M55:O55" si="49">IF(I55="",D55,I55)</f>
        <v>2.4899999999999998E-4</v>
      </c>
      <c r="N55" s="10">
        <f t="shared" si="49"/>
        <v>1.2300000000000001E-4</v>
      </c>
      <c r="O55" s="10">
        <f t="shared" si="49"/>
        <v>3.0000000000000001E-3</v>
      </c>
    </row>
    <row r="56" spans="1:15" ht="14.25" customHeight="1" x14ac:dyDescent="0.3">
      <c r="A56" s="1"/>
      <c r="C56" s="21">
        <f t="shared" si="1"/>
        <v>48</v>
      </c>
      <c r="D56" s="1">
        <f>IF(ISNUMBER(VLOOKUP('Country selection'!$E$5,incidence!$A$2:$CX$9,$C56+2,FALSE)),VLOOKUP('Country selection'!$E$5,incidence!$A$2:$CX$9,$C56+2,FALSE),0)</f>
        <v>2.5399999999999999E-4</v>
      </c>
      <c r="E56" s="1">
        <f>IF(ISNUMBER(VLOOKUP('Country selection'!$E$5,mortcecx!$A$2:$CX$9,$C56+2,FALSE)),VLOOKUP('Country selection'!$E$5,mortcecx!$A$2:$CX$9,$C56+2,FALSE),0)</f>
        <v>1.26E-4</v>
      </c>
      <c r="F56" s="1">
        <f>IF(ISNUMBER(VLOOKUP('Country selection'!$E$5,mortall!$A$2:$CX$9,$C56+2,FALSE)),VLOOKUP('Country selection'!$E$5,mortall!$A$2:$CX$9,$C56+2,FALSE),0)</f>
        <v>3.2200000000000002E-3</v>
      </c>
      <c r="G56" s="1"/>
      <c r="H56" s="21">
        <f t="shared" si="2"/>
        <v>48</v>
      </c>
      <c r="I56" s="35"/>
      <c r="J56" s="35"/>
      <c r="K56" s="35"/>
      <c r="M56" s="10">
        <f t="shared" ref="M56:O56" si="50">IF(I56="",D56,I56)</f>
        <v>2.5399999999999999E-4</v>
      </c>
      <c r="N56" s="10">
        <f t="shared" si="50"/>
        <v>1.26E-4</v>
      </c>
      <c r="O56" s="10">
        <f t="shared" si="50"/>
        <v>3.2200000000000002E-3</v>
      </c>
    </row>
    <row r="57" spans="1:15" ht="14.25" customHeight="1" x14ac:dyDescent="0.3">
      <c r="A57" s="1"/>
      <c r="C57" s="21">
        <f t="shared" si="1"/>
        <v>49</v>
      </c>
      <c r="D57" s="1">
        <f>IF(ISNUMBER(VLOOKUP('Country selection'!$E$5,incidence!$A$2:$CX$9,$C57+2,FALSE)),VLOOKUP('Country selection'!$E$5,incidence!$A$2:$CX$9,$C57+2,FALSE),0)</f>
        <v>2.5900000000000001E-4</v>
      </c>
      <c r="E57" s="1">
        <f>IF(ISNUMBER(VLOOKUP('Country selection'!$E$5,mortcecx!$A$2:$CX$9,$C57+2,FALSE)),VLOOKUP('Country selection'!$E$5,mortcecx!$A$2:$CX$9,$C57+2,FALSE),0)</f>
        <v>1.2799999999999999E-4</v>
      </c>
      <c r="F57" s="1">
        <f>IF(ISNUMBER(VLOOKUP('Country selection'!$E$5,mortall!$A$2:$CX$9,$C57+2,FALSE)),VLOOKUP('Country selection'!$E$5,mortall!$A$2:$CX$9,$C57+2,FALSE),0)</f>
        <v>3.47E-3</v>
      </c>
      <c r="G57" s="1"/>
      <c r="H57" s="21">
        <f t="shared" si="2"/>
        <v>49</v>
      </c>
      <c r="I57" s="35"/>
      <c r="J57" s="35"/>
      <c r="K57" s="35"/>
      <c r="M57" s="10">
        <f t="shared" ref="M57:O57" si="51">IF(I57="",D57,I57)</f>
        <v>2.5900000000000001E-4</v>
      </c>
      <c r="N57" s="10">
        <f t="shared" si="51"/>
        <v>1.2799999999999999E-4</v>
      </c>
      <c r="O57" s="10">
        <f t="shared" si="51"/>
        <v>3.47E-3</v>
      </c>
    </row>
    <row r="58" spans="1:15" ht="14.25" customHeight="1" x14ac:dyDescent="0.3">
      <c r="A58" s="1"/>
      <c r="C58" s="21">
        <f t="shared" si="1"/>
        <v>50</v>
      </c>
      <c r="D58" s="1">
        <f>IF(ISNUMBER(VLOOKUP('Country selection'!$E$5,incidence!$A$2:$CX$9,$C58+2,FALSE)),VLOOKUP('Country selection'!$E$5,incidence!$A$2:$CX$9,$C58+2,FALSE),0)</f>
        <v>2.7999999999999998E-4</v>
      </c>
      <c r="E58" s="1">
        <f>IF(ISNUMBER(VLOOKUP('Country selection'!$E$5,mortcecx!$A$2:$CX$9,$C58+2,FALSE)),VLOOKUP('Country selection'!$E$5,mortcecx!$A$2:$CX$9,$C58+2,FALSE),0)</f>
        <v>1.3999999999999999E-4</v>
      </c>
      <c r="F58" s="1">
        <f>IF(ISNUMBER(VLOOKUP('Country selection'!$E$5,mortall!$A$2:$CX$9,$C58+2,FALSE)),VLOOKUP('Country selection'!$E$5,mortall!$A$2:$CX$9,$C58+2,FALSE),0)</f>
        <v>3.7299999999999998E-3</v>
      </c>
      <c r="G58" s="1"/>
      <c r="H58" s="21">
        <f t="shared" si="2"/>
        <v>50</v>
      </c>
      <c r="I58" s="35"/>
      <c r="J58" s="35"/>
      <c r="K58" s="35"/>
      <c r="M58" s="10">
        <f t="shared" ref="M58:O58" si="52">IF(I58="",D58,I58)</f>
        <v>2.7999999999999998E-4</v>
      </c>
      <c r="N58" s="10">
        <f t="shared" si="52"/>
        <v>1.3999999999999999E-4</v>
      </c>
      <c r="O58" s="10">
        <f t="shared" si="52"/>
        <v>3.7299999999999998E-3</v>
      </c>
    </row>
    <row r="59" spans="1:15" ht="14.25" customHeight="1" x14ac:dyDescent="0.3">
      <c r="A59" s="1"/>
      <c r="C59" s="21">
        <f t="shared" si="1"/>
        <v>51</v>
      </c>
      <c r="D59" s="1">
        <f>IF(ISNUMBER(VLOOKUP('Country selection'!$E$5,incidence!$A$2:$CX$9,$C59+2,FALSE)),VLOOKUP('Country selection'!$E$5,incidence!$A$2:$CX$9,$C59+2,FALSE),0)</f>
        <v>2.8499999999999999E-4</v>
      </c>
      <c r="E59" s="1">
        <f>IF(ISNUMBER(VLOOKUP('Country selection'!$E$5,mortcecx!$A$2:$CX$9,$C59+2,FALSE)),VLOOKUP('Country selection'!$E$5,mortcecx!$A$2:$CX$9,$C59+2,FALSE),0)</f>
        <v>1.4200000000000001E-4</v>
      </c>
      <c r="F59" s="1">
        <f>IF(ISNUMBER(VLOOKUP('Country selection'!$E$5,mortall!$A$2:$CX$9,$C59+2,FALSE)),VLOOKUP('Country selection'!$E$5,mortall!$A$2:$CX$9,$C59+2,FALSE),0)</f>
        <v>4.0099999999999997E-3</v>
      </c>
      <c r="G59" s="1"/>
      <c r="H59" s="21">
        <f t="shared" si="2"/>
        <v>51</v>
      </c>
      <c r="I59" s="35"/>
      <c r="J59" s="35"/>
      <c r="K59" s="35"/>
      <c r="M59" s="10">
        <f t="shared" ref="M59:O59" si="53">IF(I59="",D59,I59)</f>
        <v>2.8499999999999999E-4</v>
      </c>
      <c r="N59" s="10">
        <f t="shared" si="53"/>
        <v>1.4200000000000001E-4</v>
      </c>
      <c r="O59" s="10">
        <f t="shared" si="53"/>
        <v>4.0099999999999997E-3</v>
      </c>
    </row>
    <row r="60" spans="1:15" ht="14.25" customHeight="1" x14ac:dyDescent="0.3">
      <c r="A60" s="1"/>
      <c r="C60" s="21">
        <f t="shared" si="1"/>
        <v>52</v>
      </c>
      <c r="D60" s="1">
        <f>IF(ISNUMBER(VLOOKUP('Country selection'!$E$5,incidence!$A$2:$CX$9,$C60+2,FALSE)),VLOOKUP('Country selection'!$E$5,incidence!$A$2:$CX$9,$C60+2,FALSE),0)</f>
        <v>2.8899999999999998E-4</v>
      </c>
      <c r="E60" s="1">
        <f>IF(ISNUMBER(VLOOKUP('Country selection'!$E$5,mortcecx!$A$2:$CX$9,$C60+2,FALSE)),VLOOKUP('Country selection'!$E$5,mortcecx!$A$2:$CX$9,$C60+2,FALSE),0)</f>
        <v>1.44E-4</v>
      </c>
      <c r="F60" s="1">
        <f>IF(ISNUMBER(VLOOKUP('Country selection'!$E$5,mortall!$A$2:$CX$9,$C60+2,FALSE)),VLOOKUP('Country selection'!$E$5,mortall!$A$2:$CX$9,$C60+2,FALSE),0)</f>
        <v>4.3200000000000001E-3</v>
      </c>
      <c r="G60" s="1"/>
      <c r="H60" s="21">
        <f t="shared" si="2"/>
        <v>52</v>
      </c>
      <c r="I60" s="35"/>
      <c r="J60" s="35"/>
      <c r="K60" s="35"/>
      <c r="M60" s="10">
        <f t="shared" ref="M60:O60" si="54">IF(I60="",D60,I60)</f>
        <v>2.8899999999999998E-4</v>
      </c>
      <c r="N60" s="10">
        <f t="shared" si="54"/>
        <v>1.44E-4</v>
      </c>
      <c r="O60" s="10">
        <f t="shared" si="54"/>
        <v>4.3200000000000001E-3</v>
      </c>
    </row>
    <row r="61" spans="1:15" ht="14.25" customHeight="1" x14ac:dyDescent="0.3">
      <c r="A61" s="1"/>
      <c r="C61" s="21">
        <f t="shared" si="1"/>
        <v>53</v>
      </c>
      <c r="D61" s="1">
        <f>IF(ISNUMBER(VLOOKUP('Country selection'!$E$5,incidence!$A$2:$CX$9,$C61+2,FALSE)),VLOOKUP('Country selection'!$E$5,incidence!$A$2:$CX$9,$C61+2,FALSE),0)</f>
        <v>2.9100000000000003E-4</v>
      </c>
      <c r="E61" s="1">
        <f>IF(ISNUMBER(VLOOKUP('Country selection'!$E$5,mortcecx!$A$2:$CX$9,$C61+2,FALSE)),VLOOKUP('Country selection'!$E$5,mortcecx!$A$2:$CX$9,$C61+2,FALSE),0)</f>
        <v>1.45E-4</v>
      </c>
      <c r="F61" s="1">
        <f>IF(ISNUMBER(VLOOKUP('Country selection'!$E$5,mortall!$A$2:$CX$9,$C61+2,FALSE)),VLOOKUP('Country selection'!$E$5,mortall!$A$2:$CX$9,$C61+2,FALSE),0)</f>
        <v>4.6499999999999996E-3</v>
      </c>
      <c r="G61" s="1"/>
      <c r="H61" s="21">
        <f t="shared" si="2"/>
        <v>53</v>
      </c>
      <c r="I61" s="35"/>
      <c r="J61" s="35"/>
      <c r="K61" s="35"/>
      <c r="M61" s="10">
        <f t="shared" ref="M61:O61" si="55">IF(I61="",D61,I61)</f>
        <v>2.9100000000000003E-4</v>
      </c>
      <c r="N61" s="10">
        <f t="shared" si="55"/>
        <v>1.45E-4</v>
      </c>
      <c r="O61" s="10">
        <f t="shared" si="55"/>
        <v>4.6499999999999996E-3</v>
      </c>
    </row>
    <row r="62" spans="1:15" ht="14.25" customHeight="1" x14ac:dyDescent="0.3">
      <c r="A62" s="1"/>
      <c r="C62" s="21">
        <f t="shared" si="1"/>
        <v>54</v>
      </c>
      <c r="D62" s="1">
        <f>IF(ISNUMBER(VLOOKUP('Country selection'!$E$5,incidence!$A$2:$CX$9,$C62+2,FALSE)),VLOOKUP('Country selection'!$E$5,incidence!$A$2:$CX$9,$C62+2,FALSE),0)</f>
        <v>2.9300000000000002E-4</v>
      </c>
      <c r="E62" s="1">
        <f>IF(ISNUMBER(VLOOKUP('Country selection'!$E$5,mortcecx!$A$2:$CX$9,$C62+2,FALSE)),VLOOKUP('Country selection'!$E$5,mortcecx!$A$2:$CX$9,$C62+2,FALSE),0)</f>
        <v>1.46E-4</v>
      </c>
      <c r="F62" s="1">
        <f>IF(ISNUMBER(VLOOKUP('Country selection'!$E$5,mortall!$A$2:$CX$9,$C62+2,FALSE)),VLOOKUP('Country selection'!$E$5,mortall!$A$2:$CX$9,$C62+2,FALSE),0)</f>
        <v>5.0000000000000001E-3</v>
      </c>
      <c r="G62" s="1"/>
      <c r="H62" s="21">
        <f t="shared" si="2"/>
        <v>54</v>
      </c>
      <c r="I62" s="35"/>
      <c r="J62" s="35"/>
      <c r="K62" s="35"/>
      <c r="M62" s="10">
        <f t="shared" ref="M62:O62" si="56">IF(I62="",D62,I62)</f>
        <v>2.9300000000000002E-4</v>
      </c>
      <c r="N62" s="10">
        <f t="shared" si="56"/>
        <v>1.46E-4</v>
      </c>
      <c r="O62" s="10">
        <f t="shared" si="56"/>
        <v>5.0000000000000001E-3</v>
      </c>
    </row>
    <row r="63" spans="1:15" ht="14.25" customHeight="1" x14ac:dyDescent="0.3">
      <c r="A63" s="1"/>
      <c r="C63" s="21">
        <f t="shared" si="1"/>
        <v>55</v>
      </c>
      <c r="D63" s="1">
        <f>IF(ISNUMBER(VLOOKUP('Country selection'!$E$5,incidence!$A$2:$CX$9,$C63+2,FALSE)),VLOOKUP('Country selection'!$E$5,incidence!$A$2:$CX$9,$C63+2,FALSE),0)</f>
        <v>3.0600000000000001E-4</v>
      </c>
      <c r="E63" s="1">
        <f>IF(ISNUMBER(VLOOKUP('Country selection'!$E$5,mortcecx!$A$2:$CX$9,$C63+2,FALSE)),VLOOKUP('Country selection'!$E$5,mortcecx!$A$2:$CX$9,$C63+2,FALSE),0)</f>
        <v>1.5300000000000001E-4</v>
      </c>
      <c r="F63" s="1">
        <f>IF(ISNUMBER(VLOOKUP('Country selection'!$E$5,mortall!$A$2:$CX$9,$C63+2,FALSE)),VLOOKUP('Country selection'!$E$5,mortall!$A$2:$CX$9,$C63+2,FALSE),0)</f>
        <v>5.4000000000000003E-3</v>
      </c>
      <c r="G63" s="1"/>
      <c r="H63" s="21">
        <f t="shared" si="2"/>
        <v>55</v>
      </c>
      <c r="I63" s="35"/>
      <c r="J63" s="35"/>
      <c r="K63" s="35"/>
      <c r="M63" s="10">
        <f t="shared" ref="M63:O63" si="57">IF(I63="",D63,I63)</f>
        <v>3.0600000000000001E-4</v>
      </c>
      <c r="N63" s="10">
        <f t="shared" si="57"/>
        <v>1.5300000000000001E-4</v>
      </c>
      <c r="O63" s="10">
        <f t="shared" si="57"/>
        <v>5.4000000000000003E-3</v>
      </c>
    </row>
    <row r="64" spans="1:15" ht="14.25" customHeight="1" x14ac:dyDescent="0.3">
      <c r="A64" s="1"/>
      <c r="C64" s="21">
        <f t="shared" si="1"/>
        <v>56</v>
      </c>
      <c r="D64" s="1">
        <f>IF(ISNUMBER(VLOOKUP('Country selection'!$E$5,incidence!$A$2:$CX$9,$C64+2,FALSE)),VLOOKUP('Country selection'!$E$5,incidence!$A$2:$CX$9,$C64+2,FALSE),0)</f>
        <v>3.1100000000000002E-4</v>
      </c>
      <c r="E64" s="1">
        <f>IF(ISNUMBER(VLOOKUP('Country selection'!$E$5,mortcecx!$A$2:$CX$9,$C64+2,FALSE)),VLOOKUP('Country selection'!$E$5,mortcecx!$A$2:$CX$9,$C64+2,FALSE),0)</f>
        <v>1.56E-4</v>
      </c>
      <c r="F64" s="1">
        <f>IF(ISNUMBER(VLOOKUP('Country selection'!$E$5,mortall!$A$2:$CX$9,$C64+2,FALSE)),VLOOKUP('Country selection'!$E$5,mortall!$A$2:$CX$9,$C64+2,FALSE),0)</f>
        <v>5.8599999999999998E-3</v>
      </c>
      <c r="G64" s="1"/>
      <c r="H64" s="21">
        <f t="shared" si="2"/>
        <v>56</v>
      </c>
      <c r="I64" s="35"/>
      <c r="J64" s="35"/>
      <c r="K64" s="35"/>
      <c r="M64" s="10">
        <f t="shared" ref="M64:O64" si="58">IF(I64="",D64,I64)</f>
        <v>3.1100000000000002E-4</v>
      </c>
      <c r="N64" s="10">
        <f t="shared" si="58"/>
        <v>1.56E-4</v>
      </c>
      <c r="O64" s="10">
        <f t="shared" si="58"/>
        <v>5.8599999999999998E-3</v>
      </c>
    </row>
    <row r="65" spans="1:15" ht="14.25" customHeight="1" x14ac:dyDescent="0.3">
      <c r="A65" s="1"/>
      <c r="C65" s="21">
        <f t="shared" si="1"/>
        <v>57</v>
      </c>
      <c r="D65" s="1">
        <f>IF(ISNUMBER(VLOOKUP('Country selection'!$E$5,incidence!$A$2:$CX$9,$C65+2,FALSE)),VLOOKUP('Country selection'!$E$5,incidence!$A$2:$CX$9,$C65+2,FALSE),0)</f>
        <v>3.1799999999999998E-4</v>
      </c>
      <c r="E65" s="1">
        <f>IF(ISNUMBER(VLOOKUP('Country selection'!$E$5,mortcecx!$A$2:$CX$9,$C65+2,FALSE)),VLOOKUP('Country selection'!$E$5,mortcecx!$A$2:$CX$9,$C65+2,FALSE),0)</f>
        <v>1.5899999999999999E-4</v>
      </c>
      <c r="F65" s="1">
        <f>IF(ISNUMBER(VLOOKUP('Country selection'!$E$5,mortall!$A$2:$CX$9,$C65+2,FALSE)),VLOOKUP('Country selection'!$E$5,mortall!$A$2:$CX$9,$C65+2,FALSE),0)</f>
        <v>6.3899999999999998E-3</v>
      </c>
      <c r="G65" s="1"/>
      <c r="H65" s="21">
        <f t="shared" si="2"/>
        <v>57</v>
      </c>
      <c r="I65" s="35"/>
      <c r="J65" s="35"/>
      <c r="K65" s="35"/>
      <c r="M65" s="10">
        <f t="shared" ref="M65:O65" si="59">IF(I65="",D65,I65)</f>
        <v>3.1799999999999998E-4</v>
      </c>
      <c r="N65" s="10">
        <f t="shared" si="59"/>
        <v>1.5899999999999999E-4</v>
      </c>
      <c r="O65" s="10">
        <f t="shared" si="59"/>
        <v>6.3899999999999998E-3</v>
      </c>
    </row>
    <row r="66" spans="1:15" ht="14.25" customHeight="1" x14ac:dyDescent="0.3">
      <c r="A66" s="1"/>
      <c r="C66" s="21">
        <f t="shared" si="1"/>
        <v>58</v>
      </c>
      <c r="D66" s="1">
        <f>IF(ISNUMBER(VLOOKUP('Country selection'!$E$5,incidence!$A$2:$CX$9,$C66+2,FALSE)),VLOOKUP('Country selection'!$E$5,incidence!$A$2:$CX$9,$C66+2,FALSE),0)</f>
        <v>3.2699999999999998E-4</v>
      </c>
      <c r="E66" s="1">
        <f>IF(ISNUMBER(VLOOKUP('Country selection'!$E$5,mortcecx!$A$2:$CX$9,$C66+2,FALSE)),VLOOKUP('Country selection'!$E$5,mortcecx!$A$2:$CX$9,$C66+2,FALSE),0)</f>
        <v>1.64E-4</v>
      </c>
      <c r="F66" s="1">
        <f>IF(ISNUMBER(VLOOKUP('Country selection'!$E$5,mortall!$A$2:$CX$9,$C66+2,FALSE)),VLOOKUP('Country selection'!$E$5,mortall!$A$2:$CX$9,$C66+2,FALSE),0)</f>
        <v>7.0099999999999997E-3</v>
      </c>
      <c r="G66" s="1"/>
      <c r="H66" s="21">
        <f t="shared" si="2"/>
        <v>58</v>
      </c>
      <c r="I66" s="35"/>
      <c r="J66" s="35"/>
      <c r="K66" s="35"/>
      <c r="M66" s="10">
        <f t="shared" ref="M66:O66" si="60">IF(I66="",D66,I66)</f>
        <v>3.2699999999999998E-4</v>
      </c>
      <c r="N66" s="10">
        <f t="shared" si="60"/>
        <v>1.64E-4</v>
      </c>
      <c r="O66" s="10">
        <f t="shared" si="60"/>
        <v>7.0099999999999997E-3</v>
      </c>
    </row>
    <row r="67" spans="1:15" ht="14.25" customHeight="1" x14ac:dyDescent="0.3">
      <c r="A67" s="1"/>
      <c r="C67" s="21">
        <f t="shared" si="1"/>
        <v>59</v>
      </c>
      <c r="D67" s="1">
        <f>IF(ISNUMBER(VLOOKUP('Country selection'!$E$5,incidence!$A$2:$CX$9,$C67+2,FALSE)),VLOOKUP('Country selection'!$E$5,incidence!$A$2:$CX$9,$C67+2,FALSE),0)</f>
        <v>3.3799999999999998E-4</v>
      </c>
      <c r="E67" s="1">
        <f>IF(ISNUMBER(VLOOKUP('Country selection'!$E$5,mortcecx!$A$2:$CX$9,$C67+2,FALSE)),VLOOKUP('Country selection'!$E$5,mortcecx!$A$2:$CX$9,$C67+2,FALSE),0)</f>
        <v>1.6899999999999999E-4</v>
      </c>
      <c r="F67" s="1">
        <f>IF(ISNUMBER(VLOOKUP('Country selection'!$E$5,mortall!$A$2:$CX$9,$C67+2,FALSE)),VLOOKUP('Country selection'!$E$5,mortall!$A$2:$CX$9,$C67+2,FALSE),0)</f>
        <v>7.7200000000000003E-3</v>
      </c>
      <c r="G67" s="1"/>
      <c r="H67" s="21">
        <f t="shared" si="2"/>
        <v>59</v>
      </c>
      <c r="I67" s="35"/>
      <c r="J67" s="35"/>
      <c r="K67" s="35"/>
      <c r="M67" s="10">
        <f t="shared" ref="M67:O67" si="61">IF(I67="",D67,I67)</f>
        <v>3.3799999999999998E-4</v>
      </c>
      <c r="N67" s="10">
        <f t="shared" si="61"/>
        <v>1.6899999999999999E-4</v>
      </c>
      <c r="O67" s="10">
        <f t="shared" si="61"/>
        <v>7.7200000000000003E-3</v>
      </c>
    </row>
    <row r="68" spans="1:15" ht="14.25" customHeight="1" x14ac:dyDescent="0.3">
      <c r="A68" s="1"/>
      <c r="C68" s="21">
        <f t="shared" si="1"/>
        <v>60</v>
      </c>
      <c r="D68" s="1">
        <f>IF(ISNUMBER(VLOOKUP('Country selection'!$E$5,incidence!$A$2:$CX$9,$C68+2,FALSE)),VLOOKUP('Country selection'!$E$5,incidence!$A$2:$CX$9,$C68+2,FALSE),0)</f>
        <v>3.2299999999999999E-4</v>
      </c>
      <c r="E68" s="1">
        <f>IF(ISNUMBER(VLOOKUP('Country selection'!$E$5,mortcecx!$A$2:$CX$9,$C68+2,FALSE)),VLOOKUP('Country selection'!$E$5,mortcecx!$A$2:$CX$9,$C68+2,FALSE),0)</f>
        <v>1.65E-4</v>
      </c>
      <c r="F68" s="1">
        <f>IF(ISNUMBER(VLOOKUP('Country selection'!$E$5,mortall!$A$2:$CX$9,$C68+2,FALSE)),VLOOKUP('Country selection'!$E$5,mortall!$A$2:$CX$9,$C68+2,FALSE),0)</f>
        <v>8.5100000000000002E-3</v>
      </c>
      <c r="G68" s="1"/>
      <c r="H68" s="21">
        <f t="shared" si="2"/>
        <v>60</v>
      </c>
      <c r="I68" s="35"/>
      <c r="J68" s="35"/>
      <c r="K68" s="35"/>
      <c r="M68" s="10">
        <f t="shared" ref="M68:O68" si="62">IF(I68="",D68,I68)</f>
        <v>3.2299999999999999E-4</v>
      </c>
      <c r="N68" s="10">
        <f t="shared" si="62"/>
        <v>1.65E-4</v>
      </c>
      <c r="O68" s="10">
        <f t="shared" si="62"/>
        <v>8.5100000000000002E-3</v>
      </c>
    </row>
    <row r="69" spans="1:15" ht="14.25" customHeight="1" x14ac:dyDescent="0.3">
      <c r="A69" s="1"/>
      <c r="C69" s="21">
        <f t="shared" si="1"/>
        <v>61</v>
      </c>
      <c r="D69" s="1">
        <f>IF(ISNUMBER(VLOOKUP('Country selection'!$E$5,incidence!$A$2:$CX$9,$C69+2,FALSE)),VLOOKUP('Country selection'!$E$5,incidence!$A$2:$CX$9,$C69+2,FALSE),0)</f>
        <v>3.3500000000000001E-4</v>
      </c>
      <c r="E69" s="1">
        <f>IF(ISNUMBER(VLOOKUP('Country selection'!$E$5,mortcecx!$A$2:$CX$9,$C69+2,FALSE)),VLOOKUP('Country selection'!$E$5,mortcecx!$A$2:$CX$9,$C69+2,FALSE),0)</f>
        <v>1.7200000000000001E-4</v>
      </c>
      <c r="F69" s="1">
        <f>IF(ISNUMBER(VLOOKUP('Country selection'!$E$5,mortall!$A$2:$CX$9,$C69+2,FALSE)),VLOOKUP('Country selection'!$E$5,mortall!$A$2:$CX$9,$C69+2,FALSE),0)</f>
        <v>9.3699999999999999E-3</v>
      </c>
      <c r="G69" s="1"/>
      <c r="H69" s="21">
        <f t="shared" si="2"/>
        <v>61</v>
      </c>
      <c r="I69" s="35"/>
      <c r="J69" s="35"/>
      <c r="K69" s="35"/>
      <c r="M69" s="10">
        <f t="shared" ref="M69:O69" si="63">IF(I69="",D69,I69)</f>
        <v>3.3500000000000001E-4</v>
      </c>
      <c r="N69" s="10">
        <f t="shared" si="63"/>
        <v>1.7200000000000001E-4</v>
      </c>
      <c r="O69" s="10">
        <f t="shared" si="63"/>
        <v>9.3699999999999999E-3</v>
      </c>
    </row>
    <row r="70" spans="1:15" ht="14.25" customHeight="1" x14ac:dyDescent="0.3">
      <c r="A70" s="1"/>
      <c r="C70" s="21">
        <f t="shared" si="1"/>
        <v>62</v>
      </c>
      <c r="D70" s="1">
        <f>IF(ISNUMBER(VLOOKUP('Country selection'!$E$5,incidence!$A$2:$CX$9,$C70+2,FALSE)),VLOOKUP('Country selection'!$E$5,incidence!$A$2:$CX$9,$C70+2,FALSE),0)</f>
        <v>3.4900000000000003E-4</v>
      </c>
      <c r="E70" s="1">
        <f>IF(ISNUMBER(VLOOKUP('Country selection'!$E$5,mortcecx!$A$2:$CX$9,$C70+2,FALSE)),VLOOKUP('Country selection'!$E$5,mortcecx!$A$2:$CX$9,$C70+2,FALSE),0)</f>
        <v>1.7899999999999999E-4</v>
      </c>
      <c r="F70" s="1">
        <f>IF(ISNUMBER(VLOOKUP('Country selection'!$E$5,mortall!$A$2:$CX$9,$C70+2,FALSE)),VLOOKUP('Country selection'!$E$5,mortall!$A$2:$CX$9,$C70+2,FALSE),0)</f>
        <v>1.0290000000000001E-2</v>
      </c>
      <c r="G70" s="1"/>
      <c r="H70" s="21">
        <f t="shared" si="2"/>
        <v>62</v>
      </c>
      <c r="I70" s="35"/>
      <c r="J70" s="35"/>
      <c r="K70" s="35"/>
      <c r="M70" s="10">
        <f t="shared" ref="M70:O70" si="64">IF(I70="",D70,I70)</f>
        <v>3.4900000000000003E-4</v>
      </c>
      <c r="N70" s="10">
        <f t="shared" si="64"/>
        <v>1.7899999999999999E-4</v>
      </c>
      <c r="O70" s="10">
        <f t="shared" si="64"/>
        <v>1.0290000000000001E-2</v>
      </c>
    </row>
    <row r="71" spans="1:15" ht="14.25" customHeight="1" x14ac:dyDescent="0.3">
      <c r="A71" s="1"/>
      <c r="C71" s="21">
        <f t="shared" si="1"/>
        <v>63</v>
      </c>
      <c r="D71" s="1">
        <f>IF(ISNUMBER(VLOOKUP('Country selection'!$E$5,incidence!$A$2:$CX$9,$C71+2,FALSE)),VLOOKUP('Country selection'!$E$5,incidence!$A$2:$CX$9,$C71+2,FALSE),0)</f>
        <v>3.6499999999999998E-4</v>
      </c>
      <c r="E71" s="1">
        <f>IF(ISNUMBER(VLOOKUP('Country selection'!$E$5,mortcecx!$A$2:$CX$9,$C71+2,FALSE)),VLOOKUP('Country selection'!$E$5,mortcecx!$A$2:$CX$9,$C71+2,FALSE),0)</f>
        <v>1.8699999999999999E-4</v>
      </c>
      <c r="F71" s="1">
        <f>IF(ISNUMBER(VLOOKUP('Country selection'!$E$5,mortall!$A$2:$CX$9,$C71+2,FALSE)),VLOOKUP('Country selection'!$E$5,mortall!$A$2:$CX$9,$C71+2,FALSE),0)</f>
        <v>1.123E-2</v>
      </c>
      <c r="G71" s="1"/>
      <c r="H71" s="21">
        <f t="shared" si="2"/>
        <v>63</v>
      </c>
      <c r="I71" s="35"/>
      <c r="J71" s="35"/>
      <c r="K71" s="35"/>
      <c r="M71" s="10">
        <f t="shared" ref="M71:O71" si="65">IF(I71="",D71,I71)</f>
        <v>3.6499999999999998E-4</v>
      </c>
      <c r="N71" s="10">
        <f t="shared" si="65"/>
        <v>1.8699999999999999E-4</v>
      </c>
      <c r="O71" s="10">
        <f t="shared" si="65"/>
        <v>1.123E-2</v>
      </c>
    </row>
    <row r="72" spans="1:15" ht="14.25" customHeight="1" x14ac:dyDescent="0.3">
      <c r="A72" s="1"/>
      <c r="C72" s="21">
        <f t="shared" si="1"/>
        <v>64</v>
      </c>
      <c r="D72" s="1">
        <f>IF(ISNUMBER(VLOOKUP('Country selection'!$E$5,incidence!$A$2:$CX$9,$C72+2,FALSE)),VLOOKUP('Country selection'!$E$5,incidence!$A$2:$CX$9,$C72+2,FALSE),0)</f>
        <v>3.8099999999999999E-4</v>
      </c>
      <c r="E72" s="1">
        <f>IF(ISNUMBER(VLOOKUP('Country selection'!$E$5,mortcecx!$A$2:$CX$9,$C72+2,FALSE)),VLOOKUP('Country selection'!$E$5,mortcecx!$A$2:$CX$9,$C72+2,FALSE),0)</f>
        <v>1.95E-4</v>
      </c>
      <c r="F72" s="1">
        <f>IF(ISNUMBER(VLOOKUP('Country selection'!$E$5,mortall!$A$2:$CX$9,$C72+2,FALSE)),VLOOKUP('Country selection'!$E$5,mortall!$A$2:$CX$9,$C72+2,FALSE),0)</f>
        <v>1.2189999999999999E-2</v>
      </c>
      <c r="G72" s="1"/>
      <c r="H72" s="21">
        <f t="shared" si="2"/>
        <v>64</v>
      </c>
      <c r="I72" s="35"/>
      <c r="J72" s="35"/>
      <c r="K72" s="35"/>
      <c r="M72" s="10">
        <f t="shared" ref="M72:O72" si="66">IF(I72="",D72,I72)</f>
        <v>3.8099999999999999E-4</v>
      </c>
      <c r="N72" s="10">
        <f t="shared" si="66"/>
        <v>1.95E-4</v>
      </c>
      <c r="O72" s="10">
        <f t="shared" si="66"/>
        <v>1.2189999999999999E-2</v>
      </c>
    </row>
    <row r="73" spans="1:15" ht="14.25" customHeight="1" x14ac:dyDescent="0.3">
      <c r="A73" s="1"/>
      <c r="C73" s="21">
        <f t="shared" si="1"/>
        <v>65</v>
      </c>
      <c r="D73" s="1">
        <f>IF(ISNUMBER(VLOOKUP('Country selection'!$E$5,incidence!$A$2:$CX$9,$C73+2,FALSE)),VLOOKUP('Country selection'!$E$5,incidence!$A$2:$CX$9,$C73+2,FALSE),0)</f>
        <v>3.5E-4</v>
      </c>
      <c r="E73" s="1">
        <f>IF(ISNUMBER(VLOOKUP('Country selection'!$E$5,mortcecx!$A$2:$CX$9,$C73+2,FALSE)),VLOOKUP('Country selection'!$E$5,mortcecx!$A$2:$CX$9,$C73+2,FALSE),0)</f>
        <v>1.8699999999999999E-4</v>
      </c>
      <c r="F73" s="1">
        <f>IF(ISNUMBER(VLOOKUP('Country selection'!$E$5,mortall!$A$2:$CX$9,$C73+2,FALSE)),VLOOKUP('Country selection'!$E$5,mortall!$A$2:$CX$9,$C73+2,FALSE),0)</f>
        <v>1.319E-2</v>
      </c>
      <c r="G73" s="1"/>
      <c r="H73" s="21">
        <f t="shared" si="2"/>
        <v>65</v>
      </c>
      <c r="I73" s="35"/>
      <c r="J73" s="35"/>
      <c r="K73" s="35"/>
      <c r="M73" s="10">
        <f t="shared" ref="M73:O73" si="67">IF(I73="",D73,I73)</f>
        <v>3.5E-4</v>
      </c>
      <c r="N73" s="10">
        <f t="shared" si="67"/>
        <v>1.8699999999999999E-4</v>
      </c>
      <c r="O73" s="10">
        <f t="shared" si="67"/>
        <v>1.319E-2</v>
      </c>
    </row>
    <row r="74" spans="1:15" ht="14.25" customHeight="1" x14ac:dyDescent="0.3">
      <c r="A74" s="1"/>
      <c r="C74" s="21">
        <f t="shared" si="1"/>
        <v>66</v>
      </c>
      <c r="D74" s="1">
        <f>IF(ISNUMBER(VLOOKUP('Country selection'!$E$5,incidence!$A$2:$CX$9,$C74+2,FALSE)),VLOOKUP('Country selection'!$E$5,incidence!$A$2:$CX$9,$C74+2,FALSE),0)</f>
        <v>3.6699999999999998E-4</v>
      </c>
      <c r="E74" s="1">
        <f>IF(ISNUMBER(VLOOKUP('Country selection'!$E$5,mortcecx!$A$2:$CX$9,$C74+2,FALSE)),VLOOKUP('Country selection'!$E$5,mortcecx!$A$2:$CX$9,$C74+2,FALSE),0)</f>
        <v>1.9599999999999999E-4</v>
      </c>
      <c r="F74" s="1">
        <f>IF(ISNUMBER(VLOOKUP('Country selection'!$E$5,mortall!$A$2:$CX$9,$C74+2,FALSE)),VLOOKUP('Country selection'!$E$5,mortall!$A$2:$CX$9,$C74+2,FALSE),0)</f>
        <v>1.4250000000000001E-2</v>
      </c>
      <c r="G74" s="1"/>
      <c r="H74" s="21">
        <f t="shared" si="2"/>
        <v>66</v>
      </c>
      <c r="I74" s="35"/>
      <c r="J74" s="35"/>
      <c r="K74" s="35"/>
      <c r="M74" s="10">
        <f t="shared" ref="M74:O74" si="68">IF(I74="",D74,I74)</f>
        <v>3.6699999999999998E-4</v>
      </c>
      <c r="N74" s="10">
        <f t="shared" si="68"/>
        <v>1.9599999999999999E-4</v>
      </c>
      <c r="O74" s="10">
        <f t="shared" si="68"/>
        <v>1.4250000000000001E-2</v>
      </c>
    </row>
    <row r="75" spans="1:15" ht="14.25" customHeight="1" x14ac:dyDescent="0.3">
      <c r="A75" s="1"/>
      <c r="C75" s="21">
        <f t="shared" si="1"/>
        <v>67</v>
      </c>
      <c r="D75" s="1">
        <f>IF(ISNUMBER(VLOOKUP('Country selection'!$E$5,incidence!$A$2:$CX$9,$C75+2,FALSE)),VLOOKUP('Country selection'!$E$5,incidence!$A$2:$CX$9,$C75+2,FALSE),0)</f>
        <v>3.8499999999999998E-4</v>
      </c>
      <c r="E75" s="1">
        <f>IF(ISNUMBER(VLOOKUP('Country selection'!$E$5,mortcecx!$A$2:$CX$9,$C75+2,FALSE)),VLOOKUP('Country selection'!$E$5,mortcecx!$A$2:$CX$9,$C75+2,FALSE),0)</f>
        <v>2.0599999999999999E-4</v>
      </c>
      <c r="F75" s="1">
        <f>IF(ISNUMBER(VLOOKUP('Country selection'!$E$5,mortall!$A$2:$CX$9,$C75+2,FALSE)),VLOOKUP('Country selection'!$E$5,mortall!$A$2:$CX$9,$C75+2,FALSE),0)</f>
        <v>1.54E-2</v>
      </c>
      <c r="G75" s="1"/>
      <c r="H75" s="21">
        <f t="shared" si="2"/>
        <v>67</v>
      </c>
      <c r="I75" s="35"/>
      <c r="J75" s="35"/>
      <c r="K75" s="35"/>
      <c r="M75" s="10">
        <f t="shared" ref="M75:O75" si="69">IF(I75="",D75,I75)</f>
        <v>3.8499999999999998E-4</v>
      </c>
      <c r="N75" s="10">
        <f t="shared" si="69"/>
        <v>2.0599999999999999E-4</v>
      </c>
      <c r="O75" s="10">
        <f t="shared" si="69"/>
        <v>1.54E-2</v>
      </c>
    </row>
    <row r="76" spans="1:15" ht="14.25" customHeight="1" x14ac:dyDescent="0.3">
      <c r="A76" s="1"/>
      <c r="C76" s="21">
        <f t="shared" si="1"/>
        <v>68</v>
      </c>
      <c r="D76" s="1">
        <f>IF(ISNUMBER(VLOOKUP('Country selection'!$E$5,incidence!$A$2:$CX$9,$C76+2,FALSE)),VLOOKUP('Country selection'!$E$5,incidence!$A$2:$CX$9,$C76+2,FALSE),0)</f>
        <v>4.0299999999999998E-4</v>
      </c>
      <c r="E76" s="1">
        <f>IF(ISNUMBER(VLOOKUP('Country selection'!$E$5,mortcecx!$A$2:$CX$9,$C76+2,FALSE)),VLOOKUP('Country selection'!$E$5,mortcecx!$A$2:$CX$9,$C76+2,FALSE),0)</f>
        <v>2.1599999999999999E-4</v>
      </c>
      <c r="F76" s="1">
        <f>IF(ISNUMBER(VLOOKUP('Country selection'!$E$5,mortall!$A$2:$CX$9,$C76+2,FALSE)),VLOOKUP('Country selection'!$E$5,mortall!$A$2:$CX$9,$C76+2,FALSE),0)</f>
        <v>1.67E-2</v>
      </c>
      <c r="G76" s="1"/>
      <c r="H76" s="21">
        <f t="shared" si="2"/>
        <v>68</v>
      </c>
      <c r="I76" s="35"/>
      <c r="J76" s="35"/>
      <c r="K76" s="35"/>
      <c r="M76" s="10">
        <f t="shared" ref="M76:O76" si="70">IF(I76="",D76,I76)</f>
        <v>4.0299999999999998E-4</v>
      </c>
      <c r="N76" s="10">
        <f t="shared" si="70"/>
        <v>2.1599999999999999E-4</v>
      </c>
      <c r="O76" s="10">
        <f t="shared" si="70"/>
        <v>1.67E-2</v>
      </c>
    </row>
    <row r="77" spans="1:15" ht="14.25" customHeight="1" x14ac:dyDescent="0.3">
      <c r="A77" s="1"/>
      <c r="C77" s="21">
        <f t="shared" si="1"/>
        <v>69</v>
      </c>
      <c r="D77" s="1">
        <f>IF(ISNUMBER(VLOOKUP('Country selection'!$E$5,incidence!$A$2:$CX$9,$C77+2,FALSE)),VLOOKUP('Country selection'!$E$5,incidence!$A$2:$CX$9,$C77+2,FALSE),0)</f>
        <v>4.2400000000000001E-4</v>
      </c>
      <c r="E77" s="1">
        <f>IF(ISNUMBER(VLOOKUP('Country selection'!$E$5,mortcecx!$A$2:$CX$9,$C77+2,FALSE)),VLOOKUP('Country selection'!$E$5,mortcecx!$A$2:$CX$9,$C77+2,FALSE),0)</f>
        <v>2.2699999999999999E-4</v>
      </c>
      <c r="F77" s="1">
        <f>IF(ISNUMBER(VLOOKUP('Country selection'!$E$5,mortall!$A$2:$CX$9,$C77+2,FALSE)),VLOOKUP('Country selection'!$E$5,mortall!$A$2:$CX$9,$C77+2,FALSE),0)</f>
        <v>1.8169999999999999E-2</v>
      </c>
      <c r="G77" s="1"/>
      <c r="H77" s="21">
        <f t="shared" si="2"/>
        <v>69</v>
      </c>
      <c r="I77" s="35"/>
      <c r="J77" s="35"/>
      <c r="K77" s="35"/>
      <c r="M77" s="10">
        <f t="shared" ref="M77:O77" si="71">IF(I77="",D77,I77)</f>
        <v>4.2400000000000001E-4</v>
      </c>
      <c r="N77" s="10">
        <f t="shared" si="71"/>
        <v>2.2699999999999999E-4</v>
      </c>
      <c r="O77" s="10">
        <f t="shared" si="71"/>
        <v>1.8169999999999999E-2</v>
      </c>
    </row>
    <row r="78" spans="1:15" ht="14.25" customHeight="1" x14ac:dyDescent="0.3">
      <c r="A78" s="1"/>
      <c r="C78" s="21">
        <f t="shared" si="1"/>
        <v>70</v>
      </c>
      <c r="D78" s="1">
        <f>IF(ISNUMBER(VLOOKUP('Country selection'!$E$5,incidence!$A$2:$CX$9,$C78+2,FALSE)),VLOOKUP('Country selection'!$E$5,incidence!$A$2:$CX$9,$C78+2,FALSE),0)</f>
        <v>3.5199999999999999E-4</v>
      </c>
      <c r="E78" s="1">
        <f>IF(ISNUMBER(VLOOKUP('Country selection'!$E$5,mortcecx!$A$2:$CX$9,$C78+2,FALSE)),VLOOKUP('Country selection'!$E$5,mortcecx!$A$2:$CX$9,$C78+2,FALSE),0)</f>
        <v>2.05E-4</v>
      </c>
      <c r="F78" s="1">
        <f>IF(ISNUMBER(VLOOKUP('Country selection'!$E$5,mortall!$A$2:$CX$9,$C78+2,FALSE)),VLOOKUP('Country selection'!$E$5,mortall!$A$2:$CX$9,$C78+2,FALSE),0)</f>
        <v>1.9859999999999999E-2</v>
      </c>
      <c r="G78" s="1"/>
      <c r="H78" s="21">
        <f t="shared" si="2"/>
        <v>70</v>
      </c>
      <c r="I78" s="35"/>
      <c r="J78" s="35"/>
      <c r="K78" s="35"/>
      <c r="M78" s="10">
        <f t="shared" ref="M78:O78" si="72">IF(I78="",D78,I78)</f>
        <v>3.5199999999999999E-4</v>
      </c>
      <c r="N78" s="10">
        <f t="shared" si="72"/>
        <v>2.05E-4</v>
      </c>
      <c r="O78" s="10">
        <f t="shared" si="72"/>
        <v>1.9859999999999999E-2</v>
      </c>
    </row>
    <row r="79" spans="1:15" ht="14.25" customHeight="1" x14ac:dyDescent="0.3">
      <c r="A79" s="1"/>
      <c r="C79" s="21">
        <f t="shared" si="1"/>
        <v>71</v>
      </c>
      <c r="D79" s="1">
        <f>IF(ISNUMBER(VLOOKUP('Country selection'!$E$5,incidence!$A$2:$CX$9,$C79+2,FALSE)),VLOOKUP('Country selection'!$E$5,incidence!$A$2:$CX$9,$C79+2,FALSE),0)</f>
        <v>3.8299999999999999E-4</v>
      </c>
      <c r="E79" s="1">
        <f>IF(ISNUMBER(VLOOKUP('Country selection'!$E$5,mortcecx!$A$2:$CX$9,$C79+2,FALSE)),VLOOKUP('Country selection'!$E$5,mortcecx!$A$2:$CX$9,$C79+2,FALSE),0)</f>
        <v>2.23E-4</v>
      </c>
      <c r="F79" s="1">
        <f>IF(ISNUMBER(VLOOKUP('Country selection'!$E$5,mortall!$A$2:$CX$9,$C79+2,FALSE)),VLOOKUP('Country selection'!$E$5,mortall!$A$2:$CX$9,$C79+2,FALSE),0)</f>
        <v>2.1780000000000001E-2</v>
      </c>
      <c r="G79" s="1"/>
      <c r="H79" s="21">
        <f t="shared" si="2"/>
        <v>71</v>
      </c>
      <c r="I79" s="35"/>
      <c r="J79" s="35"/>
      <c r="K79" s="35"/>
      <c r="M79" s="10">
        <f t="shared" ref="M79:O79" si="73">IF(I79="",D79,I79)</f>
        <v>3.8299999999999999E-4</v>
      </c>
      <c r="N79" s="10">
        <f t="shared" si="73"/>
        <v>2.23E-4</v>
      </c>
      <c r="O79" s="10">
        <f t="shared" si="73"/>
        <v>2.1780000000000001E-2</v>
      </c>
    </row>
    <row r="80" spans="1:15" ht="14.25" customHeight="1" x14ac:dyDescent="0.3">
      <c r="A80" s="1"/>
      <c r="C80" s="21">
        <f t="shared" si="1"/>
        <v>72</v>
      </c>
      <c r="D80" s="1">
        <f>IF(ISNUMBER(VLOOKUP('Country selection'!$E$5,incidence!$A$2:$CX$9,$C80+2,FALSE)),VLOOKUP('Country selection'!$E$5,incidence!$A$2:$CX$9,$C80+2,FALSE),0)</f>
        <v>4.2099999999999999E-4</v>
      </c>
      <c r="E80" s="1">
        <f>IF(ISNUMBER(VLOOKUP('Country selection'!$E$5,mortcecx!$A$2:$CX$9,$C80+2,FALSE)),VLOOKUP('Country selection'!$E$5,mortcecx!$A$2:$CX$9,$C80+2,FALSE),0)</f>
        <v>2.4499999999999999E-4</v>
      </c>
      <c r="F80" s="1">
        <f>IF(ISNUMBER(VLOOKUP('Country selection'!$E$5,mortall!$A$2:$CX$9,$C80+2,FALSE)),VLOOKUP('Country selection'!$E$5,mortall!$A$2:$CX$9,$C80+2,FALSE),0)</f>
        <v>2.3959999999999999E-2</v>
      </c>
      <c r="G80" s="1"/>
      <c r="H80" s="21">
        <f t="shared" si="2"/>
        <v>72</v>
      </c>
      <c r="I80" s="35"/>
      <c r="J80" s="35"/>
      <c r="K80" s="35"/>
      <c r="M80" s="10">
        <f t="shared" ref="M80:O80" si="74">IF(I80="",D80,I80)</f>
        <v>4.2099999999999999E-4</v>
      </c>
      <c r="N80" s="10">
        <f t="shared" si="74"/>
        <v>2.4499999999999999E-4</v>
      </c>
      <c r="O80" s="10">
        <f t="shared" si="74"/>
        <v>2.3959999999999999E-2</v>
      </c>
    </row>
    <row r="81" spans="1:15" ht="14.25" customHeight="1" x14ac:dyDescent="0.3">
      <c r="A81" s="1"/>
      <c r="C81" s="21">
        <f t="shared" si="1"/>
        <v>73</v>
      </c>
      <c r="D81" s="1">
        <f>IF(ISNUMBER(VLOOKUP('Country selection'!$E$5,incidence!$A$2:$CX$9,$C81+2,FALSE)),VLOOKUP('Country selection'!$E$5,incidence!$A$2:$CX$9,$C81+2,FALSE),0)</f>
        <v>4.57E-4</v>
      </c>
      <c r="E81" s="1">
        <f>IF(ISNUMBER(VLOOKUP('Country selection'!$E$5,mortcecx!$A$2:$CX$9,$C81+2,FALSE)),VLOOKUP('Country selection'!$E$5,mortcecx!$A$2:$CX$9,$C81+2,FALSE),0)</f>
        <v>2.6600000000000001E-4</v>
      </c>
      <c r="F81" s="1">
        <f>IF(ISNUMBER(VLOOKUP('Country selection'!$E$5,mortall!$A$2:$CX$9,$C81+2,FALSE)),VLOOKUP('Country selection'!$E$5,mortall!$A$2:$CX$9,$C81+2,FALSE),0)</f>
        <v>2.64E-2</v>
      </c>
      <c r="G81" s="1"/>
      <c r="H81" s="21">
        <f t="shared" si="2"/>
        <v>73</v>
      </c>
      <c r="I81" s="35"/>
      <c r="J81" s="35"/>
      <c r="K81" s="35"/>
      <c r="M81" s="10">
        <f t="shared" ref="M81:O81" si="75">IF(I81="",D81,I81)</f>
        <v>4.57E-4</v>
      </c>
      <c r="N81" s="10">
        <f t="shared" si="75"/>
        <v>2.6600000000000001E-4</v>
      </c>
      <c r="O81" s="10">
        <f t="shared" si="75"/>
        <v>2.64E-2</v>
      </c>
    </row>
    <row r="82" spans="1:15" ht="14.25" customHeight="1" x14ac:dyDescent="0.3">
      <c r="A82" s="1"/>
      <c r="C82" s="21">
        <f t="shared" si="1"/>
        <v>74</v>
      </c>
      <c r="D82" s="1">
        <f>IF(ISNUMBER(VLOOKUP('Country selection'!$E$5,incidence!$A$2:$CX$9,$C82+2,FALSE)),VLOOKUP('Country selection'!$E$5,incidence!$A$2:$CX$9,$C82+2,FALSE),0)</f>
        <v>4.95E-4</v>
      </c>
      <c r="E82" s="1">
        <f>IF(ISNUMBER(VLOOKUP('Country selection'!$E$5,mortcecx!$A$2:$CX$9,$C82+2,FALSE)),VLOOKUP('Country selection'!$E$5,mortcecx!$A$2:$CX$9,$C82+2,FALSE),0)</f>
        <v>2.8800000000000001E-4</v>
      </c>
      <c r="F82" s="1">
        <f>IF(ISNUMBER(VLOOKUP('Country selection'!$E$5,mortall!$A$2:$CX$9,$C82+2,FALSE)),VLOOKUP('Country selection'!$E$5,mortall!$A$2:$CX$9,$C82+2,FALSE),0)</f>
        <v>2.912E-2</v>
      </c>
      <c r="G82" s="1"/>
      <c r="H82" s="21">
        <f t="shared" si="2"/>
        <v>74</v>
      </c>
      <c r="I82" s="35"/>
      <c r="J82" s="35"/>
      <c r="K82" s="35"/>
      <c r="M82" s="10">
        <f t="shared" ref="M82:O82" si="76">IF(I82="",D82,I82)</f>
        <v>4.95E-4</v>
      </c>
      <c r="N82" s="10">
        <f t="shared" si="76"/>
        <v>2.8800000000000001E-4</v>
      </c>
      <c r="O82" s="10">
        <f t="shared" si="76"/>
        <v>2.912E-2</v>
      </c>
    </row>
    <row r="83" spans="1:15" ht="14.25" customHeight="1" x14ac:dyDescent="0.3">
      <c r="A83" s="1"/>
      <c r="C83" s="21">
        <f t="shared" si="1"/>
        <v>75</v>
      </c>
      <c r="D83" s="1">
        <f>IF(ISNUMBER(VLOOKUP('Country selection'!$E$5,incidence!$A$2:$CX$9,$C83+2,FALSE)),VLOOKUP('Country selection'!$E$5,incidence!$A$2:$CX$9,$C83+2,FALSE),0)</f>
        <v>3.7800000000000003E-4</v>
      </c>
      <c r="E83" s="1">
        <f>IF(ISNUMBER(VLOOKUP('Country selection'!$E$5,mortcecx!$A$2:$CX$9,$C83+2,FALSE)),VLOOKUP('Country selection'!$E$5,mortcecx!$A$2:$CX$9,$C83+2,FALSE),0)</f>
        <v>2.5099999999999998E-4</v>
      </c>
      <c r="F83" s="1">
        <f>IF(ISNUMBER(VLOOKUP('Country selection'!$E$5,mortall!$A$2:$CX$9,$C83+2,FALSE)),VLOOKUP('Country selection'!$E$5,mortall!$A$2:$CX$9,$C83+2,FALSE),0)</f>
        <v>3.2099999999999997E-2</v>
      </c>
      <c r="G83" s="1"/>
      <c r="H83" s="21">
        <f t="shared" si="2"/>
        <v>75</v>
      </c>
      <c r="I83" s="35"/>
      <c r="J83" s="35"/>
      <c r="K83" s="35"/>
      <c r="M83" s="10">
        <f t="shared" ref="M83:O83" si="77">IF(I83="",D83,I83)</f>
        <v>3.7800000000000003E-4</v>
      </c>
      <c r="N83" s="10">
        <f t="shared" si="77"/>
        <v>2.5099999999999998E-4</v>
      </c>
      <c r="O83" s="10">
        <f t="shared" si="77"/>
        <v>3.2099999999999997E-2</v>
      </c>
    </row>
    <row r="84" spans="1:15" ht="14.25" customHeight="1" x14ac:dyDescent="0.3">
      <c r="A84" s="1"/>
      <c r="C84" s="21">
        <f t="shared" si="1"/>
        <v>76</v>
      </c>
      <c r="D84" s="1">
        <f>IF(ISNUMBER(VLOOKUP('Country selection'!$E$5,incidence!$A$2:$CX$9,$C84+2,FALSE)),VLOOKUP('Country selection'!$E$5,incidence!$A$2:$CX$9,$C84+2,FALSE),0)</f>
        <v>4.0299999999999998E-4</v>
      </c>
      <c r="E84" s="1">
        <f>IF(ISNUMBER(VLOOKUP('Country selection'!$E$5,mortcecx!$A$2:$CX$9,$C84+2,FALSE)),VLOOKUP('Country selection'!$E$5,mortcecx!$A$2:$CX$9,$C84+2,FALSE),0)</f>
        <v>2.6800000000000001E-4</v>
      </c>
      <c r="F84" s="1">
        <f>IF(ISNUMBER(VLOOKUP('Country selection'!$E$5,mortall!$A$2:$CX$9,$C84+2,FALSE)),VLOOKUP('Country selection'!$E$5,mortall!$A$2:$CX$9,$C84+2,FALSE),0)</f>
        <v>3.5340000000000003E-2</v>
      </c>
      <c r="G84" s="1"/>
      <c r="H84" s="21">
        <f t="shared" si="2"/>
        <v>76</v>
      </c>
      <c r="I84" s="35"/>
      <c r="J84" s="35"/>
      <c r="K84" s="35"/>
      <c r="M84" s="10">
        <f t="shared" ref="M84:O84" si="78">IF(I84="",D84,I84)</f>
        <v>4.0299999999999998E-4</v>
      </c>
      <c r="N84" s="10">
        <f t="shared" si="78"/>
        <v>2.6800000000000001E-4</v>
      </c>
      <c r="O84" s="10">
        <f t="shared" si="78"/>
        <v>3.5340000000000003E-2</v>
      </c>
    </row>
    <row r="85" spans="1:15" ht="14.25" customHeight="1" x14ac:dyDescent="0.3">
      <c r="A85" s="1"/>
      <c r="C85" s="21">
        <f t="shared" si="1"/>
        <v>77</v>
      </c>
      <c r="D85" s="1">
        <f>IF(ISNUMBER(VLOOKUP('Country selection'!$E$5,incidence!$A$2:$CX$9,$C85+2,FALSE)),VLOOKUP('Country selection'!$E$5,incidence!$A$2:$CX$9,$C85+2,FALSE),0)</f>
        <v>4.2999999999999999E-4</v>
      </c>
      <c r="E85" s="1">
        <f>IF(ISNUMBER(VLOOKUP('Country selection'!$E$5,mortcecx!$A$2:$CX$9,$C85+2,FALSE)),VLOOKUP('Country selection'!$E$5,mortcecx!$A$2:$CX$9,$C85+2,FALSE),0)</f>
        <v>2.8600000000000001E-4</v>
      </c>
      <c r="F85" s="1">
        <f>IF(ISNUMBER(VLOOKUP('Country selection'!$E$5,mortall!$A$2:$CX$9,$C85+2,FALSE)),VLOOKUP('Country selection'!$E$5,mortall!$A$2:$CX$9,$C85+2,FALSE),0)</f>
        <v>3.8800000000000001E-2</v>
      </c>
      <c r="G85" s="1"/>
      <c r="H85" s="21">
        <f t="shared" si="2"/>
        <v>77</v>
      </c>
      <c r="I85" s="35"/>
      <c r="J85" s="35"/>
      <c r="K85" s="35"/>
      <c r="M85" s="10">
        <f t="shared" ref="M85:O85" si="79">IF(I85="",D85,I85)</f>
        <v>4.2999999999999999E-4</v>
      </c>
      <c r="N85" s="10">
        <f t="shared" si="79"/>
        <v>2.8600000000000001E-4</v>
      </c>
      <c r="O85" s="10">
        <f t="shared" si="79"/>
        <v>3.8800000000000001E-2</v>
      </c>
    </row>
    <row r="86" spans="1:15" ht="14.25" customHeight="1" x14ac:dyDescent="0.3">
      <c r="A86" s="1"/>
      <c r="C86" s="21">
        <f t="shared" si="1"/>
        <v>78</v>
      </c>
      <c r="D86" s="1">
        <f>IF(ISNUMBER(VLOOKUP('Country selection'!$E$5,incidence!$A$2:$CX$9,$C86+2,FALSE)),VLOOKUP('Country selection'!$E$5,incidence!$A$2:$CX$9,$C86+2,FALSE),0)</f>
        <v>4.6000000000000001E-4</v>
      </c>
      <c r="E86" s="1">
        <f>IF(ISNUMBER(VLOOKUP('Country selection'!$E$5,mortcecx!$A$2:$CX$9,$C86+2,FALSE)),VLOOKUP('Country selection'!$E$5,mortcecx!$A$2:$CX$9,$C86+2,FALSE),0)</f>
        <v>3.0600000000000001E-4</v>
      </c>
      <c r="F86" s="1">
        <f>IF(ISNUMBER(VLOOKUP('Country selection'!$E$5,mortall!$A$2:$CX$9,$C86+2,FALSE)),VLOOKUP('Country selection'!$E$5,mortall!$A$2:$CX$9,$C86+2,FALSE),0)</f>
        <v>4.2500000000000003E-2</v>
      </c>
      <c r="G86" s="1"/>
      <c r="H86" s="21">
        <f t="shared" si="2"/>
        <v>78</v>
      </c>
      <c r="I86" s="35"/>
      <c r="J86" s="35"/>
      <c r="K86" s="35"/>
      <c r="M86" s="10">
        <f t="shared" ref="M86:O86" si="80">IF(I86="",D86,I86)</f>
        <v>4.6000000000000001E-4</v>
      </c>
      <c r="N86" s="10">
        <f t="shared" si="80"/>
        <v>3.0600000000000001E-4</v>
      </c>
      <c r="O86" s="10">
        <f t="shared" si="80"/>
        <v>4.2500000000000003E-2</v>
      </c>
    </row>
    <row r="87" spans="1:15" ht="14.25" customHeight="1" x14ac:dyDescent="0.3">
      <c r="A87" s="1"/>
      <c r="C87" s="21">
        <f t="shared" si="1"/>
        <v>79</v>
      </c>
      <c r="D87" s="1">
        <f>IF(ISNUMBER(VLOOKUP('Country selection'!$E$5,incidence!$A$2:$CX$9,$C87+2,FALSE)),VLOOKUP('Country selection'!$E$5,incidence!$A$2:$CX$9,$C87+2,FALSE),0)</f>
        <v>4.9600000000000002E-4</v>
      </c>
      <c r="E87" s="1">
        <f>IF(ISNUMBER(VLOOKUP('Country selection'!$E$5,mortcecx!$A$2:$CX$9,$C87+2,FALSE)),VLOOKUP('Country selection'!$E$5,mortcecx!$A$2:$CX$9,$C87+2,FALSE),0)</f>
        <v>3.3E-4</v>
      </c>
      <c r="F87" s="1">
        <f>IF(ISNUMBER(VLOOKUP('Country selection'!$E$5,mortall!$A$2:$CX$9,$C87+2,FALSE)),VLOOKUP('Country selection'!$E$5,mortall!$A$2:$CX$9,$C87+2,FALSE),0)</f>
        <v>4.6420000000000003E-2</v>
      </c>
      <c r="G87" s="1"/>
      <c r="H87" s="21">
        <f t="shared" si="2"/>
        <v>79</v>
      </c>
      <c r="I87" s="35"/>
      <c r="J87" s="35"/>
      <c r="K87" s="35"/>
      <c r="M87" s="10">
        <f t="shared" ref="M87:O87" si="81">IF(I87="",D87,I87)</f>
        <v>4.9600000000000002E-4</v>
      </c>
      <c r="N87" s="10">
        <f t="shared" si="81"/>
        <v>3.3E-4</v>
      </c>
      <c r="O87" s="10">
        <f t="shared" si="81"/>
        <v>4.6420000000000003E-2</v>
      </c>
    </row>
    <row r="88" spans="1:15" ht="14.25" customHeight="1" x14ac:dyDescent="0.3">
      <c r="A88" s="1"/>
      <c r="C88" s="21">
        <f t="shared" si="1"/>
        <v>80</v>
      </c>
      <c r="D88" s="1">
        <f>IF(ISNUMBER(VLOOKUP('Country selection'!$E$5,incidence!$A$2:$CX$9,$C88+2,FALSE)),VLOOKUP('Country selection'!$E$5,incidence!$A$2:$CX$9,$C88+2,FALSE),0)</f>
        <v>3.8499999999999998E-4</v>
      </c>
      <c r="E88" s="1">
        <f>IF(ISNUMBER(VLOOKUP('Country selection'!$E$5,mortcecx!$A$2:$CX$9,$C88+2,FALSE)),VLOOKUP('Country selection'!$E$5,mortcecx!$A$2:$CX$9,$C88+2,FALSE),0)</f>
        <v>2.9799999999999998E-4</v>
      </c>
      <c r="F88" s="1">
        <f>IF(ISNUMBER(VLOOKUP('Country selection'!$E$5,mortall!$A$2:$CX$9,$C88+2,FALSE)),VLOOKUP('Country selection'!$E$5,mortall!$A$2:$CX$9,$C88+2,FALSE),0)</f>
        <v>5.926E-2</v>
      </c>
      <c r="G88" s="1"/>
      <c r="H88" s="21">
        <f t="shared" si="2"/>
        <v>80</v>
      </c>
      <c r="I88" s="35"/>
      <c r="J88" s="35"/>
      <c r="K88" s="35"/>
      <c r="M88" s="10">
        <f t="shared" ref="M88:O88" si="82">IF(I88="",D88,I88)</f>
        <v>3.8499999999999998E-4</v>
      </c>
      <c r="N88" s="10">
        <f t="shared" si="82"/>
        <v>2.9799999999999998E-4</v>
      </c>
      <c r="O88" s="10">
        <f t="shared" si="82"/>
        <v>5.926E-2</v>
      </c>
    </row>
    <row r="89" spans="1:15" ht="14.25" customHeight="1" x14ac:dyDescent="0.3">
      <c r="A89" s="1"/>
      <c r="C89" s="21">
        <f t="shared" si="1"/>
        <v>81</v>
      </c>
      <c r="D89" s="1">
        <f>IF(ISNUMBER(VLOOKUP('Country selection'!$E$5,incidence!$A$2:$CX$9,$C89+2,FALSE)),VLOOKUP('Country selection'!$E$5,incidence!$A$2:$CX$9,$C89+2,FALSE),0)</f>
        <v>4.2200000000000001E-4</v>
      </c>
      <c r="E89" s="1">
        <f>IF(ISNUMBER(VLOOKUP('Country selection'!$E$5,mortcecx!$A$2:$CX$9,$C89+2,FALSE)),VLOOKUP('Country selection'!$E$5,mortcecx!$A$2:$CX$9,$C89+2,FALSE),0)</f>
        <v>3.2699999999999998E-4</v>
      </c>
      <c r="F89" s="1">
        <f>IF(ISNUMBER(VLOOKUP('Country selection'!$E$5,mortall!$A$2:$CX$9,$C89+2,FALSE)),VLOOKUP('Country selection'!$E$5,mortall!$A$2:$CX$9,$C89+2,FALSE),0)</f>
        <v>6.9250000000000006E-2</v>
      </c>
      <c r="G89" s="1"/>
      <c r="H89" s="21">
        <f t="shared" si="2"/>
        <v>81</v>
      </c>
      <c r="I89" s="35"/>
      <c r="J89" s="35"/>
      <c r="K89" s="35"/>
      <c r="M89" s="10">
        <f t="shared" ref="M89:O89" si="83">IF(I89="",D89,I89)</f>
        <v>4.2200000000000001E-4</v>
      </c>
      <c r="N89" s="10">
        <f t="shared" si="83"/>
        <v>3.2699999999999998E-4</v>
      </c>
      <c r="O89" s="10">
        <f t="shared" si="83"/>
        <v>6.9250000000000006E-2</v>
      </c>
    </row>
    <row r="90" spans="1:15" ht="14.25" customHeight="1" x14ac:dyDescent="0.3">
      <c r="A90" s="1"/>
      <c r="C90" s="21">
        <f t="shared" si="1"/>
        <v>82</v>
      </c>
      <c r="D90" s="1">
        <f>IF(ISNUMBER(VLOOKUP('Country selection'!$E$5,incidence!$A$2:$CX$9,$C90+2,FALSE)),VLOOKUP('Country selection'!$E$5,incidence!$A$2:$CX$9,$C90+2,FALSE),0)</f>
        <v>4.7199999999999998E-4</v>
      </c>
      <c r="E90" s="1">
        <f>IF(ISNUMBER(VLOOKUP('Country selection'!$E$5,mortcecx!$A$2:$CX$9,$C90+2,FALSE)),VLOOKUP('Country selection'!$E$5,mortcecx!$A$2:$CX$9,$C90+2,FALSE),0)</f>
        <v>3.6600000000000001E-4</v>
      </c>
      <c r="F90" s="1">
        <f>IF(ISNUMBER(VLOOKUP('Country selection'!$E$5,mortall!$A$2:$CX$9,$C90+2,FALSE)),VLOOKUP('Country selection'!$E$5,mortall!$A$2:$CX$9,$C90+2,FALSE),0)</f>
        <v>8.1369999999999998E-2</v>
      </c>
      <c r="G90" s="1"/>
      <c r="H90" s="21">
        <f t="shared" si="2"/>
        <v>82</v>
      </c>
      <c r="I90" s="35"/>
      <c r="J90" s="35"/>
      <c r="K90" s="35"/>
      <c r="M90" s="10">
        <f t="shared" ref="M90:O90" si="84">IF(I90="",D90,I90)</f>
        <v>4.7199999999999998E-4</v>
      </c>
      <c r="N90" s="10">
        <f t="shared" si="84"/>
        <v>3.6600000000000001E-4</v>
      </c>
      <c r="O90" s="10">
        <f t="shared" si="84"/>
        <v>8.1369999999999998E-2</v>
      </c>
    </row>
    <row r="91" spans="1:15" ht="14.25" customHeight="1" x14ac:dyDescent="0.3">
      <c r="A91" s="1"/>
      <c r="C91" s="21">
        <f t="shared" si="1"/>
        <v>83</v>
      </c>
      <c r="D91" s="1">
        <f>IF(ISNUMBER(VLOOKUP('Country selection'!$E$5,incidence!$A$2:$CX$9,$C91+2,FALSE)),VLOOKUP('Country selection'!$E$5,incidence!$A$2:$CX$9,$C91+2,FALSE),0)</f>
        <v>5.3600000000000002E-4</v>
      </c>
      <c r="E91" s="1">
        <f>IF(ISNUMBER(VLOOKUP('Country selection'!$E$5,mortcecx!$A$2:$CX$9,$C91+2,FALSE)),VLOOKUP('Country selection'!$E$5,mortcecx!$A$2:$CX$9,$C91+2,FALSE),0)</f>
        <v>4.1599999999999997E-4</v>
      </c>
      <c r="F91" s="1">
        <f>IF(ISNUMBER(VLOOKUP('Country selection'!$E$5,mortall!$A$2:$CX$9,$C91+2,FALSE)),VLOOKUP('Country selection'!$E$5,mortall!$A$2:$CX$9,$C91+2,FALSE),0)</f>
        <v>9.5710000000000003E-2</v>
      </c>
      <c r="G91" s="1"/>
      <c r="H91" s="21">
        <f t="shared" si="2"/>
        <v>83</v>
      </c>
      <c r="I91" s="35"/>
      <c r="J91" s="35"/>
      <c r="K91" s="35"/>
      <c r="M91" s="10">
        <f t="shared" ref="M91:O91" si="85">IF(I91="",D91,I91)</f>
        <v>5.3600000000000002E-4</v>
      </c>
      <c r="N91" s="10">
        <f t="shared" si="85"/>
        <v>4.1599999999999997E-4</v>
      </c>
      <c r="O91" s="10">
        <f t="shared" si="85"/>
        <v>9.5710000000000003E-2</v>
      </c>
    </row>
    <row r="92" spans="1:15" ht="14.25" customHeight="1" x14ac:dyDescent="0.3">
      <c r="A92" s="1"/>
      <c r="C92" s="21">
        <f t="shared" si="1"/>
        <v>84</v>
      </c>
      <c r="D92" s="1">
        <f>IF(ISNUMBER(VLOOKUP('Country selection'!$E$5,incidence!$A$2:$CX$9,$C92+2,FALSE)),VLOOKUP('Country selection'!$E$5,incidence!$A$2:$CX$9,$C92+2,FALSE),0)</f>
        <v>6.1899999999999998E-4</v>
      </c>
      <c r="E92" s="1">
        <f>IF(ISNUMBER(VLOOKUP('Country selection'!$E$5,mortcecx!$A$2:$CX$9,$C92+2,FALSE)),VLOOKUP('Country selection'!$E$5,mortcecx!$A$2:$CX$9,$C92+2,FALSE),0)</f>
        <v>4.8000000000000001E-4</v>
      </c>
      <c r="F92" s="1">
        <f>IF(ISNUMBER(VLOOKUP('Country selection'!$E$5,mortall!$A$2:$CX$9,$C92+2,FALSE)),VLOOKUP('Country selection'!$E$5,mortall!$A$2:$CX$9,$C92+2,FALSE),0)</f>
        <v>0.11212</v>
      </c>
      <c r="G92" s="1"/>
      <c r="H92" s="21">
        <f t="shared" si="2"/>
        <v>84</v>
      </c>
      <c r="I92" s="35"/>
      <c r="J92" s="35"/>
      <c r="K92" s="35"/>
      <c r="M92" s="10">
        <f t="shared" ref="M92:O92" si="86">IF(I92="",D92,I92)</f>
        <v>6.1899999999999998E-4</v>
      </c>
      <c r="N92" s="10">
        <f t="shared" si="86"/>
        <v>4.8000000000000001E-4</v>
      </c>
      <c r="O92" s="10">
        <f t="shared" si="86"/>
        <v>0.11212</v>
      </c>
    </row>
    <row r="93" spans="1:15" ht="14.25" customHeight="1" x14ac:dyDescent="0.3">
      <c r="A93" s="1"/>
      <c r="C93" s="21">
        <f t="shared" si="1"/>
        <v>85</v>
      </c>
      <c r="D93" s="1">
        <f>IF(ISNUMBER(VLOOKUP('Country selection'!$E$5,incidence!$A$2:$CX$9,$C93+2,FALSE)),VLOOKUP('Country selection'!$E$5,incidence!$A$2:$CX$9,$C93+2,FALSE),0)</f>
        <v>2.13E-4</v>
      </c>
      <c r="E93" s="1">
        <f>IF(ISNUMBER(VLOOKUP('Country selection'!$E$5,mortcecx!$A$2:$CX$9,$C93+2,FALSE)),VLOOKUP('Country selection'!$E$5,mortcecx!$A$2:$CX$9,$C93+2,FALSE),0)</f>
        <v>1.9599999999999999E-4</v>
      </c>
      <c r="F93" s="1">
        <f>IF(ISNUMBER(VLOOKUP('Country selection'!$E$5,mortall!$A$2:$CX$9,$C93+2,FALSE)),VLOOKUP('Country selection'!$E$5,mortall!$A$2:$CX$9,$C93+2,FALSE),0)</f>
        <v>0.13017999999999999</v>
      </c>
      <c r="G93" s="1"/>
      <c r="H93" s="21">
        <f t="shared" si="2"/>
        <v>85</v>
      </c>
      <c r="I93" s="35"/>
      <c r="J93" s="35"/>
      <c r="K93" s="35"/>
      <c r="M93" s="10">
        <f t="shared" ref="M93:O93" si="87">IF(I93="",D93,I93)</f>
        <v>2.13E-4</v>
      </c>
      <c r="N93" s="10">
        <f t="shared" si="87"/>
        <v>1.9599999999999999E-4</v>
      </c>
      <c r="O93" s="10">
        <f t="shared" si="87"/>
        <v>0.13017999999999999</v>
      </c>
    </row>
    <row r="94" spans="1:15" ht="14.25" customHeight="1" x14ac:dyDescent="0.3">
      <c r="A94" s="1"/>
      <c r="C94" s="21">
        <f t="shared" si="1"/>
        <v>86</v>
      </c>
      <c r="D94" s="1">
        <f>IF(ISNUMBER(VLOOKUP('Country selection'!$E$5,incidence!$A$2:$CX$9,$C94+2,FALSE)),VLOOKUP('Country selection'!$E$5,incidence!$A$2:$CX$9,$C94+2,FALSE),0)</f>
        <v>2.5300000000000002E-4</v>
      </c>
      <c r="E94" s="1">
        <f>IF(ISNUMBER(VLOOKUP('Country selection'!$E$5,mortcecx!$A$2:$CX$9,$C94+2,FALSE)),VLOOKUP('Country selection'!$E$5,mortcecx!$A$2:$CX$9,$C94+2,FALSE),0)</f>
        <v>2.32E-4</v>
      </c>
      <c r="F94" s="1">
        <f>IF(ISNUMBER(VLOOKUP('Country selection'!$E$5,mortall!$A$2:$CX$9,$C94+2,FALSE)),VLOOKUP('Country selection'!$E$5,mortall!$A$2:$CX$9,$C94+2,FALSE),0)</f>
        <v>0.14918000000000001</v>
      </c>
      <c r="G94" s="1"/>
      <c r="H94" s="21">
        <f t="shared" si="2"/>
        <v>86</v>
      </c>
      <c r="I94" s="35"/>
      <c r="J94" s="35"/>
      <c r="K94" s="35"/>
      <c r="M94" s="10">
        <f t="shared" ref="M94:O94" si="88">IF(I94="",D94,I94)</f>
        <v>2.5300000000000002E-4</v>
      </c>
      <c r="N94" s="10">
        <f t="shared" si="88"/>
        <v>2.32E-4</v>
      </c>
      <c r="O94" s="10">
        <f t="shared" si="88"/>
        <v>0.14918000000000001</v>
      </c>
    </row>
    <row r="95" spans="1:15" ht="14.25" customHeight="1" x14ac:dyDescent="0.3">
      <c r="A95" s="1"/>
      <c r="C95" s="21">
        <f t="shared" si="1"/>
        <v>87</v>
      </c>
      <c r="D95" s="1">
        <f>IF(ISNUMBER(VLOOKUP('Country selection'!$E$5,incidence!$A$2:$CX$9,$C95+2,FALSE)),VLOOKUP('Country selection'!$E$5,incidence!$A$2:$CX$9,$C95+2,FALSE),0)</f>
        <v>3.0699999999999998E-4</v>
      </c>
      <c r="E95" s="1">
        <f>IF(ISNUMBER(VLOOKUP('Country selection'!$E$5,mortcecx!$A$2:$CX$9,$C95+2,FALSE)),VLOOKUP('Country selection'!$E$5,mortcecx!$A$2:$CX$9,$C95+2,FALSE),0)</f>
        <v>2.8200000000000002E-4</v>
      </c>
      <c r="F95" s="1">
        <f>IF(ISNUMBER(VLOOKUP('Country selection'!$E$5,mortall!$A$2:$CX$9,$C95+2,FALSE)),VLOOKUP('Country selection'!$E$5,mortall!$A$2:$CX$9,$C95+2,FALSE),0)</f>
        <v>0.16825999999999999</v>
      </c>
      <c r="G95" s="1"/>
      <c r="H95" s="21">
        <f t="shared" si="2"/>
        <v>87</v>
      </c>
      <c r="I95" s="35"/>
      <c r="J95" s="35"/>
      <c r="K95" s="35"/>
      <c r="M95" s="10">
        <f t="shared" ref="M95:O95" si="89">IF(I95="",D95,I95)</f>
        <v>3.0699999999999998E-4</v>
      </c>
      <c r="N95" s="10">
        <f t="shared" si="89"/>
        <v>2.8200000000000002E-4</v>
      </c>
      <c r="O95" s="10">
        <f t="shared" si="89"/>
        <v>0.16825999999999999</v>
      </c>
    </row>
    <row r="96" spans="1:15" ht="14.25" customHeight="1" x14ac:dyDescent="0.3">
      <c r="A96" s="1"/>
      <c r="C96" s="21">
        <f t="shared" si="1"/>
        <v>88</v>
      </c>
      <c r="D96" s="1">
        <f>IF(ISNUMBER(VLOOKUP('Country selection'!$E$5,incidence!$A$2:$CX$9,$C96+2,FALSE)),VLOOKUP('Country selection'!$E$5,incidence!$A$2:$CX$9,$C96+2,FALSE),0)</f>
        <v>3.8299999999999999E-4</v>
      </c>
      <c r="E96" s="1">
        <f>IF(ISNUMBER(VLOOKUP('Country selection'!$E$5,mortcecx!$A$2:$CX$9,$C96+2,FALSE)),VLOOKUP('Country selection'!$E$5,mortcecx!$A$2:$CX$9,$C96+2,FALSE),0)</f>
        <v>3.5199999999999999E-4</v>
      </c>
      <c r="F96" s="1">
        <f>IF(ISNUMBER(VLOOKUP('Country selection'!$E$5,mortall!$A$2:$CX$9,$C96+2,FALSE)),VLOOKUP('Country selection'!$E$5,mortall!$A$2:$CX$9,$C96+2,FALSE),0)</f>
        <v>0.18665000000000001</v>
      </c>
      <c r="G96" s="1"/>
      <c r="H96" s="21">
        <f t="shared" si="2"/>
        <v>88</v>
      </c>
      <c r="I96" s="35"/>
      <c r="J96" s="35"/>
      <c r="K96" s="35"/>
      <c r="M96" s="10">
        <f t="shared" ref="M96:O96" si="90">IF(I96="",D96,I96)</f>
        <v>3.8299999999999999E-4</v>
      </c>
      <c r="N96" s="10">
        <f t="shared" si="90"/>
        <v>3.5199999999999999E-4</v>
      </c>
      <c r="O96" s="10">
        <f t="shared" si="90"/>
        <v>0.18665000000000001</v>
      </c>
    </row>
    <row r="97" spans="1:15" ht="14.25" customHeight="1" x14ac:dyDescent="0.3">
      <c r="A97" s="1"/>
      <c r="C97" s="21">
        <f t="shared" si="1"/>
        <v>89</v>
      </c>
      <c r="D97" s="1">
        <f>IF(ISNUMBER(VLOOKUP('Country selection'!$E$5,incidence!$A$2:$CX$9,$C97+2,FALSE)),VLOOKUP('Country selection'!$E$5,incidence!$A$2:$CX$9,$C97+2,FALSE),0)</f>
        <v>4.9100000000000001E-4</v>
      </c>
      <c r="E97" s="1">
        <f>IF(ISNUMBER(VLOOKUP('Country selection'!$E$5,mortcecx!$A$2:$CX$9,$C97+2,FALSE)),VLOOKUP('Country selection'!$E$5,mortcecx!$A$2:$CX$9,$C97+2,FALSE),0)</f>
        <v>4.5100000000000001E-4</v>
      </c>
      <c r="F97" s="1">
        <f>IF(ISNUMBER(VLOOKUP('Country selection'!$E$5,mortall!$A$2:$CX$9,$C97+2,FALSE)),VLOOKUP('Country selection'!$E$5,mortall!$A$2:$CX$9,$C97+2,FALSE),0)</f>
        <v>0.20386000000000001</v>
      </c>
      <c r="G97" s="1"/>
      <c r="H97" s="21">
        <f t="shared" si="2"/>
        <v>89</v>
      </c>
      <c r="I97" s="35"/>
      <c r="J97" s="35"/>
      <c r="K97" s="35"/>
      <c r="M97" s="10">
        <f t="shared" ref="M97:O97" si="91">IF(I97="",D97,I97)</f>
        <v>4.9100000000000001E-4</v>
      </c>
      <c r="N97" s="10">
        <f t="shared" si="91"/>
        <v>4.5100000000000001E-4</v>
      </c>
      <c r="O97" s="10">
        <f t="shared" si="91"/>
        <v>0.20386000000000001</v>
      </c>
    </row>
    <row r="98" spans="1:15" ht="14.25" customHeight="1" x14ac:dyDescent="0.3">
      <c r="A98" s="1"/>
      <c r="C98" s="21">
        <f t="shared" si="1"/>
        <v>90</v>
      </c>
      <c r="D98" s="1">
        <f>IF(ISNUMBER(VLOOKUP('Country selection'!$E$5,incidence!$A$2:$CX$9,$C98+2,FALSE)),VLOOKUP('Country selection'!$E$5,incidence!$A$2:$CX$9,$C98+2,FALSE),0)</f>
        <v>6.4199999999999999E-4</v>
      </c>
      <c r="E98" s="1">
        <f>IF(ISNUMBER(VLOOKUP('Country selection'!$E$5,mortcecx!$A$2:$CX$9,$C98+2,FALSE)),VLOOKUP('Country selection'!$E$5,mortcecx!$A$2:$CX$9,$C98+2,FALSE),0)</f>
        <v>5.9000000000000003E-4</v>
      </c>
      <c r="F98" s="1">
        <f>IF(ISNUMBER(VLOOKUP('Country selection'!$E$5,mortall!$A$2:$CX$9,$C98+2,FALSE)),VLOOKUP('Country selection'!$E$5,mortall!$A$2:$CX$9,$C98+2,FALSE),0)</f>
        <v>0.21984999999999999</v>
      </c>
      <c r="G98" s="1"/>
      <c r="H98" s="21">
        <f t="shared" si="2"/>
        <v>90</v>
      </c>
      <c r="I98" s="35"/>
      <c r="J98" s="35"/>
      <c r="K98" s="35"/>
      <c r="M98" s="10">
        <f t="shared" ref="M98:O98" si="92">IF(I98="",D98,I98)</f>
        <v>6.4199999999999999E-4</v>
      </c>
      <c r="N98" s="10">
        <f t="shared" si="92"/>
        <v>5.9000000000000003E-4</v>
      </c>
      <c r="O98" s="10">
        <f t="shared" si="92"/>
        <v>0.21984999999999999</v>
      </c>
    </row>
    <row r="99" spans="1:15" ht="14.25" customHeight="1" x14ac:dyDescent="0.3">
      <c r="A99" s="1"/>
      <c r="C99" s="21">
        <f t="shared" si="1"/>
        <v>91</v>
      </c>
      <c r="D99" s="1">
        <f>IF(ISNUMBER(VLOOKUP('Country selection'!$E$5,incidence!$A$2:$CX$9,$C99+2,FALSE)),VLOOKUP('Country selection'!$E$5,incidence!$A$2:$CX$9,$C99+2,FALSE),0)</f>
        <v>8.5899999999999995E-4</v>
      </c>
      <c r="E99" s="1">
        <f>IF(ISNUMBER(VLOOKUP('Country selection'!$E$5,mortcecx!$A$2:$CX$9,$C99+2,FALSE)),VLOOKUP('Country selection'!$E$5,mortcecx!$A$2:$CX$9,$C99+2,FALSE),0)</f>
        <v>7.9000000000000001E-4</v>
      </c>
      <c r="F99" s="1">
        <f>IF(ISNUMBER(VLOOKUP('Country selection'!$E$5,mortall!$A$2:$CX$9,$C99+2,FALSE)),VLOOKUP('Country selection'!$E$5,mortall!$A$2:$CX$9,$C99+2,FALSE),0)</f>
        <v>0.23504</v>
      </c>
      <c r="G99" s="1"/>
      <c r="H99" s="21">
        <f t="shared" si="2"/>
        <v>91</v>
      </c>
      <c r="I99" s="35"/>
      <c r="J99" s="35"/>
      <c r="K99" s="35"/>
      <c r="M99" s="10">
        <f t="shared" ref="M99:O99" si="93">IF(I99="",D99,I99)</f>
        <v>8.5899999999999995E-4</v>
      </c>
      <c r="N99" s="10">
        <f t="shared" si="93"/>
        <v>7.9000000000000001E-4</v>
      </c>
      <c r="O99" s="10">
        <f t="shared" si="93"/>
        <v>0.23504</v>
      </c>
    </row>
    <row r="100" spans="1:15" ht="14.25" customHeight="1" x14ac:dyDescent="0.3">
      <c r="A100" s="1"/>
      <c r="C100" s="21">
        <f t="shared" si="1"/>
        <v>92</v>
      </c>
      <c r="D100" s="1">
        <f>IF(ISNUMBER(VLOOKUP('Country selection'!$E$5,incidence!$A$2:$CX$9,$C100+2,FALSE)),VLOOKUP('Country selection'!$E$5,incidence!$A$2:$CX$9,$C100+2,FALSE),0)</f>
        <v>1.183E-3</v>
      </c>
      <c r="E100" s="1">
        <f>IF(ISNUMBER(VLOOKUP('Country selection'!$E$5,mortcecx!$A$2:$CX$9,$C100+2,FALSE)),VLOOKUP('Country selection'!$E$5,mortcecx!$A$2:$CX$9,$C100+2,FALSE),0)</f>
        <v>1.0870000000000001E-3</v>
      </c>
      <c r="F100" s="1">
        <f>IF(ISNUMBER(VLOOKUP('Country selection'!$E$5,mortall!$A$2:$CX$9,$C100+2,FALSE)),VLOOKUP('Country selection'!$E$5,mortall!$A$2:$CX$9,$C100+2,FALSE),0)</f>
        <v>0.25030999999999998</v>
      </c>
      <c r="G100" s="1"/>
      <c r="H100" s="21">
        <f t="shared" si="2"/>
        <v>92</v>
      </c>
      <c r="I100" s="35"/>
      <c r="J100" s="35"/>
      <c r="K100" s="35"/>
      <c r="M100" s="10">
        <f t="shared" ref="M100:O100" si="94">IF(I100="",D100,I100)</f>
        <v>1.183E-3</v>
      </c>
      <c r="N100" s="10">
        <f t="shared" si="94"/>
        <v>1.0870000000000001E-3</v>
      </c>
      <c r="O100" s="10">
        <f t="shared" si="94"/>
        <v>0.25030999999999998</v>
      </c>
    </row>
    <row r="101" spans="1:15" ht="14.25" customHeight="1" x14ac:dyDescent="0.3">
      <c r="A101" s="1"/>
      <c r="C101" s="21">
        <f t="shared" si="1"/>
        <v>93</v>
      </c>
      <c r="D101" s="1">
        <f>IF(ISNUMBER(VLOOKUP('Country selection'!$E$5,incidence!$A$2:$CX$9,$C101+2,FALSE)),VLOOKUP('Country selection'!$E$5,incidence!$A$2:$CX$9,$C101+2,FALSE),0)</f>
        <v>1.678E-3</v>
      </c>
      <c r="E101" s="1">
        <f>IF(ISNUMBER(VLOOKUP('Country selection'!$E$5,mortcecx!$A$2:$CX$9,$C101+2,FALSE)),VLOOKUP('Country selection'!$E$5,mortcecx!$A$2:$CX$9,$C101+2,FALSE),0)</f>
        <v>1.542E-3</v>
      </c>
      <c r="F101" s="1">
        <f>IF(ISNUMBER(VLOOKUP('Country selection'!$E$5,mortall!$A$2:$CX$9,$C101+2,FALSE)),VLOOKUP('Country selection'!$E$5,mortall!$A$2:$CX$9,$C101+2,FALSE),0)</f>
        <v>0.26689000000000002</v>
      </c>
      <c r="G101" s="1"/>
      <c r="H101" s="21">
        <f t="shared" si="2"/>
        <v>93</v>
      </c>
      <c r="I101" s="35"/>
      <c r="J101" s="35"/>
      <c r="K101" s="35"/>
      <c r="M101" s="10">
        <f t="shared" ref="M101:O101" si="95">IF(I101="",D101,I101)</f>
        <v>1.678E-3</v>
      </c>
      <c r="N101" s="10">
        <f t="shared" si="95"/>
        <v>1.542E-3</v>
      </c>
      <c r="O101" s="10">
        <f t="shared" si="95"/>
        <v>0.26689000000000002</v>
      </c>
    </row>
    <row r="102" spans="1:15" ht="14.25" customHeight="1" x14ac:dyDescent="0.3">
      <c r="A102" s="1"/>
      <c r="C102" s="21">
        <f t="shared" si="1"/>
        <v>94</v>
      </c>
      <c r="D102" s="1">
        <f>IF(ISNUMBER(VLOOKUP('Country selection'!$E$5,incidence!$A$2:$CX$9,$C102+2,FALSE)),VLOOKUP('Country selection'!$E$5,incidence!$A$2:$CX$9,$C102+2,FALSE),0)</f>
        <v>2.4459999999999998E-3</v>
      </c>
      <c r="E102" s="1">
        <f>IF(ISNUMBER(VLOOKUP('Country selection'!$E$5,mortcecx!$A$2:$CX$9,$C102+2,FALSE)),VLOOKUP('Country selection'!$E$5,mortcecx!$A$2:$CX$9,$C102+2,FALSE),0)</f>
        <v>2.248E-3</v>
      </c>
      <c r="F102" s="1">
        <f>IF(ISNUMBER(VLOOKUP('Country selection'!$E$5,mortall!$A$2:$CX$9,$C102+2,FALSE)),VLOOKUP('Country selection'!$E$5,mortall!$A$2:$CX$9,$C102+2,FALSE),0)</f>
        <v>0.28643000000000002</v>
      </c>
      <c r="G102" s="1"/>
      <c r="H102" s="21">
        <f t="shared" si="2"/>
        <v>94</v>
      </c>
      <c r="I102" s="35"/>
      <c r="J102" s="35"/>
      <c r="K102" s="35"/>
      <c r="M102" s="10">
        <f t="shared" ref="M102:O102" si="96">IF(I102="",D102,I102)</f>
        <v>2.4459999999999998E-3</v>
      </c>
      <c r="N102" s="10">
        <f t="shared" si="96"/>
        <v>2.248E-3</v>
      </c>
      <c r="O102" s="10">
        <f t="shared" si="96"/>
        <v>0.28643000000000002</v>
      </c>
    </row>
    <row r="103" spans="1:15" ht="14.25" customHeight="1" x14ac:dyDescent="0.3">
      <c r="A103" s="1"/>
      <c r="C103" s="21">
        <f t="shared" si="1"/>
        <v>95</v>
      </c>
      <c r="D103" s="1">
        <f>IF(ISNUMBER(VLOOKUP('Country selection'!$E$5,incidence!$A$2:$CX$9,$C103+2,FALSE)),VLOOKUP('Country selection'!$E$5,incidence!$A$2:$CX$9,$C103+2,FALSE),0)</f>
        <v>3.6670000000000001E-3</v>
      </c>
      <c r="E103" s="1">
        <f>IF(ISNUMBER(VLOOKUP('Country selection'!$E$5,mortcecx!$A$2:$CX$9,$C103+2,FALSE)),VLOOKUP('Country selection'!$E$5,mortcecx!$A$2:$CX$9,$C103+2,FALSE),0)</f>
        <v>3.3700000000000002E-3</v>
      </c>
      <c r="F103" s="1">
        <f>IF(ISNUMBER(VLOOKUP('Country selection'!$E$5,mortall!$A$2:$CX$9,$C103+2,FALSE)),VLOOKUP('Country selection'!$E$5,mortall!$A$2:$CX$9,$C103+2,FALSE),0)</f>
        <v>0.31217</v>
      </c>
      <c r="G103" s="1"/>
      <c r="H103" s="21">
        <f t="shared" si="2"/>
        <v>95</v>
      </c>
      <c r="I103" s="35"/>
      <c r="J103" s="35"/>
      <c r="K103" s="35"/>
      <c r="M103" s="10">
        <f t="shared" ref="M103:O103" si="97">IF(I103="",D103,I103)</f>
        <v>3.6670000000000001E-3</v>
      </c>
      <c r="N103" s="10">
        <f t="shared" si="97"/>
        <v>3.3700000000000002E-3</v>
      </c>
      <c r="O103" s="10">
        <f t="shared" si="97"/>
        <v>0.31217</v>
      </c>
    </row>
    <row r="104" spans="1:15" ht="14.25" customHeight="1" x14ac:dyDescent="0.3">
      <c r="A104" s="1"/>
      <c r="C104" s="21">
        <f t="shared" si="1"/>
        <v>96</v>
      </c>
      <c r="D104" s="1">
        <f>IF(ISNUMBER(VLOOKUP('Country selection'!$E$5,incidence!$A$2:$CX$9,$C104+2,FALSE)),VLOOKUP('Country selection'!$E$5,incidence!$A$2:$CX$9,$C104+2,FALSE),0)</f>
        <v>5.6829999999999997E-3</v>
      </c>
      <c r="E104" s="1">
        <f>IF(ISNUMBER(VLOOKUP('Country selection'!$E$5,mortcecx!$A$2:$CX$9,$C104+2,FALSE)),VLOOKUP('Country selection'!$E$5,mortcecx!$A$2:$CX$9,$C104+2,FALSE),0)</f>
        <v>5.2230000000000002E-3</v>
      </c>
      <c r="F104" s="1">
        <f>IF(ISNUMBER(VLOOKUP('Country selection'!$E$5,mortall!$A$2:$CX$9,$C104+2,FALSE)),VLOOKUP('Country selection'!$E$5,mortall!$A$2:$CX$9,$C104+2,FALSE),0)</f>
        <v>0.33260000000000001</v>
      </c>
      <c r="G104" s="1"/>
      <c r="H104" s="21">
        <f t="shared" si="2"/>
        <v>96</v>
      </c>
      <c r="I104" s="35"/>
      <c r="J104" s="35"/>
      <c r="K104" s="35"/>
      <c r="M104" s="10">
        <f t="shared" ref="M104:O104" si="98">IF(I104="",D104,I104)</f>
        <v>5.6829999999999997E-3</v>
      </c>
      <c r="N104" s="10">
        <f t="shared" si="98"/>
        <v>5.2230000000000002E-3</v>
      </c>
      <c r="O104" s="10">
        <f t="shared" si="98"/>
        <v>0.33260000000000001</v>
      </c>
    </row>
    <row r="105" spans="1:15" ht="14.25" customHeight="1" x14ac:dyDescent="0.3">
      <c r="A105" s="1"/>
      <c r="C105" s="21">
        <f t="shared" si="1"/>
        <v>97</v>
      </c>
      <c r="D105" s="1">
        <f>IF(ISNUMBER(VLOOKUP('Country selection'!$E$5,incidence!$A$2:$CX$9,$C105+2,FALSE)),VLOOKUP('Country selection'!$E$5,incidence!$A$2:$CX$9,$C105+2,FALSE),0)</f>
        <v>9.1299999999999992E-3</v>
      </c>
      <c r="E105" s="1">
        <f>IF(ISNUMBER(VLOOKUP('Country selection'!$E$5,mortcecx!$A$2:$CX$9,$C105+2,FALSE)),VLOOKUP('Country selection'!$E$5,mortcecx!$A$2:$CX$9,$C105+2,FALSE),0)</f>
        <v>8.3909999999999992E-3</v>
      </c>
      <c r="F105" s="1">
        <f>IF(ISNUMBER(VLOOKUP('Country selection'!$E$5,mortall!$A$2:$CX$9,$C105+2,FALSE)),VLOOKUP('Country selection'!$E$5,mortall!$A$2:$CX$9,$C105+2,FALSE),0)</f>
        <v>0.35303000000000001</v>
      </c>
      <c r="G105" s="1"/>
      <c r="H105" s="21">
        <f t="shared" si="2"/>
        <v>97</v>
      </c>
      <c r="I105" s="35"/>
      <c r="J105" s="35"/>
      <c r="K105" s="35"/>
      <c r="M105" s="10">
        <f t="shared" ref="M105:O105" si="99">IF(I105="",D105,I105)</f>
        <v>9.1299999999999992E-3</v>
      </c>
      <c r="N105" s="10">
        <f t="shared" si="99"/>
        <v>8.3909999999999992E-3</v>
      </c>
      <c r="O105" s="10">
        <f t="shared" si="99"/>
        <v>0.35303000000000001</v>
      </c>
    </row>
    <row r="106" spans="1:15" ht="14.25" customHeight="1" x14ac:dyDescent="0.3">
      <c r="A106" s="1"/>
      <c r="C106" s="21">
        <f t="shared" si="1"/>
        <v>98</v>
      </c>
      <c r="D106" s="1">
        <f>IF(ISNUMBER(VLOOKUP('Country selection'!$E$5,incidence!$A$2:$CX$9,$C106+2,FALSE)),VLOOKUP('Country selection'!$E$5,incidence!$A$2:$CX$9,$C106+2,FALSE),0)</f>
        <v>1.5179E-2</v>
      </c>
      <c r="E106" s="1">
        <f>IF(ISNUMBER(VLOOKUP('Country selection'!$E$5,mortcecx!$A$2:$CX$9,$C106+2,FALSE)),VLOOKUP('Country selection'!$E$5,mortcecx!$A$2:$CX$9,$C106+2,FALSE),0)</f>
        <v>1.3950000000000001E-2</v>
      </c>
      <c r="F106" s="1">
        <f>IF(ISNUMBER(VLOOKUP('Country selection'!$E$5,mortall!$A$2:$CX$9,$C106+2,FALSE)),VLOOKUP('Country selection'!$E$5,mortall!$A$2:$CX$9,$C106+2,FALSE),0)</f>
        <v>0.37331999999999999</v>
      </c>
      <c r="G106" s="1"/>
      <c r="H106" s="21">
        <f t="shared" si="2"/>
        <v>98</v>
      </c>
      <c r="I106" s="35"/>
      <c r="J106" s="35"/>
      <c r="K106" s="35"/>
      <c r="M106" s="10">
        <f t="shared" ref="M106:O106" si="100">IF(I106="",D106,I106)</f>
        <v>1.5179E-2</v>
      </c>
      <c r="N106" s="10">
        <f t="shared" si="100"/>
        <v>1.3950000000000001E-2</v>
      </c>
      <c r="O106" s="10">
        <f t="shared" si="100"/>
        <v>0.37331999999999999</v>
      </c>
    </row>
    <row r="107" spans="1:15" ht="14.25" customHeight="1" x14ac:dyDescent="0.3">
      <c r="A107" s="1"/>
      <c r="C107" s="21">
        <f t="shared" si="1"/>
        <v>99</v>
      </c>
      <c r="D107" s="1">
        <f>IF(ISNUMBER(VLOOKUP('Country selection'!$E$5,incidence!$A$2:$CX$9,$C107+2,FALSE)),VLOOKUP('Country selection'!$E$5,incidence!$A$2:$CX$9,$C107+2,FALSE),0)</f>
        <v>2.6012E-2</v>
      </c>
      <c r="E107" s="1">
        <f>IF(ISNUMBER(VLOOKUP('Country selection'!$E$5,mortcecx!$A$2:$CX$9,$C107+2,FALSE)),VLOOKUP('Country selection'!$E$5,mortcecx!$A$2:$CX$9,$C107+2,FALSE),0)</f>
        <v>2.3906E-2</v>
      </c>
      <c r="F107" s="1">
        <f>IF(ISNUMBER(VLOOKUP('Country selection'!$E$5,mortall!$A$2:$CX$9,$C107+2,FALSE)),VLOOKUP('Country selection'!$E$5,mortall!$A$2:$CX$9,$C107+2,FALSE),0)</f>
        <v>0.39330999999999999</v>
      </c>
      <c r="G107" s="1"/>
      <c r="H107" s="21">
        <f t="shared" si="2"/>
        <v>99</v>
      </c>
      <c r="I107" s="35"/>
      <c r="J107" s="35"/>
      <c r="K107" s="35"/>
      <c r="M107" s="10">
        <f t="shared" ref="M107:O107" si="101">IF(I107="",D107,I107)</f>
        <v>2.6012E-2</v>
      </c>
      <c r="N107" s="10">
        <f t="shared" si="101"/>
        <v>2.3906E-2</v>
      </c>
      <c r="O107" s="10">
        <f t="shared" si="101"/>
        <v>0.39330999999999999</v>
      </c>
    </row>
    <row r="108" spans="1:15" ht="14.25" customHeight="1" x14ac:dyDescent="0.3">
      <c r="A108" s="1"/>
      <c r="C108" s="21">
        <f t="shared" si="1"/>
        <v>100</v>
      </c>
      <c r="D108" s="1">
        <f>IF(ISNUMBER(VLOOKUP('Country selection'!$E$5,incidence!$A$2:$CX$9,$C108+2,FALSE)),VLOOKUP('Country selection'!$E$5,incidence!$A$2:$CX$9,$C108+2,FALSE),0)</f>
        <v>2.1426000000000001E-2</v>
      </c>
      <c r="E108" s="1">
        <f>IF(ISNUMBER(VLOOKUP('Country selection'!$E$5,mortcecx!$A$2:$CX$9,$C108+2,FALSE)),VLOOKUP('Country selection'!$E$5,mortcecx!$A$2:$CX$9,$C108+2,FALSE),0)</f>
        <v>1.9692000000000001E-2</v>
      </c>
      <c r="F108" s="1">
        <f>IF(ISNUMBER(VLOOKUP('Country selection'!$E$5,mortall!$A$2:$CX$9,$C108+2,FALSE)),VLOOKUP('Country selection'!$E$5,mortall!$A$2:$CX$9,$C108+2,FALSE),0)</f>
        <v>1</v>
      </c>
      <c r="G108" s="1"/>
      <c r="H108" s="21">
        <f t="shared" si="2"/>
        <v>100</v>
      </c>
      <c r="I108" s="35"/>
      <c r="J108" s="35"/>
      <c r="K108" s="35"/>
      <c r="M108" s="10">
        <f t="shared" ref="M108:O108" si="102">IF(I108="",D108,I108)</f>
        <v>2.1426000000000001E-2</v>
      </c>
      <c r="N108" s="10">
        <f t="shared" si="102"/>
        <v>1.9692000000000001E-2</v>
      </c>
      <c r="O108" s="10">
        <f t="shared" si="102"/>
        <v>1</v>
      </c>
    </row>
    <row r="109" spans="1:15" ht="14.25" customHeight="1" x14ac:dyDescent="0.3">
      <c r="A109" s="1"/>
      <c r="C109" s="21"/>
      <c r="H109" s="21"/>
    </row>
    <row r="110" spans="1:15" ht="14.25" customHeight="1" x14ac:dyDescent="0.3">
      <c r="A110" s="1"/>
      <c r="C110" s="21"/>
      <c r="H110" s="21"/>
    </row>
    <row r="111" spans="1:15" ht="14.25" customHeight="1" x14ac:dyDescent="0.3">
      <c r="A111" s="1"/>
      <c r="C111" s="21"/>
      <c r="H111" s="21"/>
    </row>
    <row r="112" spans="1:15" ht="14.25" customHeight="1" x14ac:dyDescent="0.3">
      <c r="A112" s="1"/>
      <c r="C112" s="21"/>
      <c r="H112" s="21"/>
    </row>
    <row r="113" spans="1:8" ht="14.25" customHeight="1" x14ac:dyDescent="0.3">
      <c r="A113" s="1"/>
      <c r="C113" s="21"/>
      <c r="H113" s="21"/>
    </row>
    <row r="114" spans="1:8" ht="14.25" customHeight="1" x14ac:dyDescent="0.3">
      <c r="A114" s="1"/>
      <c r="C114" s="21"/>
      <c r="H114" s="21"/>
    </row>
    <row r="115" spans="1:8" ht="14.25" customHeight="1" x14ac:dyDescent="0.3">
      <c r="A115" s="1"/>
      <c r="C115" s="21"/>
      <c r="H115" s="21"/>
    </row>
    <row r="116" spans="1:8" ht="14.25" customHeight="1" x14ac:dyDescent="0.3">
      <c r="A116" s="1"/>
      <c r="C116" s="21"/>
      <c r="H116" s="21"/>
    </row>
    <row r="117" spans="1:8" ht="14.25" customHeight="1" x14ac:dyDescent="0.3">
      <c r="A117" s="1"/>
      <c r="C117" s="21"/>
      <c r="H117" s="21"/>
    </row>
    <row r="118" spans="1:8" ht="14.25" customHeight="1" x14ac:dyDescent="0.3">
      <c r="A118" s="1"/>
      <c r="C118" s="21"/>
      <c r="H118" s="21"/>
    </row>
    <row r="119" spans="1:8" ht="14.25" customHeight="1" x14ac:dyDescent="0.3">
      <c r="A119" s="1"/>
      <c r="C119" s="21"/>
      <c r="H119" s="21"/>
    </row>
    <row r="120" spans="1:8" ht="14.25" customHeight="1" x14ac:dyDescent="0.3">
      <c r="A120" s="1"/>
      <c r="C120" s="21"/>
      <c r="H120" s="21"/>
    </row>
    <row r="121" spans="1:8" ht="14.25" customHeight="1" x14ac:dyDescent="0.3">
      <c r="A121" s="1"/>
      <c r="C121" s="21"/>
      <c r="H121" s="21"/>
    </row>
    <row r="122" spans="1:8" ht="14.25" customHeight="1" x14ac:dyDescent="0.3">
      <c r="A122" s="1"/>
      <c r="C122" s="21"/>
      <c r="H122" s="21"/>
    </row>
    <row r="123" spans="1:8" ht="14.25" customHeight="1" x14ac:dyDescent="0.3">
      <c r="A123" s="1"/>
      <c r="C123" s="21"/>
      <c r="H123" s="21"/>
    </row>
    <row r="124" spans="1:8" ht="14.25" customHeight="1" x14ac:dyDescent="0.3">
      <c r="A124" s="1"/>
      <c r="C124" s="21"/>
      <c r="H124" s="21"/>
    </row>
    <row r="125" spans="1:8" ht="14.25" customHeight="1" x14ac:dyDescent="0.3">
      <c r="A125" s="1"/>
      <c r="C125" s="21"/>
      <c r="H125" s="21"/>
    </row>
    <row r="126" spans="1:8" ht="14.25" customHeight="1" x14ac:dyDescent="0.3">
      <c r="A126" s="1"/>
      <c r="C126" s="21"/>
      <c r="H126" s="21"/>
    </row>
    <row r="127" spans="1:8" ht="14.25" customHeight="1" x14ac:dyDescent="0.3">
      <c r="A127" s="1"/>
      <c r="C127" s="21"/>
      <c r="H127" s="21"/>
    </row>
    <row r="128" spans="1:8" ht="14.25" customHeight="1" x14ac:dyDescent="0.3">
      <c r="A128" s="1"/>
      <c r="C128" s="21"/>
      <c r="H128" s="21"/>
    </row>
    <row r="129" spans="1:8" ht="14.25" customHeight="1" x14ac:dyDescent="0.3">
      <c r="A129" s="1"/>
      <c r="C129" s="21"/>
      <c r="H129" s="21"/>
    </row>
    <row r="130" spans="1:8" ht="14.25" customHeight="1" x14ac:dyDescent="0.3">
      <c r="A130" s="1"/>
      <c r="C130" s="21"/>
      <c r="H130" s="21"/>
    </row>
    <row r="131" spans="1:8" ht="14.25" customHeight="1" x14ac:dyDescent="0.3">
      <c r="A131" s="1"/>
      <c r="C131" s="21"/>
      <c r="H131" s="21"/>
    </row>
    <row r="132" spans="1:8" ht="14.25" customHeight="1" x14ac:dyDescent="0.3">
      <c r="A132" s="1"/>
      <c r="C132" s="21"/>
      <c r="H132" s="21"/>
    </row>
    <row r="133" spans="1:8" ht="14.25" customHeight="1" x14ac:dyDescent="0.3">
      <c r="A133" s="1"/>
      <c r="C133" s="21"/>
      <c r="H133" s="21"/>
    </row>
    <row r="134" spans="1:8" ht="14.25" customHeight="1" x14ac:dyDescent="0.3">
      <c r="A134" s="1"/>
      <c r="C134" s="21"/>
      <c r="H134" s="21"/>
    </row>
    <row r="135" spans="1:8" ht="14.25" customHeight="1" x14ac:dyDescent="0.3">
      <c r="A135" s="1"/>
      <c r="C135" s="21"/>
      <c r="H135" s="21"/>
    </row>
    <row r="136" spans="1:8" ht="14.25" customHeight="1" x14ac:dyDescent="0.3">
      <c r="A136" s="1"/>
      <c r="C136" s="21"/>
      <c r="H136" s="21"/>
    </row>
    <row r="137" spans="1:8" ht="14.25" customHeight="1" x14ac:dyDescent="0.3">
      <c r="A137" s="1"/>
      <c r="C137" s="21"/>
      <c r="H137" s="21"/>
    </row>
    <row r="138" spans="1:8" ht="14.25" customHeight="1" x14ac:dyDescent="0.3">
      <c r="A138" s="1"/>
      <c r="C138" s="21"/>
      <c r="H138" s="21"/>
    </row>
    <row r="139" spans="1:8" ht="14.25" customHeight="1" x14ac:dyDescent="0.3">
      <c r="A139" s="1"/>
      <c r="C139" s="21"/>
      <c r="H139" s="21"/>
    </row>
    <row r="140" spans="1:8" ht="14.25" customHeight="1" x14ac:dyDescent="0.3">
      <c r="A140" s="1"/>
      <c r="C140" s="21"/>
      <c r="H140" s="21"/>
    </row>
    <row r="141" spans="1:8" ht="14.25" customHeight="1" x14ac:dyDescent="0.3">
      <c r="A141" s="1"/>
      <c r="C141" s="21"/>
      <c r="H141" s="21"/>
    </row>
    <row r="142" spans="1:8" ht="14.25" customHeight="1" x14ac:dyDescent="0.3">
      <c r="A142" s="1"/>
      <c r="C142" s="21"/>
      <c r="H142" s="21"/>
    </row>
    <row r="143" spans="1:8" ht="14.25" customHeight="1" x14ac:dyDescent="0.3">
      <c r="A143" s="1"/>
      <c r="C143" s="21"/>
      <c r="H143" s="21"/>
    </row>
    <row r="144" spans="1:8" ht="14.25" customHeight="1" x14ac:dyDescent="0.3">
      <c r="A144" s="1"/>
      <c r="C144" s="21"/>
      <c r="H144" s="21"/>
    </row>
    <row r="145" spans="1:8" ht="14.25" customHeight="1" x14ac:dyDescent="0.3">
      <c r="A145" s="1"/>
      <c r="C145" s="21"/>
      <c r="H145" s="21"/>
    </row>
    <row r="146" spans="1:8" ht="14.25" customHeight="1" x14ac:dyDescent="0.3">
      <c r="A146" s="1"/>
      <c r="C146" s="21"/>
      <c r="H146" s="21"/>
    </row>
    <row r="147" spans="1:8" ht="14.25" customHeight="1" x14ac:dyDescent="0.3">
      <c r="A147" s="1"/>
      <c r="C147" s="21"/>
      <c r="H147" s="21"/>
    </row>
    <row r="148" spans="1:8" ht="14.25" customHeight="1" x14ac:dyDescent="0.3">
      <c r="A148" s="1"/>
      <c r="C148" s="21"/>
      <c r="H148" s="21"/>
    </row>
    <row r="149" spans="1:8" ht="14.25" customHeight="1" x14ac:dyDescent="0.3">
      <c r="A149" s="1"/>
      <c r="C149" s="21"/>
      <c r="H149" s="21"/>
    </row>
    <row r="150" spans="1:8" ht="14.25" customHeight="1" x14ac:dyDescent="0.3">
      <c r="A150" s="1"/>
      <c r="C150" s="21"/>
      <c r="H150" s="21"/>
    </row>
    <row r="151" spans="1:8" ht="14.25" customHeight="1" x14ac:dyDescent="0.3">
      <c r="A151" s="1"/>
      <c r="C151" s="21"/>
      <c r="H151" s="21"/>
    </row>
    <row r="152" spans="1:8" ht="14.25" customHeight="1" x14ac:dyDescent="0.3">
      <c r="A152" s="1"/>
      <c r="C152" s="21"/>
      <c r="H152" s="21"/>
    </row>
    <row r="153" spans="1:8" ht="14.25" customHeight="1" x14ac:dyDescent="0.3">
      <c r="A153" s="1"/>
      <c r="C153" s="21"/>
      <c r="H153" s="21"/>
    </row>
    <row r="154" spans="1:8" ht="14.25" customHeight="1" x14ac:dyDescent="0.3">
      <c r="A154" s="1"/>
      <c r="C154" s="21"/>
      <c r="H154" s="21"/>
    </row>
    <row r="155" spans="1:8" ht="14.25" customHeight="1" x14ac:dyDescent="0.3">
      <c r="A155" s="1"/>
      <c r="C155" s="21"/>
      <c r="H155" s="21"/>
    </row>
    <row r="156" spans="1:8" ht="14.25" customHeight="1" x14ac:dyDescent="0.3">
      <c r="A156" s="1"/>
      <c r="C156" s="21"/>
      <c r="H156" s="21"/>
    </row>
    <row r="157" spans="1:8" ht="14.25" customHeight="1" x14ac:dyDescent="0.3">
      <c r="A157" s="1"/>
      <c r="C157" s="21"/>
      <c r="H157" s="21"/>
    </row>
    <row r="158" spans="1:8" ht="14.25" customHeight="1" x14ac:dyDescent="0.3">
      <c r="A158" s="1"/>
      <c r="C158" s="21"/>
      <c r="H158" s="21"/>
    </row>
    <row r="159" spans="1:8" ht="14.25" customHeight="1" x14ac:dyDescent="0.3">
      <c r="A159" s="1"/>
      <c r="C159" s="21"/>
      <c r="H159" s="21"/>
    </row>
    <row r="160" spans="1:8" ht="14.25" customHeight="1" x14ac:dyDescent="0.3">
      <c r="A160" s="1"/>
      <c r="C160" s="21"/>
      <c r="H160" s="21"/>
    </row>
    <row r="161" spans="1:8" ht="14.25" customHeight="1" x14ac:dyDescent="0.3">
      <c r="A161" s="1"/>
      <c r="C161" s="21"/>
      <c r="H161" s="21"/>
    </row>
    <row r="162" spans="1:8" ht="14.25" customHeight="1" x14ac:dyDescent="0.3">
      <c r="A162" s="1"/>
      <c r="C162" s="21"/>
      <c r="H162" s="21"/>
    </row>
    <row r="163" spans="1:8" ht="14.25" customHeight="1" x14ac:dyDescent="0.3">
      <c r="A163" s="1"/>
      <c r="C163" s="21"/>
      <c r="H163" s="21"/>
    </row>
    <row r="164" spans="1:8" ht="14.25" customHeight="1" x14ac:dyDescent="0.3">
      <c r="A164" s="1"/>
      <c r="C164" s="21"/>
      <c r="H164" s="21"/>
    </row>
    <row r="165" spans="1:8" ht="14.25" customHeight="1" x14ac:dyDescent="0.3">
      <c r="A165" s="1"/>
      <c r="C165" s="21"/>
      <c r="H165" s="21"/>
    </row>
    <row r="166" spans="1:8" ht="14.25" customHeight="1" x14ac:dyDescent="0.3">
      <c r="A166" s="1"/>
      <c r="C166" s="21"/>
      <c r="H166" s="21"/>
    </row>
    <row r="167" spans="1:8" ht="14.25" customHeight="1" x14ac:dyDescent="0.3">
      <c r="A167" s="1"/>
      <c r="C167" s="21"/>
      <c r="H167" s="21"/>
    </row>
    <row r="168" spans="1:8" ht="14.25" customHeight="1" x14ac:dyDescent="0.3">
      <c r="A168" s="1"/>
      <c r="C168" s="21"/>
      <c r="H168" s="21"/>
    </row>
    <row r="169" spans="1:8" ht="14.25" customHeight="1" x14ac:dyDescent="0.3">
      <c r="A169" s="1"/>
      <c r="C169" s="21"/>
      <c r="H169" s="21"/>
    </row>
    <row r="170" spans="1:8" ht="14.25" customHeight="1" x14ac:dyDescent="0.3">
      <c r="A170" s="1"/>
      <c r="C170" s="21"/>
      <c r="H170" s="21"/>
    </row>
    <row r="171" spans="1:8" ht="14.25" customHeight="1" x14ac:dyDescent="0.3">
      <c r="A171" s="1"/>
      <c r="C171" s="21"/>
      <c r="H171" s="21"/>
    </row>
    <row r="172" spans="1:8" ht="14.25" customHeight="1" x14ac:dyDescent="0.3">
      <c r="A172" s="1"/>
      <c r="C172" s="21"/>
      <c r="H172" s="21"/>
    </row>
    <row r="173" spans="1:8" ht="14.25" customHeight="1" x14ac:dyDescent="0.3">
      <c r="A173" s="1"/>
      <c r="C173" s="21"/>
      <c r="H173" s="21"/>
    </row>
    <row r="174" spans="1:8" ht="14.25" customHeight="1" x14ac:dyDescent="0.3">
      <c r="A174" s="1"/>
      <c r="C174" s="21"/>
      <c r="H174" s="21"/>
    </row>
    <row r="175" spans="1:8" ht="14.25" customHeight="1" x14ac:dyDescent="0.3">
      <c r="A175" s="1"/>
      <c r="C175" s="21"/>
      <c r="H175" s="21"/>
    </row>
    <row r="176" spans="1:8" ht="14.25" customHeight="1" x14ac:dyDescent="0.3">
      <c r="A176" s="1"/>
      <c r="C176" s="21"/>
      <c r="H176" s="21"/>
    </row>
    <row r="177" spans="1:8" ht="14.25" customHeight="1" x14ac:dyDescent="0.3">
      <c r="A177" s="1"/>
      <c r="C177" s="21"/>
      <c r="H177" s="21"/>
    </row>
    <row r="178" spans="1:8" ht="14.25" customHeight="1" x14ac:dyDescent="0.3">
      <c r="A178" s="1"/>
      <c r="C178" s="21"/>
      <c r="H178" s="21"/>
    </row>
    <row r="179" spans="1:8" ht="14.25" customHeight="1" x14ac:dyDescent="0.3">
      <c r="A179" s="1"/>
      <c r="C179" s="21"/>
      <c r="H179" s="21"/>
    </row>
    <row r="180" spans="1:8" ht="14.25" customHeight="1" x14ac:dyDescent="0.3">
      <c r="A180" s="1"/>
      <c r="C180" s="21"/>
      <c r="H180" s="21"/>
    </row>
    <row r="181" spans="1:8" ht="14.25" customHeight="1" x14ac:dyDescent="0.3">
      <c r="A181" s="1"/>
      <c r="C181" s="21"/>
      <c r="H181" s="21"/>
    </row>
    <row r="182" spans="1:8" ht="14.25" customHeight="1" x14ac:dyDescent="0.3">
      <c r="A182" s="1"/>
      <c r="C182" s="21"/>
      <c r="H182" s="21"/>
    </row>
    <row r="183" spans="1:8" ht="14.25" customHeight="1" x14ac:dyDescent="0.3">
      <c r="A183" s="1"/>
      <c r="C183" s="21"/>
      <c r="H183" s="21"/>
    </row>
    <row r="184" spans="1:8" ht="14.25" customHeight="1" x14ac:dyDescent="0.3">
      <c r="A184" s="1"/>
      <c r="C184" s="21"/>
      <c r="H184" s="21"/>
    </row>
    <row r="185" spans="1:8" ht="14.25" customHeight="1" x14ac:dyDescent="0.3">
      <c r="A185" s="1"/>
      <c r="C185" s="21"/>
      <c r="H185" s="21"/>
    </row>
    <row r="186" spans="1:8" ht="14.25" customHeight="1" x14ac:dyDescent="0.3">
      <c r="A186" s="1"/>
      <c r="C186" s="21"/>
      <c r="H186" s="21"/>
    </row>
    <row r="187" spans="1:8" ht="14.25" customHeight="1" x14ac:dyDescent="0.3">
      <c r="A187" s="1"/>
      <c r="C187" s="21"/>
      <c r="H187" s="21"/>
    </row>
    <row r="188" spans="1:8" ht="14.25" customHeight="1" x14ac:dyDescent="0.3">
      <c r="A188" s="1"/>
      <c r="C188" s="21"/>
      <c r="H188" s="21"/>
    </row>
    <row r="189" spans="1:8" ht="14.25" customHeight="1" x14ac:dyDescent="0.3">
      <c r="A189" s="1"/>
      <c r="C189" s="21"/>
      <c r="H189" s="21"/>
    </row>
    <row r="190" spans="1:8" ht="14.25" customHeight="1" x14ac:dyDescent="0.3">
      <c r="A190" s="1"/>
      <c r="C190" s="21"/>
      <c r="H190" s="21"/>
    </row>
    <row r="191" spans="1:8" ht="14.25" customHeight="1" x14ac:dyDescent="0.3">
      <c r="A191" s="1"/>
      <c r="C191" s="21"/>
      <c r="H191" s="21"/>
    </row>
    <row r="192" spans="1:8" ht="14.25" customHeight="1" x14ac:dyDescent="0.3">
      <c r="A192" s="1"/>
      <c r="C192" s="21"/>
      <c r="H192" s="21"/>
    </row>
    <row r="193" spans="1:8" ht="14.25" customHeight="1" x14ac:dyDescent="0.3">
      <c r="A193" s="1"/>
      <c r="C193" s="21"/>
      <c r="H193" s="21"/>
    </row>
    <row r="194" spans="1:8" ht="14.25" customHeight="1" x14ac:dyDescent="0.3">
      <c r="A194" s="1"/>
      <c r="C194" s="21"/>
      <c r="H194" s="21"/>
    </row>
    <row r="195" spans="1:8" ht="14.25" customHeight="1" x14ac:dyDescent="0.3">
      <c r="A195" s="1"/>
      <c r="C195" s="21"/>
      <c r="H195" s="21"/>
    </row>
    <row r="196" spans="1:8" ht="14.25" customHeight="1" x14ac:dyDescent="0.3">
      <c r="A196" s="1"/>
      <c r="C196" s="21"/>
      <c r="H196" s="21"/>
    </row>
    <row r="197" spans="1:8" ht="14.25" customHeight="1" x14ac:dyDescent="0.3">
      <c r="A197" s="1"/>
      <c r="C197" s="21"/>
      <c r="H197" s="21"/>
    </row>
    <row r="198" spans="1:8" ht="14.25" customHeight="1" x14ac:dyDescent="0.3">
      <c r="A198" s="1"/>
      <c r="C198" s="21"/>
      <c r="H198" s="21"/>
    </row>
    <row r="199" spans="1:8" ht="14.25" customHeight="1" x14ac:dyDescent="0.3">
      <c r="A199" s="1"/>
      <c r="C199" s="21"/>
      <c r="H199" s="21"/>
    </row>
    <row r="200" spans="1:8" ht="14.25" customHeight="1" x14ac:dyDescent="0.3">
      <c r="A200" s="1"/>
      <c r="C200" s="21"/>
      <c r="H200" s="21"/>
    </row>
    <row r="201" spans="1:8" ht="14.25" customHeight="1" x14ac:dyDescent="0.3">
      <c r="A201" s="1"/>
      <c r="C201" s="21"/>
      <c r="H201" s="21"/>
    </row>
    <row r="202" spans="1:8" ht="14.25" customHeight="1" x14ac:dyDescent="0.3">
      <c r="A202" s="1"/>
      <c r="C202" s="21"/>
      <c r="H202" s="21"/>
    </row>
    <row r="203" spans="1:8" ht="14.25" customHeight="1" x14ac:dyDescent="0.3">
      <c r="A203" s="1"/>
      <c r="C203" s="21"/>
      <c r="H203" s="21"/>
    </row>
    <row r="204" spans="1:8" ht="14.25" customHeight="1" x14ac:dyDescent="0.3">
      <c r="A204" s="1"/>
      <c r="C204" s="21"/>
      <c r="H204" s="21"/>
    </row>
    <row r="205" spans="1:8" ht="14.25" customHeight="1" x14ac:dyDescent="0.3">
      <c r="A205" s="1"/>
      <c r="C205" s="21"/>
      <c r="H205" s="21"/>
    </row>
    <row r="206" spans="1:8" ht="14.25" customHeight="1" x14ac:dyDescent="0.3">
      <c r="A206" s="1"/>
      <c r="C206" s="21"/>
      <c r="H206" s="21"/>
    </row>
    <row r="207" spans="1:8" ht="14.25" customHeight="1" x14ac:dyDescent="0.3">
      <c r="A207" s="1"/>
      <c r="C207" s="21"/>
      <c r="H207" s="21"/>
    </row>
    <row r="208" spans="1:8" ht="14.25" customHeight="1" x14ac:dyDescent="0.3">
      <c r="A208" s="1"/>
      <c r="C208" s="21"/>
      <c r="H208" s="21"/>
    </row>
    <row r="209" spans="1:8" ht="14.25" customHeight="1" x14ac:dyDescent="0.3">
      <c r="A209" s="1"/>
      <c r="C209" s="21"/>
      <c r="H209" s="21"/>
    </row>
    <row r="210" spans="1:8" ht="14.25" customHeight="1" x14ac:dyDescent="0.3">
      <c r="A210" s="1"/>
      <c r="C210" s="21"/>
      <c r="H210" s="21"/>
    </row>
    <row r="211" spans="1:8" ht="14.25" customHeight="1" x14ac:dyDescent="0.3">
      <c r="A211" s="1"/>
      <c r="C211" s="21"/>
      <c r="H211" s="21"/>
    </row>
    <row r="212" spans="1:8" ht="14.25" customHeight="1" x14ac:dyDescent="0.3">
      <c r="A212" s="1"/>
      <c r="C212" s="21"/>
      <c r="H212" s="21"/>
    </row>
    <row r="213" spans="1:8" ht="14.25" customHeight="1" x14ac:dyDescent="0.3">
      <c r="A213" s="1"/>
      <c r="C213" s="21"/>
      <c r="H213" s="21"/>
    </row>
    <row r="214" spans="1:8" ht="14.25" customHeight="1" x14ac:dyDescent="0.3">
      <c r="A214" s="1"/>
      <c r="C214" s="21"/>
      <c r="H214" s="21"/>
    </row>
    <row r="215" spans="1:8" ht="14.25" customHeight="1" x14ac:dyDescent="0.3">
      <c r="A215" s="1"/>
      <c r="C215" s="21"/>
      <c r="H215" s="21"/>
    </row>
    <row r="216" spans="1:8" ht="14.25" customHeight="1" x14ac:dyDescent="0.3">
      <c r="A216" s="1"/>
      <c r="C216" s="21"/>
      <c r="H216" s="21"/>
    </row>
    <row r="217" spans="1:8" ht="14.25" customHeight="1" x14ac:dyDescent="0.3">
      <c r="A217" s="1"/>
      <c r="C217" s="21"/>
      <c r="H217" s="21"/>
    </row>
    <row r="218" spans="1:8" ht="14.25" customHeight="1" x14ac:dyDescent="0.3">
      <c r="A218" s="1"/>
      <c r="C218" s="21"/>
      <c r="H218" s="21"/>
    </row>
    <row r="219" spans="1:8" ht="14.25" customHeight="1" x14ac:dyDescent="0.3">
      <c r="A219" s="1"/>
      <c r="C219" s="21"/>
      <c r="H219" s="21"/>
    </row>
    <row r="220" spans="1:8" ht="14.25" customHeight="1" x14ac:dyDescent="0.3">
      <c r="A220" s="1"/>
      <c r="C220" s="21"/>
      <c r="H220" s="21"/>
    </row>
    <row r="221" spans="1:8" ht="14.25" customHeight="1" x14ac:dyDescent="0.3">
      <c r="A221" s="1"/>
      <c r="C221" s="21"/>
      <c r="H221" s="21"/>
    </row>
    <row r="222" spans="1:8" ht="14.25" customHeight="1" x14ac:dyDescent="0.3">
      <c r="A222" s="1"/>
      <c r="C222" s="21"/>
      <c r="H222" s="21"/>
    </row>
    <row r="223" spans="1:8" ht="14.25" customHeight="1" x14ac:dyDescent="0.3">
      <c r="A223" s="1"/>
      <c r="C223" s="21"/>
      <c r="H223" s="21"/>
    </row>
    <row r="224" spans="1:8" ht="14.25" customHeight="1" x14ac:dyDescent="0.3">
      <c r="A224" s="1"/>
      <c r="C224" s="21"/>
      <c r="H224" s="21"/>
    </row>
    <row r="225" spans="1:8" ht="14.25" customHeight="1" x14ac:dyDescent="0.3">
      <c r="A225" s="1"/>
      <c r="C225" s="21"/>
      <c r="H225" s="21"/>
    </row>
    <row r="226" spans="1:8" ht="14.25" customHeight="1" x14ac:dyDescent="0.3">
      <c r="A226" s="1"/>
      <c r="C226" s="21"/>
      <c r="H226" s="21"/>
    </row>
    <row r="227" spans="1:8" ht="14.25" customHeight="1" x14ac:dyDescent="0.3">
      <c r="A227" s="1"/>
      <c r="C227" s="21"/>
      <c r="H227" s="21"/>
    </row>
    <row r="228" spans="1:8" ht="14.25" customHeight="1" x14ac:dyDescent="0.3">
      <c r="A228" s="1"/>
      <c r="C228" s="21"/>
      <c r="H228" s="21"/>
    </row>
    <row r="229" spans="1:8" ht="14.25" customHeight="1" x14ac:dyDescent="0.3">
      <c r="A229" s="1"/>
      <c r="C229" s="21"/>
      <c r="H229" s="21"/>
    </row>
    <row r="230" spans="1:8" ht="14.25" customHeight="1" x14ac:dyDescent="0.3">
      <c r="A230" s="1"/>
      <c r="C230" s="21"/>
      <c r="H230" s="21"/>
    </row>
    <row r="231" spans="1:8" ht="14.25" customHeight="1" x14ac:dyDescent="0.3">
      <c r="A231" s="1"/>
      <c r="C231" s="21"/>
      <c r="H231" s="21"/>
    </row>
    <row r="232" spans="1:8" ht="14.25" customHeight="1" x14ac:dyDescent="0.3">
      <c r="A232" s="1"/>
      <c r="C232" s="21"/>
      <c r="H232" s="21"/>
    </row>
    <row r="233" spans="1:8" ht="14.25" customHeight="1" x14ac:dyDescent="0.3">
      <c r="A233" s="1"/>
      <c r="C233" s="21"/>
      <c r="H233" s="21"/>
    </row>
    <row r="234" spans="1:8" ht="14.25" customHeight="1" x14ac:dyDescent="0.3">
      <c r="A234" s="1"/>
      <c r="C234" s="21"/>
      <c r="H234" s="21"/>
    </row>
    <row r="235" spans="1:8" ht="14.25" customHeight="1" x14ac:dyDescent="0.3">
      <c r="A235" s="1"/>
      <c r="C235" s="21"/>
      <c r="H235" s="21"/>
    </row>
    <row r="236" spans="1:8" ht="14.25" customHeight="1" x14ac:dyDescent="0.3">
      <c r="A236" s="1"/>
      <c r="C236" s="21"/>
      <c r="H236" s="21"/>
    </row>
    <row r="237" spans="1:8" ht="14.25" customHeight="1" x14ac:dyDescent="0.3">
      <c r="A237" s="1"/>
      <c r="C237" s="21"/>
      <c r="H237" s="21"/>
    </row>
    <row r="238" spans="1:8" ht="14.25" customHeight="1" x14ac:dyDescent="0.3">
      <c r="A238" s="1"/>
      <c r="C238" s="21"/>
      <c r="H238" s="21"/>
    </row>
    <row r="239" spans="1:8" ht="14.25" customHeight="1" x14ac:dyDescent="0.3">
      <c r="A239" s="1"/>
      <c r="C239" s="21"/>
      <c r="H239" s="21"/>
    </row>
    <row r="240" spans="1:8" ht="14.25" customHeight="1" x14ac:dyDescent="0.3">
      <c r="A240" s="1"/>
      <c r="C240" s="21"/>
      <c r="H240" s="21"/>
    </row>
    <row r="241" spans="1:8" ht="14.25" customHeight="1" x14ac:dyDescent="0.3">
      <c r="A241" s="1"/>
      <c r="C241" s="21"/>
      <c r="H241" s="21"/>
    </row>
    <row r="242" spans="1:8" ht="14.25" customHeight="1" x14ac:dyDescent="0.3">
      <c r="A242" s="1"/>
      <c r="C242" s="21"/>
      <c r="H242" s="21"/>
    </row>
    <row r="243" spans="1:8" ht="14.25" customHeight="1" x14ac:dyDescent="0.3">
      <c r="A243" s="1"/>
      <c r="C243" s="21"/>
      <c r="H243" s="21"/>
    </row>
    <row r="244" spans="1:8" ht="14.25" customHeight="1" x14ac:dyDescent="0.3">
      <c r="A244" s="1"/>
      <c r="C244" s="21"/>
      <c r="H244" s="21"/>
    </row>
    <row r="245" spans="1:8" ht="14.25" customHeight="1" x14ac:dyDescent="0.3">
      <c r="A245" s="1"/>
      <c r="C245" s="21"/>
      <c r="H245" s="21"/>
    </row>
    <row r="246" spans="1:8" ht="14.25" customHeight="1" x14ac:dyDescent="0.3">
      <c r="A246" s="1"/>
      <c r="C246" s="21"/>
      <c r="H246" s="21"/>
    </row>
    <row r="247" spans="1:8" ht="14.25" customHeight="1" x14ac:dyDescent="0.3">
      <c r="A247" s="1"/>
      <c r="C247" s="21"/>
      <c r="H247" s="21"/>
    </row>
    <row r="248" spans="1:8" ht="14.25" customHeight="1" x14ac:dyDescent="0.3">
      <c r="A248" s="1"/>
      <c r="C248" s="21"/>
      <c r="H248" s="21"/>
    </row>
    <row r="249" spans="1:8" ht="14.25" customHeight="1" x14ac:dyDescent="0.3">
      <c r="A249" s="1"/>
      <c r="C249" s="21"/>
      <c r="H249" s="21"/>
    </row>
    <row r="250" spans="1:8" ht="14.25" customHeight="1" x14ac:dyDescent="0.3">
      <c r="A250" s="1"/>
      <c r="C250" s="21"/>
      <c r="H250" s="21"/>
    </row>
    <row r="251" spans="1:8" ht="14.25" customHeight="1" x14ac:dyDescent="0.3">
      <c r="A251" s="1"/>
      <c r="C251" s="21"/>
      <c r="H251" s="21"/>
    </row>
    <row r="252" spans="1:8" ht="14.25" customHeight="1" x14ac:dyDescent="0.3">
      <c r="A252" s="1"/>
      <c r="C252" s="21"/>
      <c r="H252" s="21"/>
    </row>
    <row r="253" spans="1:8" ht="14.25" customHeight="1" x14ac:dyDescent="0.3">
      <c r="A253" s="1"/>
      <c r="C253" s="21"/>
      <c r="H253" s="21"/>
    </row>
    <row r="254" spans="1:8" ht="14.25" customHeight="1" x14ac:dyDescent="0.3">
      <c r="A254" s="1"/>
      <c r="C254" s="21"/>
      <c r="H254" s="21"/>
    </row>
    <row r="255" spans="1:8" ht="14.25" customHeight="1" x14ac:dyDescent="0.3">
      <c r="A255" s="1"/>
      <c r="C255" s="21"/>
      <c r="H255" s="21"/>
    </row>
    <row r="256" spans="1:8" ht="14.25" customHeight="1" x14ac:dyDescent="0.3">
      <c r="A256" s="1"/>
      <c r="C256" s="21"/>
      <c r="H256" s="21"/>
    </row>
    <row r="257" spans="1:8" ht="14.25" customHeight="1" x14ac:dyDescent="0.3">
      <c r="A257" s="1"/>
      <c r="C257" s="21"/>
      <c r="H257" s="21"/>
    </row>
    <row r="258" spans="1:8" ht="14.25" customHeight="1" x14ac:dyDescent="0.3">
      <c r="A258" s="1"/>
      <c r="C258" s="21"/>
      <c r="H258" s="21"/>
    </row>
    <row r="259" spans="1:8" ht="14.25" customHeight="1" x14ac:dyDescent="0.3">
      <c r="A259" s="1"/>
      <c r="C259" s="21"/>
      <c r="H259" s="21"/>
    </row>
    <row r="260" spans="1:8" ht="14.25" customHeight="1" x14ac:dyDescent="0.3">
      <c r="A260" s="1"/>
      <c r="C260" s="21"/>
      <c r="H260" s="21"/>
    </row>
    <row r="261" spans="1:8" ht="14.25" customHeight="1" x14ac:dyDescent="0.3">
      <c r="A261" s="1"/>
      <c r="C261" s="21"/>
      <c r="H261" s="21"/>
    </row>
    <row r="262" spans="1:8" ht="14.25" customHeight="1" x14ac:dyDescent="0.3">
      <c r="A262" s="1"/>
      <c r="C262" s="21"/>
      <c r="H262" s="21"/>
    </row>
    <row r="263" spans="1:8" ht="14.25" customHeight="1" x14ac:dyDescent="0.3">
      <c r="A263" s="1"/>
      <c r="C263" s="21"/>
      <c r="H263" s="21"/>
    </row>
    <row r="264" spans="1:8" ht="14.25" customHeight="1" x14ac:dyDescent="0.3">
      <c r="A264" s="1"/>
      <c r="C264" s="21"/>
      <c r="H264" s="21"/>
    </row>
    <row r="265" spans="1:8" ht="14.25" customHeight="1" x14ac:dyDescent="0.3">
      <c r="A265" s="1"/>
      <c r="C265" s="21"/>
      <c r="H265" s="21"/>
    </row>
    <row r="266" spans="1:8" ht="14.25" customHeight="1" x14ac:dyDescent="0.3">
      <c r="A266" s="1"/>
      <c r="C266" s="21"/>
      <c r="H266" s="21"/>
    </row>
    <row r="267" spans="1:8" ht="14.25" customHeight="1" x14ac:dyDescent="0.3">
      <c r="A267" s="1"/>
      <c r="C267" s="21"/>
      <c r="H267" s="21"/>
    </row>
    <row r="268" spans="1:8" ht="14.25" customHeight="1" x14ac:dyDescent="0.3">
      <c r="A268" s="1"/>
      <c r="C268" s="21"/>
      <c r="H268" s="21"/>
    </row>
    <row r="269" spans="1:8" ht="14.25" customHeight="1" x14ac:dyDescent="0.3">
      <c r="A269" s="1"/>
      <c r="C269" s="21"/>
      <c r="H269" s="21"/>
    </row>
    <row r="270" spans="1:8" ht="14.25" customHeight="1" x14ac:dyDescent="0.3">
      <c r="A270" s="1"/>
      <c r="C270" s="21"/>
      <c r="H270" s="21"/>
    </row>
    <row r="271" spans="1:8" ht="14.25" customHeight="1" x14ac:dyDescent="0.3">
      <c r="A271" s="1"/>
      <c r="C271" s="21"/>
      <c r="H271" s="21"/>
    </row>
    <row r="272" spans="1:8" ht="14.25" customHeight="1" x14ac:dyDescent="0.3">
      <c r="A272" s="1"/>
      <c r="C272" s="21"/>
      <c r="H272" s="21"/>
    </row>
    <row r="273" spans="1:8" ht="14.25" customHeight="1" x14ac:dyDescent="0.3">
      <c r="A273" s="1"/>
      <c r="C273" s="21"/>
      <c r="H273" s="21"/>
    </row>
    <row r="274" spans="1:8" ht="14.25" customHeight="1" x14ac:dyDescent="0.3">
      <c r="A274" s="1"/>
      <c r="C274" s="21"/>
      <c r="H274" s="21"/>
    </row>
    <row r="275" spans="1:8" ht="14.25" customHeight="1" x14ac:dyDescent="0.3">
      <c r="A275" s="1"/>
      <c r="C275" s="21"/>
      <c r="H275" s="21"/>
    </row>
    <row r="276" spans="1:8" ht="14.25" customHeight="1" x14ac:dyDescent="0.3">
      <c r="A276" s="1"/>
      <c r="C276" s="21"/>
      <c r="H276" s="21"/>
    </row>
    <row r="277" spans="1:8" ht="14.25" customHeight="1" x14ac:dyDescent="0.3">
      <c r="A277" s="1"/>
      <c r="C277" s="21"/>
      <c r="H277" s="21"/>
    </row>
    <row r="278" spans="1:8" ht="14.25" customHeight="1" x14ac:dyDescent="0.3">
      <c r="A278" s="1"/>
      <c r="C278" s="21"/>
      <c r="H278" s="21"/>
    </row>
    <row r="279" spans="1:8" ht="14.25" customHeight="1" x14ac:dyDescent="0.3">
      <c r="A279" s="1"/>
      <c r="C279" s="21"/>
      <c r="H279" s="21"/>
    </row>
    <row r="280" spans="1:8" ht="14.25" customHeight="1" x14ac:dyDescent="0.3">
      <c r="A280" s="1"/>
      <c r="C280" s="21"/>
      <c r="H280" s="21"/>
    </row>
    <row r="281" spans="1:8" ht="14.25" customHeight="1" x14ac:dyDescent="0.3">
      <c r="A281" s="1"/>
      <c r="C281" s="21"/>
      <c r="H281" s="21"/>
    </row>
    <row r="282" spans="1:8" ht="14.25" customHeight="1" x14ac:dyDescent="0.3">
      <c r="A282" s="1"/>
      <c r="C282" s="21"/>
      <c r="H282" s="21"/>
    </row>
    <row r="283" spans="1:8" ht="14.25" customHeight="1" x14ac:dyDescent="0.3">
      <c r="A283" s="1"/>
      <c r="C283" s="21"/>
      <c r="H283" s="21"/>
    </row>
    <row r="284" spans="1:8" ht="14.25" customHeight="1" x14ac:dyDescent="0.3">
      <c r="A284" s="1"/>
      <c r="C284" s="21"/>
      <c r="H284" s="21"/>
    </row>
    <row r="285" spans="1:8" ht="14.25" customHeight="1" x14ac:dyDescent="0.3">
      <c r="A285" s="1"/>
      <c r="C285" s="21"/>
      <c r="H285" s="21"/>
    </row>
    <row r="286" spans="1:8" ht="14.25" customHeight="1" x14ac:dyDescent="0.3">
      <c r="A286" s="1"/>
      <c r="C286" s="21"/>
      <c r="H286" s="21"/>
    </row>
    <row r="287" spans="1:8" ht="14.25" customHeight="1" x14ac:dyDescent="0.3">
      <c r="A287" s="1"/>
      <c r="C287" s="21"/>
      <c r="H287" s="21"/>
    </row>
    <row r="288" spans="1:8" ht="14.25" customHeight="1" x14ac:dyDescent="0.3">
      <c r="A288" s="1"/>
      <c r="C288" s="21"/>
      <c r="H288" s="21"/>
    </row>
    <row r="289" spans="1:8" ht="14.25" customHeight="1" x14ac:dyDescent="0.3">
      <c r="A289" s="1"/>
      <c r="C289" s="21"/>
      <c r="H289" s="21"/>
    </row>
    <row r="290" spans="1:8" ht="14.25" customHeight="1" x14ac:dyDescent="0.3">
      <c r="A290" s="1"/>
      <c r="C290" s="21"/>
      <c r="H290" s="21"/>
    </row>
    <row r="291" spans="1:8" ht="14.25" customHeight="1" x14ac:dyDescent="0.3">
      <c r="A291" s="1"/>
      <c r="C291" s="21"/>
      <c r="H291" s="21"/>
    </row>
    <row r="292" spans="1:8" ht="14.25" customHeight="1" x14ac:dyDescent="0.3">
      <c r="A292" s="1"/>
      <c r="C292" s="21"/>
      <c r="H292" s="21"/>
    </row>
    <row r="293" spans="1:8" ht="14.25" customHeight="1" x14ac:dyDescent="0.3">
      <c r="A293" s="1"/>
      <c r="C293" s="21"/>
      <c r="H293" s="21"/>
    </row>
    <row r="294" spans="1:8" ht="14.25" customHeight="1" x14ac:dyDescent="0.3">
      <c r="A294" s="1"/>
      <c r="C294" s="21"/>
      <c r="H294" s="21"/>
    </row>
    <row r="295" spans="1:8" ht="14.25" customHeight="1" x14ac:dyDescent="0.3">
      <c r="A295" s="1"/>
      <c r="C295" s="21"/>
      <c r="H295" s="21"/>
    </row>
    <row r="296" spans="1:8" ht="14.25" customHeight="1" x14ac:dyDescent="0.3">
      <c r="A296" s="1"/>
      <c r="C296" s="21"/>
      <c r="H296" s="21"/>
    </row>
    <row r="297" spans="1:8" ht="14.25" customHeight="1" x14ac:dyDescent="0.3">
      <c r="A297" s="1"/>
      <c r="C297" s="21"/>
      <c r="H297" s="21"/>
    </row>
    <row r="298" spans="1:8" ht="14.25" customHeight="1" x14ac:dyDescent="0.3">
      <c r="A298" s="1"/>
      <c r="C298" s="21"/>
      <c r="H298" s="21"/>
    </row>
    <row r="299" spans="1:8" ht="14.25" customHeight="1" x14ac:dyDescent="0.3">
      <c r="A299" s="1"/>
      <c r="C299" s="21"/>
      <c r="H299" s="21"/>
    </row>
    <row r="300" spans="1:8" ht="14.25" customHeight="1" x14ac:dyDescent="0.3">
      <c r="A300" s="1"/>
      <c r="C300" s="21"/>
      <c r="H300" s="21"/>
    </row>
    <row r="301" spans="1:8" ht="14.25" customHeight="1" x14ac:dyDescent="0.3">
      <c r="A301" s="1"/>
      <c r="C301" s="21"/>
      <c r="H301" s="21"/>
    </row>
    <row r="302" spans="1:8" ht="14.25" customHeight="1" x14ac:dyDescent="0.3">
      <c r="A302" s="1"/>
      <c r="C302" s="21"/>
      <c r="H302" s="21"/>
    </row>
    <row r="303" spans="1:8" ht="14.25" customHeight="1" x14ac:dyDescent="0.3">
      <c r="A303" s="1"/>
      <c r="C303" s="21"/>
      <c r="H303" s="21"/>
    </row>
    <row r="304" spans="1:8" ht="14.25" customHeight="1" x14ac:dyDescent="0.3">
      <c r="A304" s="1"/>
      <c r="C304" s="21"/>
      <c r="H304" s="21"/>
    </row>
    <row r="305" spans="1:8" ht="14.25" customHeight="1" x14ac:dyDescent="0.3">
      <c r="A305" s="1"/>
      <c r="C305" s="21"/>
      <c r="H305" s="21"/>
    </row>
    <row r="306" spans="1:8" ht="14.25" customHeight="1" x14ac:dyDescent="0.3">
      <c r="A306" s="1"/>
      <c r="C306" s="21"/>
      <c r="H306" s="21"/>
    </row>
    <row r="307" spans="1:8" ht="14.25" customHeight="1" x14ac:dyDescent="0.3">
      <c r="A307" s="1"/>
      <c r="C307" s="21"/>
      <c r="H307" s="21"/>
    </row>
    <row r="308" spans="1:8" ht="14.25" customHeight="1" x14ac:dyDescent="0.3">
      <c r="A308" s="1"/>
      <c r="C308" s="21"/>
      <c r="H308" s="21"/>
    </row>
    <row r="309" spans="1:8" ht="14.25" customHeight="1" x14ac:dyDescent="0.3">
      <c r="A309" s="1"/>
      <c r="C309" s="21"/>
      <c r="H309" s="21"/>
    </row>
    <row r="310" spans="1:8" ht="14.25" customHeight="1" x14ac:dyDescent="0.3">
      <c r="A310" s="1"/>
      <c r="C310" s="21"/>
      <c r="H310" s="21"/>
    </row>
    <row r="311" spans="1:8" ht="14.25" customHeight="1" x14ac:dyDescent="0.3">
      <c r="A311" s="1"/>
      <c r="C311" s="21"/>
      <c r="H311" s="21"/>
    </row>
    <row r="312" spans="1:8" ht="14.25" customHeight="1" x14ac:dyDescent="0.3">
      <c r="A312" s="1"/>
      <c r="C312" s="21"/>
      <c r="H312" s="21"/>
    </row>
    <row r="313" spans="1:8" ht="14.25" customHeight="1" x14ac:dyDescent="0.3">
      <c r="A313" s="1"/>
      <c r="C313" s="21"/>
      <c r="H313" s="21"/>
    </row>
    <row r="314" spans="1:8" ht="14.25" customHeight="1" x14ac:dyDescent="0.3">
      <c r="A314" s="1"/>
      <c r="C314" s="21"/>
      <c r="H314" s="21"/>
    </row>
    <row r="315" spans="1:8" ht="14.25" customHeight="1" x14ac:dyDescent="0.3">
      <c r="A315" s="1"/>
      <c r="C315" s="21"/>
      <c r="H315" s="21"/>
    </row>
    <row r="316" spans="1:8" ht="14.25" customHeight="1" x14ac:dyDescent="0.3">
      <c r="A316" s="1"/>
      <c r="C316" s="21"/>
      <c r="H316" s="21"/>
    </row>
    <row r="317" spans="1:8" ht="14.25" customHeight="1" x14ac:dyDescent="0.3">
      <c r="A317" s="1"/>
      <c r="C317" s="21"/>
      <c r="H317" s="21"/>
    </row>
    <row r="318" spans="1:8" ht="14.25" customHeight="1" x14ac:dyDescent="0.3">
      <c r="A318" s="1"/>
      <c r="C318" s="21"/>
      <c r="H318" s="21"/>
    </row>
    <row r="319" spans="1:8" ht="14.25" customHeight="1" x14ac:dyDescent="0.3">
      <c r="A319" s="1"/>
      <c r="C319" s="21"/>
      <c r="H319" s="21"/>
    </row>
    <row r="320" spans="1:8" ht="14.25" customHeight="1" x14ac:dyDescent="0.3">
      <c r="A320" s="1"/>
      <c r="C320" s="21"/>
      <c r="H320" s="21"/>
    </row>
    <row r="321" spans="1:8" ht="14.25" customHeight="1" x14ac:dyDescent="0.3">
      <c r="A321" s="1"/>
      <c r="C321" s="21"/>
      <c r="H321" s="21"/>
    </row>
    <row r="322" spans="1:8" ht="14.25" customHeight="1" x14ac:dyDescent="0.3">
      <c r="A322" s="1"/>
      <c r="C322" s="21"/>
      <c r="H322" s="21"/>
    </row>
    <row r="323" spans="1:8" ht="14.25" customHeight="1" x14ac:dyDescent="0.3">
      <c r="A323" s="1"/>
      <c r="C323" s="21"/>
      <c r="H323" s="21"/>
    </row>
    <row r="324" spans="1:8" ht="14.25" customHeight="1" x14ac:dyDescent="0.3">
      <c r="A324" s="1"/>
      <c r="C324" s="21"/>
      <c r="H324" s="21"/>
    </row>
    <row r="325" spans="1:8" ht="14.25" customHeight="1" x14ac:dyDescent="0.3">
      <c r="A325" s="1"/>
      <c r="C325" s="21"/>
      <c r="H325" s="21"/>
    </row>
    <row r="326" spans="1:8" ht="14.25" customHeight="1" x14ac:dyDescent="0.3">
      <c r="A326" s="1"/>
      <c r="C326" s="21"/>
      <c r="H326" s="21"/>
    </row>
    <row r="327" spans="1:8" ht="14.25" customHeight="1" x14ac:dyDescent="0.3">
      <c r="A327" s="1"/>
      <c r="C327" s="21"/>
      <c r="H327" s="21"/>
    </row>
    <row r="328" spans="1:8" ht="14.25" customHeight="1" x14ac:dyDescent="0.3">
      <c r="A328" s="1"/>
      <c r="C328" s="21"/>
      <c r="H328" s="21"/>
    </row>
    <row r="329" spans="1:8" ht="14.25" customHeight="1" x14ac:dyDescent="0.3">
      <c r="A329" s="1"/>
      <c r="C329" s="21"/>
      <c r="H329" s="21"/>
    </row>
    <row r="330" spans="1:8" ht="14.25" customHeight="1" x14ac:dyDescent="0.3">
      <c r="A330" s="1"/>
      <c r="C330" s="21"/>
      <c r="H330" s="21"/>
    </row>
    <row r="331" spans="1:8" ht="14.25" customHeight="1" x14ac:dyDescent="0.3">
      <c r="A331" s="1"/>
      <c r="C331" s="21"/>
      <c r="H331" s="21"/>
    </row>
    <row r="332" spans="1:8" ht="14.25" customHeight="1" x14ac:dyDescent="0.3">
      <c r="A332" s="1"/>
      <c r="C332" s="21"/>
      <c r="H332" s="21"/>
    </row>
    <row r="333" spans="1:8" ht="14.25" customHeight="1" x14ac:dyDescent="0.3">
      <c r="A333" s="1"/>
      <c r="C333" s="21"/>
      <c r="H333" s="21"/>
    </row>
    <row r="334" spans="1:8" ht="14.25" customHeight="1" x14ac:dyDescent="0.3">
      <c r="A334" s="1"/>
      <c r="C334" s="21"/>
      <c r="H334" s="21"/>
    </row>
    <row r="335" spans="1:8" ht="14.25" customHeight="1" x14ac:dyDescent="0.3">
      <c r="A335" s="1"/>
      <c r="C335" s="21"/>
      <c r="H335" s="21"/>
    </row>
    <row r="336" spans="1:8" ht="14.25" customHeight="1" x14ac:dyDescent="0.3">
      <c r="A336" s="1"/>
      <c r="C336" s="21"/>
      <c r="H336" s="21"/>
    </row>
    <row r="337" spans="1:8" ht="14.25" customHeight="1" x14ac:dyDescent="0.3">
      <c r="A337" s="1"/>
      <c r="C337" s="21"/>
      <c r="H337" s="21"/>
    </row>
    <row r="338" spans="1:8" ht="14.25" customHeight="1" x14ac:dyDescent="0.3">
      <c r="A338" s="1"/>
      <c r="C338" s="21"/>
      <c r="H338" s="21"/>
    </row>
    <row r="339" spans="1:8" ht="14.25" customHeight="1" x14ac:dyDescent="0.3">
      <c r="A339" s="1"/>
      <c r="C339" s="21"/>
      <c r="H339" s="21"/>
    </row>
    <row r="340" spans="1:8" ht="14.25" customHeight="1" x14ac:dyDescent="0.3">
      <c r="A340" s="1"/>
      <c r="C340" s="21"/>
      <c r="H340" s="21"/>
    </row>
    <row r="341" spans="1:8" ht="14.25" customHeight="1" x14ac:dyDescent="0.3">
      <c r="A341" s="1"/>
      <c r="C341" s="21"/>
      <c r="H341" s="21"/>
    </row>
    <row r="342" spans="1:8" ht="14.25" customHeight="1" x14ac:dyDescent="0.3">
      <c r="A342" s="1"/>
      <c r="C342" s="21"/>
      <c r="H342" s="21"/>
    </row>
    <row r="343" spans="1:8" ht="14.25" customHeight="1" x14ac:dyDescent="0.3">
      <c r="A343" s="1"/>
      <c r="C343" s="21"/>
      <c r="H343" s="21"/>
    </row>
    <row r="344" spans="1:8" ht="14.25" customHeight="1" x14ac:dyDescent="0.3">
      <c r="A344" s="1"/>
      <c r="C344" s="21"/>
      <c r="H344" s="21"/>
    </row>
    <row r="345" spans="1:8" ht="14.25" customHeight="1" x14ac:dyDescent="0.3">
      <c r="A345" s="1"/>
      <c r="C345" s="21"/>
      <c r="H345" s="21"/>
    </row>
    <row r="346" spans="1:8" ht="14.25" customHeight="1" x14ac:dyDescent="0.3">
      <c r="A346" s="1"/>
      <c r="C346" s="21"/>
      <c r="H346" s="21"/>
    </row>
    <row r="347" spans="1:8" ht="14.25" customHeight="1" x14ac:dyDescent="0.3">
      <c r="A347" s="1"/>
      <c r="C347" s="21"/>
      <c r="H347" s="21"/>
    </row>
    <row r="348" spans="1:8" ht="14.25" customHeight="1" x14ac:dyDescent="0.3">
      <c r="A348" s="1"/>
      <c r="C348" s="21"/>
      <c r="H348" s="21"/>
    </row>
    <row r="349" spans="1:8" ht="14.25" customHeight="1" x14ac:dyDescent="0.3">
      <c r="A349" s="1"/>
      <c r="C349" s="21"/>
      <c r="H349" s="21"/>
    </row>
    <row r="350" spans="1:8" ht="14.25" customHeight="1" x14ac:dyDescent="0.3">
      <c r="A350" s="1"/>
      <c r="C350" s="21"/>
      <c r="H350" s="21"/>
    </row>
    <row r="351" spans="1:8" ht="14.25" customHeight="1" x14ac:dyDescent="0.3">
      <c r="A351" s="1"/>
      <c r="C351" s="21"/>
      <c r="H351" s="21"/>
    </row>
    <row r="352" spans="1:8" ht="14.25" customHeight="1" x14ac:dyDescent="0.3">
      <c r="A352" s="1"/>
      <c r="C352" s="21"/>
      <c r="H352" s="21"/>
    </row>
    <row r="353" spans="1:8" ht="14.25" customHeight="1" x14ac:dyDescent="0.3">
      <c r="A353" s="1"/>
      <c r="C353" s="21"/>
      <c r="H353" s="21"/>
    </row>
    <row r="354" spans="1:8" ht="14.25" customHeight="1" x14ac:dyDescent="0.3">
      <c r="A354" s="1"/>
      <c r="C354" s="21"/>
      <c r="H354" s="21"/>
    </row>
    <row r="355" spans="1:8" ht="14.25" customHeight="1" x14ac:dyDescent="0.3">
      <c r="A355" s="1"/>
      <c r="C355" s="21"/>
      <c r="H355" s="21"/>
    </row>
    <row r="356" spans="1:8" ht="14.25" customHeight="1" x14ac:dyDescent="0.3">
      <c r="A356" s="1"/>
      <c r="C356" s="21"/>
      <c r="H356" s="21"/>
    </row>
    <row r="357" spans="1:8" ht="14.25" customHeight="1" x14ac:dyDescent="0.3">
      <c r="A357" s="1"/>
      <c r="C357" s="21"/>
      <c r="H357" s="21"/>
    </row>
    <row r="358" spans="1:8" ht="14.25" customHeight="1" x14ac:dyDescent="0.3">
      <c r="A358" s="1"/>
      <c r="C358" s="21"/>
      <c r="H358" s="21"/>
    </row>
    <row r="359" spans="1:8" ht="14.25" customHeight="1" x14ac:dyDescent="0.3">
      <c r="A359" s="1"/>
      <c r="C359" s="21"/>
      <c r="H359" s="21"/>
    </row>
    <row r="360" spans="1:8" ht="14.25" customHeight="1" x14ac:dyDescent="0.3">
      <c r="A360" s="1"/>
      <c r="C360" s="21"/>
      <c r="H360" s="21"/>
    </row>
    <row r="361" spans="1:8" ht="14.25" customHeight="1" x14ac:dyDescent="0.3">
      <c r="A361" s="1"/>
      <c r="C361" s="21"/>
      <c r="H361" s="21"/>
    </row>
    <row r="362" spans="1:8" ht="14.25" customHeight="1" x14ac:dyDescent="0.3">
      <c r="A362" s="1"/>
      <c r="C362" s="21"/>
      <c r="H362" s="21"/>
    </row>
    <row r="363" spans="1:8" ht="14.25" customHeight="1" x14ac:dyDescent="0.3">
      <c r="A363" s="1"/>
      <c r="C363" s="21"/>
      <c r="H363" s="21"/>
    </row>
    <row r="364" spans="1:8" ht="14.25" customHeight="1" x14ac:dyDescent="0.3">
      <c r="A364" s="1"/>
      <c r="C364" s="21"/>
      <c r="H364" s="21"/>
    </row>
    <row r="365" spans="1:8" ht="14.25" customHeight="1" x14ac:dyDescent="0.3">
      <c r="A365" s="1"/>
      <c r="C365" s="21"/>
      <c r="H365" s="21"/>
    </row>
    <row r="366" spans="1:8" ht="14.25" customHeight="1" x14ac:dyDescent="0.3">
      <c r="A366" s="1"/>
      <c r="C366" s="21"/>
      <c r="H366" s="21"/>
    </row>
    <row r="367" spans="1:8" ht="14.25" customHeight="1" x14ac:dyDescent="0.3">
      <c r="A367" s="1"/>
      <c r="C367" s="21"/>
      <c r="H367" s="21"/>
    </row>
    <row r="368" spans="1:8" ht="14.25" customHeight="1" x14ac:dyDescent="0.3">
      <c r="A368" s="1"/>
      <c r="C368" s="21"/>
      <c r="H368" s="21"/>
    </row>
    <row r="369" spans="1:8" ht="14.25" customHeight="1" x14ac:dyDescent="0.3">
      <c r="A369" s="1"/>
      <c r="C369" s="21"/>
      <c r="H369" s="21"/>
    </row>
    <row r="370" spans="1:8" ht="14.25" customHeight="1" x14ac:dyDescent="0.3">
      <c r="A370" s="1"/>
      <c r="C370" s="21"/>
      <c r="H370" s="21"/>
    </row>
    <row r="371" spans="1:8" ht="14.25" customHeight="1" x14ac:dyDescent="0.3">
      <c r="A371" s="1"/>
      <c r="C371" s="21"/>
      <c r="H371" s="21"/>
    </row>
    <row r="372" spans="1:8" ht="14.25" customHeight="1" x14ac:dyDescent="0.3">
      <c r="A372" s="1"/>
      <c r="C372" s="21"/>
      <c r="H372" s="21"/>
    </row>
    <row r="373" spans="1:8" ht="14.25" customHeight="1" x14ac:dyDescent="0.3">
      <c r="A373" s="1"/>
      <c r="C373" s="21"/>
      <c r="H373" s="21"/>
    </row>
    <row r="374" spans="1:8" ht="14.25" customHeight="1" x14ac:dyDescent="0.3">
      <c r="A374" s="1"/>
      <c r="C374" s="21"/>
      <c r="H374" s="21"/>
    </row>
    <row r="375" spans="1:8" ht="14.25" customHeight="1" x14ac:dyDescent="0.3">
      <c r="A375" s="1"/>
      <c r="C375" s="21"/>
      <c r="H375" s="21"/>
    </row>
    <row r="376" spans="1:8" ht="14.25" customHeight="1" x14ac:dyDescent="0.3">
      <c r="A376" s="1"/>
      <c r="C376" s="21"/>
      <c r="H376" s="21"/>
    </row>
    <row r="377" spans="1:8" ht="14.25" customHeight="1" x14ac:dyDescent="0.3">
      <c r="A377" s="1"/>
      <c r="C377" s="21"/>
      <c r="H377" s="21"/>
    </row>
    <row r="378" spans="1:8" ht="14.25" customHeight="1" x14ac:dyDescent="0.3">
      <c r="A378" s="1"/>
      <c r="C378" s="21"/>
      <c r="H378" s="21"/>
    </row>
    <row r="379" spans="1:8" ht="14.25" customHeight="1" x14ac:dyDescent="0.3">
      <c r="A379" s="1"/>
      <c r="C379" s="21"/>
      <c r="H379" s="21"/>
    </row>
    <row r="380" spans="1:8" ht="14.25" customHeight="1" x14ac:dyDescent="0.3">
      <c r="A380" s="1"/>
      <c r="C380" s="21"/>
      <c r="H380" s="21"/>
    </row>
    <row r="381" spans="1:8" ht="14.25" customHeight="1" x14ac:dyDescent="0.3">
      <c r="A381" s="1"/>
      <c r="C381" s="21"/>
      <c r="H381" s="21"/>
    </row>
    <row r="382" spans="1:8" ht="14.25" customHeight="1" x14ac:dyDescent="0.3">
      <c r="A382" s="1"/>
      <c r="C382" s="21"/>
      <c r="H382" s="21"/>
    </row>
    <row r="383" spans="1:8" ht="14.25" customHeight="1" x14ac:dyDescent="0.3">
      <c r="A383" s="1"/>
      <c r="C383" s="21"/>
      <c r="H383" s="21"/>
    </row>
    <row r="384" spans="1:8" ht="14.25" customHeight="1" x14ac:dyDescent="0.3">
      <c r="A384" s="1"/>
      <c r="C384" s="21"/>
      <c r="H384" s="21"/>
    </row>
    <row r="385" spans="1:8" ht="14.25" customHeight="1" x14ac:dyDescent="0.3">
      <c r="A385" s="1"/>
      <c r="C385" s="21"/>
      <c r="H385" s="21"/>
    </row>
    <row r="386" spans="1:8" ht="14.25" customHeight="1" x14ac:dyDescent="0.3">
      <c r="A386" s="1"/>
      <c r="C386" s="21"/>
      <c r="H386" s="21"/>
    </row>
    <row r="387" spans="1:8" ht="14.25" customHeight="1" x14ac:dyDescent="0.3">
      <c r="A387" s="1"/>
      <c r="C387" s="21"/>
      <c r="H387" s="21"/>
    </row>
    <row r="388" spans="1:8" ht="14.25" customHeight="1" x14ac:dyDescent="0.3">
      <c r="A388" s="1"/>
      <c r="C388" s="21"/>
      <c r="H388" s="21"/>
    </row>
    <row r="389" spans="1:8" ht="14.25" customHeight="1" x14ac:dyDescent="0.3">
      <c r="A389" s="1"/>
      <c r="C389" s="21"/>
      <c r="H389" s="21"/>
    </row>
    <row r="390" spans="1:8" ht="14.25" customHeight="1" x14ac:dyDescent="0.3">
      <c r="A390" s="1"/>
      <c r="C390" s="21"/>
      <c r="H390" s="21"/>
    </row>
    <row r="391" spans="1:8" ht="14.25" customHeight="1" x14ac:dyDescent="0.3">
      <c r="A391" s="1"/>
      <c r="C391" s="21"/>
      <c r="H391" s="21"/>
    </row>
    <row r="392" spans="1:8" ht="14.25" customHeight="1" x14ac:dyDescent="0.3">
      <c r="A392" s="1"/>
      <c r="C392" s="21"/>
      <c r="H392" s="21"/>
    </row>
    <row r="393" spans="1:8" ht="14.25" customHeight="1" x14ac:dyDescent="0.3">
      <c r="A393" s="1"/>
      <c r="C393" s="21"/>
      <c r="H393" s="21"/>
    </row>
    <row r="394" spans="1:8" ht="14.25" customHeight="1" x14ac:dyDescent="0.3">
      <c r="A394" s="1"/>
      <c r="C394" s="21"/>
      <c r="H394" s="21"/>
    </row>
    <row r="395" spans="1:8" ht="14.25" customHeight="1" x14ac:dyDescent="0.3">
      <c r="A395" s="1"/>
      <c r="C395" s="21"/>
      <c r="H395" s="21"/>
    </row>
    <row r="396" spans="1:8" ht="14.25" customHeight="1" x14ac:dyDescent="0.3">
      <c r="A396" s="1"/>
      <c r="C396" s="21"/>
      <c r="H396" s="21"/>
    </row>
    <row r="397" spans="1:8" ht="14.25" customHeight="1" x14ac:dyDescent="0.3">
      <c r="A397" s="1"/>
      <c r="C397" s="21"/>
      <c r="H397" s="21"/>
    </row>
    <row r="398" spans="1:8" ht="14.25" customHeight="1" x14ac:dyDescent="0.3">
      <c r="A398" s="1"/>
      <c r="C398" s="21"/>
      <c r="H398" s="21"/>
    </row>
    <row r="399" spans="1:8" ht="14.25" customHeight="1" x14ac:dyDescent="0.3">
      <c r="A399" s="1"/>
      <c r="C399" s="21"/>
      <c r="H399" s="21"/>
    </row>
    <row r="400" spans="1:8" ht="14.25" customHeight="1" x14ac:dyDescent="0.3">
      <c r="A400" s="1"/>
      <c r="C400" s="21"/>
      <c r="H400" s="21"/>
    </row>
    <row r="401" spans="1:8" ht="14.25" customHeight="1" x14ac:dyDescent="0.3">
      <c r="A401" s="1"/>
      <c r="C401" s="21"/>
      <c r="H401" s="21"/>
    </row>
    <row r="402" spans="1:8" ht="14.25" customHeight="1" x14ac:dyDescent="0.3">
      <c r="A402" s="1"/>
      <c r="C402" s="21"/>
      <c r="H402" s="21"/>
    </row>
    <row r="403" spans="1:8" ht="14.25" customHeight="1" x14ac:dyDescent="0.3">
      <c r="A403" s="1"/>
      <c r="C403" s="21"/>
      <c r="H403" s="21"/>
    </row>
    <row r="404" spans="1:8" ht="14.25" customHeight="1" x14ac:dyDescent="0.3">
      <c r="A404" s="1"/>
      <c r="C404" s="21"/>
      <c r="H404" s="21"/>
    </row>
    <row r="405" spans="1:8" ht="14.25" customHeight="1" x14ac:dyDescent="0.3">
      <c r="A405" s="1"/>
      <c r="C405" s="21"/>
      <c r="H405" s="21"/>
    </row>
    <row r="406" spans="1:8" ht="14.25" customHeight="1" x14ac:dyDescent="0.3">
      <c r="A406" s="1"/>
      <c r="C406" s="21"/>
      <c r="H406" s="21"/>
    </row>
    <row r="407" spans="1:8" ht="14.25" customHeight="1" x14ac:dyDescent="0.3">
      <c r="A407" s="1"/>
      <c r="C407" s="21"/>
      <c r="H407" s="21"/>
    </row>
    <row r="408" spans="1:8" ht="14.25" customHeight="1" x14ac:dyDescent="0.3">
      <c r="A408" s="1"/>
      <c r="C408" s="21"/>
      <c r="H408" s="21"/>
    </row>
    <row r="409" spans="1:8" ht="14.25" customHeight="1" x14ac:dyDescent="0.3">
      <c r="A409" s="1"/>
      <c r="C409" s="21"/>
      <c r="H409" s="21"/>
    </row>
    <row r="410" spans="1:8" ht="14.25" customHeight="1" x14ac:dyDescent="0.3">
      <c r="A410" s="1"/>
      <c r="C410" s="21"/>
      <c r="H410" s="21"/>
    </row>
    <row r="411" spans="1:8" ht="14.25" customHeight="1" x14ac:dyDescent="0.3">
      <c r="A411" s="1"/>
      <c r="C411" s="21"/>
      <c r="H411" s="21"/>
    </row>
    <row r="412" spans="1:8" ht="14.25" customHeight="1" x14ac:dyDescent="0.3">
      <c r="A412" s="1"/>
      <c r="C412" s="21"/>
      <c r="H412" s="21"/>
    </row>
    <row r="413" spans="1:8" ht="14.25" customHeight="1" x14ac:dyDescent="0.3">
      <c r="A413" s="1"/>
      <c r="C413" s="21"/>
      <c r="H413" s="21"/>
    </row>
    <row r="414" spans="1:8" ht="14.25" customHeight="1" x14ac:dyDescent="0.3">
      <c r="A414" s="1"/>
      <c r="C414" s="21"/>
      <c r="H414" s="21"/>
    </row>
    <row r="415" spans="1:8" ht="14.25" customHeight="1" x14ac:dyDescent="0.3">
      <c r="A415" s="1"/>
      <c r="C415" s="21"/>
      <c r="H415" s="21"/>
    </row>
    <row r="416" spans="1:8" ht="14.25" customHeight="1" x14ac:dyDescent="0.3">
      <c r="A416" s="1"/>
      <c r="C416" s="21"/>
      <c r="H416" s="21"/>
    </row>
    <row r="417" spans="1:8" ht="14.25" customHeight="1" x14ac:dyDescent="0.3">
      <c r="A417" s="1"/>
      <c r="C417" s="21"/>
      <c r="H417" s="21"/>
    </row>
    <row r="418" spans="1:8" ht="14.25" customHeight="1" x14ac:dyDescent="0.3">
      <c r="A418" s="1"/>
      <c r="C418" s="21"/>
      <c r="H418" s="21"/>
    </row>
    <row r="419" spans="1:8" ht="14.25" customHeight="1" x14ac:dyDescent="0.3">
      <c r="A419" s="1"/>
      <c r="C419" s="21"/>
      <c r="H419" s="21"/>
    </row>
    <row r="420" spans="1:8" ht="14.25" customHeight="1" x14ac:dyDescent="0.3">
      <c r="A420" s="1"/>
      <c r="C420" s="21"/>
      <c r="H420" s="21"/>
    </row>
    <row r="421" spans="1:8" ht="14.25" customHeight="1" x14ac:dyDescent="0.3">
      <c r="A421" s="1"/>
      <c r="C421" s="21"/>
      <c r="H421" s="21"/>
    </row>
    <row r="422" spans="1:8" ht="14.25" customHeight="1" x14ac:dyDescent="0.3">
      <c r="A422" s="1"/>
      <c r="C422" s="21"/>
      <c r="H422" s="21"/>
    </row>
    <row r="423" spans="1:8" ht="14.25" customHeight="1" x14ac:dyDescent="0.3">
      <c r="A423" s="1"/>
      <c r="C423" s="21"/>
      <c r="H423" s="21"/>
    </row>
    <row r="424" spans="1:8" ht="14.25" customHeight="1" x14ac:dyDescent="0.3">
      <c r="A424" s="1"/>
      <c r="C424" s="21"/>
      <c r="H424" s="21"/>
    </row>
    <row r="425" spans="1:8" ht="14.25" customHeight="1" x14ac:dyDescent="0.3">
      <c r="A425" s="1"/>
      <c r="C425" s="21"/>
      <c r="H425" s="21"/>
    </row>
    <row r="426" spans="1:8" ht="14.25" customHeight="1" x14ac:dyDescent="0.3">
      <c r="A426" s="1"/>
      <c r="C426" s="21"/>
      <c r="H426" s="21"/>
    </row>
    <row r="427" spans="1:8" ht="14.25" customHeight="1" x14ac:dyDescent="0.3">
      <c r="A427" s="1"/>
      <c r="C427" s="21"/>
      <c r="H427" s="21"/>
    </row>
    <row r="428" spans="1:8" ht="14.25" customHeight="1" x14ac:dyDescent="0.3">
      <c r="A428" s="1"/>
      <c r="C428" s="21"/>
      <c r="H428" s="21"/>
    </row>
    <row r="429" spans="1:8" ht="14.25" customHeight="1" x14ac:dyDescent="0.3">
      <c r="A429" s="1"/>
      <c r="C429" s="21"/>
      <c r="H429" s="21"/>
    </row>
    <row r="430" spans="1:8" ht="14.25" customHeight="1" x14ac:dyDescent="0.3">
      <c r="A430" s="1"/>
      <c r="C430" s="21"/>
      <c r="H430" s="21"/>
    </row>
    <row r="431" spans="1:8" ht="14.25" customHeight="1" x14ac:dyDescent="0.3">
      <c r="A431" s="1"/>
      <c r="C431" s="21"/>
      <c r="H431" s="21"/>
    </row>
    <row r="432" spans="1:8" ht="14.25" customHeight="1" x14ac:dyDescent="0.3">
      <c r="A432" s="1"/>
      <c r="C432" s="21"/>
      <c r="H432" s="21"/>
    </row>
    <row r="433" spans="1:8" ht="14.25" customHeight="1" x14ac:dyDescent="0.3">
      <c r="A433" s="1"/>
      <c r="C433" s="21"/>
      <c r="H433" s="21"/>
    </row>
    <row r="434" spans="1:8" ht="14.25" customHeight="1" x14ac:dyDescent="0.3">
      <c r="A434" s="1"/>
      <c r="C434" s="21"/>
      <c r="H434" s="21"/>
    </row>
    <row r="435" spans="1:8" ht="14.25" customHeight="1" x14ac:dyDescent="0.3">
      <c r="A435" s="1"/>
      <c r="C435" s="21"/>
      <c r="H435" s="21"/>
    </row>
    <row r="436" spans="1:8" ht="14.25" customHeight="1" x14ac:dyDescent="0.3">
      <c r="A436" s="1"/>
      <c r="C436" s="21"/>
      <c r="H436" s="21"/>
    </row>
    <row r="437" spans="1:8" ht="14.25" customHeight="1" x14ac:dyDescent="0.3">
      <c r="A437" s="1"/>
      <c r="C437" s="21"/>
      <c r="H437" s="21"/>
    </row>
    <row r="438" spans="1:8" ht="14.25" customHeight="1" x14ac:dyDescent="0.3">
      <c r="A438" s="1"/>
      <c r="C438" s="21"/>
      <c r="H438" s="21"/>
    </row>
    <row r="439" spans="1:8" ht="14.25" customHeight="1" x14ac:dyDescent="0.3">
      <c r="A439" s="1"/>
      <c r="C439" s="21"/>
      <c r="H439" s="21"/>
    </row>
    <row r="440" spans="1:8" ht="14.25" customHeight="1" x14ac:dyDescent="0.3">
      <c r="A440" s="1"/>
      <c r="C440" s="21"/>
      <c r="H440" s="21"/>
    </row>
    <row r="441" spans="1:8" ht="14.25" customHeight="1" x14ac:dyDescent="0.3">
      <c r="A441" s="1"/>
      <c r="C441" s="21"/>
      <c r="H441" s="21"/>
    </row>
    <row r="442" spans="1:8" ht="14.25" customHeight="1" x14ac:dyDescent="0.3">
      <c r="A442" s="1"/>
      <c r="C442" s="21"/>
      <c r="H442" s="21"/>
    </row>
    <row r="443" spans="1:8" ht="14.25" customHeight="1" x14ac:dyDescent="0.3">
      <c r="A443" s="1"/>
      <c r="C443" s="21"/>
      <c r="H443" s="21"/>
    </row>
    <row r="444" spans="1:8" ht="14.25" customHeight="1" x14ac:dyDescent="0.3">
      <c r="A444" s="1"/>
      <c r="C444" s="21"/>
      <c r="H444" s="21"/>
    </row>
    <row r="445" spans="1:8" ht="14.25" customHeight="1" x14ac:dyDescent="0.3">
      <c r="A445" s="1"/>
      <c r="C445" s="21"/>
      <c r="H445" s="21"/>
    </row>
    <row r="446" spans="1:8" ht="14.25" customHeight="1" x14ac:dyDescent="0.3">
      <c r="A446" s="1"/>
      <c r="C446" s="21"/>
      <c r="H446" s="21"/>
    </row>
    <row r="447" spans="1:8" ht="14.25" customHeight="1" x14ac:dyDescent="0.3">
      <c r="A447" s="1"/>
      <c r="C447" s="21"/>
      <c r="H447" s="21"/>
    </row>
    <row r="448" spans="1:8" ht="14.25" customHeight="1" x14ac:dyDescent="0.3">
      <c r="A448" s="1"/>
      <c r="C448" s="21"/>
      <c r="H448" s="21"/>
    </row>
    <row r="449" spans="1:8" ht="14.25" customHeight="1" x14ac:dyDescent="0.3">
      <c r="A449" s="1"/>
      <c r="C449" s="21"/>
      <c r="H449" s="21"/>
    </row>
    <row r="450" spans="1:8" ht="14.25" customHeight="1" x14ac:dyDescent="0.3">
      <c r="A450" s="1"/>
      <c r="C450" s="21"/>
      <c r="H450" s="21"/>
    </row>
    <row r="451" spans="1:8" ht="14.25" customHeight="1" x14ac:dyDescent="0.3">
      <c r="A451" s="1"/>
      <c r="C451" s="21"/>
      <c r="H451" s="21"/>
    </row>
    <row r="452" spans="1:8" ht="14.25" customHeight="1" x14ac:dyDescent="0.3">
      <c r="A452" s="1"/>
      <c r="C452" s="21"/>
      <c r="H452" s="21"/>
    </row>
    <row r="453" spans="1:8" ht="14.25" customHeight="1" x14ac:dyDescent="0.3">
      <c r="A453" s="1"/>
      <c r="C453" s="21"/>
      <c r="H453" s="21"/>
    </row>
    <row r="454" spans="1:8" ht="14.25" customHeight="1" x14ac:dyDescent="0.3">
      <c r="A454" s="1"/>
      <c r="C454" s="21"/>
      <c r="H454" s="21"/>
    </row>
    <row r="455" spans="1:8" ht="14.25" customHeight="1" x14ac:dyDescent="0.3">
      <c r="A455" s="1"/>
      <c r="C455" s="21"/>
      <c r="H455" s="21"/>
    </row>
    <row r="456" spans="1:8" ht="14.25" customHeight="1" x14ac:dyDescent="0.3">
      <c r="A456" s="1"/>
      <c r="C456" s="21"/>
      <c r="H456" s="21"/>
    </row>
    <row r="457" spans="1:8" ht="14.25" customHeight="1" x14ac:dyDescent="0.3">
      <c r="A457" s="1"/>
      <c r="C457" s="21"/>
      <c r="H457" s="21"/>
    </row>
    <row r="458" spans="1:8" ht="14.25" customHeight="1" x14ac:dyDescent="0.3">
      <c r="A458" s="1"/>
      <c r="C458" s="21"/>
      <c r="H458" s="21"/>
    </row>
    <row r="459" spans="1:8" ht="14.25" customHeight="1" x14ac:dyDescent="0.3">
      <c r="A459" s="1"/>
      <c r="C459" s="21"/>
      <c r="H459" s="21"/>
    </row>
    <row r="460" spans="1:8" ht="14.25" customHeight="1" x14ac:dyDescent="0.3">
      <c r="A460" s="1"/>
      <c r="C460" s="21"/>
      <c r="H460" s="21"/>
    </row>
    <row r="461" spans="1:8" ht="14.25" customHeight="1" x14ac:dyDescent="0.3">
      <c r="A461" s="1"/>
      <c r="C461" s="21"/>
      <c r="H461" s="21"/>
    </row>
    <row r="462" spans="1:8" ht="14.25" customHeight="1" x14ac:dyDescent="0.3">
      <c r="A462" s="1"/>
      <c r="C462" s="21"/>
      <c r="H462" s="21"/>
    </row>
    <row r="463" spans="1:8" ht="14.25" customHeight="1" x14ac:dyDescent="0.3">
      <c r="A463" s="1"/>
      <c r="C463" s="21"/>
      <c r="H463" s="21"/>
    </row>
    <row r="464" spans="1:8" ht="14.25" customHeight="1" x14ac:dyDescent="0.3">
      <c r="A464" s="1"/>
      <c r="C464" s="21"/>
      <c r="H464" s="21"/>
    </row>
    <row r="465" spans="1:8" ht="14.25" customHeight="1" x14ac:dyDescent="0.3">
      <c r="A465" s="1"/>
      <c r="C465" s="21"/>
      <c r="H465" s="21"/>
    </row>
    <row r="466" spans="1:8" ht="14.25" customHeight="1" x14ac:dyDescent="0.3">
      <c r="A466" s="1"/>
      <c r="C466" s="21"/>
      <c r="H466" s="21"/>
    </row>
    <row r="467" spans="1:8" ht="14.25" customHeight="1" x14ac:dyDescent="0.3">
      <c r="A467" s="1"/>
      <c r="C467" s="21"/>
      <c r="H467" s="21"/>
    </row>
    <row r="468" spans="1:8" ht="14.25" customHeight="1" x14ac:dyDescent="0.3">
      <c r="A468" s="1"/>
      <c r="C468" s="21"/>
      <c r="H468" s="21"/>
    </row>
    <row r="469" spans="1:8" ht="14.25" customHeight="1" x14ac:dyDescent="0.3">
      <c r="A469" s="1"/>
      <c r="C469" s="21"/>
      <c r="H469" s="21"/>
    </row>
    <row r="470" spans="1:8" ht="14.25" customHeight="1" x14ac:dyDescent="0.3">
      <c r="A470" s="1"/>
      <c r="C470" s="21"/>
      <c r="H470" s="21"/>
    </row>
    <row r="471" spans="1:8" ht="14.25" customHeight="1" x14ac:dyDescent="0.3">
      <c r="A471" s="1"/>
      <c r="C471" s="21"/>
      <c r="H471" s="21"/>
    </row>
    <row r="472" spans="1:8" ht="14.25" customHeight="1" x14ac:dyDescent="0.3">
      <c r="A472" s="1"/>
      <c r="C472" s="21"/>
      <c r="H472" s="21"/>
    </row>
    <row r="473" spans="1:8" ht="14.25" customHeight="1" x14ac:dyDescent="0.3">
      <c r="A473" s="1"/>
      <c r="C473" s="21"/>
      <c r="H473" s="21"/>
    </row>
    <row r="474" spans="1:8" ht="14.25" customHeight="1" x14ac:dyDescent="0.3">
      <c r="A474" s="1"/>
      <c r="C474" s="21"/>
      <c r="H474" s="21"/>
    </row>
    <row r="475" spans="1:8" ht="14.25" customHeight="1" x14ac:dyDescent="0.3">
      <c r="A475" s="1"/>
      <c r="C475" s="21"/>
      <c r="H475" s="21"/>
    </row>
    <row r="476" spans="1:8" ht="14.25" customHeight="1" x14ac:dyDescent="0.3">
      <c r="A476" s="1"/>
      <c r="C476" s="21"/>
      <c r="H476" s="21"/>
    </row>
    <row r="477" spans="1:8" ht="14.25" customHeight="1" x14ac:dyDescent="0.3">
      <c r="A477" s="1"/>
      <c r="C477" s="21"/>
      <c r="H477" s="21"/>
    </row>
    <row r="478" spans="1:8" ht="14.25" customHeight="1" x14ac:dyDescent="0.3">
      <c r="A478" s="1"/>
      <c r="C478" s="21"/>
      <c r="H478" s="21"/>
    </row>
    <row r="479" spans="1:8" ht="14.25" customHeight="1" x14ac:dyDescent="0.3">
      <c r="A479" s="1"/>
      <c r="C479" s="21"/>
      <c r="H479" s="21"/>
    </row>
    <row r="480" spans="1:8" ht="14.25" customHeight="1" x14ac:dyDescent="0.3">
      <c r="A480" s="1"/>
      <c r="C480" s="21"/>
      <c r="H480" s="21"/>
    </row>
    <row r="481" spans="1:8" ht="14.25" customHeight="1" x14ac:dyDescent="0.3">
      <c r="A481" s="1"/>
      <c r="C481" s="21"/>
      <c r="H481" s="21"/>
    </row>
    <row r="482" spans="1:8" ht="14.25" customHeight="1" x14ac:dyDescent="0.3">
      <c r="A482" s="1"/>
      <c r="C482" s="21"/>
      <c r="H482" s="21"/>
    </row>
    <row r="483" spans="1:8" ht="14.25" customHeight="1" x14ac:dyDescent="0.3">
      <c r="A483" s="1"/>
      <c r="C483" s="21"/>
      <c r="H483" s="21"/>
    </row>
    <row r="484" spans="1:8" ht="14.25" customHeight="1" x14ac:dyDescent="0.3">
      <c r="A484" s="1"/>
      <c r="C484" s="21"/>
      <c r="H484" s="21"/>
    </row>
    <row r="485" spans="1:8" ht="14.25" customHeight="1" x14ac:dyDescent="0.3">
      <c r="A485" s="1"/>
      <c r="C485" s="21"/>
      <c r="H485" s="21"/>
    </row>
    <row r="486" spans="1:8" ht="14.25" customHeight="1" x14ac:dyDescent="0.3">
      <c r="A486" s="1"/>
      <c r="C486" s="21"/>
      <c r="H486" s="21"/>
    </row>
    <row r="487" spans="1:8" ht="14.25" customHeight="1" x14ac:dyDescent="0.3">
      <c r="A487" s="1"/>
      <c r="C487" s="21"/>
      <c r="H487" s="21"/>
    </row>
    <row r="488" spans="1:8" ht="14.25" customHeight="1" x14ac:dyDescent="0.3">
      <c r="A488" s="1"/>
      <c r="C488" s="21"/>
      <c r="H488" s="21"/>
    </row>
    <row r="489" spans="1:8" ht="14.25" customHeight="1" x14ac:dyDescent="0.3">
      <c r="A489" s="1"/>
      <c r="C489" s="21"/>
      <c r="H489" s="21"/>
    </row>
    <row r="490" spans="1:8" ht="14.25" customHeight="1" x14ac:dyDescent="0.3">
      <c r="A490" s="1"/>
      <c r="C490" s="21"/>
      <c r="H490" s="21"/>
    </row>
    <row r="491" spans="1:8" ht="14.25" customHeight="1" x14ac:dyDescent="0.3">
      <c r="A491" s="1"/>
      <c r="C491" s="21"/>
      <c r="H491" s="21"/>
    </row>
    <row r="492" spans="1:8" ht="14.25" customHeight="1" x14ac:dyDescent="0.3">
      <c r="A492" s="1"/>
      <c r="C492" s="21"/>
      <c r="H492" s="21"/>
    </row>
    <row r="493" spans="1:8" ht="14.25" customHeight="1" x14ac:dyDescent="0.3">
      <c r="A493" s="1"/>
      <c r="C493" s="21"/>
      <c r="H493" s="21"/>
    </row>
    <row r="494" spans="1:8" ht="14.25" customHeight="1" x14ac:dyDescent="0.3">
      <c r="A494" s="1"/>
      <c r="C494" s="21"/>
      <c r="H494" s="21"/>
    </row>
    <row r="495" spans="1:8" ht="14.25" customHeight="1" x14ac:dyDescent="0.3">
      <c r="A495" s="1"/>
      <c r="C495" s="21"/>
      <c r="H495" s="21"/>
    </row>
    <row r="496" spans="1:8" ht="14.25" customHeight="1" x14ac:dyDescent="0.3">
      <c r="A496" s="1"/>
      <c r="C496" s="21"/>
      <c r="H496" s="21"/>
    </row>
    <row r="497" spans="1:8" ht="14.25" customHeight="1" x14ac:dyDescent="0.3">
      <c r="A497" s="1"/>
      <c r="C497" s="21"/>
      <c r="H497" s="21"/>
    </row>
    <row r="498" spans="1:8" ht="14.25" customHeight="1" x14ac:dyDescent="0.3">
      <c r="A498" s="1"/>
      <c r="C498" s="21"/>
      <c r="H498" s="21"/>
    </row>
    <row r="499" spans="1:8" ht="14.25" customHeight="1" x14ac:dyDescent="0.3">
      <c r="A499" s="1"/>
      <c r="C499" s="21"/>
      <c r="H499" s="21"/>
    </row>
    <row r="500" spans="1:8" ht="14.25" customHeight="1" x14ac:dyDescent="0.3">
      <c r="A500" s="1"/>
      <c r="C500" s="21"/>
      <c r="H500" s="21"/>
    </row>
    <row r="501" spans="1:8" ht="14.25" customHeight="1" x14ac:dyDescent="0.3">
      <c r="A501" s="1"/>
      <c r="C501" s="21"/>
      <c r="H501" s="21"/>
    </row>
    <row r="502" spans="1:8" ht="14.25" customHeight="1" x14ac:dyDescent="0.3">
      <c r="A502" s="1"/>
      <c r="C502" s="21"/>
      <c r="H502" s="21"/>
    </row>
    <row r="503" spans="1:8" ht="14.25" customHeight="1" x14ac:dyDescent="0.3">
      <c r="A503" s="1"/>
      <c r="C503" s="21"/>
      <c r="H503" s="21"/>
    </row>
    <row r="504" spans="1:8" ht="14.25" customHeight="1" x14ac:dyDescent="0.3">
      <c r="A504" s="1"/>
      <c r="C504" s="21"/>
      <c r="H504" s="21"/>
    </row>
    <row r="505" spans="1:8" ht="14.25" customHeight="1" x14ac:dyDescent="0.3">
      <c r="A505" s="1"/>
      <c r="C505" s="21"/>
      <c r="H505" s="21"/>
    </row>
    <row r="506" spans="1:8" ht="14.25" customHeight="1" x14ac:dyDescent="0.3">
      <c r="A506" s="1"/>
      <c r="C506" s="21"/>
      <c r="H506" s="21"/>
    </row>
    <row r="507" spans="1:8" ht="14.25" customHeight="1" x14ac:dyDescent="0.3">
      <c r="A507" s="1"/>
      <c r="C507" s="21"/>
      <c r="H507" s="21"/>
    </row>
    <row r="508" spans="1:8" ht="14.25" customHeight="1" x14ac:dyDescent="0.3">
      <c r="A508" s="1"/>
      <c r="C508" s="21"/>
      <c r="H508" s="21"/>
    </row>
    <row r="509" spans="1:8" ht="14.25" customHeight="1" x14ac:dyDescent="0.3">
      <c r="A509" s="1"/>
      <c r="C509" s="21"/>
      <c r="H509" s="21"/>
    </row>
    <row r="510" spans="1:8" ht="14.25" customHeight="1" x14ac:dyDescent="0.3">
      <c r="A510" s="1"/>
      <c r="C510" s="21"/>
      <c r="H510" s="21"/>
    </row>
    <row r="511" spans="1:8" ht="14.25" customHeight="1" x14ac:dyDescent="0.3">
      <c r="A511" s="1"/>
      <c r="C511" s="21"/>
      <c r="H511" s="21"/>
    </row>
    <row r="512" spans="1:8" ht="14.25" customHeight="1" x14ac:dyDescent="0.3">
      <c r="A512" s="1"/>
      <c r="C512" s="21"/>
      <c r="H512" s="21"/>
    </row>
    <row r="513" spans="1:8" ht="14.25" customHeight="1" x14ac:dyDescent="0.3">
      <c r="A513" s="1"/>
      <c r="C513" s="21"/>
      <c r="H513" s="21"/>
    </row>
    <row r="514" spans="1:8" ht="14.25" customHeight="1" x14ac:dyDescent="0.3">
      <c r="A514" s="1"/>
      <c r="C514" s="21"/>
      <c r="H514" s="21"/>
    </row>
    <row r="515" spans="1:8" ht="14.25" customHeight="1" x14ac:dyDescent="0.3">
      <c r="A515" s="1"/>
      <c r="C515" s="21"/>
      <c r="H515" s="21"/>
    </row>
    <row r="516" spans="1:8" ht="14.25" customHeight="1" x14ac:dyDescent="0.3">
      <c r="A516" s="1"/>
      <c r="C516" s="21"/>
      <c r="H516" s="21"/>
    </row>
    <row r="517" spans="1:8" ht="14.25" customHeight="1" x14ac:dyDescent="0.3">
      <c r="A517" s="1"/>
      <c r="C517" s="21"/>
      <c r="H517" s="21"/>
    </row>
    <row r="518" spans="1:8" ht="14.25" customHeight="1" x14ac:dyDescent="0.3">
      <c r="A518" s="1"/>
      <c r="C518" s="21"/>
      <c r="H518" s="21"/>
    </row>
    <row r="519" spans="1:8" ht="14.25" customHeight="1" x14ac:dyDescent="0.3">
      <c r="A519" s="1"/>
      <c r="C519" s="21"/>
      <c r="H519" s="21"/>
    </row>
    <row r="520" spans="1:8" ht="14.25" customHeight="1" x14ac:dyDescent="0.3">
      <c r="A520" s="1"/>
      <c r="C520" s="21"/>
      <c r="H520" s="21"/>
    </row>
    <row r="521" spans="1:8" ht="14.25" customHeight="1" x14ac:dyDescent="0.3">
      <c r="A521" s="1"/>
      <c r="C521" s="21"/>
      <c r="H521" s="21"/>
    </row>
    <row r="522" spans="1:8" ht="14.25" customHeight="1" x14ac:dyDescent="0.3">
      <c r="A522" s="1"/>
      <c r="C522" s="21"/>
      <c r="H522" s="21"/>
    </row>
    <row r="523" spans="1:8" ht="14.25" customHeight="1" x14ac:dyDescent="0.3">
      <c r="A523" s="1"/>
      <c r="C523" s="21"/>
      <c r="H523" s="21"/>
    </row>
    <row r="524" spans="1:8" ht="14.25" customHeight="1" x14ac:dyDescent="0.3">
      <c r="A524" s="1"/>
      <c r="C524" s="21"/>
      <c r="H524" s="21"/>
    </row>
    <row r="525" spans="1:8" ht="14.25" customHeight="1" x14ac:dyDescent="0.3">
      <c r="A525" s="1"/>
      <c r="C525" s="21"/>
      <c r="H525" s="21"/>
    </row>
    <row r="526" spans="1:8" ht="14.25" customHeight="1" x14ac:dyDescent="0.3">
      <c r="A526" s="1"/>
      <c r="C526" s="21"/>
      <c r="H526" s="21"/>
    </row>
    <row r="527" spans="1:8" ht="14.25" customHeight="1" x14ac:dyDescent="0.3">
      <c r="A527" s="1"/>
      <c r="C527" s="21"/>
      <c r="H527" s="21"/>
    </row>
    <row r="528" spans="1:8" ht="14.25" customHeight="1" x14ac:dyDescent="0.3">
      <c r="A528" s="1"/>
      <c r="C528" s="21"/>
      <c r="H528" s="21"/>
    </row>
    <row r="529" spans="1:8" ht="14.25" customHeight="1" x14ac:dyDescent="0.3">
      <c r="A529" s="1"/>
      <c r="C529" s="21"/>
      <c r="H529" s="21"/>
    </row>
    <row r="530" spans="1:8" ht="14.25" customHeight="1" x14ac:dyDescent="0.3">
      <c r="A530" s="1"/>
      <c r="C530" s="21"/>
      <c r="H530" s="21"/>
    </row>
    <row r="531" spans="1:8" ht="14.25" customHeight="1" x14ac:dyDescent="0.3">
      <c r="A531" s="1"/>
      <c r="C531" s="21"/>
      <c r="H531" s="21"/>
    </row>
    <row r="532" spans="1:8" ht="14.25" customHeight="1" x14ac:dyDescent="0.3">
      <c r="A532" s="1"/>
      <c r="C532" s="21"/>
      <c r="H532" s="21"/>
    </row>
    <row r="533" spans="1:8" ht="14.25" customHeight="1" x14ac:dyDescent="0.3">
      <c r="A533" s="1"/>
      <c r="C533" s="21"/>
      <c r="H533" s="21"/>
    </row>
    <row r="534" spans="1:8" ht="14.25" customHeight="1" x14ac:dyDescent="0.3">
      <c r="A534" s="1"/>
      <c r="C534" s="21"/>
      <c r="H534" s="21"/>
    </row>
    <row r="535" spans="1:8" ht="14.25" customHeight="1" x14ac:dyDescent="0.3">
      <c r="A535" s="1"/>
      <c r="C535" s="21"/>
      <c r="H535" s="21"/>
    </row>
    <row r="536" spans="1:8" ht="14.25" customHeight="1" x14ac:dyDescent="0.3">
      <c r="A536" s="1"/>
      <c r="C536" s="21"/>
      <c r="H536" s="21"/>
    </row>
    <row r="537" spans="1:8" ht="14.25" customHeight="1" x14ac:dyDescent="0.3">
      <c r="A537" s="1"/>
      <c r="C537" s="21"/>
      <c r="H537" s="21"/>
    </row>
    <row r="538" spans="1:8" ht="14.25" customHeight="1" x14ac:dyDescent="0.3">
      <c r="A538" s="1"/>
      <c r="C538" s="21"/>
      <c r="H538" s="21"/>
    </row>
    <row r="539" spans="1:8" ht="14.25" customHeight="1" x14ac:dyDescent="0.3">
      <c r="A539" s="1"/>
      <c r="C539" s="21"/>
      <c r="H539" s="21"/>
    </row>
    <row r="540" spans="1:8" ht="14.25" customHeight="1" x14ac:dyDescent="0.3">
      <c r="A540" s="1"/>
      <c r="C540" s="21"/>
      <c r="H540" s="21"/>
    </row>
    <row r="541" spans="1:8" ht="14.25" customHeight="1" x14ac:dyDescent="0.3">
      <c r="A541" s="1"/>
      <c r="C541" s="21"/>
      <c r="H541" s="21"/>
    </row>
    <row r="542" spans="1:8" ht="14.25" customHeight="1" x14ac:dyDescent="0.3">
      <c r="A542" s="1"/>
      <c r="C542" s="21"/>
      <c r="H542" s="21"/>
    </row>
    <row r="543" spans="1:8" ht="14.25" customHeight="1" x14ac:dyDescent="0.3">
      <c r="A543" s="1"/>
      <c r="C543" s="21"/>
      <c r="H543" s="21"/>
    </row>
    <row r="544" spans="1:8" ht="14.25" customHeight="1" x14ac:dyDescent="0.3">
      <c r="A544" s="1"/>
      <c r="C544" s="21"/>
      <c r="H544" s="21"/>
    </row>
    <row r="545" spans="1:8" ht="14.25" customHeight="1" x14ac:dyDescent="0.3">
      <c r="A545" s="1"/>
      <c r="C545" s="21"/>
      <c r="H545" s="21"/>
    </row>
    <row r="546" spans="1:8" ht="14.25" customHeight="1" x14ac:dyDescent="0.3">
      <c r="A546" s="1"/>
      <c r="C546" s="21"/>
      <c r="H546" s="21"/>
    </row>
    <row r="547" spans="1:8" ht="14.25" customHeight="1" x14ac:dyDescent="0.3">
      <c r="A547" s="1"/>
      <c r="C547" s="21"/>
      <c r="H547" s="21"/>
    </row>
    <row r="548" spans="1:8" ht="14.25" customHeight="1" x14ac:dyDescent="0.3">
      <c r="A548" s="1"/>
      <c r="C548" s="21"/>
      <c r="H548" s="21"/>
    </row>
    <row r="549" spans="1:8" ht="14.25" customHeight="1" x14ac:dyDescent="0.3">
      <c r="A549" s="1"/>
      <c r="C549" s="21"/>
      <c r="H549" s="21"/>
    </row>
    <row r="550" spans="1:8" ht="14.25" customHeight="1" x14ac:dyDescent="0.3">
      <c r="A550" s="1"/>
      <c r="C550" s="21"/>
      <c r="H550" s="21"/>
    </row>
    <row r="551" spans="1:8" ht="14.25" customHeight="1" x14ac:dyDescent="0.3">
      <c r="A551" s="1"/>
      <c r="C551" s="21"/>
      <c r="H551" s="21"/>
    </row>
    <row r="552" spans="1:8" ht="14.25" customHeight="1" x14ac:dyDescent="0.3">
      <c r="A552" s="1"/>
      <c r="C552" s="21"/>
      <c r="H552" s="21"/>
    </row>
    <row r="553" spans="1:8" ht="14.25" customHeight="1" x14ac:dyDescent="0.3">
      <c r="A553" s="1"/>
      <c r="C553" s="21"/>
      <c r="H553" s="21"/>
    </row>
    <row r="554" spans="1:8" ht="14.25" customHeight="1" x14ac:dyDescent="0.3">
      <c r="A554" s="1"/>
      <c r="C554" s="21"/>
      <c r="H554" s="21"/>
    </row>
    <row r="555" spans="1:8" ht="14.25" customHeight="1" x14ac:dyDescent="0.3">
      <c r="A555" s="1"/>
      <c r="C555" s="21"/>
      <c r="H555" s="21"/>
    </row>
    <row r="556" spans="1:8" ht="14.25" customHeight="1" x14ac:dyDescent="0.3">
      <c r="A556" s="1"/>
      <c r="C556" s="21"/>
      <c r="H556" s="21"/>
    </row>
    <row r="557" spans="1:8" ht="14.25" customHeight="1" x14ac:dyDescent="0.3">
      <c r="A557" s="1"/>
      <c r="C557" s="21"/>
      <c r="H557" s="21"/>
    </row>
    <row r="558" spans="1:8" ht="14.25" customHeight="1" x14ac:dyDescent="0.3">
      <c r="A558" s="1"/>
      <c r="C558" s="21"/>
      <c r="H558" s="21"/>
    </row>
    <row r="559" spans="1:8" ht="14.25" customHeight="1" x14ac:dyDescent="0.3">
      <c r="A559" s="1"/>
      <c r="C559" s="21"/>
      <c r="H559" s="21"/>
    </row>
    <row r="560" spans="1:8" ht="14.25" customHeight="1" x14ac:dyDescent="0.3">
      <c r="A560" s="1"/>
      <c r="C560" s="21"/>
      <c r="H560" s="21"/>
    </row>
    <row r="561" spans="1:8" ht="14.25" customHeight="1" x14ac:dyDescent="0.3">
      <c r="A561" s="1"/>
      <c r="C561" s="21"/>
      <c r="H561" s="21"/>
    </row>
    <row r="562" spans="1:8" ht="14.25" customHeight="1" x14ac:dyDescent="0.3">
      <c r="A562" s="1"/>
      <c r="C562" s="21"/>
      <c r="H562" s="21"/>
    </row>
    <row r="563" spans="1:8" ht="14.25" customHeight="1" x14ac:dyDescent="0.3">
      <c r="A563" s="1"/>
      <c r="C563" s="21"/>
      <c r="H563" s="21"/>
    </row>
    <row r="564" spans="1:8" ht="14.25" customHeight="1" x14ac:dyDescent="0.3">
      <c r="A564" s="1"/>
      <c r="C564" s="21"/>
      <c r="H564" s="21"/>
    </row>
    <row r="565" spans="1:8" ht="14.25" customHeight="1" x14ac:dyDescent="0.3">
      <c r="A565" s="1"/>
      <c r="C565" s="21"/>
      <c r="H565" s="21"/>
    </row>
    <row r="566" spans="1:8" ht="14.25" customHeight="1" x14ac:dyDescent="0.3">
      <c r="A566" s="1"/>
      <c r="C566" s="21"/>
      <c r="H566" s="21"/>
    </row>
    <row r="567" spans="1:8" ht="14.25" customHeight="1" x14ac:dyDescent="0.3">
      <c r="A567" s="1"/>
      <c r="C567" s="21"/>
      <c r="H567" s="21"/>
    </row>
    <row r="568" spans="1:8" ht="14.25" customHeight="1" x14ac:dyDescent="0.3">
      <c r="A568" s="1"/>
      <c r="C568" s="21"/>
      <c r="H568" s="21"/>
    </row>
    <row r="569" spans="1:8" ht="14.25" customHeight="1" x14ac:dyDescent="0.3">
      <c r="A569" s="1"/>
      <c r="C569" s="21"/>
      <c r="H569" s="21"/>
    </row>
    <row r="570" spans="1:8" ht="14.25" customHeight="1" x14ac:dyDescent="0.3">
      <c r="A570" s="1"/>
      <c r="C570" s="21"/>
      <c r="H570" s="21"/>
    </row>
    <row r="571" spans="1:8" ht="14.25" customHeight="1" x14ac:dyDescent="0.3">
      <c r="A571" s="1"/>
      <c r="C571" s="21"/>
      <c r="H571" s="21"/>
    </row>
    <row r="572" spans="1:8" ht="14.25" customHeight="1" x14ac:dyDescent="0.3">
      <c r="A572" s="1"/>
      <c r="C572" s="21"/>
      <c r="H572" s="21"/>
    </row>
    <row r="573" spans="1:8" ht="14.25" customHeight="1" x14ac:dyDescent="0.3">
      <c r="A573" s="1"/>
      <c r="C573" s="21"/>
      <c r="H573" s="21"/>
    </row>
    <row r="574" spans="1:8" ht="14.25" customHeight="1" x14ac:dyDescent="0.3">
      <c r="A574" s="1"/>
      <c r="C574" s="21"/>
      <c r="H574" s="21"/>
    </row>
    <row r="575" spans="1:8" ht="14.25" customHeight="1" x14ac:dyDescent="0.3">
      <c r="A575" s="1"/>
      <c r="C575" s="21"/>
      <c r="H575" s="21"/>
    </row>
    <row r="576" spans="1:8" ht="14.25" customHeight="1" x14ac:dyDescent="0.3">
      <c r="A576" s="1"/>
      <c r="C576" s="21"/>
      <c r="H576" s="21"/>
    </row>
    <row r="577" spans="1:8" ht="14.25" customHeight="1" x14ac:dyDescent="0.3">
      <c r="A577" s="1"/>
      <c r="C577" s="21"/>
      <c r="H577" s="21"/>
    </row>
    <row r="578" spans="1:8" ht="14.25" customHeight="1" x14ac:dyDescent="0.3">
      <c r="A578" s="1"/>
      <c r="C578" s="21"/>
      <c r="H578" s="21"/>
    </row>
    <row r="579" spans="1:8" ht="14.25" customHeight="1" x14ac:dyDescent="0.3">
      <c r="A579" s="1"/>
      <c r="C579" s="21"/>
      <c r="H579" s="21"/>
    </row>
    <row r="580" spans="1:8" ht="14.25" customHeight="1" x14ac:dyDescent="0.3">
      <c r="A580" s="1"/>
      <c r="C580" s="21"/>
      <c r="H580" s="21"/>
    </row>
    <row r="581" spans="1:8" ht="14.25" customHeight="1" x14ac:dyDescent="0.3">
      <c r="A581" s="1"/>
      <c r="C581" s="21"/>
      <c r="H581" s="21"/>
    </row>
    <row r="582" spans="1:8" ht="14.25" customHeight="1" x14ac:dyDescent="0.3">
      <c r="A582" s="1"/>
      <c r="C582" s="21"/>
      <c r="H582" s="21"/>
    </row>
    <row r="583" spans="1:8" ht="14.25" customHeight="1" x14ac:dyDescent="0.3">
      <c r="A583" s="1"/>
      <c r="C583" s="21"/>
      <c r="H583" s="21"/>
    </row>
    <row r="584" spans="1:8" ht="14.25" customHeight="1" x14ac:dyDescent="0.3">
      <c r="A584" s="1"/>
      <c r="C584" s="21"/>
      <c r="H584" s="21"/>
    </row>
    <row r="585" spans="1:8" ht="14.25" customHeight="1" x14ac:dyDescent="0.3">
      <c r="A585" s="1"/>
      <c r="C585" s="21"/>
      <c r="H585" s="21"/>
    </row>
    <row r="586" spans="1:8" ht="14.25" customHeight="1" x14ac:dyDescent="0.3">
      <c r="A586" s="1"/>
      <c r="C586" s="21"/>
      <c r="H586" s="21"/>
    </row>
    <row r="587" spans="1:8" ht="14.25" customHeight="1" x14ac:dyDescent="0.3">
      <c r="A587" s="1"/>
      <c r="C587" s="21"/>
      <c r="H587" s="21"/>
    </row>
    <row r="588" spans="1:8" ht="14.25" customHeight="1" x14ac:dyDescent="0.3">
      <c r="A588" s="1"/>
      <c r="C588" s="21"/>
      <c r="H588" s="21"/>
    </row>
    <row r="589" spans="1:8" ht="14.25" customHeight="1" x14ac:dyDescent="0.3">
      <c r="A589" s="1"/>
      <c r="C589" s="21"/>
      <c r="H589" s="21"/>
    </row>
    <row r="590" spans="1:8" ht="14.25" customHeight="1" x14ac:dyDescent="0.3">
      <c r="A590" s="1"/>
      <c r="C590" s="21"/>
      <c r="H590" s="21"/>
    </row>
    <row r="591" spans="1:8" ht="14.25" customHeight="1" x14ac:dyDescent="0.3">
      <c r="A591" s="1"/>
      <c r="C591" s="21"/>
      <c r="H591" s="21"/>
    </row>
    <row r="592" spans="1:8" ht="14.25" customHeight="1" x14ac:dyDescent="0.3">
      <c r="A592" s="1"/>
      <c r="C592" s="21"/>
      <c r="H592" s="21"/>
    </row>
    <row r="593" spans="1:8" ht="14.25" customHeight="1" x14ac:dyDescent="0.3">
      <c r="A593" s="1"/>
      <c r="C593" s="21"/>
      <c r="H593" s="21"/>
    </row>
    <row r="594" spans="1:8" ht="14.25" customHeight="1" x14ac:dyDescent="0.3">
      <c r="A594" s="1"/>
      <c r="C594" s="21"/>
      <c r="H594" s="21"/>
    </row>
    <row r="595" spans="1:8" ht="14.25" customHeight="1" x14ac:dyDescent="0.3">
      <c r="A595" s="1"/>
      <c r="C595" s="21"/>
      <c r="H595" s="21"/>
    </row>
    <row r="596" spans="1:8" ht="14.25" customHeight="1" x14ac:dyDescent="0.3">
      <c r="A596" s="1"/>
      <c r="C596" s="21"/>
      <c r="H596" s="21"/>
    </row>
    <row r="597" spans="1:8" ht="14.25" customHeight="1" x14ac:dyDescent="0.3">
      <c r="A597" s="1"/>
      <c r="C597" s="21"/>
      <c r="H597" s="21"/>
    </row>
    <row r="598" spans="1:8" ht="14.25" customHeight="1" x14ac:dyDescent="0.3">
      <c r="A598" s="1"/>
      <c r="C598" s="21"/>
      <c r="H598" s="21"/>
    </row>
    <row r="599" spans="1:8" ht="14.25" customHeight="1" x14ac:dyDescent="0.3">
      <c r="A599" s="1"/>
      <c r="C599" s="21"/>
      <c r="H599" s="21"/>
    </row>
    <row r="600" spans="1:8" ht="14.25" customHeight="1" x14ac:dyDescent="0.3">
      <c r="A600" s="1"/>
      <c r="C600" s="21"/>
      <c r="H600" s="21"/>
    </row>
    <row r="601" spans="1:8" ht="14.25" customHeight="1" x14ac:dyDescent="0.3">
      <c r="A601" s="1"/>
      <c r="C601" s="21"/>
      <c r="H601" s="21"/>
    </row>
    <row r="602" spans="1:8" ht="14.25" customHeight="1" x14ac:dyDescent="0.3">
      <c r="A602" s="1"/>
      <c r="C602" s="21"/>
      <c r="H602" s="21"/>
    </row>
    <row r="603" spans="1:8" ht="14.25" customHeight="1" x14ac:dyDescent="0.3">
      <c r="A603" s="1"/>
      <c r="C603" s="21"/>
      <c r="H603" s="21"/>
    </row>
    <row r="604" spans="1:8" ht="14.25" customHeight="1" x14ac:dyDescent="0.3">
      <c r="A604" s="1"/>
      <c r="C604" s="21"/>
      <c r="H604" s="21"/>
    </row>
    <row r="605" spans="1:8" ht="14.25" customHeight="1" x14ac:dyDescent="0.3">
      <c r="A605" s="1"/>
      <c r="C605" s="21"/>
      <c r="H605" s="21"/>
    </row>
    <row r="606" spans="1:8" ht="14.25" customHeight="1" x14ac:dyDescent="0.3">
      <c r="A606" s="1"/>
      <c r="C606" s="21"/>
      <c r="H606" s="21"/>
    </row>
    <row r="607" spans="1:8" ht="14.25" customHeight="1" x14ac:dyDescent="0.3">
      <c r="A607" s="1"/>
      <c r="C607" s="21"/>
      <c r="H607" s="21"/>
    </row>
    <row r="608" spans="1:8" ht="14.25" customHeight="1" x14ac:dyDescent="0.3">
      <c r="A608" s="1"/>
      <c r="C608" s="21"/>
      <c r="H608" s="21"/>
    </row>
    <row r="609" spans="1:8" ht="14.25" customHeight="1" x14ac:dyDescent="0.3">
      <c r="A609" s="1"/>
      <c r="C609" s="21"/>
      <c r="H609" s="21"/>
    </row>
    <row r="610" spans="1:8" ht="14.25" customHeight="1" x14ac:dyDescent="0.3">
      <c r="A610" s="1"/>
      <c r="C610" s="21"/>
      <c r="H610" s="21"/>
    </row>
    <row r="611" spans="1:8" ht="14.25" customHeight="1" x14ac:dyDescent="0.3">
      <c r="A611" s="1"/>
      <c r="C611" s="21"/>
      <c r="H611" s="21"/>
    </row>
    <row r="612" spans="1:8" ht="14.25" customHeight="1" x14ac:dyDescent="0.3">
      <c r="A612" s="1"/>
      <c r="C612" s="21"/>
      <c r="H612" s="21"/>
    </row>
    <row r="613" spans="1:8" ht="14.25" customHeight="1" x14ac:dyDescent="0.3">
      <c r="A613" s="1"/>
      <c r="C613" s="21"/>
      <c r="H613" s="21"/>
    </row>
    <row r="614" spans="1:8" ht="14.25" customHeight="1" x14ac:dyDescent="0.3">
      <c r="A614" s="1"/>
      <c r="C614" s="21"/>
      <c r="H614" s="21"/>
    </row>
    <row r="615" spans="1:8" ht="14.25" customHeight="1" x14ac:dyDescent="0.3">
      <c r="A615" s="1"/>
      <c r="C615" s="21"/>
      <c r="H615" s="21"/>
    </row>
    <row r="616" spans="1:8" ht="14.25" customHeight="1" x14ac:dyDescent="0.3">
      <c r="A616" s="1"/>
      <c r="C616" s="21"/>
      <c r="H616" s="21"/>
    </row>
    <row r="617" spans="1:8" ht="14.25" customHeight="1" x14ac:dyDescent="0.3">
      <c r="A617" s="1"/>
      <c r="C617" s="21"/>
      <c r="H617" s="21"/>
    </row>
    <row r="618" spans="1:8" ht="14.25" customHeight="1" x14ac:dyDescent="0.3">
      <c r="A618" s="1"/>
      <c r="C618" s="21"/>
      <c r="H618" s="21"/>
    </row>
    <row r="619" spans="1:8" ht="14.25" customHeight="1" x14ac:dyDescent="0.3">
      <c r="A619" s="1"/>
      <c r="C619" s="21"/>
      <c r="H619" s="21"/>
    </row>
    <row r="620" spans="1:8" ht="14.25" customHeight="1" x14ac:dyDescent="0.3">
      <c r="A620" s="1"/>
      <c r="C620" s="21"/>
      <c r="H620" s="21"/>
    </row>
    <row r="621" spans="1:8" ht="14.25" customHeight="1" x14ac:dyDescent="0.3">
      <c r="A621" s="1"/>
      <c r="C621" s="21"/>
      <c r="H621" s="21"/>
    </row>
    <row r="622" spans="1:8" ht="14.25" customHeight="1" x14ac:dyDescent="0.3">
      <c r="A622" s="1"/>
      <c r="C622" s="21"/>
      <c r="H622" s="21"/>
    </row>
    <row r="623" spans="1:8" ht="14.25" customHeight="1" x14ac:dyDescent="0.3">
      <c r="A623" s="1"/>
      <c r="C623" s="21"/>
      <c r="H623" s="21"/>
    </row>
    <row r="624" spans="1:8" ht="14.25" customHeight="1" x14ac:dyDescent="0.3">
      <c r="A624" s="1"/>
      <c r="C624" s="21"/>
      <c r="H624" s="21"/>
    </row>
    <row r="625" spans="1:8" ht="14.25" customHeight="1" x14ac:dyDescent="0.3">
      <c r="A625" s="1"/>
      <c r="C625" s="21"/>
      <c r="H625" s="21"/>
    </row>
    <row r="626" spans="1:8" ht="14.25" customHeight="1" x14ac:dyDescent="0.3">
      <c r="A626" s="1"/>
      <c r="C626" s="21"/>
      <c r="H626" s="21"/>
    </row>
    <row r="627" spans="1:8" ht="14.25" customHeight="1" x14ac:dyDescent="0.3">
      <c r="A627" s="1"/>
      <c r="C627" s="21"/>
      <c r="H627" s="21"/>
    </row>
    <row r="628" spans="1:8" ht="14.25" customHeight="1" x14ac:dyDescent="0.3">
      <c r="A628" s="1"/>
      <c r="C628" s="21"/>
      <c r="H628" s="21"/>
    </row>
    <row r="629" spans="1:8" ht="14.25" customHeight="1" x14ac:dyDescent="0.3">
      <c r="A629" s="1"/>
      <c r="C629" s="21"/>
      <c r="H629" s="21"/>
    </row>
    <row r="630" spans="1:8" ht="14.25" customHeight="1" x14ac:dyDescent="0.3">
      <c r="A630" s="1"/>
      <c r="C630" s="21"/>
      <c r="H630" s="21"/>
    </row>
    <row r="631" spans="1:8" ht="14.25" customHeight="1" x14ac:dyDescent="0.3">
      <c r="A631" s="1"/>
      <c r="C631" s="21"/>
      <c r="H631" s="21"/>
    </row>
    <row r="632" spans="1:8" ht="14.25" customHeight="1" x14ac:dyDescent="0.3">
      <c r="A632" s="1"/>
      <c r="C632" s="21"/>
      <c r="H632" s="21"/>
    </row>
    <row r="633" spans="1:8" ht="14.25" customHeight="1" x14ac:dyDescent="0.3">
      <c r="A633" s="1"/>
      <c r="C633" s="21"/>
      <c r="H633" s="21"/>
    </row>
    <row r="634" spans="1:8" ht="14.25" customHeight="1" x14ac:dyDescent="0.3">
      <c r="A634" s="1"/>
      <c r="C634" s="21"/>
      <c r="H634" s="21"/>
    </row>
    <row r="635" spans="1:8" ht="14.25" customHeight="1" x14ac:dyDescent="0.3">
      <c r="A635" s="1"/>
      <c r="C635" s="21"/>
      <c r="H635" s="21"/>
    </row>
    <row r="636" spans="1:8" ht="14.25" customHeight="1" x14ac:dyDescent="0.3">
      <c r="A636" s="1"/>
      <c r="C636" s="21"/>
      <c r="H636" s="21"/>
    </row>
    <row r="637" spans="1:8" ht="14.25" customHeight="1" x14ac:dyDescent="0.3">
      <c r="A637" s="1"/>
      <c r="C637" s="21"/>
      <c r="H637" s="21"/>
    </row>
    <row r="638" spans="1:8" ht="14.25" customHeight="1" x14ac:dyDescent="0.3">
      <c r="A638" s="1"/>
      <c r="C638" s="21"/>
      <c r="H638" s="21"/>
    </row>
    <row r="639" spans="1:8" ht="14.25" customHeight="1" x14ac:dyDescent="0.3">
      <c r="A639" s="1"/>
      <c r="C639" s="21"/>
      <c r="H639" s="21"/>
    </row>
    <row r="640" spans="1:8" ht="14.25" customHeight="1" x14ac:dyDescent="0.3">
      <c r="A640" s="1"/>
      <c r="C640" s="21"/>
      <c r="H640" s="21"/>
    </row>
    <row r="641" spans="1:8" ht="14.25" customHeight="1" x14ac:dyDescent="0.3">
      <c r="A641" s="1"/>
      <c r="C641" s="21"/>
      <c r="H641" s="21"/>
    </row>
    <row r="642" spans="1:8" ht="14.25" customHeight="1" x14ac:dyDescent="0.3">
      <c r="A642" s="1"/>
      <c r="C642" s="21"/>
      <c r="H642" s="21"/>
    </row>
    <row r="643" spans="1:8" ht="14.25" customHeight="1" x14ac:dyDescent="0.3">
      <c r="A643" s="1"/>
      <c r="C643" s="21"/>
      <c r="H643" s="21"/>
    </row>
    <row r="644" spans="1:8" ht="14.25" customHeight="1" x14ac:dyDescent="0.3">
      <c r="A644" s="1"/>
      <c r="C644" s="21"/>
      <c r="H644" s="21"/>
    </row>
    <row r="645" spans="1:8" ht="14.25" customHeight="1" x14ac:dyDescent="0.3">
      <c r="A645" s="1"/>
      <c r="C645" s="21"/>
      <c r="H645" s="21"/>
    </row>
    <row r="646" spans="1:8" ht="14.25" customHeight="1" x14ac:dyDescent="0.3">
      <c r="A646" s="1"/>
      <c r="C646" s="21"/>
      <c r="H646" s="21"/>
    </row>
    <row r="647" spans="1:8" ht="14.25" customHeight="1" x14ac:dyDescent="0.3">
      <c r="A647" s="1"/>
      <c r="C647" s="21"/>
      <c r="H647" s="21"/>
    </row>
    <row r="648" spans="1:8" ht="14.25" customHeight="1" x14ac:dyDescent="0.3">
      <c r="A648" s="1"/>
      <c r="C648" s="21"/>
      <c r="H648" s="21"/>
    </row>
    <row r="649" spans="1:8" ht="14.25" customHeight="1" x14ac:dyDescent="0.3">
      <c r="A649" s="1"/>
      <c r="C649" s="21"/>
      <c r="H649" s="21"/>
    </row>
    <row r="650" spans="1:8" ht="14.25" customHeight="1" x14ac:dyDescent="0.3">
      <c r="A650" s="1"/>
      <c r="C650" s="21"/>
      <c r="H650" s="21"/>
    </row>
    <row r="651" spans="1:8" ht="14.25" customHeight="1" x14ac:dyDescent="0.3">
      <c r="A651" s="1"/>
      <c r="C651" s="21"/>
      <c r="H651" s="21"/>
    </row>
    <row r="652" spans="1:8" ht="14.25" customHeight="1" x14ac:dyDescent="0.3">
      <c r="A652" s="1"/>
      <c r="C652" s="21"/>
      <c r="H652" s="21"/>
    </row>
    <row r="653" spans="1:8" ht="14.25" customHeight="1" x14ac:dyDescent="0.3">
      <c r="A653" s="1"/>
      <c r="C653" s="21"/>
      <c r="H653" s="21"/>
    </row>
    <row r="654" spans="1:8" ht="14.25" customHeight="1" x14ac:dyDescent="0.3">
      <c r="A654" s="1"/>
      <c r="C654" s="21"/>
      <c r="H654" s="21"/>
    </row>
    <row r="655" spans="1:8" ht="14.25" customHeight="1" x14ac:dyDescent="0.3">
      <c r="A655" s="1"/>
      <c r="C655" s="21"/>
      <c r="H655" s="21"/>
    </row>
    <row r="656" spans="1:8" ht="14.25" customHeight="1" x14ac:dyDescent="0.3">
      <c r="A656" s="1"/>
      <c r="C656" s="21"/>
      <c r="H656" s="21"/>
    </row>
    <row r="657" spans="1:8" ht="14.25" customHeight="1" x14ac:dyDescent="0.3">
      <c r="A657" s="1"/>
      <c r="C657" s="21"/>
      <c r="H657" s="21"/>
    </row>
    <row r="658" spans="1:8" ht="14.25" customHeight="1" x14ac:dyDescent="0.3">
      <c r="A658" s="1"/>
      <c r="C658" s="21"/>
      <c r="H658" s="21"/>
    </row>
    <row r="659" spans="1:8" ht="14.25" customHeight="1" x14ac:dyDescent="0.3">
      <c r="A659" s="1"/>
      <c r="C659" s="21"/>
      <c r="H659" s="21"/>
    </row>
    <row r="660" spans="1:8" ht="14.25" customHeight="1" x14ac:dyDescent="0.3">
      <c r="A660" s="1"/>
      <c r="C660" s="21"/>
      <c r="H660" s="21"/>
    </row>
    <row r="661" spans="1:8" ht="14.25" customHeight="1" x14ac:dyDescent="0.3">
      <c r="A661" s="1"/>
      <c r="C661" s="21"/>
      <c r="H661" s="21"/>
    </row>
    <row r="662" spans="1:8" ht="14.25" customHeight="1" x14ac:dyDescent="0.3">
      <c r="A662" s="1"/>
      <c r="C662" s="21"/>
      <c r="H662" s="21"/>
    </row>
    <row r="663" spans="1:8" ht="14.25" customHeight="1" x14ac:dyDescent="0.3">
      <c r="A663" s="1"/>
      <c r="C663" s="21"/>
      <c r="H663" s="21"/>
    </row>
    <row r="664" spans="1:8" ht="14.25" customHeight="1" x14ac:dyDescent="0.3">
      <c r="A664" s="1"/>
      <c r="C664" s="21"/>
      <c r="H664" s="21"/>
    </row>
    <row r="665" spans="1:8" ht="14.25" customHeight="1" x14ac:dyDescent="0.3">
      <c r="A665" s="1"/>
      <c r="C665" s="21"/>
      <c r="H665" s="21"/>
    </row>
    <row r="666" spans="1:8" ht="14.25" customHeight="1" x14ac:dyDescent="0.3">
      <c r="A666" s="1"/>
      <c r="C666" s="21"/>
      <c r="H666" s="21"/>
    </row>
    <row r="667" spans="1:8" ht="14.25" customHeight="1" x14ac:dyDescent="0.3">
      <c r="A667" s="1"/>
      <c r="C667" s="21"/>
      <c r="H667" s="21"/>
    </row>
    <row r="668" spans="1:8" ht="14.25" customHeight="1" x14ac:dyDescent="0.3">
      <c r="A668" s="1"/>
      <c r="C668" s="21"/>
      <c r="H668" s="21"/>
    </row>
    <row r="669" spans="1:8" ht="14.25" customHeight="1" x14ac:dyDescent="0.3">
      <c r="A669" s="1"/>
      <c r="C669" s="21"/>
      <c r="H669" s="21"/>
    </row>
    <row r="670" spans="1:8" ht="14.25" customHeight="1" x14ac:dyDescent="0.3">
      <c r="A670" s="1"/>
      <c r="C670" s="21"/>
      <c r="H670" s="21"/>
    </row>
    <row r="671" spans="1:8" ht="14.25" customHeight="1" x14ac:dyDescent="0.3">
      <c r="A671" s="1"/>
      <c r="C671" s="21"/>
      <c r="H671" s="21"/>
    </row>
    <row r="672" spans="1:8" ht="14.25" customHeight="1" x14ac:dyDescent="0.3">
      <c r="A672" s="1"/>
      <c r="C672" s="21"/>
      <c r="H672" s="21"/>
    </row>
    <row r="673" spans="1:8" ht="14.25" customHeight="1" x14ac:dyDescent="0.3">
      <c r="A673" s="1"/>
      <c r="C673" s="21"/>
      <c r="H673" s="21"/>
    </row>
    <row r="674" spans="1:8" ht="14.25" customHeight="1" x14ac:dyDescent="0.3">
      <c r="A674" s="1"/>
      <c r="C674" s="21"/>
      <c r="H674" s="21"/>
    </row>
    <row r="675" spans="1:8" ht="14.25" customHeight="1" x14ac:dyDescent="0.3">
      <c r="A675" s="1"/>
      <c r="C675" s="21"/>
      <c r="H675" s="21"/>
    </row>
    <row r="676" spans="1:8" ht="14.25" customHeight="1" x14ac:dyDescent="0.3">
      <c r="A676" s="1"/>
      <c r="C676" s="21"/>
      <c r="H676" s="21"/>
    </row>
    <row r="677" spans="1:8" ht="14.25" customHeight="1" x14ac:dyDescent="0.3">
      <c r="A677" s="1"/>
      <c r="C677" s="21"/>
      <c r="H677" s="21"/>
    </row>
    <row r="678" spans="1:8" ht="14.25" customHeight="1" x14ac:dyDescent="0.3">
      <c r="A678" s="1"/>
      <c r="C678" s="21"/>
      <c r="H678" s="21"/>
    </row>
    <row r="679" spans="1:8" ht="14.25" customHeight="1" x14ac:dyDescent="0.3">
      <c r="A679" s="1"/>
      <c r="C679" s="21"/>
      <c r="H679" s="21"/>
    </row>
    <row r="680" spans="1:8" ht="14.25" customHeight="1" x14ac:dyDescent="0.3">
      <c r="A680" s="1"/>
      <c r="C680" s="21"/>
      <c r="H680" s="21"/>
    </row>
    <row r="681" spans="1:8" ht="14.25" customHeight="1" x14ac:dyDescent="0.3">
      <c r="A681" s="1"/>
      <c r="C681" s="21"/>
      <c r="H681" s="21"/>
    </row>
    <row r="682" spans="1:8" ht="14.25" customHeight="1" x14ac:dyDescent="0.3">
      <c r="A682" s="1"/>
      <c r="C682" s="21"/>
      <c r="H682" s="21"/>
    </row>
    <row r="683" spans="1:8" ht="14.25" customHeight="1" x14ac:dyDescent="0.3">
      <c r="A683" s="1"/>
      <c r="C683" s="21"/>
      <c r="H683" s="21"/>
    </row>
    <row r="684" spans="1:8" ht="14.25" customHeight="1" x14ac:dyDescent="0.3">
      <c r="A684" s="1"/>
      <c r="C684" s="21"/>
      <c r="H684" s="21"/>
    </row>
    <row r="685" spans="1:8" ht="14.25" customHeight="1" x14ac:dyDescent="0.3">
      <c r="A685" s="1"/>
      <c r="C685" s="21"/>
      <c r="H685" s="21"/>
    </row>
    <row r="686" spans="1:8" ht="14.25" customHeight="1" x14ac:dyDescent="0.3">
      <c r="A686" s="1"/>
      <c r="C686" s="21"/>
      <c r="H686" s="21"/>
    </row>
    <row r="687" spans="1:8" ht="14.25" customHeight="1" x14ac:dyDescent="0.3">
      <c r="A687" s="1"/>
      <c r="C687" s="21"/>
      <c r="H687" s="21"/>
    </row>
    <row r="688" spans="1:8" ht="14.25" customHeight="1" x14ac:dyDescent="0.3">
      <c r="A688" s="1"/>
      <c r="C688" s="21"/>
      <c r="H688" s="21"/>
    </row>
    <row r="689" spans="1:8" ht="14.25" customHeight="1" x14ac:dyDescent="0.3">
      <c r="A689" s="1"/>
      <c r="C689" s="21"/>
      <c r="H689" s="21"/>
    </row>
    <row r="690" spans="1:8" ht="14.25" customHeight="1" x14ac:dyDescent="0.3">
      <c r="A690" s="1"/>
      <c r="C690" s="21"/>
      <c r="H690" s="21"/>
    </row>
    <row r="691" spans="1:8" ht="14.25" customHeight="1" x14ac:dyDescent="0.3">
      <c r="A691" s="1"/>
      <c r="C691" s="21"/>
      <c r="H691" s="21"/>
    </row>
    <row r="692" spans="1:8" ht="14.25" customHeight="1" x14ac:dyDescent="0.3">
      <c r="A692" s="1"/>
      <c r="C692" s="21"/>
      <c r="H692" s="21"/>
    </row>
    <row r="693" spans="1:8" ht="14.25" customHeight="1" x14ac:dyDescent="0.3">
      <c r="A693" s="1"/>
      <c r="C693" s="21"/>
      <c r="H693" s="21"/>
    </row>
    <row r="694" spans="1:8" ht="14.25" customHeight="1" x14ac:dyDescent="0.3">
      <c r="A694" s="1"/>
      <c r="C694" s="21"/>
      <c r="H694" s="21"/>
    </row>
    <row r="695" spans="1:8" ht="14.25" customHeight="1" x14ac:dyDescent="0.3">
      <c r="A695" s="1"/>
      <c r="C695" s="21"/>
      <c r="H695" s="21"/>
    </row>
    <row r="696" spans="1:8" ht="14.25" customHeight="1" x14ac:dyDescent="0.3">
      <c r="A696" s="1"/>
      <c r="C696" s="21"/>
      <c r="H696" s="21"/>
    </row>
    <row r="697" spans="1:8" ht="14.25" customHeight="1" x14ac:dyDescent="0.3">
      <c r="A697" s="1"/>
      <c r="C697" s="21"/>
      <c r="H697" s="21"/>
    </row>
    <row r="698" spans="1:8" ht="14.25" customHeight="1" x14ac:dyDescent="0.3">
      <c r="A698" s="1"/>
      <c r="C698" s="21"/>
      <c r="H698" s="21"/>
    </row>
    <row r="699" spans="1:8" ht="14.25" customHeight="1" x14ac:dyDescent="0.3">
      <c r="A699" s="1"/>
      <c r="C699" s="21"/>
      <c r="H699" s="21"/>
    </row>
    <row r="700" spans="1:8" ht="14.25" customHeight="1" x14ac:dyDescent="0.3">
      <c r="A700" s="1"/>
      <c r="C700" s="21"/>
      <c r="H700" s="21"/>
    </row>
    <row r="701" spans="1:8" ht="14.25" customHeight="1" x14ac:dyDescent="0.3">
      <c r="A701" s="1"/>
      <c r="C701" s="21"/>
      <c r="H701" s="21"/>
    </row>
    <row r="702" spans="1:8" ht="14.25" customHeight="1" x14ac:dyDescent="0.3">
      <c r="A702" s="1"/>
      <c r="C702" s="21"/>
      <c r="H702" s="21"/>
    </row>
    <row r="703" spans="1:8" ht="14.25" customHeight="1" x14ac:dyDescent="0.3">
      <c r="A703" s="1"/>
      <c r="C703" s="21"/>
      <c r="H703" s="21"/>
    </row>
    <row r="704" spans="1:8" ht="14.25" customHeight="1" x14ac:dyDescent="0.3">
      <c r="A704" s="1"/>
      <c r="C704" s="21"/>
      <c r="H704" s="21"/>
    </row>
    <row r="705" spans="1:8" ht="14.25" customHeight="1" x14ac:dyDescent="0.3">
      <c r="A705" s="1"/>
      <c r="C705" s="21"/>
      <c r="H705" s="21"/>
    </row>
    <row r="706" spans="1:8" ht="14.25" customHeight="1" x14ac:dyDescent="0.3">
      <c r="A706" s="1"/>
      <c r="C706" s="21"/>
      <c r="H706" s="21"/>
    </row>
    <row r="707" spans="1:8" ht="14.25" customHeight="1" x14ac:dyDescent="0.3">
      <c r="A707" s="1"/>
      <c r="C707" s="21"/>
      <c r="H707" s="21"/>
    </row>
    <row r="708" spans="1:8" ht="14.25" customHeight="1" x14ac:dyDescent="0.3">
      <c r="A708" s="1"/>
      <c r="C708" s="21"/>
      <c r="H708" s="21"/>
    </row>
    <row r="709" spans="1:8" ht="14.25" customHeight="1" x14ac:dyDescent="0.3">
      <c r="A709" s="1"/>
      <c r="C709" s="21"/>
      <c r="H709" s="21"/>
    </row>
    <row r="710" spans="1:8" ht="14.25" customHeight="1" x14ac:dyDescent="0.3">
      <c r="A710" s="1"/>
      <c r="C710" s="21"/>
      <c r="H710" s="21"/>
    </row>
    <row r="711" spans="1:8" ht="14.25" customHeight="1" x14ac:dyDescent="0.3">
      <c r="A711" s="1"/>
      <c r="C711" s="21"/>
      <c r="H711" s="21"/>
    </row>
    <row r="712" spans="1:8" ht="14.25" customHeight="1" x14ac:dyDescent="0.3">
      <c r="A712" s="1"/>
      <c r="C712" s="21"/>
      <c r="H712" s="21"/>
    </row>
    <row r="713" spans="1:8" ht="14.25" customHeight="1" x14ac:dyDescent="0.3">
      <c r="A713" s="1"/>
      <c r="C713" s="21"/>
      <c r="H713" s="21"/>
    </row>
    <row r="714" spans="1:8" ht="14.25" customHeight="1" x14ac:dyDescent="0.3">
      <c r="A714" s="1"/>
      <c r="C714" s="21"/>
      <c r="H714" s="21"/>
    </row>
    <row r="715" spans="1:8" ht="14.25" customHeight="1" x14ac:dyDescent="0.3">
      <c r="A715" s="1"/>
      <c r="C715" s="21"/>
      <c r="H715" s="21"/>
    </row>
    <row r="716" spans="1:8" ht="14.25" customHeight="1" x14ac:dyDescent="0.3">
      <c r="A716" s="1"/>
      <c r="C716" s="21"/>
      <c r="H716" s="21"/>
    </row>
    <row r="717" spans="1:8" ht="14.25" customHeight="1" x14ac:dyDescent="0.3">
      <c r="A717" s="1"/>
      <c r="C717" s="21"/>
      <c r="H717" s="21"/>
    </row>
    <row r="718" spans="1:8" ht="14.25" customHeight="1" x14ac:dyDescent="0.3">
      <c r="A718" s="1"/>
      <c r="C718" s="21"/>
      <c r="H718" s="21"/>
    </row>
    <row r="719" spans="1:8" ht="14.25" customHeight="1" x14ac:dyDescent="0.3">
      <c r="A719" s="1"/>
      <c r="C719" s="21"/>
      <c r="H719" s="21"/>
    </row>
    <row r="720" spans="1:8" ht="14.25" customHeight="1" x14ac:dyDescent="0.3">
      <c r="A720" s="1"/>
      <c r="C720" s="21"/>
      <c r="H720" s="21"/>
    </row>
    <row r="721" spans="1:8" ht="14.25" customHeight="1" x14ac:dyDescent="0.3">
      <c r="A721" s="1"/>
      <c r="C721" s="21"/>
      <c r="H721" s="21"/>
    </row>
    <row r="722" spans="1:8" ht="14.25" customHeight="1" x14ac:dyDescent="0.3">
      <c r="A722" s="1"/>
      <c r="C722" s="21"/>
      <c r="H722" s="21"/>
    </row>
    <row r="723" spans="1:8" ht="14.25" customHeight="1" x14ac:dyDescent="0.3">
      <c r="A723" s="1"/>
      <c r="C723" s="21"/>
      <c r="H723" s="21"/>
    </row>
    <row r="724" spans="1:8" ht="14.25" customHeight="1" x14ac:dyDescent="0.3">
      <c r="A724" s="1"/>
      <c r="C724" s="21"/>
      <c r="H724" s="21"/>
    </row>
    <row r="725" spans="1:8" ht="14.25" customHeight="1" x14ac:dyDescent="0.3">
      <c r="A725" s="1"/>
      <c r="C725" s="21"/>
      <c r="H725" s="21"/>
    </row>
    <row r="726" spans="1:8" ht="14.25" customHeight="1" x14ac:dyDescent="0.3">
      <c r="A726" s="1"/>
      <c r="C726" s="21"/>
      <c r="H726" s="21"/>
    </row>
    <row r="727" spans="1:8" ht="14.25" customHeight="1" x14ac:dyDescent="0.3">
      <c r="A727" s="1"/>
      <c r="C727" s="21"/>
      <c r="H727" s="21"/>
    </row>
    <row r="728" spans="1:8" ht="14.25" customHeight="1" x14ac:dyDescent="0.3">
      <c r="A728" s="1"/>
      <c r="C728" s="21"/>
      <c r="H728" s="21"/>
    </row>
    <row r="729" spans="1:8" ht="14.25" customHeight="1" x14ac:dyDescent="0.3">
      <c r="A729" s="1"/>
      <c r="C729" s="21"/>
      <c r="H729" s="21"/>
    </row>
    <row r="730" spans="1:8" ht="14.25" customHeight="1" x14ac:dyDescent="0.3">
      <c r="A730" s="1"/>
      <c r="C730" s="21"/>
      <c r="H730" s="21"/>
    </row>
    <row r="731" spans="1:8" ht="14.25" customHeight="1" x14ac:dyDescent="0.3">
      <c r="A731" s="1"/>
      <c r="C731" s="21"/>
      <c r="H731" s="21"/>
    </row>
    <row r="732" spans="1:8" ht="14.25" customHeight="1" x14ac:dyDescent="0.3">
      <c r="A732" s="1"/>
      <c r="C732" s="21"/>
      <c r="H732" s="21"/>
    </row>
    <row r="733" spans="1:8" ht="14.25" customHeight="1" x14ac:dyDescent="0.3">
      <c r="A733" s="1"/>
      <c r="C733" s="21"/>
      <c r="H733" s="21"/>
    </row>
    <row r="734" spans="1:8" ht="14.25" customHeight="1" x14ac:dyDescent="0.3">
      <c r="A734" s="1"/>
      <c r="C734" s="21"/>
      <c r="H734" s="21"/>
    </row>
    <row r="735" spans="1:8" ht="14.25" customHeight="1" x14ac:dyDescent="0.3">
      <c r="A735" s="1"/>
      <c r="C735" s="21"/>
      <c r="H735" s="21"/>
    </row>
    <row r="736" spans="1:8" ht="14.25" customHeight="1" x14ac:dyDescent="0.3">
      <c r="A736" s="1"/>
      <c r="C736" s="21"/>
      <c r="H736" s="21"/>
    </row>
    <row r="737" spans="1:8" ht="14.25" customHeight="1" x14ac:dyDescent="0.3">
      <c r="A737" s="1"/>
      <c r="C737" s="21"/>
      <c r="H737" s="21"/>
    </row>
    <row r="738" spans="1:8" ht="14.25" customHeight="1" x14ac:dyDescent="0.3">
      <c r="A738" s="1"/>
      <c r="C738" s="21"/>
      <c r="H738" s="21"/>
    </row>
    <row r="739" spans="1:8" ht="14.25" customHeight="1" x14ac:dyDescent="0.3">
      <c r="A739" s="1"/>
      <c r="C739" s="21"/>
      <c r="H739" s="21"/>
    </row>
    <row r="740" spans="1:8" ht="14.25" customHeight="1" x14ac:dyDescent="0.3">
      <c r="A740" s="1"/>
      <c r="C740" s="21"/>
      <c r="H740" s="21"/>
    </row>
    <row r="741" spans="1:8" ht="14.25" customHeight="1" x14ac:dyDescent="0.3">
      <c r="A741" s="1"/>
      <c r="C741" s="21"/>
      <c r="H741" s="21"/>
    </row>
    <row r="742" spans="1:8" ht="14.25" customHeight="1" x14ac:dyDescent="0.3">
      <c r="A742" s="1"/>
      <c r="C742" s="21"/>
      <c r="H742" s="21"/>
    </row>
    <row r="743" spans="1:8" ht="14.25" customHeight="1" x14ac:dyDescent="0.3">
      <c r="A743" s="1"/>
      <c r="C743" s="21"/>
      <c r="H743" s="21"/>
    </row>
    <row r="744" spans="1:8" ht="14.25" customHeight="1" x14ac:dyDescent="0.3">
      <c r="A744" s="1"/>
      <c r="C744" s="21"/>
      <c r="H744" s="21"/>
    </row>
    <row r="745" spans="1:8" ht="14.25" customHeight="1" x14ac:dyDescent="0.3">
      <c r="A745" s="1"/>
      <c r="C745" s="21"/>
      <c r="H745" s="21"/>
    </row>
    <row r="746" spans="1:8" ht="14.25" customHeight="1" x14ac:dyDescent="0.3">
      <c r="A746" s="1"/>
      <c r="C746" s="21"/>
      <c r="H746" s="21"/>
    </row>
    <row r="747" spans="1:8" ht="14.25" customHeight="1" x14ac:dyDescent="0.3">
      <c r="A747" s="1"/>
      <c r="C747" s="21"/>
      <c r="H747" s="21"/>
    </row>
    <row r="748" spans="1:8" ht="14.25" customHeight="1" x14ac:dyDescent="0.3">
      <c r="A748" s="1"/>
      <c r="C748" s="21"/>
      <c r="H748" s="21"/>
    </row>
    <row r="749" spans="1:8" ht="14.25" customHeight="1" x14ac:dyDescent="0.3">
      <c r="A749" s="1"/>
      <c r="C749" s="21"/>
      <c r="H749" s="21"/>
    </row>
    <row r="750" spans="1:8" ht="14.25" customHeight="1" x14ac:dyDescent="0.3">
      <c r="A750" s="1"/>
      <c r="C750" s="21"/>
      <c r="H750" s="21"/>
    </row>
    <row r="751" spans="1:8" ht="14.25" customHeight="1" x14ac:dyDescent="0.3">
      <c r="A751" s="1"/>
      <c r="C751" s="21"/>
      <c r="H751" s="21"/>
    </row>
    <row r="752" spans="1:8" ht="14.25" customHeight="1" x14ac:dyDescent="0.3">
      <c r="A752" s="1"/>
      <c r="C752" s="21"/>
      <c r="H752" s="21"/>
    </row>
    <row r="753" spans="1:8" ht="14.25" customHeight="1" x14ac:dyDescent="0.3">
      <c r="A753" s="1"/>
      <c r="C753" s="21"/>
      <c r="H753" s="21"/>
    </row>
    <row r="754" spans="1:8" ht="14.25" customHeight="1" x14ac:dyDescent="0.3">
      <c r="A754" s="1"/>
      <c r="C754" s="21"/>
      <c r="H754" s="21"/>
    </row>
    <row r="755" spans="1:8" ht="14.25" customHeight="1" x14ac:dyDescent="0.3">
      <c r="A755" s="1"/>
      <c r="C755" s="21"/>
      <c r="H755" s="21"/>
    </row>
    <row r="756" spans="1:8" ht="14.25" customHeight="1" x14ac:dyDescent="0.3">
      <c r="A756" s="1"/>
      <c r="C756" s="21"/>
      <c r="H756" s="21"/>
    </row>
    <row r="757" spans="1:8" ht="14.25" customHeight="1" x14ac:dyDescent="0.3">
      <c r="A757" s="1"/>
      <c r="C757" s="21"/>
      <c r="H757" s="21"/>
    </row>
    <row r="758" spans="1:8" ht="14.25" customHeight="1" x14ac:dyDescent="0.3">
      <c r="A758" s="1"/>
      <c r="C758" s="21"/>
      <c r="H758" s="21"/>
    </row>
    <row r="759" spans="1:8" ht="14.25" customHeight="1" x14ac:dyDescent="0.3">
      <c r="A759" s="1"/>
      <c r="C759" s="21"/>
      <c r="H759" s="21"/>
    </row>
    <row r="760" spans="1:8" ht="14.25" customHeight="1" x14ac:dyDescent="0.3">
      <c r="A760" s="1"/>
      <c r="C760" s="21"/>
      <c r="H760" s="21"/>
    </row>
    <row r="761" spans="1:8" ht="14.25" customHeight="1" x14ac:dyDescent="0.3">
      <c r="A761" s="1"/>
      <c r="C761" s="21"/>
      <c r="H761" s="21"/>
    </row>
    <row r="762" spans="1:8" ht="14.25" customHeight="1" x14ac:dyDescent="0.3">
      <c r="A762" s="1"/>
      <c r="C762" s="21"/>
      <c r="H762" s="21"/>
    </row>
    <row r="763" spans="1:8" ht="14.25" customHeight="1" x14ac:dyDescent="0.3">
      <c r="A763" s="1"/>
      <c r="C763" s="21"/>
      <c r="H763" s="21"/>
    </row>
    <row r="764" spans="1:8" ht="14.25" customHeight="1" x14ac:dyDescent="0.3">
      <c r="A764" s="1"/>
      <c r="C764" s="21"/>
      <c r="H764" s="21"/>
    </row>
    <row r="765" spans="1:8" ht="14.25" customHeight="1" x14ac:dyDescent="0.3">
      <c r="A765" s="1"/>
      <c r="C765" s="21"/>
      <c r="H765" s="21"/>
    </row>
    <row r="766" spans="1:8" ht="14.25" customHeight="1" x14ac:dyDescent="0.3">
      <c r="A766" s="1"/>
      <c r="C766" s="21"/>
      <c r="H766" s="21"/>
    </row>
    <row r="767" spans="1:8" ht="14.25" customHeight="1" x14ac:dyDescent="0.3">
      <c r="A767" s="1"/>
      <c r="C767" s="21"/>
      <c r="H767" s="21"/>
    </row>
    <row r="768" spans="1:8" ht="14.25" customHeight="1" x14ac:dyDescent="0.3">
      <c r="A768" s="1"/>
      <c r="C768" s="21"/>
      <c r="H768" s="21"/>
    </row>
    <row r="769" spans="1:8" ht="14.25" customHeight="1" x14ac:dyDescent="0.3">
      <c r="A769" s="1"/>
      <c r="C769" s="21"/>
      <c r="H769" s="21"/>
    </row>
    <row r="770" spans="1:8" ht="14.25" customHeight="1" x14ac:dyDescent="0.3">
      <c r="A770" s="1"/>
      <c r="C770" s="21"/>
      <c r="H770" s="21"/>
    </row>
    <row r="771" spans="1:8" ht="14.25" customHeight="1" x14ac:dyDescent="0.3">
      <c r="A771" s="1"/>
      <c r="C771" s="21"/>
      <c r="H771" s="21"/>
    </row>
    <row r="772" spans="1:8" ht="14.25" customHeight="1" x14ac:dyDescent="0.3">
      <c r="A772" s="1"/>
      <c r="C772" s="21"/>
      <c r="H772" s="21"/>
    </row>
    <row r="773" spans="1:8" ht="14.25" customHeight="1" x14ac:dyDescent="0.3">
      <c r="A773" s="1"/>
      <c r="C773" s="21"/>
      <c r="H773" s="21"/>
    </row>
    <row r="774" spans="1:8" ht="14.25" customHeight="1" x14ac:dyDescent="0.3">
      <c r="A774" s="1"/>
      <c r="C774" s="21"/>
      <c r="H774" s="21"/>
    </row>
    <row r="775" spans="1:8" ht="14.25" customHeight="1" x14ac:dyDescent="0.3">
      <c r="A775" s="1"/>
      <c r="C775" s="21"/>
      <c r="H775" s="21"/>
    </row>
    <row r="776" spans="1:8" ht="14.25" customHeight="1" x14ac:dyDescent="0.3">
      <c r="A776" s="1"/>
      <c r="C776" s="21"/>
      <c r="H776" s="21"/>
    </row>
    <row r="777" spans="1:8" ht="14.25" customHeight="1" x14ac:dyDescent="0.3">
      <c r="A777" s="1"/>
      <c r="C777" s="21"/>
      <c r="H777" s="21"/>
    </row>
    <row r="778" spans="1:8" ht="14.25" customHeight="1" x14ac:dyDescent="0.3">
      <c r="A778" s="1"/>
      <c r="C778" s="21"/>
      <c r="H778" s="21"/>
    </row>
    <row r="779" spans="1:8" ht="14.25" customHeight="1" x14ac:dyDescent="0.3">
      <c r="A779" s="1"/>
      <c r="C779" s="21"/>
      <c r="H779" s="21"/>
    </row>
    <row r="780" spans="1:8" ht="14.25" customHeight="1" x14ac:dyDescent="0.3">
      <c r="A780" s="1"/>
      <c r="C780" s="21"/>
      <c r="H780" s="21"/>
    </row>
    <row r="781" spans="1:8" ht="14.25" customHeight="1" x14ac:dyDescent="0.3">
      <c r="A781" s="1"/>
      <c r="C781" s="21"/>
      <c r="H781" s="21"/>
    </row>
    <row r="782" spans="1:8" ht="14.25" customHeight="1" x14ac:dyDescent="0.3">
      <c r="A782" s="1"/>
      <c r="C782" s="21"/>
      <c r="H782" s="21"/>
    </row>
    <row r="783" spans="1:8" ht="14.25" customHeight="1" x14ac:dyDescent="0.3">
      <c r="A783" s="1"/>
      <c r="C783" s="21"/>
      <c r="H783" s="21"/>
    </row>
    <row r="784" spans="1:8" ht="14.25" customHeight="1" x14ac:dyDescent="0.3">
      <c r="A784" s="1"/>
      <c r="C784" s="21"/>
      <c r="H784" s="21"/>
    </row>
    <row r="785" spans="1:8" ht="14.25" customHeight="1" x14ac:dyDescent="0.3">
      <c r="A785" s="1"/>
      <c r="C785" s="21"/>
      <c r="H785" s="21"/>
    </row>
    <row r="786" spans="1:8" ht="14.25" customHeight="1" x14ac:dyDescent="0.3">
      <c r="A786" s="1"/>
      <c r="C786" s="21"/>
      <c r="H786" s="21"/>
    </row>
    <row r="787" spans="1:8" ht="14.25" customHeight="1" x14ac:dyDescent="0.3">
      <c r="A787" s="1"/>
      <c r="C787" s="21"/>
      <c r="H787" s="21"/>
    </row>
    <row r="788" spans="1:8" ht="14.25" customHeight="1" x14ac:dyDescent="0.3">
      <c r="A788" s="1"/>
      <c r="C788" s="21"/>
      <c r="H788" s="21"/>
    </row>
    <row r="789" spans="1:8" ht="14.25" customHeight="1" x14ac:dyDescent="0.3">
      <c r="A789" s="1"/>
      <c r="C789" s="21"/>
      <c r="H789" s="21"/>
    </row>
    <row r="790" spans="1:8" ht="14.25" customHeight="1" x14ac:dyDescent="0.3">
      <c r="A790" s="1"/>
      <c r="C790" s="21"/>
      <c r="H790" s="21"/>
    </row>
    <row r="791" spans="1:8" ht="14.25" customHeight="1" x14ac:dyDescent="0.3">
      <c r="A791" s="1"/>
      <c r="C791" s="21"/>
      <c r="H791" s="21"/>
    </row>
    <row r="792" spans="1:8" ht="14.25" customHeight="1" x14ac:dyDescent="0.3">
      <c r="A792" s="1"/>
      <c r="C792" s="21"/>
      <c r="H792" s="21"/>
    </row>
    <row r="793" spans="1:8" ht="14.25" customHeight="1" x14ac:dyDescent="0.3">
      <c r="A793" s="1"/>
      <c r="C793" s="21"/>
      <c r="H793" s="21"/>
    </row>
    <row r="794" spans="1:8" ht="14.25" customHeight="1" x14ac:dyDescent="0.3">
      <c r="A794" s="1"/>
      <c r="C794" s="21"/>
      <c r="H794" s="21"/>
    </row>
    <row r="795" spans="1:8" ht="14.25" customHeight="1" x14ac:dyDescent="0.3">
      <c r="A795" s="1"/>
      <c r="C795" s="21"/>
      <c r="H795" s="21"/>
    </row>
    <row r="796" spans="1:8" ht="14.25" customHeight="1" x14ac:dyDescent="0.3">
      <c r="A796" s="1"/>
      <c r="C796" s="21"/>
      <c r="H796" s="21"/>
    </row>
    <row r="797" spans="1:8" ht="14.25" customHeight="1" x14ac:dyDescent="0.3">
      <c r="A797" s="1"/>
      <c r="C797" s="21"/>
      <c r="H797" s="21"/>
    </row>
    <row r="798" spans="1:8" ht="14.25" customHeight="1" x14ac:dyDescent="0.3">
      <c r="A798" s="1"/>
      <c r="C798" s="21"/>
      <c r="H798" s="21"/>
    </row>
    <row r="799" spans="1:8" ht="14.25" customHeight="1" x14ac:dyDescent="0.3">
      <c r="A799" s="1"/>
      <c r="C799" s="21"/>
      <c r="H799" s="21"/>
    </row>
    <row r="800" spans="1:8" ht="14.25" customHeight="1" x14ac:dyDescent="0.3">
      <c r="A800" s="1"/>
      <c r="C800" s="21"/>
      <c r="H800" s="21"/>
    </row>
    <row r="801" spans="1:8" ht="14.25" customHeight="1" x14ac:dyDescent="0.3">
      <c r="A801" s="1"/>
      <c r="C801" s="21"/>
      <c r="H801" s="21"/>
    </row>
    <row r="802" spans="1:8" ht="14.25" customHeight="1" x14ac:dyDescent="0.3">
      <c r="A802" s="1"/>
      <c r="C802" s="21"/>
      <c r="H802" s="21"/>
    </row>
    <row r="803" spans="1:8" ht="14.25" customHeight="1" x14ac:dyDescent="0.3">
      <c r="A803" s="1"/>
      <c r="C803" s="21"/>
      <c r="H803" s="21"/>
    </row>
    <row r="804" spans="1:8" ht="14.25" customHeight="1" x14ac:dyDescent="0.3">
      <c r="A804" s="1"/>
      <c r="C804" s="21"/>
      <c r="H804" s="21"/>
    </row>
    <row r="805" spans="1:8" ht="14.25" customHeight="1" x14ac:dyDescent="0.3">
      <c r="A805" s="1"/>
      <c r="C805" s="21"/>
      <c r="H805" s="21"/>
    </row>
    <row r="806" spans="1:8" ht="14.25" customHeight="1" x14ac:dyDescent="0.3">
      <c r="A806" s="1"/>
      <c r="C806" s="21"/>
      <c r="H806" s="21"/>
    </row>
    <row r="807" spans="1:8" ht="14.25" customHeight="1" x14ac:dyDescent="0.3">
      <c r="A807" s="1"/>
      <c r="C807" s="21"/>
      <c r="H807" s="21"/>
    </row>
    <row r="808" spans="1:8" ht="14.25" customHeight="1" x14ac:dyDescent="0.3">
      <c r="A808" s="1"/>
      <c r="C808" s="21"/>
      <c r="H808" s="21"/>
    </row>
    <row r="809" spans="1:8" ht="14.25" customHeight="1" x14ac:dyDescent="0.3">
      <c r="A809" s="1"/>
      <c r="C809" s="21"/>
      <c r="H809" s="21"/>
    </row>
    <row r="810" spans="1:8" ht="14.25" customHeight="1" x14ac:dyDescent="0.3">
      <c r="A810" s="1"/>
      <c r="C810" s="21"/>
      <c r="H810" s="21"/>
    </row>
    <row r="811" spans="1:8" ht="14.25" customHeight="1" x14ac:dyDescent="0.3">
      <c r="A811" s="1"/>
      <c r="C811" s="21"/>
      <c r="H811" s="21"/>
    </row>
    <row r="812" spans="1:8" ht="14.25" customHeight="1" x14ac:dyDescent="0.3">
      <c r="A812" s="1"/>
      <c r="C812" s="21"/>
      <c r="H812" s="21"/>
    </row>
    <row r="813" spans="1:8" ht="14.25" customHeight="1" x14ac:dyDescent="0.3">
      <c r="A813" s="1"/>
      <c r="C813" s="21"/>
      <c r="H813" s="21"/>
    </row>
    <row r="814" spans="1:8" ht="14.25" customHeight="1" x14ac:dyDescent="0.3">
      <c r="A814" s="1"/>
      <c r="C814" s="21"/>
      <c r="H814" s="21"/>
    </row>
    <row r="815" spans="1:8" ht="14.25" customHeight="1" x14ac:dyDescent="0.3">
      <c r="A815" s="1"/>
      <c r="C815" s="21"/>
      <c r="H815" s="21"/>
    </row>
    <row r="816" spans="1:8" ht="14.25" customHeight="1" x14ac:dyDescent="0.3">
      <c r="A816" s="1"/>
      <c r="C816" s="21"/>
      <c r="H816" s="21"/>
    </row>
    <row r="817" spans="1:8" ht="14.25" customHeight="1" x14ac:dyDescent="0.3">
      <c r="A817" s="1"/>
      <c r="C817" s="21"/>
      <c r="H817" s="21"/>
    </row>
    <row r="818" spans="1:8" ht="14.25" customHeight="1" x14ac:dyDescent="0.3">
      <c r="A818" s="1"/>
      <c r="C818" s="21"/>
      <c r="H818" s="21"/>
    </row>
    <row r="819" spans="1:8" ht="14.25" customHeight="1" x14ac:dyDescent="0.3">
      <c r="A819" s="1"/>
      <c r="C819" s="21"/>
      <c r="H819" s="21"/>
    </row>
    <row r="820" spans="1:8" ht="14.25" customHeight="1" x14ac:dyDescent="0.3">
      <c r="A820" s="1"/>
      <c r="C820" s="21"/>
      <c r="H820" s="21"/>
    </row>
    <row r="821" spans="1:8" ht="14.25" customHeight="1" x14ac:dyDescent="0.3">
      <c r="A821" s="1"/>
      <c r="C821" s="21"/>
      <c r="H821" s="21"/>
    </row>
    <row r="822" spans="1:8" ht="14.25" customHeight="1" x14ac:dyDescent="0.3">
      <c r="A822" s="1"/>
      <c r="C822" s="21"/>
      <c r="H822" s="21"/>
    </row>
    <row r="823" spans="1:8" ht="14.25" customHeight="1" x14ac:dyDescent="0.3">
      <c r="A823" s="1"/>
      <c r="C823" s="21"/>
      <c r="H823" s="21"/>
    </row>
    <row r="824" spans="1:8" ht="14.25" customHeight="1" x14ac:dyDescent="0.3">
      <c r="A824" s="1"/>
      <c r="C824" s="21"/>
      <c r="H824" s="21"/>
    </row>
    <row r="825" spans="1:8" ht="14.25" customHeight="1" x14ac:dyDescent="0.3">
      <c r="A825" s="1"/>
      <c r="C825" s="21"/>
      <c r="H825" s="21"/>
    </row>
    <row r="826" spans="1:8" ht="14.25" customHeight="1" x14ac:dyDescent="0.3">
      <c r="A826" s="1"/>
      <c r="C826" s="21"/>
      <c r="H826" s="21"/>
    </row>
    <row r="827" spans="1:8" ht="14.25" customHeight="1" x14ac:dyDescent="0.3">
      <c r="A827" s="1"/>
      <c r="C827" s="21"/>
      <c r="H827" s="21"/>
    </row>
    <row r="828" spans="1:8" ht="14.25" customHeight="1" x14ac:dyDescent="0.3">
      <c r="A828" s="1"/>
      <c r="C828" s="21"/>
      <c r="H828" s="21"/>
    </row>
    <row r="829" spans="1:8" ht="14.25" customHeight="1" x14ac:dyDescent="0.3">
      <c r="A829" s="1"/>
      <c r="C829" s="21"/>
      <c r="H829" s="21"/>
    </row>
    <row r="830" spans="1:8" ht="14.25" customHeight="1" x14ac:dyDescent="0.3">
      <c r="A830" s="1"/>
      <c r="C830" s="21"/>
      <c r="H830" s="21"/>
    </row>
    <row r="831" spans="1:8" ht="14.25" customHeight="1" x14ac:dyDescent="0.3">
      <c r="A831" s="1"/>
      <c r="C831" s="21"/>
      <c r="H831" s="21"/>
    </row>
    <row r="832" spans="1:8" ht="14.25" customHeight="1" x14ac:dyDescent="0.3">
      <c r="A832" s="1"/>
      <c r="C832" s="21"/>
      <c r="H832" s="21"/>
    </row>
    <row r="833" spans="1:8" ht="14.25" customHeight="1" x14ac:dyDescent="0.3">
      <c r="A833" s="1"/>
      <c r="C833" s="21"/>
      <c r="H833" s="21"/>
    </row>
    <row r="834" spans="1:8" ht="14.25" customHeight="1" x14ac:dyDescent="0.3">
      <c r="A834" s="1"/>
      <c r="C834" s="21"/>
      <c r="H834" s="21"/>
    </row>
    <row r="835" spans="1:8" ht="14.25" customHeight="1" x14ac:dyDescent="0.3">
      <c r="A835" s="1"/>
      <c r="C835" s="21"/>
      <c r="H835" s="21"/>
    </row>
    <row r="836" spans="1:8" ht="14.25" customHeight="1" x14ac:dyDescent="0.3">
      <c r="A836" s="1"/>
      <c r="C836" s="21"/>
      <c r="H836" s="21"/>
    </row>
    <row r="837" spans="1:8" ht="14.25" customHeight="1" x14ac:dyDescent="0.3">
      <c r="A837" s="1"/>
      <c r="C837" s="21"/>
      <c r="H837" s="21"/>
    </row>
    <row r="838" spans="1:8" ht="14.25" customHeight="1" x14ac:dyDescent="0.3">
      <c r="A838" s="1"/>
      <c r="C838" s="21"/>
      <c r="H838" s="21"/>
    </row>
    <row r="839" spans="1:8" ht="14.25" customHeight="1" x14ac:dyDescent="0.3">
      <c r="A839" s="1"/>
      <c r="C839" s="21"/>
      <c r="H839" s="21"/>
    </row>
    <row r="840" spans="1:8" ht="14.25" customHeight="1" x14ac:dyDescent="0.3">
      <c r="A840" s="1"/>
      <c r="C840" s="21"/>
      <c r="H840" s="21"/>
    </row>
    <row r="841" spans="1:8" ht="14.25" customHeight="1" x14ac:dyDescent="0.3">
      <c r="A841" s="1"/>
      <c r="C841" s="21"/>
      <c r="H841" s="21"/>
    </row>
    <row r="842" spans="1:8" ht="14.25" customHeight="1" x14ac:dyDescent="0.3">
      <c r="A842" s="1"/>
      <c r="C842" s="21"/>
      <c r="H842" s="21"/>
    </row>
    <row r="843" spans="1:8" ht="14.25" customHeight="1" x14ac:dyDescent="0.3">
      <c r="A843" s="1"/>
      <c r="C843" s="21"/>
      <c r="H843" s="21"/>
    </row>
    <row r="844" spans="1:8" ht="14.25" customHeight="1" x14ac:dyDescent="0.3">
      <c r="A844" s="1"/>
      <c r="C844" s="21"/>
      <c r="H844" s="21"/>
    </row>
    <row r="845" spans="1:8" ht="14.25" customHeight="1" x14ac:dyDescent="0.3">
      <c r="A845" s="1"/>
      <c r="C845" s="21"/>
      <c r="H845" s="21"/>
    </row>
    <row r="846" spans="1:8" ht="14.25" customHeight="1" x14ac:dyDescent="0.3">
      <c r="A846" s="1"/>
      <c r="C846" s="21"/>
      <c r="H846" s="21"/>
    </row>
    <row r="847" spans="1:8" ht="14.25" customHeight="1" x14ac:dyDescent="0.3">
      <c r="A847" s="1"/>
      <c r="C847" s="21"/>
      <c r="H847" s="21"/>
    </row>
    <row r="848" spans="1:8" ht="14.25" customHeight="1" x14ac:dyDescent="0.3">
      <c r="A848" s="1"/>
      <c r="C848" s="21"/>
      <c r="H848" s="21"/>
    </row>
    <row r="849" spans="1:8" ht="14.25" customHeight="1" x14ac:dyDescent="0.3">
      <c r="A849" s="1"/>
      <c r="C849" s="21"/>
      <c r="H849" s="21"/>
    </row>
    <row r="850" spans="1:8" ht="14.25" customHeight="1" x14ac:dyDescent="0.3">
      <c r="A850" s="1"/>
      <c r="C850" s="21"/>
      <c r="H850" s="21"/>
    </row>
    <row r="851" spans="1:8" ht="14.25" customHeight="1" x14ac:dyDescent="0.3">
      <c r="A851" s="1"/>
      <c r="C851" s="21"/>
      <c r="H851" s="21"/>
    </row>
    <row r="852" spans="1:8" ht="14.25" customHeight="1" x14ac:dyDescent="0.3">
      <c r="A852" s="1"/>
      <c r="C852" s="21"/>
      <c r="H852" s="21"/>
    </row>
    <row r="853" spans="1:8" ht="14.25" customHeight="1" x14ac:dyDescent="0.3">
      <c r="A853" s="1"/>
      <c r="C853" s="21"/>
      <c r="H853" s="21"/>
    </row>
    <row r="854" spans="1:8" ht="14.25" customHeight="1" x14ac:dyDescent="0.3">
      <c r="A854" s="1"/>
      <c r="C854" s="21"/>
      <c r="H854" s="21"/>
    </row>
    <row r="855" spans="1:8" ht="14.25" customHeight="1" x14ac:dyDescent="0.3">
      <c r="A855" s="1"/>
      <c r="C855" s="21"/>
      <c r="H855" s="21"/>
    </row>
    <row r="856" spans="1:8" ht="14.25" customHeight="1" x14ac:dyDescent="0.3">
      <c r="A856" s="1"/>
      <c r="C856" s="21"/>
      <c r="H856" s="21"/>
    </row>
    <row r="857" spans="1:8" ht="14.25" customHeight="1" x14ac:dyDescent="0.3">
      <c r="A857" s="1"/>
      <c r="C857" s="21"/>
      <c r="H857" s="21"/>
    </row>
    <row r="858" spans="1:8" ht="14.25" customHeight="1" x14ac:dyDescent="0.3">
      <c r="A858" s="1"/>
      <c r="C858" s="21"/>
      <c r="H858" s="21"/>
    </row>
    <row r="859" spans="1:8" ht="14.25" customHeight="1" x14ac:dyDescent="0.3">
      <c r="A859" s="1"/>
      <c r="C859" s="21"/>
      <c r="H859" s="21"/>
    </row>
    <row r="860" spans="1:8" ht="14.25" customHeight="1" x14ac:dyDescent="0.3">
      <c r="A860" s="1"/>
      <c r="C860" s="21"/>
      <c r="H860" s="21"/>
    </row>
    <row r="861" spans="1:8" ht="14.25" customHeight="1" x14ac:dyDescent="0.3">
      <c r="A861" s="1"/>
      <c r="C861" s="21"/>
      <c r="H861" s="21"/>
    </row>
    <row r="862" spans="1:8" ht="14.25" customHeight="1" x14ac:dyDescent="0.3">
      <c r="A862" s="1"/>
      <c r="C862" s="21"/>
      <c r="H862" s="21"/>
    </row>
    <row r="863" spans="1:8" ht="14.25" customHeight="1" x14ac:dyDescent="0.3">
      <c r="A863" s="1"/>
      <c r="C863" s="21"/>
      <c r="H863" s="21"/>
    </row>
    <row r="864" spans="1:8" ht="14.25" customHeight="1" x14ac:dyDescent="0.3">
      <c r="A864" s="1"/>
      <c r="C864" s="21"/>
      <c r="H864" s="21"/>
    </row>
    <row r="865" spans="1:8" ht="14.25" customHeight="1" x14ac:dyDescent="0.3">
      <c r="A865" s="1"/>
      <c r="C865" s="21"/>
      <c r="H865" s="21"/>
    </row>
    <row r="866" spans="1:8" ht="14.25" customHeight="1" x14ac:dyDescent="0.3">
      <c r="A866" s="1"/>
      <c r="C866" s="21"/>
      <c r="H866" s="21"/>
    </row>
    <row r="867" spans="1:8" ht="14.25" customHeight="1" x14ac:dyDescent="0.3">
      <c r="A867" s="1"/>
      <c r="C867" s="21"/>
      <c r="H867" s="21"/>
    </row>
    <row r="868" spans="1:8" ht="14.25" customHeight="1" x14ac:dyDescent="0.3">
      <c r="A868" s="1"/>
      <c r="C868" s="21"/>
      <c r="H868" s="21"/>
    </row>
    <row r="869" spans="1:8" ht="14.25" customHeight="1" x14ac:dyDescent="0.3">
      <c r="A869" s="1"/>
      <c r="C869" s="21"/>
      <c r="H869" s="21"/>
    </row>
    <row r="870" spans="1:8" ht="14.25" customHeight="1" x14ac:dyDescent="0.3">
      <c r="A870" s="1"/>
      <c r="C870" s="21"/>
      <c r="H870" s="21"/>
    </row>
    <row r="871" spans="1:8" ht="14.25" customHeight="1" x14ac:dyDescent="0.3">
      <c r="A871" s="1"/>
      <c r="C871" s="21"/>
      <c r="H871" s="21"/>
    </row>
    <row r="872" spans="1:8" ht="14.25" customHeight="1" x14ac:dyDescent="0.3">
      <c r="A872" s="1"/>
      <c r="C872" s="21"/>
      <c r="H872" s="21"/>
    </row>
    <row r="873" spans="1:8" ht="14.25" customHeight="1" x14ac:dyDescent="0.3">
      <c r="A873" s="1"/>
      <c r="C873" s="21"/>
      <c r="H873" s="21"/>
    </row>
    <row r="874" spans="1:8" ht="14.25" customHeight="1" x14ac:dyDescent="0.3">
      <c r="A874" s="1"/>
      <c r="C874" s="21"/>
      <c r="H874" s="21"/>
    </row>
    <row r="875" spans="1:8" ht="14.25" customHeight="1" x14ac:dyDescent="0.3">
      <c r="A875" s="1"/>
      <c r="C875" s="21"/>
      <c r="H875" s="21"/>
    </row>
    <row r="876" spans="1:8" ht="14.25" customHeight="1" x14ac:dyDescent="0.3">
      <c r="A876" s="1"/>
      <c r="C876" s="21"/>
      <c r="H876" s="21"/>
    </row>
    <row r="877" spans="1:8" ht="14.25" customHeight="1" x14ac:dyDescent="0.3">
      <c r="A877" s="1"/>
      <c r="C877" s="21"/>
      <c r="H877" s="21"/>
    </row>
    <row r="878" spans="1:8" ht="14.25" customHeight="1" x14ac:dyDescent="0.3">
      <c r="A878" s="1"/>
      <c r="C878" s="21"/>
      <c r="H878" s="21"/>
    </row>
    <row r="879" spans="1:8" ht="14.25" customHeight="1" x14ac:dyDescent="0.3">
      <c r="A879" s="1"/>
      <c r="C879" s="21"/>
      <c r="H879" s="21"/>
    </row>
    <row r="880" spans="1:8" ht="14.25" customHeight="1" x14ac:dyDescent="0.3">
      <c r="A880" s="1"/>
      <c r="C880" s="21"/>
      <c r="H880" s="21"/>
    </row>
    <row r="881" spans="1:8" ht="14.25" customHeight="1" x14ac:dyDescent="0.3">
      <c r="A881" s="1"/>
      <c r="C881" s="21"/>
      <c r="H881" s="21"/>
    </row>
    <row r="882" spans="1:8" ht="14.25" customHeight="1" x14ac:dyDescent="0.3">
      <c r="A882" s="1"/>
      <c r="C882" s="21"/>
      <c r="H882" s="21"/>
    </row>
    <row r="883" spans="1:8" ht="14.25" customHeight="1" x14ac:dyDescent="0.3">
      <c r="A883" s="1"/>
      <c r="C883" s="21"/>
      <c r="H883" s="21"/>
    </row>
    <row r="884" spans="1:8" ht="14.25" customHeight="1" x14ac:dyDescent="0.3">
      <c r="A884" s="1"/>
      <c r="C884" s="21"/>
      <c r="H884" s="21"/>
    </row>
    <row r="885" spans="1:8" ht="14.25" customHeight="1" x14ac:dyDescent="0.3">
      <c r="A885" s="1"/>
      <c r="C885" s="21"/>
      <c r="H885" s="21"/>
    </row>
    <row r="886" spans="1:8" ht="14.25" customHeight="1" x14ac:dyDescent="0.3">
      <c r="A886" s="1"/>
      <c r="C886" s="21"/>
      <c r="H886" s="21"/>
    </row>
    <row r="887" spans="1:8" ht="14.25" customHeight="1" x14ac:dyDescent="0.3">
      <c r="A887" s="1"/>
      <c r="C887" s="21"/>
      <c r="H887" s="21"/>
    </row>
    <row r="888" spans="1:8" ht="14.25" customHeight="1" x14ac:dyDescent="0.3">
      <c r="A888" s="1"/>
      <c r="C888" s="21"/>
      <c r="H888" s="21"/>
    </row>
    <row r="889" spans="1:8" ht="14.25" customHeight="1" x14ac:dyDescent="0.3">
      <c r="A889" s="1"/>
      <c r="C889" s="21"/>
      <c r="H889" s="21"/>
    </row>
    <row r="890" spans="1:8" ht="14.25" customHeight="1" x14ac:dyDescent="0.3">
      <c r="A890" s="1"/>
      <c r="C890" s="21"/>
      <c r="H890" s="21"/>
    </row>
    <row r="891" spans="1:8" ht="14.25" customHeight="1" x14ac:dyDescent="0.3">
      <c r="A891" s="1"/>
      <c r="C891" s="21"/>
      <c r="H891" s="21"/>
    </row>
    <row r="892" spans="1:8" ht="14.25" customHeight="1" x14ac:dyDescent="0.3">
      <c r="A892" s="1"/>
      <c r="C892" s="21"/>
      <c r="H892" s="21"/>
    </row>
    <row r="893" spans="1:8" ht="14.25" customHeight="1" x14ac:dyDescent="0.3">
      <c r="A893" s="1"/>
      <c r="C893" s="21"/>
      <c r="H893" s="21"/>
    </row>
    <row r="894" spans="1:8" ht="14.25" customHeight="1" x14ac:dyDescent="0.3">
      <c r="A894" s="1"/>
      <c r="C894" s="21"/>
      <c r="H894" s="21"/>
    </row>
    <row r="895" spans="1:8" ht="14.25" customHeight="1" x14ac:dyDescent="0.3">
      <c r="A895" s="1"/>
      <c r="C895" s="21"/>
      <c r="H895" s="21"/>
    </row>
    <row r="896" spans="1:8" ht="14.25" customHeight="1" x14ac:dyDescent="0.3">
      <c r="A896" s="1"/>
      <c r="C896" s="21"/>
      <c r="H896" s="21"/>
    </row>
    <row r="897" spans="1:8" ht="14.25" customHeight="1" x14ac:dyDescent="0.3">
      <c r="A897" s="1"/>
      <c r="C897" s="21"/>
      <c r="H897" s="21"/>
    </row>
    <row r="898" spans="1:8" ht="14.25" customHeight="1" x14ac:dyDescent="0.3">
      <c r="A898" s="1"/>
      <c r="C898" s="21"/>
      <c r="H898" s="21"/>
    </row>
    <row r="899" spans="1:8" ht="14.25" customHeight="1" x14ac:dyDescent="0.3">
      <c r="A899" s="1"/>
      <c r="C899" s="21"/>
      <c r="H899" s="21"/>
    </row>
    <row r="900" spans="1:8" ht="14.25" customHeight="1" x14ac:dyDescent="0.3">
      <c r="A900" s="1"/>
      <c r="C900" s="21"/>
      <c r="H900" s="21"/>
    </row>
    <row r="901" spans="1:8" ht="14.25" customHeight="1" x14ac:dyDescent="0.3">
      <c r="A901" s="1"/>
      <c r="C901" s="21"/>
      <c r="H901" s="21"/>
    </row>
    <row r="902" spans="1:8" ht="14.25" customHeight="1" x14ac:dyDescent="0.3">
      <c r="A902" s="1"/>
      <c r="C902" s="21"/>
      <c r="H902" s="21"/>
    </row>
    <row r="903" spans="1:8" ht="14.25" customHeight="1" x14ac:dyDescent="0.3">
      <c r="A903" s="1"/>
      <c r="C903" s="21"/>
      <c r="H903" s="21"/>
    </row>
    <row r="904" spans="1:8" ht="14.25" customHeight="1" x14ac:dyDescent="0.3">
      <c r="A904" s="1"/>
      <c r="C904" s="21"/>
      <c r="H904" s="21"/>
    </row>
    <row r="905" spans="1:8" ht="14.25" customHeight="1" x14ac:dyDescent="0.3">
      <c r="A905" s="1"/>
      <c r="C905" s="21"/>
      <c r="H905" s="21"/>
    </row>
    <row r="906" spans="1:8" ht="14.25" customHeight="1" x14ac:dyDescent="0.3">
      <c r="A906" s="1"/>
      <c r="C906" s="21"/>
      <c r="H906" s="21"/>
    </row>
    <row r="907" spans="1:8" ht="14.25" customHeight="1" x14ac:dyDescent="0.3">
      <c r="A907" s="1"/>
      <c r="C907" s="21"/>
      <c r="H907" s="21"/>
    </row>
    <row r="908" spans="1:8" ht="14.25" customHeight="1" x14ac:dyDescent="0.3">
      <c r="A908" s="1"/>
      <c r="C908" s="21"/>
      <c r="H908" s="21"/>
    </row>
    <row r="909" spans="1:8" ht="14.25" customHeight="1" x14ac:dyDescent="0.3">
      <c r="A909" s="1"/>
      <c r="C909" s="21"/>
      <c r="H909" s="21"/>
    </row>
    <row r="910" spans="1:8" ht="14.25" customHeight="1" x14ac:dyDescent="0.3">
      <c r="A910" s="1"/>
      <c r="C910" s="21"/>
      <c r="H910" s="21"/>
    </row>
    <row r="911" spans="1:8" ht="14.25" customHeight="1" x14ac:dyDescent="0.3">
      <c r="A911" s="1"/>
      <c r="C911" s="21"/>
      <c r="H911" s="21"/>
    </row>
    <row r="912" spans="1:8" ht="14.25" customHeight="1" x14ac:dyDescent="0.3">
      <c r="A912" s="1"/>
      <c r="C912" s="21"/>
      <c r="H912" s="21"/>
    </row>
    <row r="913" spans="1:8" ht="14.25" customHeight="1" x14ac:dyDescent="0.3">
      <c r="A913" s="1"/>
      <c r="C913" s="21"/>
      <c r="H913" s="21"/>
    </row>
    <row r="914" spans="1:8" ht="14.25" customHeight="1" x14ac:dyDescent="0.3">
      <c r="A914" s="1"/>
      <c r="C914" s="21"/>
      <c r="H914" s="21"/>
    </row>
    <row r="915" spans="1:8" ht="14.25" customHeight="1" x14ac:dyDescent="0.3">
      <c r="A915" s="1"/>
      <c r="C915" s="21"/>
      <c r="H915" s="21"/>
    </row>
    <row r="916" spans="1:8" ht="14.25" customHeight="1" x14ac:dyDescent="0.3">
      <c r="A916" s="1"/>
      <c r="C916" s="21"/>
      <c r="H916" s="21"/>
    </row>
    <row r="917" spans="1:8" ht="14.25" customHeight="1" x14ac:dyDescent="0.3">
      <c r="A917" s="1"/>
      <c r="C917" s="21"/>
      <c r="H917" s="21"/>
    </row>
    <row r="918" spans="1:8" ht="14.25" customHeight="1" x14ac:dyDescent="0.3">
      <c r="A918" s="1"/>
      <c r="C918" s="21"/>
      <c r="H918" s="21"/>
    </row>
    <row r="919" spans="1:8" ht="14.25" customHeight="1" x14ac:dyDescent="0.3">
      <c r="A919" s="1"/>
      <c r="C919" s="21"/>
      <c r="H919" s="21"/>
    </row>
    <row r="920" spans="1:8" ht="14.25" customHeight="1" x14ac:dyDescent="0.3">
      <c r="A920" s="1"/>
      <c r="C920" s="21"/>
      <c r="H920" s="21"/>
    </row>
    <row r="921" spans="1:8" ht="14.25" customHeight="1" x14ac:dyDescent="0.3">
      <c r="A921" s="1"/>
      <c r="C921" s="21"/>
      <c r="H921" s="21"/>
    </row>
    <row r="922" spans="1:8" ht="14.25" customHeight="1" x14ac:dyDescent="0.3">
      <c r="A922" s="1"/>
      <c r="C922" s="21"/>
      <c r="H922" s="21"/>
    </row>
    <row r="923" spans="1:8" ht="14.25" customHeight="1" x14ac:dyDescent="0.3">
      <c r="A923" s="1"/>
      <c r="C923" s="21"/>
      <c r="H923" s="21"/>
    </row>
    <row r="924" spans="1:8" ht="14.25" customHeight="1" x14ac:dyDescent="0.3">
      <c r="A924" s="1"/>
      <c r="C924" s="21"/>
      <c r="H924" s="21"/>
    </row>
    <row r="925" spans="1:8" ht="14.25" customHeight="1" x14ac:dyDescent="0.3">
      <c r="A925" s="1"/>
      <c r="C925" s="21"/>
      <c r="H925" s="21"/>
    </row>
    <row r="926" spans="1:8" ht="14.25" customHeight="1" x14ac:dyDescent="0.3">
      <c r="A926" s="1"/>
      <c r="C926" s="21"/>
      <c r="H926" s="21"/>
    </row>
    <row r="927" spans="1:8" ht="14.25" customHeight="1" x14ac:dyDescent="0.3">
      <c r="A927" s="1"/>
      <c r="C927" s="21"/>
      <c r="H927" s="21"/>
    </row>
    <row r="928" spans="1:8" ht="14.25" customHeight="1" x14ac:dyDescent="0.3">
      <c r="A928" s="1"/>
      <c r="C928" s="21"/>
      <c r="H928" s="21"/>
    </row>
    <row r="929" spans="1:8" ht="14.25" customHeight="1" x14ac:dyDescent="0.3">
      <c r="A929" s="1"/>
      <c r="C929" s="21"/>
      <c r="H929" s="21"/>
    </row>
    <row r="930" spans="1:8" ht="14.25" customHeight="1" x14ac:dyDescent="0.3">
      <c r="A930" s="1"/>
      <c r="C930" s="21"/>
      <c r="H930" s="21"/>
    </row>
    <row r="931" spans="1:8" ht="14.25" customHeight="1" x14ac:dyDescent="0.3">
      <c r="A931" s="1"/>
      <c r="C931" s="21"/>
      <c r="H931" s="21"/>
    </row>
    <row r="932" spans="1:8" ht="14.25" customHeight="1" x14ac:dyDescent="0.3">
      <c r="A932" s="1"/>
      <c r="C932" s="21"/>
      <c r="H932" s="21"/>
    </row>
    <row r="933" spans="1:8" ht="14.25" customHeight="1" x14ac:dyDescent="0.3">
      <c r="A933" s="1"/>
      <c r="C933" s="21"/>
      <c r="H933" s="21"/>
    </row>
    <row r="934" spans="1:8" ht="14.25" customHeight="1" x14ac:dyDescent="0.3">
      <c r="A934" s="1"/>
      <c r="C934" s="21"/>
      <c r="H934" s="21"/>
    </row>
    <row r="935" spans="1:8" ht="14.25" customHeight="1" x14ac:dyDescent="0.3">
      <c r="A935" s="1"/>
      <c r="C935" s="21"/>
      <c r="H935" s="21"/>
    </row>
    <row r="936" spans="1:8" ht="14.25" customHeight="1" x14ac:dyDescent="0.3">
      <c r="A936" s="1"/>
      <c r="C936" s="21"/>
      <c r="H936" s="21"/>
    </row>
    <row r="937" spans="1:8" ht="14.25" customHeight="1" x14ac:dyDescent="0.3">
      <c r="A937" s="1"/>
      <c r="C937" s="21"/>
      <c r="H937" s="21"/>
    </row>
    <row r="938" spans="1:8" ht="14.25" customHeight="1" x14ac:dyDescent="0.3">
      <c r="A938" s="1"/>
      <c r="C938" s="21"/>
      <c r="H938" s="21"/>
    </row>
    <row r="939" spans="1:8" ht="14.25" customHeight="1" x14ac:dyDescent="0.3">
      <c r="A939" s="1"/>
      <c r="C939" s="21"/>
      <c r="H939" s="21"/>
    </row>
    <row r="940" spans="1:8" ht="14.25" customHeight="1" x14ac:dyDescent="0.3">
      <c r="A940" s="1"/>
      <c r="C940" s="21"/>
      <c r="H940" s="21"/>
    </row>
    <row r="941" spans="1:8" ht="14.25" customHeight="1" x14ac:dyDescent="0.3">
      <c r="A941" s="1"/>
      <c r="C941" s="21"/>
      <c r="H941" s="21"/>
    </row>
    <row r="942" spans="1:8" ht="14.25" customHeight="1" x14ac:dyDescent="0.3">
      <c r="A942" s="1"/>
      <c r="C942" s="21"/>
      <c r="H942" s="21"/>
    </row>
    <row r="943" spans="1:8" ht="14.25" customHeight="1" x14ac:dyDescent="0.3">
      <c r="A943" s="1"/>
      <c r="C943" s="21"/>
      <c r="H943" s="21"/>
    </row>
    <row r="944" spans="1:8" ht="14.25" customHeight="1" x14ac:dyDescent="0.3">
      <c r="A944" s="1"/>
      <c r="C944" s="21"/>
      <c r="H944" s="21"/>
    </row>
    <row r="945" spans="1:8" ht="14.25" customHeight="1" x14ac:dyDescent="0.3">
      <c r="A945" s="1"/>
      <c r="C945" s="21"/>
      <c r="H945" s="21"/>
    </row>
    <row r="946" spans="1:8" ht="14.25" customHeight="1" x14ac:dyDescent="0.3">
      <c r="A946" s="1"/>
      <c r="C946" s="21"/>
      <c r="H946" s="21"/>
    </row>
    <row r="947" spans="1:8" ht="14.25" customHeight="1" x14ac:dyDescent="0.3">
      <c r="A947" s="1"/>
      <c r="C947" s="21"/>
      <c r="H947" s="21"/>
    </row>
    <row r="948" spans="1:8" ht="14.25" customHeight="1" x14ac:dyDescent="0.3">
      <c r="A948" s="1"/>
      <c r="C948" s="21"/>
      <c r="H948" s="21"/>
    </row>
    <row r="949" spans="1:8" ht="14.25" customHeight="1" x14ac:dyDescent="0.3">
      <c r="A949" s="1"/>
      <c r="C949" s="21"/>
      <c r="H949" s="21"/>
    </row>
    <row r="950" spans="1:8" ht="14.25" customHeight="1" x14ac:dyDescent="0.3">
      <c r="A950" s="1"/>
      <c r="C950" s="21"/>
      <c r="H950" s="21"/>
    </row>
    <row r="951" spans="1:8" ht="14.25" customHeight="1" x14ac:dyDescent="0.3">
      <c r="A951" s="1"/>
      <c r="C951" s="21"/>
      <c r="H951" s="21"/>
    </row>
    <row r="952" spans="1:8" ht="14.25" customHeight="1" x14ac:dyDescent="0.3">
      <c r="A952" s="1"/>
      <c r="C952" s="21"/>
      <c r="H952" s="21"/>
    </row>
    <row r="953" spans="1:8" ht="14.25" customHeight="1" x14ac:dyDescent="0.3">
      <c r="A953" s="1"/>
      <c r="C953" s="21"/>
      <c r="H953" s="21"/>
    </row>
    <row r="954" spans="1:8" ht="14.25" customHeight="1" x14ac:dyDescent="0.3">
      <c r="A954" s="1"/>
      <c r="C954" s="21"/>
      <c r="H954" s="21"/>
    </row>
    <row r="955" spans="1:8" ht="14.25" customHeight="1" x14ac:dyDescent="0.3">
      <c r="A955" s="1"/>
      <c r="C955" s="21"/>
      <c r="H955" s="21"/>
    </row>
    <row r="956" spans="1:8" ht="14.25" customHeight="1" x14ac:dyDescent="0.3">
      <c r="A956" s="1"/>
      <c r="C956" s="21"/>
      <c r="H956" s="21"/>
    </row>
    <row r="957" spans="1:8" ht="14.25" customHeight="1" x14ac:dyDescent="0.3">
      <c r="A957" s="1"/>
      <c r="C957" s="21"/>
      <c r="H957" s="21"/>
    </row>
    <row r="958" spans="1:8" ht="14.25" customHeight="1" x14ac:dyDescent="0.3">
      <c r="A958" s="1"/>
      <c r="C958" s="21"/>
      <c r="H958" s="21"/>
    </row>
    <row r="959" spans="1:8" ht="14.25" customHeight="1" x14ac:dyDescent="0.3">
      <c r="A959" s="1"/>
      <c r="C959" s="21"/>
      <c r="H959" s="21"/>
    </row>
    <row r="960" spans="1:8" ht="14.25" customHeight="1" x14ac:dyDescent="0.3">
      <c r="A960" s="1"/>
      <c r="C960" s="21"/>
      <c r="H960" s="21"/>
    </row>
    <row r="961" spans="1:8" ht="14.25" customHeight="1" x14ac:dyDescent="0.3">
      <c r="A961" s="1"/>
      <c r="C961" s="21"/>
      <c r="H961" s="21"/>
    </row>
    <row r="962" spans="1:8" ht="14.25" customHeight="1" x14ac:dyDescent="0.3">
      <c r="A962" s="1"/>
      <c r="C962" s="21"/>
      <c r="H962" s="21"/>
    </row>
    <row r="963" spans="1:8" ht="14.25" customHeight="1" x14ac:dyDescent="0.3">
      <c r="A963" s="1"/>
      <c r="C963" s="21"/>
      <c r="H963" s="21"/>
    </row>
    <row r="964" spans="1:8" ht="14.25" customHeight="1" x14ac:dyDescent="0.3">
      <c r="A964" s="1"/>
      <c r="C964" s="21"/>
      <c r="H964" s="21"/>
    </row>
    <row r="965" spans="1:8" ht="14.25" customHeight="1" x14ac:dyDescent="0.3">
      <c r="A965" s="1"/>
      <c r="C965" s="21"/>
      <c r="H965" s="21"/>
    </row>
    <row r="966" spans="1:8" ht="14.25" customHeight="1" x14ac:dyDescent="0.3">
      <c r="A966" s="1"/>
      <c r="C966" s="21"/>
      <c r="H966" s="21"/>
    </row>
    <row r="967" spans="1:8" ht="14.25" customHeight="1" x14ac:dyDescent="0.3">
      <c r="A967" s="1"/>
      <c r="C967" s="21"/>
      <c r="H967" s="21"/>
    </row>
    <row r="968" spans="1:8" ht="14.25" customHeight="1" x14ac:dyDescent="0.3">
      <c r="A968" s="1"/>
      <c r="C968" s="21"/>
      <c r="H968" s="21"/>
    </row>
    <row r="969" spans="1:8" ht="14.25" customHeight="1" x14ac:dyDescent="0.3">
      <c r="A969" s="1"/>
      <c r="C969" s="21"/>
      <c r="H969" s="21"/>
    </row>
    <row r="970" spans="1:8" ht="14.25" customHeight="1" x14ac:dyDescent="0.3">
      <c r="A970" s="1"/>
      <c r="C970" s="21"/>
      <c r="H970" s="21"/>
    </row>
    <row r="971" spans="1:8" ht="14.25" customHeight="1" x14ac:dyDescent="0.3">
      <c r="A971" s="1"/>
      <c r="C971" s="21"/>
      <c r="H971" s="21"/>
    </row>
    <row r="972" spans="1:8" ht="14.25" customHeight="1" x14ac:dyDescent="0.3">
      <c r="A972" s="1"/>
      <c r="C972" s="21"/>
      <c r="H972" s="21"/>
    </row>
    <row r="973" spans="1:8" ht="14.25" customHeight="1" x14ac:dyDescent="0.3">
      <c r="A973" s="1"/>
      <c r="C973" s="21"/>
      <c r="H973" s="21"/>
    </row>
    <row r="974" spans="1:8" ht="14.25" customHeight="1" x14ac:dyDescent="0.3">
      <c r="A974" s="1"/>
      <c r="C974" s="21"/>
      <c r="H974" s="21"/>
    </row>
    <row r="975" spans="1:8" ht="14.25" customHeight="1" x14ac:dyDescent="0.3">
      <c r="A975" s="1"/>
      <c r="C975" s="21"/>
      <c r="H975" s="21"/>
    </row>
    <row r="976" spans="1:8" ht="14.25" customHeight="1" x14ac:dyDescent="0.3">
      <c r="A976" s="1"/>
      <c r="C976" s="21"/>
      <c r="H976" s="21"/>
    </row>
    <row r="977" spans="1:8" ht="14.25" customHeight="1" x14ac:dyDescent="0.3">
      <c r="A977" s="1"/>
      <c r="C977" s="21"/>
      <c r="H977" s="21"/>
    </row>
    <row r="978" spans="1:8" ht="14.25" customHeight="1" x14ac:dyDescent="0.3">
      <c r="A978" s="1"/>
      <c r="C978" s="21"/>
      <c r="H978" s="21"/>
    </row>
    <row r="979" spans="1:8" ht="14.25" customHeight="1" x14ac:dyDescent="0.3">
      <c r="A979" s="1"/>
      <c r="C979" s="21"/>
      <c r="H979" s="21"/>
    </row>
    <row r="980" spans="1:8" ht="14.25" customHeight="1" x14ac:dyDescent="0.3">
      <c r="A980" s="1"/>
      <c r="C980" s="21"/>
      <c r="H980" s="21"/>
    </row>
    <row r="981" spans="1:8" ht="14.25" customHeight="1" x14ac:dyDescent="0.3">
      <c r="A981" s="1"/>
      <c r="C981" s="21"/>
      <c r="H981" s="21"/>
    </row>
    <row r="982" spans="1:8" ht="14.25" customHeight="1" x14ac:dyDescent="0.3">
      <c r="A982" s="1"/>
      <c r="C982" s="21"/>
      <c r="H982" s="21"/>
    </row>
    <row r="983" spans="1:8" ht="14.25" customHeight="1" x14ac:dyDescent="0.3">
      <c r="A983" s="1"/>
      <c r="C983" s="21"/>
      <c r="H983" s="21"/>
    </row>
    <row r="984" spans="1:8" ht="14.25" customHeight="1" x14ac:dyDescent="0.3">
      <c r="A984" s="1"/>
      <c r="C984" s="21"/>
      <c r="H984" s="21"/>
    </row>
    <row r="985" spans="1:8" ht="14.25" customHeight="1" x14ac:dyDescent="0.3">
      <c r="A985" s="1"/>
      <c r="C985" s="21"/>
      <c r="H985" s="21"/>
    </row>
    <row r="986" spans="1:8" ht="14.25" customHeight="1" x14ac:dyDescent="0.3">
      <c r="A986" s="1"/>
      <c r="C986" s="21"/>
      <c r="H986" s="21"/>
    </row>
    <row r="987" spans="1:8" ht="14.25" customHeight="1" x14ac:dyDescent="0.3">
      <c r="A987" s="1"/>
      <c r="C987" s="21"/>
      <c r="H987" s="21"/>
    </row>
    <row r="988" spans="1:8" ht="14.25" customHeight="1" x14ac:dyDescent="0.3">
      <c r="A988" s="1"/>
      <c r="C988" s="21"/>
      <c r="H988" s="21"/>
    </row>
    <row r="989" spans="1:8" ht="14.25" customHeight="1" x14ac:dyDescent="0.3">
      <c r="A989" s="1"/>
      <c r="C989" s="21"/>
      <c r="H989" s="21"/>
    </row>
    <row r="990" spans="1:8" ht="14.25" customHeight="1" x14ac:dyDescent="0.3">
      <c r="A990" s="1"/>
      <c r="C990" s="21"/>
      <c r="H990" s="21"/>
    </row>
    <row r="991" spans="1:8" ht="14.25" customHeight="1" x14ac:dyDescent="0.3">
      <c r="A991" s="1"/>
      <c r="C991" s="21"/>
      <c r="H991" s="21"/>
    </row>
    <row r="992" spans="1:8" ht="14.25" customHeight="1" x14ac:dyDescent="0.3">
      <c r="A992" s="1"/>
      <c r="C992" s="21"/>
      <c r="H992" s="21"/>
    </row>
    <row r="993" spans="1:8" ht="14.25" customHeight="1" x14ac:dyDescent="0.3">
      <c r="A993" s="1"/>
      <c r="C993" s="21"/>
      <c r="H993" s="21"/>
    </row>
    <row r="994" spans="1:8" ht="14.25" customHeight="1" x14ac:dyDescent="0.3">
      <c r="A994" s="1"/>
      <c r="C994" s="21"/>
      <c r="H994" s="21"/>
    </row>
    <row r="995" spans="1:8" ht="14.25" customHeight="1" x14ac:dyDescent="0.3">
      <c r="A995" s="1"/>
      <c r="C995" s="21"/>
      <c r="H995" s="21"/>
    </row>
    <row r="996" spans="1:8" ht="14.25" customHeight="1" x14ac:dyDescent="0.3">
      <c r="A996" s="1"/>
      <c r="C996" s="21"/>
      <c r="H996" s="21"/>
    </row>
    <row r="997" spans="1:8" ht="14.25" customHeight="1" x14ac:dyDescent="0.3">
      <c r="A997" s="1"/>
      <c r="C997" s="21"/>
      <c r="H997" s="21"/>
    </row>
    <row r="998" spans="1:8" ht="14.25" customHeight="1" x14ac:dyDescent="0.3">
      <c r="A998" s="1"/>
      <c r="C998" s="21"/>
      <c r="H998" s="21"/>
    </row>
    <row r="999" spans="1:8" ht="14.25" customHeight="1" x14ac:dyDescent="0.3">
      <c r="A999" s="1"/>
      <c r="C999" s="21"/>
      <c r="H999" s="21"/>
    </row>
    <row r="1000" spans="1:8" ht="14.25" customHeight="1" x14ac:dyDescent="0.3">
      <c r="A1000" s="1"/>
      <c r="C1000" s="21"/>
      <c r="H1000" s="21"/>
    </row>
  </sheetData>
  <mergeCells count="2">
    <mergeCell ref="D6:F6"/>
    <mergeCell ref="I6:K6"/>
  </mergeCells>
  <pageMargins left="0.7" right="0.7" top="0.75" bottom="0.75" header="0" footer="0"/>
  <pageSetup orientation="landscape"/>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5">
    <tabColor theme="7"/>
  </sheetPr>
  <dimension ref="A1:Z1000"/>
  <sheetViews>
    <sheetView showGridLines="0" tabSelected="1" topLeftCell="A4" workbookViewId="0">
      <selection activeCell="E10" sqref="E10"/>
    </sheetView>
  </sheetViews>
  <sheetFormatPr baseColWidth="10" defaultColWidth="14.44140625" defaultRowHeight="15" customHeight="1" x14ac:dyDescent="0.3"/>
  <cols>
    <col min="1" max="1" width="21.6640625" customWidth="1"/>
    <col min="2" max="2" width="30.33203125" customWidth="1"/>
    <col min="3" max="4" width="23.6640625" customWidth="1"/>
    <col min="5" max="5" width="22.88671875" customWidth="1"/>
    <col min="6" max="6" width="23.5546875" customWidth="1"/>
    <col min="7" max="7" width="24" customWidth="1"/>
    <col min="8" max="8" width="18" customWidth="1"/>
    <col min="9" max="9" width="12.6640625" customWidth="1"/>
    <col min="10" max="10" width="15.44140625" customWidth="1"/>
    <col min="11" max="26" width="8.6640625" customWidth="1"/>
  </cols>
  <sheetData>
    <row r="1" spans="1:26" ht="150" customHeight="1" x14ac:dyDescent="0.3">
      <c r="A1" s="1"/>
    </row>
    <row r="2" spans="1:26" ht="14.25" customHeight="1" x14ac:dyDescent="0.3">
      <c r="A2" s="1"/>
      <c r="B2" s="1"/>
      <c r="C2" s="1"/>
      <c r="D2" s="1"/>
      <c r="E2" s="1"/>
      <c r="F2" s="1"/>
      <c r="G2" s="1"/>
      <c r="H2" s="1"/>
      <c r="I2" s="1"/>
      <c r="J2" s="1"/>
      <c r="K2" s="1"/>
      <c r="L2" s="1"/>
      <c r="M2" s="1"/>
      <c r="N2" s="1"/>
      <c r="O2" s="1"/>
      <c r="P2" s="1"/>
      <c r="Q2" s="1"/>
      <c r="R2" s="1"/>
      <c r="S2" s="1"/>
      <c r="T2" s="1"/>
      <c r="U2" s="1"/>
      <c r="V2" s="1"/>
      <c r="W2" s="1"/>
      <c r="X2" s="1"/>
      <c r="Y2" s="1"/>
      <c r="Z2" s="1"/>
    </row>
    <row r="3" spans="1:26" ht="14.25" customHeight="1" x14ac:dyDescent="0.3">
      <c r="A3" s="2"/>
      <c r="B3" s="1"/>
      <c r="C3" s="1"/>
      <c r="D3" s="1"/>
      <c r="E3" s="1"/>
      <c r="F3" s="1"/>
      <c r="G3" s="1"/>
      <c r="H3" s="1"/>
      <c r="I3" s="1"/>
      <c r="J3" s="1"/>
      <c r="K3" s="1"/>
      <c r="L3" s="1"/>
      <c r="M3" s="1"/>
      <c r="N3" s="1"/>
      <c r="O3" s="1"/>
      <c r="P3" s="1"/>
      <c r="Q3" s="1"/>
      <c r="R3" s="1"/>
      <c r="S3" s="1"/>
      <c r="T3" s="1"/>
      <c r="U3" s="1"/>
      <c r="V3" s="1"/>
      <c r="W3" s="1"/>
      <c r="X3" s="1"/>
      <c r="Y3" s="1"/>
      <c r="Z3" s="1"/>
    </row>
    <row r="4" spans="1:26" ht="14.25" customHeight="1" thickBot="1" x14ac:dyDescent="0.45">
      <c r="A4" s="2"/>
      <c r="B4" s="36"/>
      <c r="C4" s="72" t="s">
        <v>32</v>
      </c>
      <c r="D4" s="73" t="str">
        <f>'Country selection'!E8</f>
        <v>BRAZIL</v>
      </c>
      <c r="E4" s="1"/>
      <c r="F4" s="1"/>
      <c r="G4" s="1"/>
      <c r="H4" s="1"/>
      <c r="I4" s="1"/>
      <c r="J4" s="1"/>
      <c r="K4" s="1"/>
      <c r="L4" s="1"/>
      <c r="M4" s="1"/>
      <c r="N4" s="1"/>
      <c r="O4" s="1"/>
      <c r="P4" s="1"/>
      <c r="Q4" s="1"/>
      <c r="R4" s="1"/>
      <c r="S4" s="1"/>
      <c r="T4" s="1"/>
      <c r="U4" s="1"/>
      <c r="V4" s="1"/>
      <c r="W4" s="1"/>
      <c r="X4" s="1"/>
      <c r="Y4" s="1"/>
      <c r="Z4" s="1"/>
    </row>
    <row r="5" spans="1:26" ht="14.25" customHeight="1" thickTop="1" thickBot="1" x14ac:dyDescent="0.35">
      <c r="A5" s="1"/>
      <c r="B5" s="4"/>
      <c r="C5" s="128" t="s">
        <v>142</v>
      </c>
      <c r="D5" s="129"/>
      <c r="E5" s="128" t="s">
        <v>143</v>
      </c>
      <c r="F5" s="129"/>
      <c r="G5" s="130" t="s">
        <v>151</v>
      </c>
      <c r="H5" s="131"/>
    </row>
    <row r="6" spans="1:26" ht="14.25" customHeight="1" x14ac:dyDescent="0.3">
      <c r="A6" s="1"/>
      <c r="B6" s="37" t="s">
        <v>33</v>
      </c>
      <c r="C6" s="38" t="s">
        <v>34</v>
      </c>
      <c r="D6" s="31" t="s">
        <v>35</v>
      </c>
      <c r="E6" s="38" t="s">
        <v>34</v>
      </c>
      <c r="F6" s="31" t="s">
        <v>35</v>
      </c>
      <c r="G6" s="38" t="s">
        <v>34</v>
      </c>
      <c r="H6" s="31" t="s">
        <v>35</v>
      </c>
    </row>
    <row r="7" spans="1:26" ht="14.25" customHeight="1" x14ac:dyDescent="0.3">
      <c r="A7" s="1"/>
      <c r="B7" s="4" t="s">
        <v>36</v>
      </c>
      <c r="C7" s="39">
        <f>Customisation!$H$9</f>
        <v>500000</v>
      </c>
      <c r="D7" s="39">
        <f>Customisation!$H$9</f>
        <v>500000</v>
      </c>
      <c r="E7" s="39">
        <f>Customisation!$H$9</f>
        <v>500000</v>
      </c>
      <c r="F7" s="78">
        <f>Customisation!$H$9</f>
        <v>500000</v>
      </c>
      <c r="G7" s="88">
        <f>E7</f>
        <v>500000</v>
      </c>
      <c r="H7" s="88">
        <f>F7</f>
        <v>500000</v>
      </c>
      <c r="I7" s="79"/>
      <c r="J7" s="79"/>
    </row>
    <row r="8" spans="1:26" ht="14.25" customHeight="1" x14ac:dyDescent="0.3">
      <c r="A8" s="1"/>
      <c r="B8" s="4" t="s">
        <v>8</v>
      </c>
      <c r="C8" s="39">
        <f>Customisation!$H$10</f>
        <v>1484984</v>
      </c>
      <c r="D8" s="39">
        <f>Customisation!$H$10</f>
        <v>1484984</v>
      </c>
      <c r="E8" s="39">
        <f>Customisation!$H$10</f>
        <v>1484984</v>
      </c>
      <c r="F8" s="78">
        <f>Customisation!$H$10</f>
        <v>1484984</v>
      </c>
      <c r="G8" s="88">
        <f>E8</f>
        <v>1484984</v>
      </c>
      <c r="H8" s="88">
        <f>F8</f>
        <v>1484984</v>
      </c>
      <c r="I8" s="79"/>
      <c r="J8" s="79"/>
    </row>
    <row r="9" spans="1:26" ht="14.25" customHeight="1" x14ac:dyDescent="0.3">
      <c r="A9" s="1"/>
      <c r="B9" s="4"/>
      <c r="C9" s="40"/>
      <c r="D9" s="40"/>
      <c r="E9" s="40"/>
      <c r="F9" s="77"/>
      <c r="G9" s="89"/>
      <c r="H9" s="89"/>
      <c r="I9" s="79"/>
      <c r="J9" s="79"/>
    </row>
    <row r="10" spans="1:26" ht="14.25" customHeight="1" x14ac:dyDescent="0.3">
      <c r="A10" s="1"/>
      <c r="B10" s="41" t="s">
        <v>37</v>
      </c>
      <c r="C10" s="42">
        <f>Customisation!H16*C8*Customisation!H11</f>
        <v>31529477.2848</v>
      </c>
      <c r="D10" s="42">
        <f>Customisation!H16*D8*Customisation!H11</f>
        <v>31529477.2848</v>
      </c>
      <c r="E10" s="116">
        <f>(Customisation!H16*E8*(Customisation!H24-Customisation!H11))+'Country selection'!E25</f>
        <v>3344035.4695999976</v>
      </c>
      <c r="F10" s="117">
        <f>Customisation!H16*E8*(Customisation!H24-Customisation!H11)+'Country selection'!E25</f>
        <v>3344035.4695999976</v>
      </c>
      <c r="G10" s="114">
        <f>(C10*Customisation!$H$24/Customisation!$H$11)-C10+'Country selection'!E25</f>
        <v>3344035.4695999995</v>
      </c>
      <c r="H10" s="114">
        <f>(D10*Customisation!$H$24/Customisation!$H$11)-D10+'Country selection'!E25</f>
        <v>3344035.4695999995</v>
      </c>
      <c r="I10" s="79"/>
      <c r="J10" s="79"/>
    </row>
    <row r="11" spans="1:26" ht="14.25" customHeight="1" x14ac:dyDescent="0.3">
      <c r="A11" s="1"/>
      <c r="B11" s="4" t="s">
        <v>38</v>
      </c>
      <c r="C11" s="42">
        <f>Model!AI3*C8</f>
        <v>17157726.350417718</v>
      </c>
      <c r="D11" s="42">
        <f>Model!AJ3*D8</f>
        <v>2204512.7941585425</v>
      </c>
      <c r="E11" s="42">
        <f>Model!BQ3*E8</f>
        <v>1819758.8553473328</v>
      </c>
      <c r="F11" s="76">
        <f>Model!BR3*F8</f>
        <v>233811.96301681493</v>
      </c>
      <c r="G11" s="90">
        <f>(C11*Customisation!$H$24/Customisation!$H$11)-C11</f>
        <v>1819758.8553473316</v>
      </c>
      <c r="H11" s="90">
        <f>(D11*Customisation!$H$24/Customisation!$H$11)-D11</f>
        <v>233811.96301681502</v>
      </c>
      <c r="I11" s="80"/>
      <c r="J11" s="80"/>
    </row>
    <row r="12" spans="1:26" ht="14.25" customHeight="1" x14ac:dyDescent="0.3">
      <c r="A12" s="1"/>
      <c r="B12" s="4" t="s">
        <v>39</v>
      </c>
      <c r="C12" s="42">
        <f t="shared" ref="C12:D12" si="0">C10-C11</f>
        <v>14371750.934382282</v>
      </c>
      <c r="D12" s="42">
        <f t="shared" si="0"/>
        <v>29324964.49064146</v>
      </c>
      <c r="E12" s="42">
        <f t="shared" ref="E12:F12" si="1">E10-E11</f>
        <v>1524276.6142526648</v>
      </c>
      <c r="F12" s="76">
        <f t="shared" si="1"/>
        <v>3110223.5065831826</v>
      </c>
      <c r="G12" s="115">
        <f>G10-G11</f>
        <v>1524276.6142526679</v>
      </c>
      <c r="H12" s="115">
        <f>H10-H11</f>
        <v>3110223.5065831845</v>
      </c>
      <c r="I12" s="80"/>
      <c r="J12" s="80"/>
    </row>
    <row r="13" spans="1:26" ht="14.25" customHeight="1" x14ac:dyDescent="0.3">
      <c r="A13" s="1"/>
      <c r="B13" s="4"/>
      <c r="C13" s="40"/>
      <c r="D13" s="40"/>
      <c r="E13" s="40"/>
      <c r="F13" s="77"/>
      <c r="G13" s="89"/>
      <c r="H13" s="89"/>
      <c r="I13" s="80"/>
      <c r="J13" s="80"/>
    </row>
    <row r="14" spans="1:26" ht="14.25" customHeight="1" x14ac:dyDescent="0.3">
      <c r="A14" s="1"/>
      <c r="B14" s="4" t="s">
        <v>40</v>
      </c>
      <c r="C14" s="39">
        <f>Model!AA3*C8</f>
        <v>9990.5242520191623</v>
      </c>
      <c r="D14" s="39">
        <f>Model!AA3*D8</f>
        <v>9990.5242520191623</v>
      </c>
      <c r="E14" s="39">
        <f>Model!BI3*E8</f>
        <v>1059.6010570323356</v>
      </c>
      <c r="F14" s="78">
        <f>Model!BI3*F8</f>
        <v>1059.6010570323356</v>
      </c>
      <c r="G14" s="90">
        <f>(C14*Customisation!$H$24/Customisation!$H$11)-C14</f>
        <v>1059.6010570323342</v>
      </c>
      <c r="H14" s="90">
        <f>(D14*Customisation!$H$24/Customisation!$H$11)-D14</f>
        <v>1059.6010570323342</v>
      </c>
      <c r="I14" s="80"/>
      <c r="J14" s="80"/>
    </row>
    <row r="15" spans="1:26" ht="14.25" customHeight="1" x14ac:dyDescent="0.3">
      <c r="A15" s="1"/>
      <c r="B15" s="4" t="s">
        <v>41</v>
      </c>
      <c r="C15" s="39">
        <f>Model!AC3*C8</f>
        <v>5763.3473002196461</v>
      </c>
      <c r="D15" s="39">
        <f>Model!AC3*D8</f>
        <v>5763.3473002196461</v>
      </c>
      <c r="E15" s="39">
        <f>Model!BK3*E8</f>
        <v>611.26410759905309</v>
      </c>
      <c r="F15" s="78">
        <f>Model!BK3*F8</f>
        <v>611.26410759905309</v>
      </c>
      <c r="G15" s="90">
        <f>(C15*Customisation!$H$24/Customisation!$H$11)-C15</f>
        <v>611.2641075990532</v>
      </c>
      <c r="H15" s="90">
        <f>(D15*Customisation!$H$24/Customisation!$H$11)-D15</f>
        <v>611.2641075990532</v>
      </c>
      <c r="I15" s="80"/>
      <c r="J15" s="80"/>
    </row>
    <row r="16" spans="1:26" ht="14.25" customHeight="1" x14ac:dyDescent="0.3">
      <c r="A16" s="1"/>
      <c r="B16" s="4" t="s">
        <v>42</v>
      </c>
      <c r="C16" s="39">
        <f>Model!AE3*C8</f>
        <v>106386.31892671093</v>
      </c>
      <c r="D16" s="39">
        <f>Model!AF3*D8</f>
        <v>13624.743797911493</v>
      </c>
      <c r="E16" s="39">
        <f>Model!BM3*E8</f>
        <v>11283.397461923885</v>
      </c>
      <c r="F16" s="78">
        <f>Model!BN3*F8</f>
        <v>1445.0485846269751</v>
      </c>
      <c r="G16" s="90">
        <f>(C16*Customisation!$H$24/Customisation!$H$11)-C16</f>
        <v>11283.397461923872</v>
      </c>
      <c r="H16" s="90">
        <f>(D16*Customisation!$H$24/Customisation!$H$11)-D16</f>
        <v>1445.0485846269748</v>
      </c>
      <c r="I16" s="80"/>
      <c r="J16" s="80"/>
    </row>
    <row r="17" spans="1:10" ht="14.25" customHeight="1" x14ac:dyDescent="0.3">
      <c r="A17" s="1"/>
      <c r="B17" s="4" t="s">
        <v>43</v>
      </c>
      <c r="C17" s="39">
        <f>Model!AG3*C8</f>
        <v>6818.0052092528385</v>
      </c>
      <c r="D17" s="39">
        <f>Model!AH3*D8</f>
        <v>797.93739078952217</v>
      </c>
      <c r="E17" s="39">
        <f>Model!BO3*F8</f>
        <v>723.12176461772492</v>
      </c>
      <c r="F17" s="78">
        <f>Model!BP3*F8</f>
        <v>84.629723265555327</v>
      </c>
      <c r="G17" s="90">
        <f>(C17*Customisation!$H$24/Customisation!$H$11)-C17</f>
        <v>723.12176461772469</v>
      </c>
      <c r="H17" s="90">
        <f>(D17*Customisation!$H$24/Customisation!$H$11)-D17</f>
        <v>84.629723265555299</v>
      </c>
      <c r="I17" s="80"/>
      <c r="J17" s="80"/>
    </row>
    <row r="18" spans="1:10" ht="14.25" customHeight="1" x14ac:dyDescent="0.3">
      <c r="A18" s="1"/>
      <c r="B18" s="4"/>
      <c r="C18" s="40"/>
      <c r="D18" s="40"/>
      <c r="E18" s="40"/>
      <c r="F18" s="77"/>
      <c r="G18" s="89"/>
      <c r="H18" s="89"/>
      <c r="I18" s="80"/>
      <c r="J18" s="80"/>
    </row>
    <row r="19" spans="1:10" ht="14.25" customHeight="1" x14ac:dyDescent="0.3">
      <c r="A19" s="1"/>
      <c r="B19" s="4" t="s">
        <v>44</v>
      </c>
      <c r="C19" s="40"/>
      <c r="D19" s="40"/>
      <c r="E19" s="40"/>
      <c r="F19" s="77"/>
      <c r="G19" s="89"/>
      <c r="H19" s="89"/>
      <c r="I19" s="80"/>
      <c r="J19" s="80"/>
    </row>
    <row r="20" spans="1:10" ht="14.25" customHeight="1" x14ac:dyDescent="0.3">
      <c r="A20" s="1"/>
      <c r="B20" s="4" t="s">
        <v>45</v>
      </c>
      <c r="C20" s="42">
        <f t="shared" ref="C20:D20" si="2">C12/C14</f>
        <v>1438.538215997788</v>
      </c>
      <c r="D20" s="42">
        <f t="shared" si="2"/>
        <v>2935.2778443748493</v>
      </c>
      <c r="E20" s="42">
        <f t="shared" ref="E20:F22" si="3">IF(E14 &gt; 0,E$12/E14,0)</f>
        <v>1438.5382159977864</v>
      </c>
      <c r="F20" s="76">
        <f t="shared" si="3"/>
        <v>2935.2778443748462</v>
      </c>
      <c r="G20" s="91">
        <f t="shared" ref="G20:H20" si="4">G12/G14</f>
        <v>1438.5382159977912</v>
      </c>
      <c r="H20" s="91">
        <f t="shared" si="4"/>
        <v>2935.2778443748521</v>
      </c>
      <c r="I20" s="80"/>
      <c r="J20" s="80"/>
    </row>
    <row r="21" spans="1:10" ht="14.25" customHeight="1" x14ac:dyDescent="0.3">
      <c r="A21" s="1"/>
      <c r="B21" s="4" t="s">
        <v>46</v>
      </c>
      <c r="C21" s="42">
        <f t="shared" ref="C21:D21" si="5">C12/C15</f>
        <v>2493.646519243177</v>
      </c>
      <c r="D21" s="42">
        <f t="shared" si="5"/>
        <v>5088.182780434533</v>
      </c>
      <c r="E21" s="42">
        <f t="shared" si="3"/>
        <v>2493.646519243176</v>
      </c>
      <c r="F21" s="76">
        <f t="shared" si="3"/>
        <v>5088.1827804345312</v>
      </c>
      <c r="G21" s="87">
        <f t="shared" ref="G21:H21" si="6">G12/G15</f>
        <v>2493.6465192431801</v>
      </c>
      <c r="H21" s="87">
        <f t="shared" si="6"/>
        <v>5088.1827804345339</v>
      </c>
      <c r="I21" s="80"/>
      <c r="J21" s="80"/>
    </row>
    <row r="22" spans="1:10" ht="14.25" customHeight="1" x14ac:dyDescent="0.3">
      <c r="A22" s="1"/>
      <c r="B22" s="4" t="s">
        <v>47</v>
      </c>
      <c r="C22" s="42">
        <f t="shared" ref="C22:D22" si="7">C12/C16</f>
        <v>135.09021723256464</v>
      </c>
      <c r="D22" s="42">
        <f t="shared" si="7"/>
        <v>2152.3314438497273</v>
      </c>
      <c r="E22" s="42">
        <f t="shared" si="3"/>
        <v>135.09021723256453</v>
      </c>
      <c r="F22" s="76">
        <f t="shared" si="3"/>
        <v>2152.3314438497277</v>
      </c>
      <c r="G22" s="42">
        <f t="shared" ref="G22:H22" si="8">G12/G16</f>
        <v>135.09021723256495</v>
      </c>
      <c r="H22" s="42">
        <f t="shared" si="8"/>
        <v>2152.3314438497291</v>
      </c>
      <c r="I22" s="80"/>
      <c r="J22" s="80"/>
    </row>
    <row r="23" spans="1:10" ht="14.25" customHeight="1" x14ac:dyDescent="0.3">
      <c r="A23" s="1"/>
      <c r="B23" s="4" t="s">
        <v>48</v>
      </c>
      <c r="C23" s="42">
        <f t="shared" ref="C23:D23" si="9">C12/(C16+C17)</f>
        <v>126.95408098652776</v>
      </c>
      <c r="D23" s="42">
        <f t="shared" si="9"/>
        <v>2033.253325575494</v>
      </c>
      <c r="E23" s="42">
        <f>IF(E16+E17 &gt; 0, E12/(E16+E17),0)</f>
        <v>126.95408098652764</v>
      </c>
      <c r="F23" s="76">
        <f>IF(F16+F17 &gt; 0, F12/(F16+F17),0)</f>
        <v>2033.2533255754943</v>
      </c>
      <c r="G23" s="76">
        <f>IF(G16+G17 &gt; 0, G12/(G16+G17),0)</f>
        <v>126.95408098652804</v>
      </c>
      <c r="H23" s="76">
        <f>IF(H16+H17 &gt; 0, H12/(H16+H17),0)</f>
        <v>2033.2533255754961</v>
      </c>
      <c r="I23" s="80"/>
      <c r="J23" s="80"/>
    </row>
    <row r="24" spans="1:10" ht="14.25" customHeight="1" x14ac:dyDescent="0.3">
      <c r="A24" s="1"/>
      <c r="B24" s="4"/>
      <c r="C24" s="42"/>
      <c r="D24" s="42"/>
      <c r="E24" s="42"/>
      <c r="F24" s="76"/>
      <c r="G24" s="79"/>
      <c r="H24" s="79"/>
      <c r="I24" s="79"/>
      <c r="J24" s="79"/>
    </row>
    <row r="25" spans="1:10" ht="14.25" customHeight="1" thickBot="1" x14ac:dyDescent="0.35">
      <c r="A25" s="1"/>
      <c r="B25" s="4" t="s">
        <v>21</v>
      </c>
      <c r="C25" s="82">
        <f>Customisation!H23</f>
        <v>7507.16</v>
      </c>
      <c r="D25" s="82">
        <f>Customisation!H23</f>
        <v>7507.16</v>
      </c>
      <c r="E25" s="82">
        <f>Customisation!H23</f>
        <v>7507.16</v>
      </c>
      <c r="F25" s="83">
        <f>Customisation!H23</f>
        <v>7507.16</v>
      </c>
      <c r="G25" s="79"/>
      <c r="H25" s="79"/>
      <c r="I25" s="79"/>
      <c r="J25" s="79"/>
    </row>
    <row r="26" spans="1:10" ht="14.25" customHeight="1" thickBot="1" x14ac:dyDescent="0.35">
      <c r="A26" s="1"/>
      <c r="B26" s="81" t="s">
        <v>150</v>
      </c>
      <c r="C26" s="84">
        <f>(C11-C10)/C10</f>
        <v>-0.45581951151821787</v>
      </c>
      <c r="D26" s="85">
        <f t="shared" ref="D26:F26" si="10">(D11-D10)/D10</f>
        <v>-0.93008089622781942</v>
      </c>
      <c r="E26" s="85">
        <f t="shared" si="10"/>
        <v>-0.45581951151821776</v>
      </c>
      <c r="F26" s="86">
        <f t="shared" si="10"/>
        <v>-0.93008089622781942</v>
      </c>
    </row>
    <row r="27" spans="1:10" ht="14.25" customHeight="1" x14ac:dyDescent="0.3">
      <c r="A27" s="1"/>
      <c r="B27" s="4"/>
      <c r="C27" s="21"/>
      <c r="D27" s="21"/>
    </row>
    <row r="28" spans="1:10" ht="14.25" customHeight="1" x14ac:dyDescent="0.3">
      <c r="A28" s="1"/>
      <c r="B28" s="4"/>
      <c r="C28" s="21"/>
      <c r="D28" s="21"/>
    </row>
    <row r="29" spans="1:10" ht="14.25" customHeight="1" x14ac:dyDescent="0.3">
      <c r="A29" s="1"/>
      <c r="B29" s="4"/>
      <c r="C29" s="21"/>
      <c r="D29" s="21"/>
    </row>
    <row r="30" spans="1:10" ht="14.25" customHeight="1" x14ac:dyDescent="0.3">
      <c r="A30" s="1"/>
      <c r="B30" s="4"/>
      <c r="C30" s="21"/>
      <c r="D30" s="21"/>
    </row>
    <row r="31" spans="1:10" ht="14.25" customHeight="1" x14ac:dyDescent="0.3">
      <c r="A31" s="1"/>
      <c r="B31" s="4"/>
      <c r="C31" s="21"/>
      <c r="D31" s="21"/>
    </row>
    <row r="32" spans="1:10" ht="14.25" customHeight="1" x14ac:dyDescent="0.3">
      <c r="A32" s="1"/>
      <c r="B32" s="4"/>
      <c r="C32" s="21"/>
      <c r="D32" s="21"/>
    </row>
    <row r="33" spans="1:4" ht="14.25" customHeight="1" x14ac:dyDescent="0.3">
      <c r="A33" s="1"/>
      <c r="B33" s="4"/>
      <c r="C33" s="21"/>
      <c r="D33" s="21"/>
    </row>
    <row r="34" spans="1:4" ht="14.25" customHeight="1" x14ac:dyDescent="0.3">
      <c r="A34" s="1"/>
      <c r="B34" s="4"/>
      <c r="C34" s="21"/>
      <c r="D34" s="21"/>
    </row>
    <row r="35" spans="1:4" ht="14.25" customHeight="1" x14ac:dyDescent="0.3">
      <c r="A35" s="1"/>
      <c r="B35" s="4"/>
      <c r="C35" s="21"/>
      <c r="D35" s="21"/>
    </row>
    <row r="36" spans="1:4" ht="14.25" customHeight="1" x14ac:dyDescent="0.3">
      <c r="A36" s="1"/>
      <c r="B36" s="4"/>
      <c r="C36" s="21"/>
      <c r="D36" s="21"/>
    </row>
    <row r="37" spans="1:4" ht="14.25" customHeight="1" x14ac:dyDescent="0.3">
      <c r="A37" s="1"/>
      <c r="B37" s="4"/>
      <c r="C37" s="21"/>
      <c r="D37" s="21"/>
    </row>
    <row r="38" spans="1:4" ht="14.25" customHeight="1" x14ac:dyDescent="0.3">
      <c r="A38" s="1"/>
      <c r="B38" s="4"/>
      <c r="C38" s="21"/>
      <c r="D38" s="21"/>
    </row>
    <row r="39" spans="1:4" ht="14.25" customHeight="1" x14ac:dyDescent="0.3">
      <c r="A39" s="1"/>
      <c r="B39" s="4"/>
      <c r="C39" s="21"/>
      <c r="D39" s="21"/>
    </row>
    <row r="40" spans="1:4" ht="14.25" customHeight="1" x14ac:dyDescent="0.3">
      <c r="A40" s="1"/>
      <c r="B40" s="4"/>
      <c r="C40" s="21"/>
      <c r="D40" s="21"/>
    </row>
    <row r="41" spans="1:4" ht="14.25" customHeight="1" x14ac:dyDescent="0.3">
      <c r="A41" s="1"/>
      <c r="B41" s="4"/>
      <c r="C41" s="21"/>
      <c r="D41" s="21"/>
    </row>
    <row r="42" spans="1:4" ht="14.25" customHeight="1" x14ac:dyDescent="0.3">
      <c r="A42" s="1"/>
      <c r="B42" s="4"/>
      <c r="C42" s="21"/>
      <c r="D42" s="21"/>
    </row>
    <row r="43" spans="1:4" ht="14.25" customHeight="1" x14ac:dyDescent="0.3">
      <c r="A43" s="1"/>
      <c r="B43" s="4"/>
      <c r="C43" s="21"/>
      <c r="D43" s="21"/>
    </row>
    <row r="44" spans="1:4" ht="14.25" customHeight="1" x14ac:dyDescent="0.3">
      <c r="A44" s="1"/>
      <c r="B44" s="4"/>
      <c r="C44" s="21"/>
      <c r="D44" s="21"/>
    </row>
    <row r="45" spans="1:4" ht="14.25" customHeight="1" x14ac:dyDescent="0.3">
      <c r="A45" s="1"/>
      <c r="B45" s="4"/>
      <c r="C45" s="21"/>
      <c r="D45" s="21"/>
    </row>
    <row r="46" spans="1:4" ht="14.25" customHeight="1" x14ac:dyDescent="0.3">
      <c r="A46" s="1"/>
      <c r="B46" s="4"/>
      <c r="C46" s="21"/>
      <c r="D46" s="21"/>
    </row>
    <row r="47" spans="1:4" ht="14.25" customHeight="1" x14ac:dyDescent="0.3">
      <c r="A47" s="1"/>
      <c r="B47" s="4"/>
      <c r="C47" s="21"/>
      <c r="D47" s="21"/>
    </row>
    <row r="48" spans="1:4" ht="14.25" customHeight="1" x14ac:dyDescent="0.3">
      <c r="A48" s="1"/>
      <c r="B48" s="4"/>
      <c r="C48" s="21"/>
      <c r="D48" s="21"/>
    </row>
    <row r="49" spans="1:4" ht="14.25" customHeight="1" x14ac:dyDescent="0.3">
      <c r="A49" s="1"/>
      <c r="B49" s="4"/>
      <c r="C49" s="21"/>
      <c r="D49" s="21"/>
    </row>
    <row r="50" spans="1:4" ht="14.25" customHeight="1" x14ac:dyDescent="0.3">
      <c r="A50" s="1"/>
      <c r="B50" s="4"/>
      <c r="C50" s="21"/>
      <c r="D50" s="21"/>
    </row>
    <row r="51" spans="1:4" ht="14.25" customHeight="1" x14ac:dyDescent="0.3">
      <c r="A51" s="1"/>
      <c r="B51" s="4"/>
      <c r="C51" s="21"/>
      <c r="D51" s="21"/>
    </row>
    <row r="52" spans="1:4" ht="14.25" customHeight="1" x14ac:dyDescent="0.3">
      <c r="A52" s="1"/>
      <c r="B52" s="4"/>
      <c r="C52" s="21"/>
      <c r="D52" s="21"/>
    </row>
    <row r="53" spans="1:4" ht="14.25" customHeight="1" x14ac:dyDescent="0.3">
      <c r="A53" s="1"/>
      <c r="B53" s="4"/>
      <c r="C53" s="21"/>
      <c r="D53" s="21"/>
    </row>
    <row r="54" spans="1:4" ht="14.25" customHeight="1" x14ac:dyDescent="0.3">
      <c r="A54" s="1"/>
      <c r="B54" s="4"/>
      <c r="C54" s="21"/>
      <c r="D54" s="21"/>
    </row>
    <row r="55" spans="1:4" ht="14.25" customHeight="1" x14ac:dyDescent="0.3">
      <c r="A55" s="1"/>
      <c r="B55" s="4"/>
      <c r="C55" s="21"/>
      <c r="D55" s="21"/>
    </row>
    <row r="56" spans="1:4" ht="14.25" customHeight="1" x14ac:dyDescent="0.3">
      <c r="A56" s="1"/>
      <c r="B56" s="4"/>
      <c r="C56" s="21"/>
      <c r="D56" s="21"/>
    </row>
    <row r="57" spans="1:4" ht="14.25" customHeight="1" x14ac:dyDescent="0.3">
      <c r="A57" s="1"/>
      <c r="B57" s="4"/>
      <c r="C57" s="21"/>
      <c r="D57" s="21"/>
    </row>
    <row r="58" spans="1:4" ht="14.25" customHeight="1" x14ac:dyDescent="0.3">
      <c r="A58" s="1"/>
      <c r="B58" s="4"/>
      <c r="C58" s="21"/>
      <c r="D58" s="21"/>
    </row>
    <row r="59" spans="1:4" ht="14.25" customHeight="1" x14ac:dyDescent="0.3">
      <c r="A59" s="1"/>
      <c r="B59" s="4"/>
      <c r="C59" s="21"/>
      <c r="D59" s="21"/>
    </row>
    <row r="60" spans="1:4" ht="14.25" customHeight="1" x14ac:dyDescent="0.3">
      <c r="A60" s="1"/>
      <c r="B60" s="4"/>
      <c r="C60" s="21"/>
      <c r="D60" s="21"/>
    </row>
    <row r="61" spans="1:4" ht="14.25" customHeight="1" x14ac:dyDescent="0.3">
      <c r="A61" s="1"/>
      <c r="B61" s="4"/>
      <c r="C61" s="21"/>
      <c r="D61" s="21"/>
    </row>
    <row r="62" spans="1:4" ht="14.25" customHeight="1" x14ac:dyDescent="0.3">
      <c r="A62" s="1"/>
      <c r="B62" s="4"/>
      <c r="C62" s="21"/>
      <c r="D62" s="21"/>
    </row>
    <row r="63" spans="1:4" ht="14.25" customHeight="1" x14ac:dyDescent="0.3">
      <c r="A63" s="1"/>
      <c r="B63" s="4"/>
      <c r="C63" s="21"/>
      <c r="D63" s="21"/>
    </row>
    <row r="64" spans="1:4" ht="14.25" customHeight="1" x14ac:dyDescent="0.3">
      <c r="A64" s="1"/>
      <c r="B64" s="4"/>
      <c r="C64" s="21"/>
      <c r="D64" s="21"/>
    </row>
    <row r="65" spans="1:4" ht="14.25" customHeight="1" x14ac:dyDescent="0.3">
      <c r="A65" s="1"/>
      <c r="B65" s="4"/>
      <c r="C65" s="21"/>
      <c r="D65" s="21"/>
    </row>
    <row r="66" spans="1:4" ht="14.25" customHeight="1" x14ac:dyDescent="0.3">
      <c r="A66" s="1"/>
      <c r="B66" s="4"/>
      <c r="C66" s="21"/>
      <c r="D66" s="21"/>
    </row>
    <row r="67" spans="1:4" ht="14.25" customHeight="1" x14ac:dyDescent="0.3">
      <c r="A67" s="1"/>
      <c r="B67" s="4"/>
      <c r="C67" s="21"/>
      <c r="D67" s="21"/>
    </row>
    <row r="68" spans="1:4" ht="14.25" customHeight="1" x14ac:dyDescent="0.3">
      <c r="A68" s="1"/>
      <c r="B68" s="4"/>
      <c r="C68" s="21"/>
      <c r="D68" s="21"/>
    </row>
    <row r="69" spans="1:4" ht="14.25" customHeight="1" x14ac:dyDescent="0.3">
      <c r="A69" s="1"/>
      <c r="B69" s="4"/>
      <c r="C69" s="21"/>
      <c r="D69" s="21"/>
    </row>
    <row r="70" spans="1:4" ht="14.25" customHeight="1" x14ac:dyDescent="0.3">
      <c r="A70" s="1"/>
      <c r="B70" s="4"/>
      <c r="C70" s="21"/>
      <c r="D70" s="21"/>
    </row>
    <row r="71" spans="1:4" ht="14.25" customHeight="1" x14ac:dyDescent="0.3">
      <c r="A71" s="1"/>
      <c r="B71" s="4"/>
      <c r="C71" s="21"/>
      <c r="D71" s="21"/>
    </row>
    <row r="72" spans="1:4" ht="14.25" customHeight="1" x14ac:dyDescent="0.3">
      <c r="A72" s="1"/>
      <c r="B72" s="4"/>
      <c r="C72" s="21"/>
      <c r="D72" s="21"/>
    </row>
    <row r="73" spans="1:4" ht="14.25" customHeight="1" x14ac:dyDescent="0.3">
      <c r="A73" s="1"/>
      <c r="B73" s="4"/>
      <c r="C73" s="21"/>
      <c r="D73" s="21"/>
    </row>
    <row r="74" spans="1:4" ht="14.25" customHeight="1" x14ac:dyDescent="0.3">
      <c r="A74" s="1"/>
      <c r="B74" s="4"/>
      <c r="C74" s="21"/>
      <c r="D74" s="21"/>
    </row>
    <row r="75" spans="1:4" ht="14.25" customHeight="1" x14ac:dyDescent="0.3">
      <c r="A75" s="1"/>
      <c r="B75" s="4"/>
      <c r="C75" s="21"/>
      <c r="D75" s="21"/>
    </row>
    <row r="76" spans="1:4" ht="14.25" customHeight="1" x14ac:dyDescent="0.3">
      <c r="A76" s="1"/>
      <c r="B76" s="4"/>
      <c r="C76" s="21"/>
      <c r="D76" s="21"/>
    </row>
    <row r="77" spans="1:4" ht="14.25" customHeight="1" x14ac:dyDescent="0.3">
      <c r="A77" s="1"/>
      <c r="B77" s="4"/>
      <c r="C77" s="21"/>
      <c r="D77" s="21"/>
    </row>
    <row r="78" spans="1:4" ht="14.25" customHeight="1" x14ac:dyDescent="0.3">
      <c r="A78" s="1"/>
      <c r="B78" s="4"/>
      <c r="C78" s="21"/>
      <c r="D78" s="21"/>
    </row>
    <row r="79" spans="1:4" ht="14.25" customHeight="1" x14ac:dyDescent="0.3">
      <c r="A79" s="1"/>
      <c r="B79" s="4"/>
      <c r="C79" s="21"/>
      <c r="D79" s="21"/>
    </row>
    <row r="80" spans="1:4" ht="14.25" customHeight="1" x14ac:dyDescent="0.3">
      <c r="A80" s="1"/>
      <c r="B80" s="4"/>
      <c r="C80" s="21"/>
      <c r="D80" s="21"/>
    </row>
    <row r="81" spans="1:4" ht="14.25" customHeight="1" x14ac:dyDescent="0.3">
      <c r="A81" s="1"/>
      <c r="B81" s="4"/>
      <c r="C81" s="21"/>
      <c r="D81" s="21"/>
    </row>
    <row r="82" spans="1:4" ht="14.25" customHeight="1" x14ac:dyDescent="0.3">
      <c r="A82" s="1"/>
      <c r="B82" s="4"/>
      <c r="C82" s="21"/>
      <c r="D82" s="21"/>
    </row>
    <row r="83" spans="1:4" ht="14.25" customHeight="1" x14ac:dyDescent="0.3">
      <c r="A83" s="1"/>
      <c r="B83" s="4"/>
      <c r="C83" s="21"/>
      <c r="D83" s="21"/>
    </row>
    <row r="84" spans="1:4" ht="14.25" customHeight="1" x14ac:dyDescent="0.3">
      <c r="A84" s="1"/>
      <c r="B84" s="4"/>
      <c r="C84" s="21"/>
      <c r="D84" s="21"/>
    </row>
    <row r="85" spans="1:4" ht="14.25" customHeight="1" x14ac:dyDescent="0.3">
      <c r="A85" s="1"/>
      <c r="B85" s="4"/>
      <c r="C85" s="21"/>
      <c r="D85" s="21"/>
    </row>
    <row r="86" spans="1:4" ht="14.25" customHeight="1" x14ac:dyDescent="0.3">
      <c r="A86" s="1"/>
      <c r="B86" s="4"/>
      <c r="C86" s="21"/>
      <c r="D86" s="21"/>
    </row>
    <row r="87" spans="1:4" ht="14.25" customHeight="1" x14ac:dyDescent="0.3">
      <c r="A87" s="1"/>
      <c r="B87" s="4"/>
      <c r="C87" s="21"/>
      <c r="D87" s="21"/>
    </row>
    <row r="88" spans="1:4" ht="14.25" customHeight="1" x14ac:dyDescent="0.3">
      <c r="A88" s="1"/>
      <c r="B88" s="4"/>
      <c r="C88" s="21"/>
      <c r="D88" s="21"/>
    </row>
    <row r="89" spans="1:4" ht="14.25" customHeight="1" x14ac:dyDescent="0.3">
      <c r="A89" s="1"/>
      <c r="B89" s="4"/>
      <c r="C89" s="21"/>
      <c r="D89" s="21"/>
    </row>
    <row r="90" spans="1:4" ht="14.25" customHeight="1" x14ac:dyDescent="0.3">
      <c r="A90" s="1"/>
      <c r="B90" s="4"/>
      <c r="C90" s="21"/>
      <c r="D90" s="21"/>
    </row>
    <row r="91" spans="1:4" ht="14.25" customHeight="1" x14ac:dyDescent="0.3">
      <c r="A91" s="1"/>
      <c r="B91" s="4"/>
      <c r="C91" s="21"/>
      <c r="D91" s="21"/>
    </row>
    <row r="92" spans="1:4" ht="14.25" customHeight="1" x14ac:dyDescent="0.3">
      <c r="A92" s="1"/>
      <c r="B92" s="4"/>
      <c r="C92" s="21"/>
      <c r="D92" s="21"/>
    </row>
    <row r="93" spans="1:4" ht="14.25" customHeight="1" x14ac:dyDescent="0.3">
      <c r="A93" s="1"/>
      <c r="B93" s="4"/>
      <c r="C93" s="21"/>
      <c r="D93" s="21"/>
    </row>
    <row r="94" spans="1:4" ht="14.25" customHeight="1" x14ac:dyDescent="0.3">
      <c r="A94" s="1"/>
      <c r="B94" s="4"/>
      <c r="C94" s="21"/>
      <c r="D94" s="21"/>
    </row>
    <row r="95" spans="1:4" ht="14.25" customHeight="1" x14ac:dyDescent="0.3">
      <c r="A95" s="1"/>
      <c r="B95" s="4"/>
      <c r="C95" s="21"/>
      <c r="D95" s="21"/>
    </row>
    <row r="96" spans="1:4" ht="14.25" customHeight="1" x14ac:dyDescent="0.3">
      <c r="A96" s="1"/>
      <c r="B96" s="4"/>
      <c r="C96" s="21"/>
      <c r="D96" s="21"/>
    </row>
    <row r="97" spans="1:4" ht="14.25" customHeight="1" x14ac:dyDescent="0.3">
      <c r="A97" s="1"/>
      <c r="B97" s="4"/>
      <c r="C97" s="21"/>
      <c r="D97" s="21"/>
    </row>
    <row r="98" spans="1:4" ht="14.25" customHeight="1" x14ac:dyDescent="0.3">
      <c r="A98" s="1"/>
      <c r="B98" s="4"/>
      <c r="C98" s="21"/>
      <c r="D98" s="21"/>
    </row>
    <row r="99" spans="1:4" ht="14.25" customHeight="1" x14ac:dyDescent="0.3">
      <c r="A99" s="1"/>
      <c r="B99" s="4"/>
      <c r="C99" s="21"/>
      <c r="D99" s="21"/>
    </row>
    <row r="100" spans="1:4" ht="14.25" customHeight="1" x14ac:dyDescent="0.3">
      <c r="A100" s="1"/>
      <c r="B100" s="4"/>
      <c r="C100" s="21"/>
      <c r="D100" s="21"/>
    </row>
    <row r="101" spans="1:4" ht="14.25" customHeight="1" x14ac:dyDescent="0.3">
      <c r="A101" s="1"/>
      <c r="B101" s="4"/>
      <c r="C101" s="21"/>
      <c r="D101" s="21"/>
    </row>
    <row r="102" spans="1:4" ht="14.25" customHeight="1" x14ac:dyDescent="0.3">
      <c r="A102" s="1"/>
      <c r="B102" s="4"/>
      <c r="C102" s="21"/>
      <c r="D102" s="21"/>
    </row>
    <row r="103" spans="1:4" ht="14.25" customHeight="1" x14ac:dyDescent="0.3">
      <c r="A103" s="1"/>
      <c r="B103" s="4"/>
      <c r="C103" s="21"/>
      <c r="D103" s="21"/>
    </row>
    <row r="104" spans="1:4" ht="14.25" customHeight="1" x14ac:dyDescent="0.3">
      <c r="A104" s="1"/>
      <c r="B104" s="4"/>
      <c r="C104" s="21"/>
      <c r="D104" s="21"/>
    </row>
    <row r="105" spans="1:4" ht="14.25" customHeight="1" x14ac:dyDescent="0.3">
      <c r="A105" s="1"/>
      <c r="B105" s="4"/>
      <c r="C105" s="21"/>
      <c r="D105" s="21"/>
    </row>
    <row r="106" spans="1:4" ht="14.25" customHeight="1" x14ac:dyDescent="0.3">
      <c r="A106" s="1"/>
      <c r="B106" s="4"/>
      <c r="C106" s="21"/>
      <c r="D106" s="21"/>
    </row>
    <row r="107" spans="1:4" ht="14.25" customHeight="1" x14ac:dyDescent="0.3">
      <c r="A107" s="1"/>
      <c r="B107" s="4"/>
      <c r="C107" s="21"/>
      <c r="D107" s="21"/>
    </row>
    <row r="108" spans="1:4" ht="14.25" customHeight="1" x14ac:dyDescent="0.3">
      <c r="A108" s="1"/>
      <c r="B108" s="4"/>
      <c r="C108" s="21"/>
      <c r="D108" s="21"/>
    </row>
    <row r="109" spans="1:4" ht="14.25" customHeight="1" x14ac:dyDescent="0.3">
      <c r="A109" s="1"/>
      <c r="B109" s="4"/>
      <c r="C109" s="21"/>
      <c r="D109" s="21"/>
    </row>
    <row r="110" spans="1:4" ht="14.25" customHeight="1" x14ac:dyDescent="0.3">
      <c r="A110" s="1"/>
      <c r="B110" s="4"/>
      <c r="C110" s="21"/>
      <c r="D110" s="21"/>
    </row>
    <row r="111" spans="1:4" ht="14.25" customHeight="1" x14ac:dyDescent="0.3">
      <c r="A111" s="1"/>
      <c r="B111" s="4"/>
      <c r="C111" s="21"/>
      <c r="D111" s="21"/>
    </row>
    <row r="112" spans="1:4" ht="14.25" customHeight="1" x14ac:dyDescent="0.3">
      <c r="A112" s="1"/>
      <c r="B112" s="4"/>
      <c r="C112" s="21"/>
      <c r="D112" s="21"/>
    </row>
    <row r="113" spans="1:4" ht="14.25" customHeight="1" x14ac:dyDescent="0.3">
      <c r="A113" s="1"/>
      <c r="B113" s="4"/>
      <c r="C113" s="21"/>
      <c r="D113" s="21"/>
    </row>
    <row r="114" spans="1:4" ht="14.25" customHeight="1" x14ac:dyDescent="0.3">
      <c r="A114" s="1"/>
      <c r="B114" s="4"/>
      <c r="C114" s="21"/>
      <c r="D114" s="21"/>
    </row>
    <row r="115" spans="1:4" ht="14.25" customHeight="1" x14ac:dyDescent="0.3">
      <c r="A115" s="1"/>
      <c r="B115" s="4"/>
      <c r="C115" s="21"/>
      <c r="D115" s="21"/>
    </row>
    <row r="116" spans="1:4" ht="14.25" customHeight="1" x14ac:dyDescent="0.3">
      <c r="A116" s="1"/>
      <c r="B116" s="4"/>
      <c r="C116" s="21"/>
      <c r="D116" s="21"/>
    </row>
    <row r="117" spans="1:4" ht="14.25" customHeight="1" x14ac:dyDescent="0.3">
      <c r="A117" s="1"/>
      <c r="B117" s="4"/>
      <c r="C117" s="21"/>
      <c r="D117" s="21"/>
    </row>
    <row r="118" spans="1:4" ht="14.25" customHeight="1" x14ac:dyDescent="0.3">
      <c r="A118" s="1"/>
      <c r="B118" s="4"/>
      <c r="C118" s="21"/>
      <c r="D118" s="21"/>
    </row>
    <row r="119" spans="1:4" ht="14.25" customHeight="1" x14ac:dyDescent="0.3">
      <c r="A119" s="1"/>
      <c r="B119" s="4"/>
      <c r="C119" s="21"/>
      <c r="D119" s="21"/>
    </row>
    <row r="120" spans="1:4" ht="14.25" customHeight="1" x14ac:dyDescent="0.3">
      <c r="A120" s="1"/>
      <c r="B120" s="4"/>
      <c r="C120" s="21"/>
      <c r="D120" s="21"/>
    </row>
    <row r="121" spans="1:4" ht="14.25" customHeight="1" x14ac:dyDescent="0.3">
      <c r="A121" s="1"/>
      <c r="B121" s="4"/>
      <c r="C121" s="21"/>
      <c r="D121" s="21"/>
    </row>
    <row r="122" spans="1:4" ht="14.25" customHeight="1" x14ac:dyDescent="0.3">
      <c r="A122" s="1"/>
      <c r="B122" s="4"/>
      <c r="C122" s="21"/>
      <c r="D122" s="21"/>
    </row>
    <row r="123" spans="1:4" ht="14.25" customHeight="1" x14ac:dyDescent="0.3">
      <c r="A123" s="1"/>
      <c r="B123" s="4"/>
      <c r="C123" s="21"/>
      <c r="D123" s="21"/>
    </row>
    <row r="124" spans="1:4" ht="14.25" customHeight="1" x14ac:dyDescent="0.3">
      <c r="A124" s="1"/>
      <c r="B124" s="4"/>
      <c r="C124" s="21"/>
      <c r="D124" s="21"/>
    </row>
    <row r="125" spans="1:4" ht="14.25" customHeight="1" x14ac:dyDescent="0.3">
      <c r="A125" s="1"/>
      <c r="B125" s="4"/>
      <c r="C125" s="21"/>
      <c r="D125" s="21"/>
    </row>
    <row r="126" spans="1:4" ht="14.25" customHeight="1" x14ac:dyDescent="0.3">
      <c r="A126" s="1"/>
      <c r="B126" s="4"/>
      <c r="C126" s="21"/>
      <c r="D126" s="21"/>
    </row>
    <row r="127" spans="1:4" ht="14.25" customHeight="1" x14ac:dyDescent="0.3">
      <c r="A127" s="1"/>
      <c r="B127" s="4"/>
      <c r="C127" s="21"/>
      <c r="D127" s="21"/>
    </row>
    <row r="128" spans="1:4" ht="14.25" customHeight="1" x14ac:dyDescent="0.3">
      <c r="A128" s="1"/>
      <c r="B128" s="4"/>
      <c r="C128" s="21"/>
      <c r="D128" s="21"/>
    </row>
    <row r="129" spans="1:4" ht="14.25" customHeight="1" x14ac:dyDescent="0.3">
      <c r="A129" s="1"/>
      <c r="B129" s="4"/>
      <c r="C129" s="21"/>
      <c r="D129" s="21"/>
    </row>
    <row r="130" spans="1:4" ht="14.25" customHeight="1" x14ac:dyDescent="0.3">
      <c r="A130" s="1"/>
      <c r="B130" s="4"/>
      <c r="C130" s="21"/>
      <c r="D130" s="21"/>
    </row>
    <row r="131" spans="1:4" ht="14.25" customHeight="1" x14ac:dyDescent="0.3">
      <c r="A131" s="1"/>
      <c r="B131" s="4"/>
      <c r="C131" s="21"/>
      <c r="D131" s="21"/>
    </row>
    <row r="132" spans="1:4" ht="14.25" customHeight="1" x14ac:dyDescent="0.3">
      <c r="A132" s="1"/>
      <c r="B132" s="4"/>
      <c r="C132" s="21"/>
      <c r="D132" s="21"/>
    </row>
    <row r="133" spans="1:4" ht="14.25" customHeight="1" x14ac:dyDescent="0.3">
      <c r="A133" s="1"/>
      <c r="B133" s="4"/>
      <c r="C133" s="21"/>
      <c r="D133" s="21"/>
    </row>
    <row r="134" spans="1:4" ht="14.25" customHeight="1" x14ac:dyDescent="0.3">
      <c r="A134" s="1"/>
      <c r="B134" s="4"/>
      <c r="C134" s="21"/>
      <c r="D134" s="21"/>
    </row>
    <row r="135" spans="1:4" ht="14.25" customHeight="1" x14ac:dyDescent="0.3">
      <c r="A135" s="1"/>
      <c r="B135" s="4"/>
      <c r="C135" s="21"/>
      <c r="D135" s="21"/>
    </row>
    <row r="136" spans="1:4" ht="14.25" customHeight="1" x14ac:dyDescent="0.3">
      <c r="A136" s="1"/>
      <c r="B136" s="4"/>
      <c r="C136" s="21"/>
      <c r="D136" s="21"/>
    </row>
    <row r="137" spans="1:4" ht="14.25" customHeight="1" x14ac:dyDescent="0.3">
      <c r="A137" s="1"/>
      <c r="B137" s="4"/>
      <c r="C137" s="21"/>
      <c r="D137" s="21"/>
    </row>
    <row r="138" spans="1:4" ht="14.25" customHeight="1" x14ac:dyDescent="0.3">
      <c r="A138" s="1"/>
      <c r="B138" s="4"/>
      <c r="C138" s="21"/>
      <c r="D138" s="21"/>
    </row>
    <row r="139" spans="1:4" ht="14.25" customHeight="1" x14ac:dyDescent="0.3">
      <c r="A139" s="1"/>
      <c r="B139" s="4"/>
      <c r="C139" s="21"/>
      <c r="D139" s="21"/>
    </row>
    <row r="140" spans="1:4" ht="14.25" customHeight="1" x14ac:dyDescent="0.3">
      <c r="A140" s="1"/>
      <c r="B140" s="4"/>
      <c r="C140" s="21"/>
      <c r="D140" s="21"/>
    </row>
    <row r="141" spans="1:4" ht="14.25" customHeight="1" x14ac:dyDescent="0.3">
      <c r="A141" s="1"/>
      <c r="B141" s="4"/>
      <c r="C141" s="21"/>
      <c r="D141" s="21"/>
    </row>
    <row r="142" spans="1:4" ht="14.25" customHeight="1" x14ac:dyDescent="0.3">
      <c r="A142" s="1"/>
      <c r="B142" s="4"/>
      <c r="C142" s="21"/>
      <c r="D142" s="21"/>
    </row>
    <row r="143" spans="1:4" ht="14.25" customHeight="1" x14ac:dyDescent="0.3">
      <c r="A143" s="1"/>
      <c r="B143" s="4"/>
      <c r="C143" s="21"/>
      <c r="D143" s="21"/>
    </row>
    <row r="144" spans="1:4" ht="14.25" customHeight="1" x14ac:dyDescent="0.3">
      <c r="A144" s="1"/>
      <c r="B144" s="4"/>
      <c r="C144" s="21"/>
      <c r="D144" s="21"/>
    </row>
    <row r="145" spans="1:4" ht="14.25" customHeight="1" x14ac:dyDescent="0.3">
      <c r="A145" s="1"/>
      <c r="B145" s="4"/>
      <c r="C145" s="21"/>
      <c r="D145" s="21"/>
    </row>
    <row r="146" spans="1:4" ht="14.25" customHeight="1" x14ac:dyDescent="0.3">
      <c r="A146" s="1"/>
      <c r="B146" s="4"/>
      <c r="C146" s="21"/>
      <c r="D146" s="21"/>
    </row>
    <row r="147" spans="1:4" ht="14.25" customHeight="1" x14ac:dyDescent="0.3">
      <c r="A147" s="1"/>
      <c r="B147" s="4"/>
      <c r="C147" s="21"/>
      <c r="D147" s="21"/>
    </row>
    <row r="148" spans="1:4" ht="14.25" customHeight="1" x14ac:dyDescent="0.3">
      <c r="A148" s="1"/>
      <c r="B148" s="4"/>
      <c r="C148" s="21"/>
      <c r="D148" s="21"/>
    </row>
    <row r="149" spans="1:4" ht="14.25" customHeight="1" x14ac:dyDescent="0.3">
      <c r="A149" s="1"/>
      <c r="B149" s="4"/>
      <c r="C149" s="21"/>
      <c r="D149" s="21"/>
    </row>
    <row r="150" spans="1:4" ht="14.25" customHeight="1" x14ac:dyDescent="0.3">
      <c r="A150" s="1"/>
      <c r="B150" s="4"/>
      <c r="C150" s="21"/>
      <c r="D150" s="21"/>
    </row>
    <row r="151" spans="1:4" ht="14.25" customHeight="1" x14ac:dyDescent="0.3">
      <c r="A151" s="1"/>
      <c r="B151" s="4"/>
      <c r="C151" s="21"/>
      <c r="D151" s="21"/>
    </row>
    <row r="152" spans="1:4" ht="14.25" customHeight="1" x14ac:dyDescent="0.3">
      <c r="A152" s="1"/>
      <c r="B152" s="4"/>
      <c r="C152" s="21"/>
      <c r="D152" s="21"/>
    </row>
    <row r="153" spans="1:4" ht="14.25" customHeight="1" x14ac:dyDescent="0.3">
      <c r="A153" s="1"/>
      <c r="B153" s="4"/>
      <c r="C153" s="21"/>
      <c r="D153" s="21"/>
    </row>
    <row r="154" spans="1:4" ht="14.25" customHeight="1" x14ac:dyDescent="0.3">
      <c r="A154" s="1"/>
      <c r="B154" s="4"/>
      <c r="C154" s="21"/>
      <c r="D154" s="21"/>
    </row>
    <row r="155" spans="1:4" ht="14.25" customHeight="1" x14ac:dyDescent="0.3">
      <c r="A155" s="1"/>
      <c r="B155" s="4"/>
      <c r="C155" s="21"/>
      <c r="D155" s="21"/>
    </row>
    <row r="156" spans="1:4" ht="14.25" customHeight="1" x14ac:dyDescent="0.3">
      <c r="A156" s="1"/>
      <c r="B156" s="4"/>
      <c r="C156" s="21"/>
      <c r="D156" s="21"/>
    </row>
    <row r="157" spans="1:4" ht="14.25" customHeight="1" x14ac:dyDescent="0.3">
      <c r="A157" s="1"/>
      <c r="B157" s="4"/>
      <c r="C157" s="21"/>
      <c r="D157" s="21"/>
    </row>
    <row r="158" spans="1:4" ht="14.25" customHeight="1" x14ac:dyDescent="0.3">
      <c r="A158" s="1"/>
      <c r="B158" s="4"/>
      <c r="C158" s="21"/>
      <c r="D158" s="21"/>
    </row>
    <row r="159" spans="1:4" ht="14.25" customHeight="1" x14ac:dyDescent="0.3">
      <c r="A159" s="1"/>
      <c r="B159" s="4"/>
      <c r="C159" s="21"/>
      <c r="D159" s="21"/>
    </row>
    <row r="160" spans="1:4" ht="14.25" customHeight="1" x14ac:dyDescent="0.3">
      <c r="A160" s="1"/>
      <c r="B160" s="4"/>
      <c r="C160" s="21"/>
      <c r="D160" s="21"/>
    </row>
    <row r="161" spans="1:4" ht="14.25" customHeight="1" x14ac:dyDescent="0.3">
      <c r="A161" s="1"/>
      <c r="B161" s="4"/>
      <c r="C161" s="21"/>
      <c r="D161" s="21"/>
    </row>
    <row r="162" spans="1:4" ht="14.25" customHeight="1" x14ac:dyDescent="0.3">
      <c r="A162" s="1"/>
      <c r="B162" s="4"/>
      <c r="C162" s="21"/>
      <c r="D162" s="21"/>
    </row>
    <row r="163" spans="1:4" ht="14.25" customHeight="1" x14ac:dyDescent="0.3">
      <c r="A163" s="1"/>
      <c r="B163" s="4"/>
      <c r="C163" s="21"/>
      <c r="D163" s="21"/>
    </row>
    <row r="164" spans="1:4" ht="14.25" customHeight="1" x14ac:dyDescent="0.3">
      <c r="A164" s="1"/>
      <c r="B164" s="4"/>
      <c r="C164" s="21"/>
      <c r="D164" s="21"/>
    </row>
    <row r="165" spans="1:4" ht="14.25" customHeight="1" x14ac:dyDescent="0.3">
      <c r="A165" s="1"/>
      <c r="B165" s="4"/>
      <c r="C165" s="21"/>
      <c r="D165" s="21"/>
    </row>
    <row r="166" spans="1:4" ht="14.25" customHeight="1" x14ac:dyDescent="0.3">
      <c r="A166" s="1"/>
      <c r="B166" s="4"/>
      <c r="C166" s="21"/>
      <c r="D166" s="21"/>
    </row>
    <row r="167" spans="1:4" ht="14.25" customHeight="1" x14ac:dyDescent="0.3">
      <c r="A167" s="1"/>
      <c r="B167" s="4"/>
      <c r="C167" s="21"/>
      <c r="D167" s="21"/>
    </row>
    <row r="168" spans="1:4" ht="14.25" customHeight="1" x14ac:dyDescent="0.3">
      <c r="A168" s="1"/>
      <c r="B168" s="4"/>
      <c r="C168" s="21"/>
      <c r="D168" s="21"/>
    </row>
    <row r="169" spans="1:4" ht="14.25" customHeight="1" x14ac:dyDescent="0.3">
      <c r="A169" s="1"/>
      <c r="B169" s="4"/>
      <c r="C169" s="21"/>
      <c r="D169" s="21"/>
    </row>
    <row r="170" spans="1:4" ht="14.25" customHeight="1" x14ac:dyDescent="0.3">
      <c r="A170" s="1"/>
      <c r="B170" s="4"/>
      <c r="C170" s="21"/>
      <c r="D170" s="21"/>
    </row>
    <row r="171" spans="1:4" ht="14.25" customHeight="1" x14ac:dyDescent="0.3">
      <c r="A171" s="1"/>
      <c r="B171" s="4"/>
      <c r="C171" s="21"/>
      <c r="D171" s="21"/>
    </row>
    <row r="172" spans="1:4" ht="14.25" customHeight="1" x14ac:dyDescent="0.3">
      <c r="A172" s="1"/>
      <c r="B172" s="4"/>
      <c r="C172" s="21"/>
      <c r="D172" s="21"/>
    </row>
    <row r="173" spans="1:4" ht="14.25" customHeight="1" x14ac:dyDescent="0.3">
      <c r="A173" s="1"/>
      <c r="B173" s="4"/>
      <c r="C173" s="21"/>
      <c r="D173" s="21"/>
    </row>
    <row r="174" spans="1:4" ht="14.25" customHeight="1" x14ac:dyDescent="0.3">
      <c r="A174" s="1"/>
      <c r="B174" s="4"/>
      <c r="C174" s="21"/>
      <c r="D174" s="21"/>
    </row>
    <row r="175" spans="1:4" ht="14.25" customHeight="1" x14ac:dyDescent="0.3">
      <c r="A175" s="1"/>
      <c r="B175" s="4"/>
      <c r="C175" s="21"/>
      <c r="D175" s="21"/>
    </row>
    <row r="176" spans="1:4" ht="14.25" customHeight="1" x14ac:dyDescent="0.3">
      <c r="A176" s="1"/>
      <c r="B176" s="4"/>
      <c r="C176" s="21"/>
      <c r="D176" s="21"/>
    </row>
    <row r="177" spans="1:4" ht="14.25" customHeight="1" x14ac:dyDescent="0.3">
      <c r="A177" s="1"/>
      <c r="B177" s="4"/>
      <c r="C177" s="21"/>
      <c r="D177" s="21"/>
    </row>
    <row r="178" spans="1:4" ht="14.25" customHeight="1" x14ac:dyDescent="0.3">
      <c r="A178" s="1"/>
      <c r="B178" s="4"/>
      <c r="C178" s="21"/>
      <c r="D178" s="21"/>
    </row>
    <row r="179" spans="1:4" ht="14.25" customHeight="1" x14ac:dyDescent="0.3">
      <c r="A179" s="1"/>
      <c r="B179" s="4"/>
      <c r="C179" s="21"/>
      <c r="D179" s="21"/>
    </row>
    <row r="180" spans="1:4" ht="14.25" customHeight="1" x14ac:dyDescent="0.3">
      <c r="A180" s="1"/>
      <c r="B180" s="4"/>
      <c r="C180" s="21"/>
      <c r="D180" s="21"/>
    </row>
    <row r="181" spans="1:4" ht="14.25" customHeight="1" x14ac:dyDescent="0.3">
      <c r="A181" s="1"/>
      <c r="B181" s="4"/>
      <c r="C181" s="21"/>
      <c r="D181" s="21"/>
    </row>
    <row r="182" spans="1:4" ht="14.25" customHeight="1" x14ac:dyDescent="0.3">
      <c r="A182" s="1"/>
      <c r="B182" s="4"/>
      <c r="C182" s="21"/>
      <c r="D182" s="21"/>
    </row>
    <row r="183" spans="1:4" ht="14.25" customHeight="1" x14ac:dyDescent="0.3">
      <c r="A183" s="1"/>
      <c r="B183" s="4"/>
      <c r="C183" s="21"/>
      <c r="D183" s="21"/>
    </row>
    <row r="184" spans="1:4" ht="14.25" customHeight="1" x14ac:dyDescent="0.3">
      <c r="A184" s="1"/>
      <c r="B184" s="4"/>
      <c r="C184" s="21"/>
      <c r="D184" s="21"/>
    </row>
    <row r="185" spans="1:4" ht="14.25" customHeight="1" x14ac:dyDescent="0.3">
      <c r="A185" s="1"/>
      <c r="B185" s="4"/>
      <c r="C185" s="21"/>
      <c r="D185" s="21"/>
    </row>
    <row r="186" spans="1:4" ht="14.25" customHeight="1" x14ac:dyDescent="0.3">
      <c r="A186" s="1"/>
      <c r="B186" s="4"/>
      <c r="C186" s="21"/>
      <c r="D186" s="21"/>
    </row>
    <row r="187" spans="1:4" ht="14.25" customHeight="1" x14ac:dyDescent="0.3">
      <c r="A187" s="1"/>
      <c r="B187" s="4"/>
      <c r="C187" s="21"/>
      <c r="D187" s="21"/>
    </row>
    <row r="188" spans="1:4" ht="14.25" customHeight="1" x14ac:dyDescent="0.3">
      <c r="A188" s="1"/>
      <c r="B188" s="4"/>
      <c r="C188" s="21"/>
      <c r="D188" s="21"/>
    </row>
    <row r="189" spans="1:4" ht="14.25" customHeight="1" x14ac:dyDescent="0.3">
      <c r="A189" s="1"/>
      <c r="B189" s="4"/>
      <c r="C189" s="21"/>
      <c r="D189" s="21"/>
    </row>
    <row r="190" spans="1:4" ht="14.25" customHeight="1" x14ac:dyDescent="0.3">
      <c r="A190" s="1"/>
      <c r="B190" s="4"/>
      <c r="C190" s="21"/>
      <c r="D190" s="21"/>
    </row>
    <row r="191" spans="1:4" ht="14.25" customHeight="1" x14ac:dyDescent="0.3">
      <c r="A191" s="1"/>
      <c r="B191" s="4"/>
      <c r="C191" s="21"/>
      <c r="D191" s="21"/>
    </row>
    <row r="192" spans="1:4" ht="14.25" customHeight="1" x14ac:dyDescent="0.3">
      <c r="A192" s="1"/>
      <c r="B192" s="4"/>
      <c r="C192" s="21"/>
      <c r="D192" s="21"/>
    </row>
    <row r="193" spans="1:4" ht="14.25" customHeight="1" x14ac:dyDescent="0.3">
      <c r="A193" s="1"/>
      <c r="B193" s="4"/>
      <c r="C193" s="21"/>
      <c r="D193" s="21"/>
    </row>
    <row r="194" spans="1:4" ht="14.25" customHeight="1" x14ac:dyDescent="0.3">
      <c r="A194" s="1"/>
      <c r="B194" s="4"/>
      <c r="C194" s="21"/>
      <c r="D194" s="21"/>
    </row>
    <row r="195" spans="1:4" ht="14.25" customHeight="1" x14ac:dyDescent="0.3">
      <c r="A195" s="1"/>
      <c r="B195" s="4"/>
      <c r="C195" s="21"/>
      <c r="D195" s="21"/>
    </row>
    <row r="196" spans="1:4" ht="14.25" customHeight="1" x14ac:dyDescent="0.3">
      <c r="A196" s="1"/>
      <c r="B196" s="4"/>
      <c r="C196" s="21"/>
      <c r="D196" s="21"/>
    </row>
    <row r="197" spans="1:4" ht="14.25" customHeight="1" x14ac:dyDescent="0.3">
      <c r="A197" s="1"/>
      <c r="B197" s="4"/>
      <c r="C197" s="21"/>
      <c r="D197" s="21"/>
    </row>
    <row r="198" spans="1:4" ht="14.25" customHeight="1" x14ac:dyDescent="0.3">
      <c r="A198" s="1"/>
      <c r="B198" s="4"/>
      <c r="C198" s="21"/>
      <c r="D198" s="21"/>
    </row>
    <row r="199" spans="1:4" ht="14.25" customHeight="1" x14ac:dyDescent="0.3">
      <c r="A199" s="1"/>
      <c r="B199" s="4"/>
      <c r="C199" s="21"/>
      <c r="D199" s="21"/>
    </row>
    <row r="200" spans="1:4" ht="14.25" customHeight="1" x14ac:dyDescent="0.3">
      <c r="A200" s="1"/>
      <c r="B200" s="4"/>
      <c r="C200" s="21"/>
      <c r="D200" s="21"/>
    </row>
    <row r="201" spans="1:4" ht="14.25" customHeight="1" x14ac:dyDescent="0.3">
      <c r="A201" s="1"/>
      <c r="B201" s="4"/>
      <c r="C201" s="21"/>
      <c r="D201" s="21"/>
    </row>
    <row r="202" spans="1:4" ht="14.25" customHeight="1" x14ac:dyDescent="0.3">
      <c r="A202" s="1"/>
      <c r="B202" s="4"/>
      <c r="C202" s="21"/>
      <c r="D202" s="21"/>
    </row>
    <row r="203" spans="1:4" ht="14.25" customHeight="1" x14ac:dyDescent="0.3">
      <c r="A203" s="1"/>
      <c r="B203" s="4"/>
      <c r="C203" s="21"/>
      <c r="D203" s="21"/>
    </row>
    <row r="204" spans="1:4" ht="14.25" customHeight="1" x14ac:dyDescent="0.3">
      <c r="A204" s="1"/>
      <c r="B204" s="4"/>
      <c r="C204" s="21"/>
      <c r="D204" s="21"/>
    </row>
    <row r="205" spans="1:4" ht="14.25" customHeight="1" x14ac:dyDescent="0.3">
      <c r="A205" s="1"/>
      <c r="B205" s="4"/>
      <c r="C205" s="21"/>
      <c r="D205" s="21"/>
    </row>
    <row r="206" spans="1:4" ht="14.25" customHeight="1" x14ac:dyDescent="0.3">
      <c r="A206" s="1"/>
      <c r="B206" s="4"/>
      <c r="C206" s="21"/>
      <c r="D206" s="21"/>
    </row>
    <row r="207" spans="1:4" ht="14.25" customHeight="1" x14ac:dyDescent="0.3">
      <c r="A207" s="1"/>
      <c r="B207" s="4"/>
      <c r="C207" s="21"/>
      <c r="D207" s="21"/>
    </row>
    <row r="208" spans="1:4" ht="14.25" customHeight="1" x14ac:dyDescent="0.3">
      <c r="A208" s="1"/>
      <c r="B208" s="4"/>
      <c r="C208" s="21"/>
      <c r="D208" s="21"/>
    </row>
    <row r="209" spans="1:4" ht="14.25" customHeight="1" x14ac:dyDescent="0.3">
      <c r="A209" s="1"/>
      <c r="B209" s="4"/>
      <c r="C209" s="21"/>
      <c r="D209" s="21"/>
    </row>
    <row r="210" spans="1:4" ht="14.25" customHeight="1" x14ac:dyDescent="0.3">
      <c r="A210" s="1"/>
      <c r="B210" s="4"/>
      <c r="C210" s="21"/>
      <c r="D210" s="21"/>
    </row>
    <row r="211" spans="1:4" ht="14.25" customHeight="1" x14ac:dyDescent="0.3">
      <c r="A211" s="1"/>
      <c r="B211" s="4"/>
      <c r="C211" s="21"/>
      <c r="D211" s="21"/>
    </row>
    <row r="212" spans="1:4" ht="14.25" customHeight="1" x14ac:dyDescent="0.3">
      <c r="A212" s="1"/>
      <c r="B212" s="4"/>
      <c r="C212" s="21"/>
      <c r="D212" s="21"/>
    </row>
    <row r="213" spans="1:4" ht="14.25" customHeight="1" x14ac:dyDescent="0.3">
      <c r="A213" s="1"/>
      <c r="B213" s="4"/>
      <c r="C213" s="21"/>
      <c r="D213" s="21"/>
    </row>
    <row r="214" spans="1:4" ht="14.25" customHeight="1" x14ac:dyDescent="0.3">
      <c r="A214" s="1"/>
      <c r="B214" s="4"/>
      <c r="C214" s="21"/>
      <c r="D214" s="21"/>
    </row>
    <row r="215" spans="1:4" ht="14.25" customHeight="1" x14ac:dyDescent="0.3">
      <c r="A215" s="1"/>
      <c r="B215" s="4"/>
      <c r="C215" s="21"/>
      <c r="D215" s="21"/>
    </row>
    <row r="216" spans="1:4" ht="14.25" customHeight="1" x14ac:dyDescent="0.3">
      <c r="A216" s="1"/>
      <c r="B216" s="4"/>
      <c r="C216" s="21"/>
      <c r="D216" s="21"/>
    </row>
    <row r="217" spans="1:4" ht="14.25" customHeight="1" x14ac:dyDescent="0.3">
      <c r="A217" s="1"/>
      <c r="B217" s="4"/>
      <c r="C217" s="21"/>
      <c r="D217" s="21"/>
    </row>
    <row r="218" spans="1:4" ht="14.25" customHeight="1" x14ac:dyDescent="0.3">
      <c r="A218" s="1"/>
      <c r="B218" s="4"/>
      <c r="C218" s="21"/>
      <c r="D218" s="21"/>
    </row>
    <row r="219" spans="1:4" ht="14.25" customHeight="1" x14ac:dyDescent="0.3">
      <c r="A219" s="1"/>
      <c r="B219" s="4"/>
      <c r="C219" s="21"/>
      <c r="D219" s="21"/>
    </row>
    <row r="220" spans="1:4" ht="14.25" customHeight="1" x14ac:dyDescent="0.3">
      <c r="A220" s="1"/>
      <c r="B220" s="4"/>
      <c r="C220" s="21"/>
      <c r="D220" s="21"/>
    </row>
    <row r="221" spans="1:4" ht="14.25" customHeight="1" x14ac:dyDescent="0.3">
      <c r="A221" s="1"/>
      <c r="B221" s="4"/>
      <c r="C221" s="21"/>
      <c r="D221" s="21"/>
    </row>
    <row r="222" spans="1:4" ht="14.25" customHeight="1" x14ac:dyDescent="0.3">
      <c r="A222" s="1"/>
      <c r="B222" s="4"/>
      <c r="C222" s="21"/>
      <c r="D222" s="21"/>
    </row>
    <row r="223" spans="1:4" ht="14.25" customHeight="1" x14ac:dyDescent="0.3">
      <c r="A223" s="1"/>
      <c r="B223" s="4"/>
      <c r="C223" s="21"/>
      <c r="D223" s="21"/>
    </row>
    <row r="224" spans="1:4" ht="14.25" customHeight="1" x14ac:dyDescent="0.3">
      <c r="A224" s="1"/>
      <c r="B224" s="4"/>
      <c r="C224" s="21"/>
      <c r="D224" s="21"/>
    </row>
    <row r="225" spans="1:4" ht="14.25" customHeight="1" x14ac:dyDescent="0.3">
      <c r="A225" s="1"/>
      <c r="B225" s="4"/>
      <c r="C225" s="21"/>
      <c r="D225" s="21"/>
    </row>
    <row r="226" spans="1:4" ht="14.25" customHeight="1" x14ac:dyDescent="0.3">
      <c r="A226" s="1"/>
      <c r="B226" s="4"/>
      <c r="C226" s="21"/>
      <c r="D226" s="21"/>
    </row>
    <row r="227" spans="1:4" ht="14.25" customHeight="1" x14ac:dyDescent="0.3">
      <c r="A227" s="1"/>
      <c r="B227" s="4"/>
      <c r="C227" s="21"/>
      <c r="D227" s="21"/>
    </row>
    <row r="228" spans="1:4" ht="14.25" customHeight="1" x14ac:dyDescent="0.3">
      <c r="A228" s="1"/>
      <c r="B228" s="4"/>
      <c r="C228" s="21"/>
      <c r="D228" s="21"/>
    </row>
    <row r="229" spans="1:4" ht="14.25" customHeight="1" x14ac:dyDescent="0.3">
      <c r="A229" s="1"/>
      <c r="B229" s="4"/>
      <c r="C229" s="21"/>
      <c r="D229" s="21"/>
    </row>
    <row r="230" spans="1:4" ht="14.25" customHeight="1" x14ac:dyDescent="0.3">
      <c r="A230" s="1"/>
      <c r="B230" s="4"/>
      <c r="C230" s="21"/>
      <c r="D230" s="21"/>
    </row>
    <row r="231" spans="1:4" ht="14.25" customHeight="1" x14ac:dyDescent="0.3">
      <c r="A231" s="1"/>
      <c r="B231" s="4"/>
      <c r="C231" s="21"/>
      <c r="D231" s="21"/>
    </row>
    <row r="232" spans="1:4" ht="14.25" customHeight="1" x14ac:dyDescent="0.3">
      <c r="A232" s="1"/>
      <c r="B232" s="4"/>
      <c r="C232" s="21"/>
      <c r="D232" s="21"/>
    </row>
    <row r="233" spans="1:4" ht="14.25" customHeight="1" x14ac:dyDescent="0.3">
      <c r="A233" s="1"/>
      <c r="B233" s="4"/>
      <c r="C233" s="21"/>
      <c r="D233" s="21"/>
    </row>
    <row r="234" spans="1:4" ht="14.25" customHeight="1" x14ac:dyDescent="0.3">
      <c r="A234" s="1"/>
      <c r="B234" s="4"/>
      <c r="C234" s="21"/>
      <c r="D234" s="21"/>
    </row>
    <row r="235" spans="1:4" ht="14.25" customHeight="1" x14ac:dyDescent="0.3">
      <c r="A235" s="1"/>
      <c r="B235" s="4"/>
      <c r="C235" s="21"/>
      <c r="D235" s="21"/>
    </row>
    <row r="236" spans="1:4" ht="14.25" customHeight="1" x14ac:dyDescent="0.3">
      <c r="A236" s="1"/>
      <c r="B236" s="4"/>
      <c r="C236" s="21"/>
      <c r="D236" s="21"/>
    </row>
    <row r="237" spans="1:4" ht="14.25" customHeight="1" x14ac:dyDescent="0.3">
      <c r="A237" s="1"/>
      <c r="B237" s="4"/>
      <c r="C237" s="21"/>
      <c r="D237" s="21"/>
    </row>
    <row r="238" spans="1:4" ht="14.25" customHeight="1" x14ac:dyDescent="0.3">
      <c r="A238" s="1"/>
      <c r="B238" s="4"/>
      <c r="C238" s="21"/>
      <c r="D238" s="21"/>
    </row>
    <row r="239" spans="1:4" ht="14.25" customHeight="1" x14ac:dyDescent="0.3">
      <c r="A239" s="1"/>
      <c r="B239" s="4"/>
      <c r="C239" s="21"/>
      <c r="D239" s="21"/>
    </row>
    <row r="240" spans="1:4" ht="14.25" customHeight="1" x14ac:dyDescent="0.3">
      <c r="A240" s="1"/>
      <c r="B240" s="4"/>
      <c r="C240" s="21"/>
      <c r="D240" s="21"/>
    </row>
    <row r="241" spans="1:4" ht="14.25" customHeight="1" x14ac:dyDescent="0.3">
      <c r="A241" s="1"/>
      <c r="B241" s="4"/>
      <c r="C241" s="21"/>
      <c r="D241" s="21"/>
    </row>
    <row r="242" spans="1:4" ht="14.25" customHeight="1" x14ac:dyDescent="0.3">
      <c r="A242" s="1"/>
      <c r="B242" s="4"/>
      <c r="C242" s="21"/>
      <c r="D242" s="21"/>
    </row>
    <row r="243" spans="1:4" ht="14.25" customHeight="1" x14ac:dyDescent="0.3">
      <c r="A243" s="1"/>
      <c r="B243" s="4"/>
      <c r="C243" s="21"/>
      <c r="D243" s="21"/>
    </row>
    <row r="244" spans="1:4" ht="14.25" customHeight="1" x14ac:dyDescent="0.3">
      <c r="A244" s="1"/>
      <c r="B244" s="4"/>
      <c r="C244" s="21"/>
      <c r="D244" s="21"/>
    </row>
    <row r="245" spans="1:4" ht="14.25" customHeight="1" x14ac:dyDescent="0.3">
      <c r="A245" s="1"/>
      <c r="B245" s="4"/>
      <c r="C245" s="21"/>
      <c r="D245" s="21"/>
    </row>
    <row r="246" spans="1:4" ht="14.25" customHeight="1" x14ac:dyDescent="0.3">
      <c r="A246" s="1"/>
      <c r="B246" s="4"/>
      <c r="C246" s="21"/>
      <c r="D246" s="21"/>
    </row>
    <row r="247" spans="1:4" ht="14.25" customHeight="1" x14ac:dyDescent="0.3">
      <c r="A247" s="1"/>
      <c r="B247" s="4"/>
      <c r="C247" s="21"/>
      <c r="D247" s="21"/>
    </row>
    <row r="248" spans="1:4" ht="14.25" customHeight="1" x14ac:dyDescent="0.3">
      <c r="A248" s="1"/>
      <c r="B248" s="4"/>
      <c r="C248" s="21"/>
      <c r="D248" s="21"/>
    </row>
    <row r="249" spans="1:4" ht="14.25" customHeight="1" x14ac:dyDescent="0.3">
      <c r="A249" s="1"/>
      <c r="B249" s="4"/>
      <c r="C249" s="21"/>
      <c r="D249" s="21"/>
    </row>
    <row r="250" spans="1:4" ht="14.25" customHeight="1" x14ac:dyDescent="0.3">
      <c r="A250" s="1"/>
      <c r="B250" s="4"/>
      <c r="C250" s="21"/>
      <c r="D250" s="21"/>
    </row>
    <row r="251" spans="1:4" ht="14.25" customHeight="1" x14ac:dyDescent="0.3">
      <c r="A251" s="1"/>
      <c r="B251" s="4"/>
      <c r="C251" s="21"/>
      <c r="D251" s="21"/>
    </row>
    <row r="252" spans="1:4" ht="14.25" customHeight="1" x14ac:dyDescent="0.3">
      <c r="A252" s="1"/>
      <c r="B252" s="4"/>
      <c r="C252" s="21"/>
      <c r="D252" s="21"/>
    </row>
    <row r="253" spans="1:4" ht="14.25" customHeight="1" x14ac:dyDescent="0.3">
      <c r="A253" s="1"/>
      <c r="B253" s="4"/>
      <c r="C253" s="21"/>
      <c r="D253" s="21"/>
    </row>
    <row r="254" spans="1:4" ht="14.25" customHeight="1" x14ac:dyDescent="0.3">
      <c r="A254" s="1"/>
      <c r="B254" s="4"/>
      <c r="C254" s="21"/>
      <c r="D254" s="21"/>
    </row>
    <row r="255" spans="1:4" ht="14.25" customHeight="1" x14ac:dyDescent="0.3">
      <c r="A255" s="1"/>
      <c r="B255" s="4"/>
      <c r="C255" s="21"/>
      <c r="D255" s="21"/>
    </row>
    <row r="256" spans="1:4" ht="14.25" customHeight="1" x14ac:dyDescent="0.3">
      <c r="A256" s="1"/>
      <c r="B256" s="4"/>
      <c r="C256" s="21"/>
      <c r="D256" s="21"/>
    </row>
    <row r="257" spans="1:4" ht="14.25" customHeight="1" x14ac:dyDescent="0.3">
      <c r="A257" s="1"/>
      <c r="B257" s="4"/>
      <c r="C257" s="21"/>
      <c r="D257" s="21"/>
    </row>
    <row r="258" spans="1:4" ht="14.25" customHeight="1" x14ac:dyDescent="0.3">
      <c r="A258" s="1"/>
      <c r="B258" s="4"/>
      <c r="C258" s="21"/>
      <c r="D258" s="21"/>
    </row>
    <row r="259" spans="1:4" ht="14.25" customHeight="1" x14ac:dyDescent="0.3">
      <c r="A259" s="1"/>
      <c r="B259" s="4"/>
      <c r="C259" s="21"/>
      <c r="D259" s="21"/>
    </row>
    <row r="260" spans="1:4" ht="14.25" customHeight="1" x14ac:dyDescent="0.3">
      <c r="A260" s="1"/>
      <c r="B260" s="4"/>
      <c r="C260" s="21"/>
      <c r="D260" s="21"/>
    </row>
    <row r="261" spans="1:4" ht="14.25" customHeight="1" x14ac:dyDescent="0.3">
      <c r="A261" s="1"/>
      <c r="B261" s="4"/>
      <c r="C261" s="21"/>
      <c r="D261" s="21"/>
    </row>
    <row r="262" spans="1:4" ht="14.25" customHeight="1" x14ac:dyDescent="0.3">
      <c r="A262" s="1"/>
      <c r="B262" s="4"/>
      <c r="C262" s="21"/>
      <c r="D262" s="21"/>
    </row>
    <row r="263" spans="1:4" ht="14.25" customHeight="1" x14ac:dyDescent="0.3">
      <c r="A263" s="1"/>
      <c r="B263" s="4"/>
      <c r="C263" s="21"/>
      <c r="D263" s="21"/>
    </row>
    <row r="264" spans="1:4" ht="14.25" customHeight="1" x14ac:dyDescent="0.3">
      <c r="A264" s="1"/>
      <c r="B264" s="4"/>
      <c r="C264" s="21"/>
      <c r="D264" s="21"/>
    </row>
    <row r="265" spans="1:4" ht="14.25" customHeight="1" x14ac:dyDescent="0.3">
      <c r="A265" s="1"/>
      <c r="B265" s="4"/>
      <c r="C265" s="21"/>
      <c r="D265" s="21"/>
    </row>
    <row r="266" spans="1:4" ht="14.25" customHeight="1" x14ac:dyDescent="0.3">
      <c r="A266" s="1"/>
      <c r="B266" s="4"/>
      <c r="C266" s="21"/>
      <c r="D266" s="21"/>
    </row>
    <row r="267" spans="1:4" ht="14.25" customHeight="1" x14ac:dyDescent="0.3">
      <c r="A267" s="1"/>
      <c r="B267" s="4"/>
      <c r="C267" s="21"/>
      <c r="D267" s="21"/>
    </row>
    <row r="268" spans="1:4" ht="14.25" customHeight="1" x14ac:dyDescent="0.3">
      <c r="A268" s="1"/>
      <c r="B268" s="4"/>
      <c r="C268" s="21"/>
      <c r="D268" s="21"/>
    </row>
    <row r="269" spans="1:4" ht="14.25" customHeight="1" x14ac:dyDescent="0.3">
      <c r="A269" s="1"/>
      <c r="B269" s="4"/>
      <c r="C269" s="21"/>
      <c r="D269" s="21"/>
    </row>
    <row r="270" spans="1:4" ht="14.25" customHeight="1" x14ac:dyDescent="0.3">
      <c r="A270" s="1"/>
      <c r="B270" s="4"/>
      <c r="C270" s="21"/>
      <c r="D270" s="21"/>
    </row>
    <row r="271" spans="1:4" ht="14.25" customHeight="1" x14ac:dyDescent="0.3">
      <c r="A271" s="1"/>
      <c r="B271" s="4"/>
      <c r="C271" s="21"/>
      <c r="D271" s="21"/>
    </row>
    <row r="272" spans="1:4" ht="14.25" customHeight="1" x14ac:dyDescent="0.3">
      <c r="A272" s="1"/>
      <c r="B272" s="4"/>
      <c r="C272" s="21"/>
      <c r="D272" s="21"/>
    </row>
    <row r="273" spans="1:4" ht="14.25" customHeight="1" x14ac:dyDescent="0.3">
      <c r="A273" s="1"/>
      <c r="B273" s="4"/>
      <c r="C273" s="21"/>
      <c r="D273" s="21"/>
    </row>
    <row r="274" spans="1:4" ht="14.25" customHeight="1" x14ac:dyDescent="0.3">
      <c r="A274" s="1"/>
      <c r="B274" s="4"/>
      <c r="C274" s="21"/>
      <c r="D274" s="21"/>
    </row>
    <row r="275" spans="1:4" ht="14.25" customHeight="1" x14ac:dyDescent="0.3">
      <c r="A275" s="1"/>
      <c r="B275" s="4"/>
      <c r="C275" s="21"/>
      <c r="D275" s="21"/>
    </row>
    <row r="276" spans="1:4" ht="14.25" customHeight="1" x14ac:dyDescent="0.3">
      <c r="A276" s="1"/>
      <c r="B276" s="4"/>
      <c r="C276" s="21"/>
      <c r="D276" s="21"/>
    </row>
    <row r="277" spans="1:4" ht="14.25" customHeight="1" x14ac:dyDescent="0.3">
      <c r="A277" s="1"/>
      <c r="B277" s="4"/>
      <c r="C277" s="21"/>
      <c r="D277" s="21"/>
    </row>
    <row r="278" spans="1:4" ht="14.25" customHeight="1" x14ac:dyDescent="0.3">
      <c r="A278" s="1"/>
      <c r="B278" s="4"/>
      <c r="C278" s="21"/>
      <c r="D278" s="21"/>
    </row>
    <row r="279" spans="1:4" ht="14.25" customHeight="1" x14ac:dyDescent="0.3">
      <c r="A279" s="1"/>
      <c r="B279" s="4"/>
      <c r="C279" s="21"/>
      <c r="D279" s="21"/>
    </row>
    <row r="280" spans="1:4" ht="14.25" customHeight="1" x14ac:dyDescent="0.3">
      <c r="A280" s="1"/>
      <c r="B280" s="4"/>
      <c r="C280" s="21"/>
      <c r="D280" s="21"/>
    </row>
    <row r="281" spans="1:4" ht="14.25" customHeight="1" x14ac:dyDescent="0.3">
      <c r="A281" s="1"/>
      <c r="B281" s="4"/>
      <c r="C281" s="21"/>
      <c r="D281" s="21"/>
    </row>
    <row r="282" spans="1:4" ht="14.25" customHeight="1" x14ac:dyDescent="0.3">
      <c r="A282" s="1"/>
      <c r="B282" s="4"/>
      <c r="C282" s="21"/>
      <c r="D282" s="21"/>
    </row>
    <row r="283" spans="1:4" ht="14.25" customHeight="1" x14ac:dyDescent="0.3">
      <c r="A283" s="1"/>
      <c r="B283" s="4"/>
      <c r="C283" s="21"/>
      <c r="D283" s="21"/>
    </row>
    <row r="284" spans="1:4" ht="14.25" customHeight="1" x14ac:dyDescent="0.3">
      <c r="A284" s="1"/>
      <c r="B284" s="4"/>
      <c r="C284" s="21"/>
      <c r="D284" s="21"/>
    </row>
    <row r="285" spans="1:4" ht="14.25" customHeight="1" x14ac:dyDescent="0.3">
      <c r="A285" s="1"/>
      <c r="B285" s="4"/>
      <c r="C285" s="21"/>
      <c r="D285" s="21"/>
    </row>
    <row r="286" spans="1:4" ht="14.25" customHeight="1" x14ac:dyDescent="0.3">
      <c r="A286" s="1"/>
      <c r="B286" s="4"/>
      <c r="C286" s="21"/>
      <c r="D286" s="21"/>
    </row>
    <row r="287" spans="1:4" ht="14.25" customHeight="1" x14ac:dyDescent="0.3">
      <c r="A287" s="1"/>
      <c r="B287" s="4"/>
      <c r="C287" s="21"/>
      <c r="D287" s="21"/>
    </row>
    <row r="288" spans="1:4" ht="14.25" customHeight="1" x14ac:dyDescent="0.3">
      <c r="A288" s="1"/>
      <c r="B288" s="4"/>
      <c r="C288" s="21"/>
      <c r="D288" s="21"/>
    </row>
    <row r="289" spans="1:4" ht="14.25" customHeight="1" x14ac:dyDescent="0.3">
      <c r="A289" s="1"/>
      <c r="B289" s="4"/>
      <c r="C289" s="21"/>
      <c r="D289" s="21"/>
    </row>
    <row r="290" spans="1:4" ht="14.25" customHeight="1" x14ac:dyDescent="0.3">
      <c r="A290" s="1"/>
      <c r="B290" s="4"/>
      <c r="C290" s="21"/>
      <c r="D290" s="21"/>
    </row>
    <row r="291" spans="1:4" ht="14.25" customHeight="1" x14ac:dyDescent="0.3">
      <c r="A291" s="1"/>
      <c r="B291" s="4"/>
      <c r="C291" s="21"/>
      <c r="D291" s="21"/>
    </row>
    <row r="292" spans="1:4" ht="14.25" customHeight="1" x14ac:dyDescent="0.3">
      <c r="A292" s="1"/>
      <c r="B292" s="4"/>
      <c r="C292" s="21"/>
      <c r="D292" s="21"/>
    </row>
    <row r="293" spans="1:4" ht="14.25" customHeight="1" x14ac:dyDescent="0.3">
      <c r="A293" s="1"/>
      <c r="B293" s="4"/>
      <c r="C293" s="21"/>
      <c r="D293" s="21"/>
    </row>
    <row r="294" spans="1:4" ht="14.25" customHeight="1" x14ac:dyDescent="0.3">
      <c r="A294" s="1"/>
      <c r="B294" s="4"/>
      <c r="C294" s="21"/>
      <c r="D294" s="21"/>
    </row>
    <row r="295" spans="1:4" ht="14.25" customHeight="1" x14ac:dyDescent="0.3">
      <c r="A295" s="1"/>
      <c r="B295" s="4"/>
      <c r="C295" s="21"/>
      <c r="D295" s="21"/>
    </row>
    <row r="296" spans="1:4" ht="14.25" customHeight="1" x14ac:dyDescent="0.3">
      <c r="A296" s="1"/>
      <c r="B296" s="4"/>
      <c r="C296" s="21"/>
      <c r="D296" s="21"/>
    </row>
    <row r="297" spans="1:4" ht="14.25" customHeight="1" x14ac:dyDescent="0.3">
      <c r="A297" s="1"/>
      <c r="B297" s="4"/>
      <c r="C297" s="21"/>
      <c r="D297" s="21"/>
    </row>
    <row r="298" spans="1:4" ht="14.25" customHeight="1" x14ac:dyDescent="0.3">
      <c r="A298" s="1"/>
      <c r="B298" s="4"/>
      <c r="C298" s="21"/>
      <c r="D298" s="21"/>
    </row>
    <row r="299" spans="1:4" ht="14.25" customHeight="1" x14ac:dyDescent="0.3">
      <c r="A299" s="1"/>
      <c r="B299" s="4"/>
      <c r="C299" s="21"/>
      <c r="D299" s="21"/>
    </row>
    <row r="300" spans="1:4" ht="14.25" customHeight="1" x14ac:dyDescent="0.3">
      <c r="A300" s="1"/>
      <c r="B300" s="4"/>
      <c r="C300" s="21"/>
      <c r="D300" s="21"/>
    </row>
    <row r="301" spans="1:4" ht="14.25" customHeight="1" x14ac:dyDescent="0.3">
      <c r="A301" s="1"/>
      <c r="B301" s="4"/>
      <c r="C301" s="21"/>
      <c r="D301" s="21"/>
    </row>
    <row r="302" spans="1:4" ht="14.25" customHeight="1" x14ac:dyDescent="0.3">
      <c r="A302" s="1"/>
      <c r="B302" s="4"/>
      <c r="C302" s="21"/>
      <c r="D302" s="21"/>
    </row>
    <row r="303" spans="1:4" ht="14.25" customHeight="1" x14ac:dyDescent="0.3">
      <c r="A303" s="1"/>
      <c r="B303" s="4"/>
      <c r="C303" s="21"/>
      <c r="D303" s="21"/>
    </row>
    <row r="304" spans="1:4" ht="14.25" customHeight="1" x14ac:dyDescent="0.3">
      <c r="A304" s="1"/>
      <c r="B304" s="4"/>
      <c r="C304" s="21"/>
      <c r="D304" s="21"/>
    </row>
    <row r="305" spans="1:4" ht="14.25" customHeight="1" x14ac:dyDescent="0.3">
      <c r="A305" s="1"/>
      <c r="B305" s="4"/>
      <c r="C305" s="21"/>
      <c r="D305" s="21"/>
    </row>
    <row r="306" spans="1:4" ht="14.25" customHeight="1" x14ac:dyDescent="0.3">
      <c r="A306" s="1"/>
      <c r="B306" s="4"/>
      <c r="C306" s="21"/>
      <c r="D306" s="21"/>
    </row>
    <row r="307" spans="1:4" ht="14.25" customHeight="1" x14ac:dyDescent="0.3">
      <c r="A307" s="1"/>
      <c r="B307" s="4"/>
      <c r="C307" s="21"/>
      <c r="D307" s="21"/>
    </row>
    <row r="308" spans="1:4" ht="14.25" customHeight="1" x14ac:dyDescent="0.3">
      <c r="A308" s="1"/>
      <c r="B308" s="4"/>
      <c r="C308" s="21"/>
      <c r="D308" s="21"/>
    </row>
    <row r="309" spans="1:4" ht="14.25" customHeight="1" x14ac:dyDescent="0.3">
      <c r="A309" s="1"/>
      <c r="B309" s="4"/>
      <c r="C309" s="21"/>
      <c r="D309" s="21"/>
    </row>
    <row r="310" spans="1:4" ht="14.25" customHeight="1" x14ac:dyDescent="0.3">
      <c r="A310" s="1"/>
      <c r="B310" s="4"/>
      <c r="C310" s="21"/>
      <c r="D310" s="21"/>
    </row>
    <row r="311" spans="1:4" ht="14.25" customHeight="1" x14ac:dyDescent="0.3">
      <c r="A311" s="1"/>
      <c r="B311" s="4"/>
      <c r="C311" s="21"/>
      <c r="D311" s="21"/>
    </row>
    <row r="312" spans="1:4" ht="14.25" customHeight="1" x14ac:dyDescent="0.3">
      <c r="A312" s="1"/>
      <c r="B312" s="4"/>
      <c r="C312" s="21"/>
      <c r="D312" s="21"/>
    </row>
    <row r="313" spans="1:4" ht="14.25" customHeight="1" x14ac:dyDescent="0.3">
      <c r="A313" s="1"/>
      <c r="B313" s="4"/>
      <c r="C313" s="21"/>
      <c r="D313" s="21"/>
    </row>
    <row r="314" spans="1:4" ht="14.25" customHeight="1" x14ac:dyDescent="0.3">
      <c r="A314" s="1"/>
      <c r="B314" s="4"/>
      <c r="C314" s="21"/>
      <c r="D314" s="21"/>
    </row>
    <row r="315" spans="1:4" ht="14.25" customHeight="1" x14ac:dyDescent="0.3">
      <c r="A315" s="1"/>
      <c r="B315" s="4"/>
      <c r="C315" s="21"/>
      <c r="D315" s="21"/>
    </row>
    <row r="316" spans="1:4" ht="14.25" customHeight="1" x14ac:dyDescent="0.3">
      <c r="A316" s="1"/>
      <c r="B316" s="4"/>
      <c r="C316" s="21"/>
      <c r="D316" s="21"/>
    </row>
    <row r="317" spans="1:4" ht="14.25" customHeight="1" x14ac:dyDescent="0.3">
      <c r="A317" s="1"/>
      <c r="B317" s="4"/>
      <c r="C317" s="21"/>
      <c r="D317" s="21"/>
    </row>
    <row r="318" spans="1:4" ht="14.25" customHeight="1" x14ac:dyDescent="0.3">
      <c r="A318" s="1"/>
      <c r="B318" s="4"/>
      <c r="C318" s="21"/>
      <c r="D318" s="21"/>
    </row>
    <row r="319" spans="1:4" ht="14.25" customHeight="1" x14ac:dyDescent="0.3">
      <c r="A319" s="1"/>
      <c r="B319" s="4"/>
      <c r="C319" s="21"/>
      <c r="D319" s="21"/>
    </row>
    <row r="320" spans="1:4" ht="14.25" customHeight="1" x14ac:dyDescent="0.3">
      <c r="A320" s="1"/>
      <c r="B320" s="4"/>
      <c r="C320" s="21"/>
      <c r="D320" s="21"/>
    </row>
    <row r="321" spans="1:4" ht="14.25" customHeight="1" x14ac:dyDescent="0.3">
      <c r="A321" s="1"/>
      <c r="B321" s="4"/>
      <c r="C321" s="21"/>
      <c r="D321" s="21"/>
    </row>
    <row r="322" spans="1:4" ht="14.25" customHeight="1" x14ac:dyDescent="0.3">
      <c r="A322" s="1"/>
      <c r="B322" s="4"/>
      <c r="C322" s="21"/>
      <c r="D322" s="21"/>
    </row>
    <row r="323" spans="1:4" ht="14.25" customHeight="1" x14ac:dyDescent="0.3">
      <c r="A323" s="1"/>
      <c r="B323" s="4"/>
      <c r="C323" s="21"/>
      <c r="D323" s="21"/>
    </row>
    <row r="324" spans="1:4" ht="14.25" customHeight="1" x14ac:dyDescent="0.3">
      <c r="A324" s="1"/>
      <c r="B324" s="4"/>
      <c r="C324" s="21"/>
      <c r="D324" s="21"/>
    </row>
    <row r="325" spans="1:4" ht="14.25" customHeight="1" x14ac:dyDescent="0.3">
      <c r="A325" s="1"/>
      <c r="B325" s="4"/>
      <c r="C325" s="21"/>
      <c r="D325" s="21"/>
    </row>
    <row r="326" spans="1:4" ht="14.25" customHeight="1" x14ac:dyDescent="0.3">
      <c r="A326" s="1"/>
      <c r="B326" s="4"/>
      <c r="C326" s="21"/>
      <c r="D326" s="21"/>
    </row>
    <row r="327" spans="1:4" ht="14.25" customHeight="1" x14ac:dyDescent="0.3">
      <c r="A327" s="1"/>
      <c r="B327" s="4"/>
      <c r="C327" s="21"/>
      <c r="D327" s="21"/>
    </row>
    <row r="328" spans="1:4" ht="14.25" customHeight="1" x14ac:dyDescent="0.3">
      <c r="A328" s="1"/>
      <c r="B328" s="4"/>
      <c r="C328" s="21"/>
      <c r="D328" s="21"/>
    </row>
    <row r="329" spans="1:4" ht="14.25" customHeight="1" x14ac:dyDescent="0.3">
      <c r="A329" s="1"/>
      <c r="B329" s="4"/>
      <c r="C329" s="21"/>
      <c r="D329" s="21"/>
    </row>
    <row r="330" spans="1:4" ht="14.25" customHeight="1" x14ac:dyDescent="0.3">
      <c r="A330" s="1"/>
      <c r="B330" s="4"/>
      <c r="C330" s="21"/>
      <c r="D330" s="21"/>
    </row>
    <row r="331" spans="1:4" ht="14.25" customHeight="1" x14ac:dyDescent="0.3">
      <c r="A331" s="1"/>
      <c r="B331" s="4"/>
      <c r="C331" s="21"/>
      <c r="D331" s="21"/>
    </row>
    <row r="332" spans="1:4" ht="14.25" customHeight="1" x14ac:dyDescent="0.3">
      <c r="A332" s="1"/>
      <c r="B332" s="4"/>
      <c r="C332" s="21"/>
      <c r="D332" s="21"/>
    </row>
    <row r="333" spans="1:4" ht="14.25" customHeight="1" x14ac:dyDescent="0.3">
      <c r="A333" s="1"/>
      <c r="B333" s="4"/>
      <c r="C333" s="21"/>
      <c r="D333" s="21"/>
    </row>
    <row r="334" spans="1:4" ht="14.25" customHeight="1" x14ac:dyDescent="0.3">
      <c r="A334" s="1"/>
      <c r="B334" s="4"/>
      <c r="C334" s="21"/>
      <c r="D334" s="21"/>
    </row>
    <row r="335" spans="1:4" ht="14.25" customHeight="1" x14ac:dyDescent="0.3">
      <c r="A335" s="1"/>
      <c r="B335" s="4"/>
      <c r="C335" s="21"/>
      <c r="D335" s="21"/>
    </row>
    <row r="336" spans="1:4" ht="14.25" customHeight="1" x14ac:dyDescent="0.3">
      <c r="A336" s="1"/>
      <c r="B336" s="4"/>
      <c r="C336" s="21"/>
      <c r="D336" s="21"/>
    </row>
    <row r="337" spans="1:4" ht="14.25" customHeight="1" x14ac:dyDescent="0.3">
      <c r="A337" s="1"/>
      <c r="B337" s="4"/>
      <c r="C337" s="21"/>
      <c r="D337" s="21"/>
    </row>
    <row r="338" spans="1:4" ht="14.25" customHeight="1" x14ac:dyDescent="0.3">
      <c r="A338" s="1"/>
      <c r="B338" s="4"/>
      <c r="C338" s="21"/>
      <c r="D338" s="21"/>
    </row>
    <row r="339" spans="1:4" ht="14.25" customHeight="1" x14ac:dyDescent="0.3">
      <c r="A339" s="1"/>
      <c r="B339" s="4"/>
      <c r="C339" s="21"/>
      <c r="D339" s="21"/>
    </row>
    <row r="340" spans="1:4" ht="14.25" customHeight="1" x14ac:dyDescent="0.3">
      <c r="A340" s="1"/>
      <c r="B340" s="4"/>
      <c r="C340" s="21"/>
      <c r="D340" s="21"/>
    </row>
    <row r="341" spans="1:4" ht="14.25" customHeight="1" x14ac:dyDescent="0.3">
      <c r="A341" s="1"/>
      <c r="B341" s="4"/>
      <c r="C341" s="21"/>
      <c r="D341" s="21"/>
    </row>
    <row r="342" spans="1:4" ht="14.25" customHeight="1" x14ac:dyDescent="0.3">
      <c r="A342" s="1"/>
      <c r="B342" s="4"/>
      <c r="C342" s="21"/>
      <c r="D342" s="21"/>
    </row>
    <row r="343" spans="1:4" ht="14.25" customHeight="1" x14ac:dyDescent="0.3">
      <c r="A343" s="1"/>
      <c r="B343" s="4"/>
      <c r="C343" s="21"/>
      <c r="D343" s="21"/>
    </row>
    <row r="344" spans="1:4" ht="14.25" customHeight="1" x14ac:dyDescent="0.3">
      <c r="A344" s="1"/>
      <c r="B344" s="4"/>
      <c r="C344" s="21"/>
      <c r="D344" s="21"/>
    </row>
    <row r="345" spans="1:4" ht="14.25" customHeight="1" x14ac:dyDescent="0.3">
      <c r="A345" s="1"/>
      <c r="B345" s="4"/>
      <c r="C345" s="21"/>
      <c r="D345" s="21"/>
    </row>
    <row r="346" spans="1:4" ht="14.25" customHeight="1" x14ac:dyDescent="0.3">
      <c r="A346" s="1"/>
      <c r="B346" s="4"/>
      <c r="C346" s="21"/>
      <c r="D346" s="21"/>
    </row>
    <row r="347" spans="1:4" ht="14.25" customHeight="1" x14ac:dyDescent="0.3">
      <c r="A347" s="1"/>
      <c r="B347" s="4"/>
      <c r="C347" s="21"/>
      <c r="D347" s="21"/>
    </row>
    <row r="348" spans="1:4" ht="14.25" customHeight="1" x14ac:dyDescent="0.3">
      <c r="A348" s="1"/>
      <c r="B348" s="4"/>
      <c r="C348" s="21"/>
      <c r="D348" s="21"/>
    </row>
    <row r="349" spans="1:4" ht="14.25" customHeight="1" x14ac:dyDescent="0.3">
      <c r="A349" s="1"/>
      <c r="B349" s="4"/>
      <c r="C349" s="21"/>
      <c r="D349" s="21"/>
    </row>
    <row r="350" spans="1:4" ht="14.25" customHeight="1" x14ac:dyDescent="0.3">
      <c r="A350" s="1"/>
      <c r="B350" s="4"/>
      <c r="C350" s="21"/>
      <c r="D350" s="21"/>
    </row>
    <row r="351" spans="1:4" ht="14.25" customHeight="1" x14ac:dyDescent="0.3">
      <c r="A351" s="1"/>
      <c r="B351" s="4"/>
      <c r="C351" s="21"/>
      <c r="D351" s="21"/>
    </row>
    <row r="352" spans="1:4" ht="14.25" customHeight="1" x14ac:dyDescent="0.3">
      <c r="A352" s="1"/>
      <c r="B352" s="4"/>
      <c r="C352" s="21"/>
      <c r="D352" s="21"/>
    </row>
    <row r="353" spans="1:4" ht="14.25" customHeight="1" x14ac:dyDescent="0.3">
      <c r="A353" s="1"/>
      <c r="B353" s="4"/>
      <c r="C353" s="21"/>
      <c r="D353" s="21"/>
    </row>
    <row r="354" spans="1:4" ht="14.25" customHeight="1" x14ac:dyDescent="0.3">
      <c r="A354" s="1"/>
      <c r="B354" s="4"/>
      <c r="C354" s="21"/>
      <c r="D354" s="21"/>
    </row>
    <row r="355" spans="1:4" ht="14.25" customHeight="1" x14ac:dyDescent="0.3">
      <c r="A355" s="1"/>
      <c r="B355" s="4"/>
      <c r="C355" s="21"/>
      <c r="D355" s="21"/>
    </row>
    <row r="356" spans="1:4" ht="14.25" customHeight="1" x14ac:dyDescent="0.3">
      <c r="A356" s="1"/>
      <c r="B356" s="4"/>
      <c r="C356" s="21"/>
      <c r="D356" s="21"/>
    </row>
    <row r="357" spans="1:4" ht="14.25" customHeight="1" x14ac:dyDescent="0.3">
      <c r="A357" s="1"/>
      <c r="B357" s="4"/>
      <c r="C357" s="21"/>
      <c r="D357" s="21"/>
    </row>
    <row r="358" spans="1:4" ht="14.25" customHeight="1" x14ac:dyDescent="0.3">
      <c r="A358" s="1"/>
      <c r="B358" s="4"/>
      <c r="C358" s="21"/>
      <c r="D358" s="21"/>
    </row>
    <row r="359" spans="1:4" ht="14.25" customHeight="1" x14ac:dyDescent="0.3">
      <c r="A359" s="1"/>
      <c r="B359" s="4"/>
      <c r="C359" s="21"/>
      <c r="D359" s="21"/>
    </row>
    <row r="360" spans="1:4" ht="14.25" customHeight="1" x14ac:dyDescent="0.3">
      <c r="A360" s="1"/>
      <c r="B360" s="4"/>
      <c r="C360" s="21"/>
      <c r="D360" s="21"/>
    </row>
    <row r="361" spans="1:4" ht="14.25" customHeight="1" x14ac:dyDescent="0.3">
      <c r="A361" s="1"/>
      <c r="B361" s="4"/>
      <c r="C361" s="21"/>
      <c r="D361" s="21"/>
    </row>
    <row r="362" spans="1:4" ht="14.25" customHeight="1" x14ac:dyDescent="0.3">
      <c r="A362" s="1"/>
      <c r="B362" s="4"/>
      <c r="C362" s="21"/>
      <c r="D362" s="21"/>
    </row>
    <row r="363" spans="1:4" ht="14.25" customHeight="1" x14ac:dyDescent="0.3">
      <c r="A363" s="1"/>
      <c r="B363" s="4"/>
      <c r="C363" s="21"/>
      <c r="D363" s="21"/>
    </row>
    <row r="364" spans="1:4" ht="14.25" customHeight="1" x14ac:dyDescent="0.3">
      <c r="A364" s="1"/>
      <c r="B364" s="4"/>
      <c r="C364" s="21"/>
      <c r="D364" s="21"/>
    </row>
    <row r="365" spans="1:4" ht="14.25" customHeight="1" x14ac:dyDescent="0.3">
      <c r="A365" s="1"/>
      <c r="B365" s="4"/>
      <c r="C365" s="21"/>
      <c r="D365" s="21"/>
    </row>
    <row r="366" spans="1:4" ht="14.25" customHeight="1" x14ac:dyDescent="0.3">
      <c r="A366" s="1"/>
      <c r="B366" s="4"/>
      <c r="C366" s="21"/>
      <c r="D366" s="21"/>
    </row>
    <row r="367" spans="1:4" ht="14.25" customHeight="1" x14ac:dyDescent="0.3">
      <c r="A367" s="1"/>
      <c r="B367" s="4"/>
      <c r="C367" s="21"/>
      <c r="D367" s="21"/>
    </row>
    <row r="368" spans="1:4" ht="14.25" customHeight="1" x14ac:dyDescent="0.3">
      <c r="A368" s="1"/>
      <c r="B368" s="4"/>
      <c r="C368" s="21"/>
      <c r="D368" s="21"/>
    </row>
    <row r="369" spans="1:4" ht="14.25" customHeight="1" x14ac:dyDescent="0.3">
      <c r="A369" s="1"/>
      <c r="B369" s="4"/>
      <c r="C369" s="21"/>
      <c r="D369" s="21"/>
    </row>
    <row r="370" spans="1:4" ht="14.25" customHeight="1" x14ac:dyDescent="0.3">
      <c r="A370" s="1"/>
      <c r="B370" s="4"/>
      <c r="C370" s="21"/>
      <c r="D370" s="21"/>
    </row>
    <row r="371" spans="1:4" ht="14.25" customHeight="1" x14ac:dyDescent="0.3">
      <c r="A371" s="1"/>
      <c r="B371" s="4"/>
      <c r="C371" s="21"/>
      <c r="D371" s="21"/>
    </row>
    <row r="372" spans="1:4" ht="14.25" customHeight="1" x14ac:dyDescent="0.3">
      <c r="A372" s="1"/>
      <c r="B372" s="4"/>
      <c r="C372" s="21"/>
      <c r="D372" s="21"/>
    </row>
    <row r="373" spans="1:4" ht="14.25" customHeight="1" x14ac:dyDescent="0.3">
      <c r="A373" s="1"/>
      <c r="B373" s="4"/>
      <c r="C373" s="21"/>
      <c r="D373" s="21"/>
    </row>
    <row r="374" spans="1:4" ht="14.25" customHeight="1" x14ac:dyDescent="0.3">
      <c r="A374" s="1"/>
      <c r="B374" s="4"/>
      <c r="C374" s="21"/>
      <c r="D374" s="21"/>
    </row>
    <row r="375" spans="1:4" ht="14.25" customHeight="1" x14ac:dyDescent="0.3">
      <c r="A375" s="1"/>
      <c r="B375" s="4"/>
      <c r="C375" s="21"/>
      <c r="D375" s="21"/>
    </row>
    <row r="376" spans="1:4" ht="14.25" customHeight="1" x14ac:dyDescent="0.3">
      <c r="A376" s="1"/>
      <c r="B376" s="4"/>
      <c r="C376" s="21"/>
      <c r="D376" s="21"/>
    </row>
    <row r="377" spans="1:4" ht="14.25" customHeight="1" x14ac:dyDescent="0.3">
      <c r="A377" s="1"/>
      <c r="B377" s="4"/>
      <c r="C377" s="21"/>
      <c r="D377" s="21"/>
    </row>
    <row r="378" spans="1:4" ht="14.25" customHeight="1" x14ac:dyDescent="0.3">
      <c r="A378" s="1"/>
      <c r="B378" s="4"/>
      <c r="C378" s="21"/>
      <c r="D378" s="21"/>
    </row>
    <row r="379" spans="1:4" ht="14.25" customHeight="1" x14ac:dyDescent="0.3">
      <c r="A379" s="1"/>
      <c r="B379" s="4"/>
      <c r="C379" s="21"/>
      <c r="D379" s="21"/>
    </row>
    <row r="380" spans="1:4" ht="14.25" customHeight="1" x14ac:dyDescent="0.3">
      <c r="A380" s="1"/>
      <c r="B380" s="4"/>
      <c r="C380" s="21"/>
      <c r="D380" s="21"/>
    </row>
    <row r="381" spans="1:4" ht="14.25" customHeight="1" x14ac:dyDescent="0.3">
      <c r="A381" s="1"/>
      <c r="B381" s="4"/>
      <c r="C381" s="21"/>
      <c r="D381" s="21"/>
    </row>
    <row r="382" spans="1:4" ht="14.25" customHeight="1" x14ac:dyDescent="0.3">
      <c r="A382" s="1"/>
      <c r="B382" s="4"/>
      <c r="C382" s="21"/>
      <c r="D382" s="21"/>
    </row>
    <row r="383" spans="1:4" ht="14.25" customHeight="1" x14ac:dyDescent="0.3">
      <c r="A383" s="1"/>
      <c r="B383" s="4"/>
      <c r="C383" s="21"/>
      <c r="D383" s="21"/>
    </row>
    <row r="384" spans="1:4" ht="14.25" customHeight="1" x14ac:dyDescent="0.3">
      <c r="A384" s="1"/>
      <c r="B384" s="4"/>
      <c r="C384" s="21"/>
      <c r="D384" s="21"/>
    </row>
    <row r="385" spans="1:4" ht="14.25" customHeight="1" x14ac:dyDescent="0.3">
      <c r="A385" s="1"/>
      <c r="B385" s="4"/>
      <c r="C385" s="21"/>
      <c r="D385" s="21"/>
    </row>
    <row r="386" spans="1:4" ht="14.25" customHeight="1" x14ac:dyDescent="0.3">
      <c r="A386" s="1"/>
      <c r="B386" s="4"/>
      <c r="C386" s="21"/>
      <c r="D386" s="21"/>
    </row>
    <row r="387" spans="1:4" ht="14.25" customHeight="1" x14ac:dyDescent="0.3">
      <c r="A387" s="1"/>
      <c r="B387" s="4"/>
      <c r="C387" s="21"/>
      <c r="D387" s="21"/>
    </row>
    <row r="388" spans="1:4" ht="14.25" customHeight="1" x14ac:dyDescent="0.3">
      <c r="A388" s="1"/>
      <c r="B388" s="4"/>
      <c r="C388" s="21"/>
      <c r="D388" s="21"/>
    </row>
    <row r="389" spans="1:4" ht="14.25" customHeight="1" x14ac:dyDescent="0.3">
      <c r="A389" s="1"/>
      <c r="B389" s="4"/>
      <c r="C389" s="21"/>
      <c r="D389" s="21"/>
    </row>
    <row r="390" spans="1:4" ht="14.25" customHeight="1" x14ac:dyDescent="0.3">
      <c r="A390" s="1"/>
      <c r="B390" s="4"/>
      <c r="C390" s="21"/>
      <c r="D390" s="21"/>
    </row>
    <row r="391" spans="1:4" ht="14.25" customHeight="1" x14ac:dyDescent="0.3">
      <c r="A391" s="1"/>
      <c r="B391" s="4"/>
      <c r="C391" s="21"/>
      <c r="D391" s="21"/>
    </row>
    <row r="392" spans="1:4" ht="14.25" customHeight="1" x14ac:dyDescent="0.3">
      <c r="A392" s="1"/>
      <c r="B392" s="4"/>
      <c r="C392" s="21"/>
      <c r="D392" s="21"/>
    </row>
    <row r="393" spans="1:4" ht="14.25" customHeight="1" x14ac:dyDescent="0.3">
      <c r="A393" s="1"/>
      <c r="B393" s="4"/>
      <c r="C393" s="21"/>
      <c r="D393" s="21"/>
    </row>
    <row r="394" spans="1:4" ht="14.25" customHeight="1" x14ac:dyDescent="0.3">
      <c r="A394" s="1"/>
      <c r="B394" s="4"/>
      <c r="C394" s="21"/>
      <c r="D394" s="21"/>
    </row>
    <row r="395" spans="1:4" ht="14.25" customHeight="1" x14ac:dyDescent="0.3">
      <c r="A395" s="1"/>
      <c r="B395" s="4"/>
      <c r="C395" s="21"/>
      <c r="D395" s="21"/>
    </row>
    <row r="396" spans="1:4" ht="14.25" customHeight="1" x14ac:dyDescent="0.3">
      <c r="A396" s="1"/>
      <c r="B396" s="4"/>
      <c r="C396" s="21"/>
      <c r="D396" s="21"/>
    </row>
    <row r="397" spans="1:4" ht="14.25" customHeight="1" x14ac:dyDescent="0.3">
      <c r="A397" s="1"/>
      <c r="B397" s="4"/>
      <c r="C397" s="21"/>
      <c r="D397" s="21"/>
    </row>
    <row r="398" spans="1:4" ht="14.25" customHeight="1" x14ac:dyDescent="0.3">
      <c r="A398" s="1"/>
      <c r="B398" s="4"/>
      <c r="C398" s="21"/>
      <c r="D398" s="21"/>
    </row>
    <row r="399" spans="1:4" ht="14.25" customHeight="1" x14ac:dyDescent="0.3">
      <c r="A399" s="1"/>
      <c r="B399" s="4"/>
      <c r="C399" s="21"/>
      <c r="D399" s="21"/>
    </row>
    <row r="400" spans="1:4" ht="14.25" customHeight="1" x14ac:dyDescent="0.3">
      <c r="A400" s="1"/>
      <c r="B400" s="4"/>
      <c r="C400" s="21"/>
      <c r="D400" s="21"/>
    </row>
    <row r="401" spans="1:4" ht="14.25" customHeight="1" x14ac:dyDescent="0.3">
      <c r="A401" s="1"/>
      <c r="B401" s="4"/>
      <c r="C401" s="21"/>
      <c r="D401" s="21"/>
    </row>
    <row r="402" spans="1:4" ht="14.25" customHeight="1" x14ac:dyDescent="0.3">
      <c r="A402" s="1"/>
      <c r="B402" s="4"/>
      <c r="C402" s="21"/>
      <c r="D402" s="21"/>
    </row>
    <row r="403" spans="1:4" ht="14.25" customHeight="1" x14ac:dyDescent="0.3">
      <c r="A403" s="1"/>
      <c r="B403" s="4"/>
      <c r="C403" s="21"/>
      <c r="D403" s="21"/>
    </row>
    <row r="404" spans="1:4" ht="14.25" customHeight="1" x14ac:dyDescent="0.3">
      <c r="A404" s="1"/>
      <c r="B404" s="4"/>
      <c r="C404" s="21"/>
      <c r="D404" s="21"/>
    </row>
    <row r="405" spans="1:4" ht="14.25" customHeight="1" x14ac:dyDescent="0.3">
      <c r="A405" s="1"/>
      <c r="B405" s="4"/>
      <c r="C405" s="21"/>
      <c r="D405" s="21"/>
    </row>
    <row r="406" spans="1:4" ht="14.25" customHeight="1" x14ac:dyDescent="0.3">
      <c r="A406" s="1"/>
      <c r="B406" s="4"/>
      <c r="C406" s="21"/>
      <c r="D406" s="21"/>
    </row>
    <row r="407" spans="1:4" ht="14.25" customHeight="1" x14ac:dyDescent="0.3">
      <c r="A407" s="1"/>
      <c r="B407" s="4"/>
      <c r="C407" s="21"/>
      <c r="D407" s="21"/>
    </row>
    <row r="408" spans="1:4" ht="14.25" customHeight="1" x14ac:dyDescent="0.3">
      <c r="A408" s="1"/>
      <c r="B408" s="4"/>
      <c r="C408" s="21"/>
      <c r="D408" s="21"/>
    </row>
    <row r="409" spans="1:4" ht="14.25" customHeight="1" x14ac:dyDescent="0.3">
      <c r="A409" s="1"/>
      <c r="B409" s="4"/>
      <c r="C409" s="21"/>
      <c r="D409" s="21"/>
    </row>
    <row r="410" spans="1:4" ht="14.25" customHeight="1" x14ac:dyDescent="0.3">
      <c r="A410" s="1"/>
      <c r="B410" s="4"/>
      <c r="C410" s="21"/>
      <c r="D410" s="21"/>
    </row>
    <row r="411" spans="1:4" ht="14.25" customHeight="1" x14ac:dyDescent="0.3">
      <c r="A411" s="1"/>
      <c r="B411" s="4"/>
      <c r="C411" s="21"/>
      <c r="D411" s="21"/>
    </row>
    <row r="412" spans="1:4" ht="14.25" customHeight="1" x14ac:dyDescent="0.3">
      <c r="A412" s="1"/>
      <c r="B412" s="4"/>
      <c r="C412" s="21"/>
      <c r="D412" s="21"/>
    </row>
    <row r="413" spans="1:4" ht="14.25" customHeight="1" x14ac:dyDescent="0.3">
      <c r="A413" s="1"/>
      <c r="B413" s="4"/>
      <c r="C413" s="21"/>
      <c r="D413" s="21"/>
    </row>
    <row r="414" spans="1:4" ht="14.25" customHeight="1" x14ac:dyDescent="0.3">
      <c r="A414" s="1"/>
      <c r="B414" s="4"/>
      <c r="C414" s="21"/>
      <c r="D414" s="21"/>
    </row>
    <row r="415" spans="1:4" ht="14.25" customHeight="1" x14ac:dyDescent="0.3">
      <c r="A415" s="1"/>
      <c r="B415" s="4"/>
      <c r="C415" s="21"/>
      <c r="D415" s="21"/>
    </row>
    <row r="416" spans="1:4" ht="14.25" customHeight="1" x14ac:dyDescent="0.3">
      <c r="A416" s="1"/>
      <c r="B416" s="4"/>
      <c r="C416" s="21"/>
      <c r="D416" s="21"/>
    </row>
    <row r="417" spans="1:4" ht="14.25" customHeight="1" x14ac:dyDescent="0.3">
      <c r="A417" s="1"/>
      <c r="B417" s="4"/>
      <c r="C417" s="21"/>
      <c r="D417" s="21"/>
    </row>
    <row r="418" spans="1:4" ht="14.25" customHeight="1" x14ac:dyDescent="0.3">
      <c r="A418" s="1"/>
      <c r="B418" s="4"/>
      <c r="C418" s="21"/>
      <c r="D418" s="21"/>
    </row>
    <row r="419" spans="1:4" ht="14.25" customHeight="1" x14ac:dyDescent="0.3">
      <c r="A419" s="1"/>
      <c r="B419" s="4"/>
      <c r="C419" s="21"/>
      <c r="D419" s="21"/>
    </row>
    <row r="420" spans="1:4" ht="14.25" customHeight="1" x14ac:dyDescent="0.3">
      <c r="A420" s="1"/>
      <c r="B420" s="4"/>
      <c r="C420" s="21"/>
      <c r="D420" s="21"/>
    </row>
    <row r="421" spans="1:4" ht="14.25" customHeight="1" x14ac:dyDescent="0.3">
      <c r="A421" s="1"/>
      <c r="B421" s="4"/>
      <c r="C421" s="21"/>
      <c r="D421" s="21"/>
    </row>
    <row r="422" spans="1:4" ht="14.25" customHeight="1" x14ac:dyDescent="0.3">
      <c r="A422" s="1"/>
      <c r="B422" s="4"/>
      <c r="C422" s="21"/>
      <c r="D422" s="21"/>
    </row>
    <row r="423" spans="1:4" ht="14.25" customHeight="1" x14ac:dyDescent="0.3">
      <c r="A423" s="1"/>
      <c r="B423" s="4"/>
      <c r="C423" s="21"/>
      <c r="D423" s="21"/>
    </row>
    <row r="424" spans="1:4" ht="14.25" customHeight="1" x14ac:dyDescent="0.3">
      <c r="A424" s="1"/>
      <c r="B424" s="4"/>
      <c r="C424" s="21"/>
      <c r="D424" s="21"/>
    </row>
    <row r="425" spans="1:4" ht="14.25" customHeight="1" x14ac:dyDescent="0.3">
      <c r="A425" s="1"/>
      <c r="B425" s="4"/>
      <c r="C425" s="21"/>
      <c r="D425" s="21"/>
    </row>
    <row r="426" spans="1:4" ht="14.25" customHeight="1" x14ac:dyDescent="0.3">
      <c r="A426" s="1"/>
      <c r="B426" s="4"/>
      <c r="C426" s="21"/>
      <c r="D426" s="21"/>
    </row>
    <row r="427" spans="1:4" ht="14.25" customHeight="1" x14ac:dyDescent="0.3">
      <c r="A427" s="1"/>
      <c r="B427" s="4"/>
      <c r="C427" s="21"/>
      <c r="D427" s="21"/>
    </row>
    <row r="428" spans="1:4" ht="14.25" customHeight="1" x14ac:dyDescent="0.3">
      <c r="A428" s="1"/>
      <c r="B428" s="4"/>
      <c r="C428" s="21"/>
      <c r="D428" s="21"/>
    </row>
    <row r="429" spans="1:4" ht="14.25" customHeight="1" x14ac:dyDescent="0.3">
      <c r="A429" s="1"/>
      <c r="B429" s="4"/>
      <c r="C429" s="21"/>
      <c r="D429" s="21"/>
    </row>
    <row r="430" spans="1:4" ht="14.25" customHeight="1" x14ac:dyDescent="0.3">
      <c r="A430" s="1"/>
      <c r="B430" s="4"/>
      <c r="C430" s="21"/>
      <c r="D430" s="21"/>
    </row>
    <row r="431" spans="1:4" ht="14.25" customHeight="1" x14ac:dyDescent="0.3">
      <c r="A431" s="1"/>
      <c r="B431" s="4"/>
      <c r="C431" s="21"/>
      <c r="D431" s="21"/>
    </row>
    <row r="432" spans="1:4" ht="14.25" customHeight="1" x14ac:dyDescent="0.3">
      <c r="A432" s="1"/>
      <c r="B432" s="4"/>
      <c r="C432" s="21"/>
      <c r="D432" s="21"/>
    </row>
    <row r="433" spans="1:4" ht="14.25" customHeight="1" x14ac:dyDescent="0.3">
      <c r="A433" s="1"/>
      <c r="B433" s="4"/>
      <c r="C433" s="21"/>
      <c r="D433" s="21"/>
    </row>
    <row r="434" spans="1:4" ht="14.25" customHeight="1" x14ac:dyDescent="0.3">
      <c r="A434" s="1"/>
      <c r="B434" s="4"/>
      <c r="C434" s="21"/>
      <c r="D434" s="21"/>
    </row>
    <row r="435" spans="1:4" ht="14.25" customHeight="1" x14ac:dyDescent="0.3">
      <c r="A435" s="1"/>
      <c r="B435" s="4"/>
      <c r="C435" s="21"/>
      <c r="D435" s="21"/>
    </row>
    <row r="436" spans="1:4" ht="14.25" customHeight="1" x14ac:dyDescent="0.3">
      <c r="A436" s="1"/>
      <c r="B436" s="4"/>
      <c r="C436" s="21"/>
      <c r="D436" s="21"/>
    </row>
    <row r="437" spans="1:4" ht="14.25" customHeight="1" x14ac:dyDescent="0.3">
      <c r="A437" s="1"/>
      <c r="B437" s="4"/>
      <c r="C437" s="21"/>
      <c r="D437" s="21"/>
    </row>
    <row r="438" spans="1:4" ht="14.25" customHeight="1" x14ac:dyDescent="0.3">
      <c r="A438" s="1"/>
      <c r="B438" s="4"/>
      <c r="C438" s="21"/>
      <c r="D438" s="21"/>
    </row>
    <row r="439" spans="1:4" ht="14.25" customHeight="1" x14ac:dyDescent="0.3">
      <c r="A439" s="1"/>
      <c r="B439" s="4"/>
      <c r="C439" s="21"/>
      <c r="D439" s="21"/>
    </row>
    <row r="440" spans="1:4" ht="14.25" customHeight="1" x14ac:dyDescent="0.3">
      <c r="A440" s="1"/>
      <c r="B440" s="4"/>
      <c r="C440" s="21"/>
      <c r="D440" s="21"/>
    </row>
    <row r="441" spans="1:4" ht="14.25" customHeight="1" x14ac:dyDescent="0.3">
      <c r="A441" s="1"/>
      <c r="B441" s="4"/>
      <c r="C441" s="21"/>
      <c r="D441" s="21"/>
    </row>
    <row r="442" spans="1:4" ht="14.25" customHeight="1" x14ac:dyDescent="0.3">
      <c r="A442" s="1"/>
      <c r="B442" s="4"/>
      <c r="C442" s="21"/>
      <c r="D442" s="21"/>
    </row>
    <row r="443" spans="1:4" ht="14.25" customHeight="1" x14ac:dyDescent="0.3">
      <c r="A443" s="1"/>
      <c r="B443" s="4"/>
      <c r="C443" s="21"/>
      <c r="D443" s="21"/>
    </row>
    <row r="444" spans="1:4" ht="14.25" customHeight="1" x14ac:dyDescent="0.3">
      <c r="A444" s="1"/>
      <c r="B444" s="4"/>
      <c r="C444" s="21"/>
      <c r="D444" s="21"/>
    </row>
    <row r="445" spans="1:4" ht="14.25" customHeight="1" x14ac:dyDescent="0.3">
      <c r="A445" s="1"/>
      <c r="B445" s="4"/>
      <c r="C445" s="21"/>
      <c r="D445" s="21"/>
    </row>
    <row r="446" spans="1:4" ht="14.25" customHeight="1" x14ac:dyDescent="0.3">
      <c r="A446" s="1"/>
      <c r="B446" s="4"/>
      <c r="C446" s="21"/>
      <c r="D446" s="21"/>
    </row>
    <row r="447" spans="1:4" ht="14.25" customHeight="1" x14ac:dyDescent="0.3">
      <c r="A447" s="1"/>
      <c r="B447" s="4"/>
      <c r="C447" s="21"/>
      <c r="D447" s="21"/>
    </row>
    <row r="448" spans="1:4" ht="14.25" customHeight="1" x14ac:dyDescent="0.3">
      <c r="A448" s="1"/>
      <c r="B448" s="4"/>
      <c r="C448" s="21"/>
      <c r="D448" s="21"/>
    </row>
    <row r="449" spans="1:4" ht="14.25" customHeight="1" x14ac:dyDescent="0.3">
      <c r="A449" s="1"/>
      <c r="B449" s="4"/>
      <c r="C449" s="21"/>
      <c r="D449" s="21"/>
    </row>
    <row r="450" spans="1:4" ht="14.25" customHeight="1" x14ac:dyDescent="0.3">
      <c r="A450" s="1"/>
      <c r="B450" s="4"/>
      <c r="C450" s="21"/>
      <c r="D450" s="21"/>
    </row>
    <row r="451" spans="1:4" ht="14.25" customHeight="1" x14ac:dyDescent="0.3">
      <c r="A451" s="1"/>
      <c r="B451" s="4"/>
      <c r="C451" s="21"/>
      <c r="D451" s="21"/>
    </row>
    <row r="452" spans="1:4" ht="14.25" customHeight="1" x14ac:dyDescent="0.3">
      <c r="A452" s="1"/>
      <c r="B452" s="4"/>
      <c r="C452" s="21"/>
      <c r="D452" s="21"/>
    </row>
    <row r="453" spans="1:4" ht="14.25" customHeight="1" x14ac:dyDescent="0.3">
      <c r="A453" s="1"/>
      <c r="B453" s="4"/>
      <c r="C453" s="21"/>
      <c r="D453" s="21"/>
    </row>
    <row r="454" spans="1:4" ht="14.25" customHeight="1" x14ac:dyDescent="0.3">
      <c r="A454" s="1"/>
      <c r="B454" s="4"/>
      <c r="C454" s="21"/>
      <c r="D454" s="21"/>
    </row>
    <row r="455" spans="1:4" ht="14.25" customHeight="1" x14ac:dyDescent="0.3">
      <c r="A455" s="1"/>
      <c r="B455" s="4"/>
      <c r="C455" s="21"/>
      <c r="D455" s="21"/>
    </row>
    <row r="456" spans="1:4" ht="14.25" customHeight="1" x14ac:dyDescent="0.3">
      <c r="A456" s="1"/>
      <c r="B456" s="4"/>
      <c r="C456" s="21"/>
      <c r="D456" s="21"/>
    </row>
    <row r="457" spans="1:4" ht="14.25" customHeight="1" x14ac:dyDescent="0.3">
      <c r="A457" s="1"/>
      <c r="B457" s="4"/>
      <c r="C457" s="21"/>
      <c r="D457" s="21"/>
    </row>
    <row r="458" spans="1:4" ht="14.25" customHeight="1" x14ac:dyDescent="0.3">
      <c r="A458" s="1"/>
      <c r="B458" s="4"/>
      <c r="C458" s="21"/>
      <c r="D458" s="21"/>
    </row>
    <row r="459" spans="1:4" ht="14.25" customHeight="1" x14ac:dyDescent="0.3">
      <c r="A459" s="1"/>
      <c r="B459" s="4"/>
      <c r="C459" s="21"/>
      <c r="D459" s="21"/>
    </row>
    <row r="460" spans="1:4" ht="14.25" customHeight="1" x14ac:dyDescent="0.3">
      <c r="A460" s="1"/>
      <c r="B460" s="4"/>
      <c r="C460" s="21"/>
      <c r="D460" s="21"/>
    </row>
    <row r="461" spans="1:4" ht="14.25" customHeight="1" x14ac:dyDescent="0.3">
      <c r="A461" s="1"/>
      <c r="B461" s="4"/>
      <c r="C461" s="21"/>
      <c r="D461" s="21"/>
    </row>
    <row r="462" spans="1:4" ht="14.25" customHeight="1" x14ac:dyDescent="0.3">
      <c r="A462" s="1"/>
      <c r="B462" s="4"/>
      <c r="C462" s="21"/>
      <c r="D462" s="21"/>
    </row>
    <row r="463" spans="1:4" ht="14.25" customHeight="1" x14ac:dyDescent="0.3">
      <c r="A463" s="1"/>
      <c r="B463" s="4"/>
      <c r="C463" s="21"/>
      <c r="D463" s="21"/>
    </row>
    <row r="464" spans="1:4" ht="14.25" customHeight="1" x14ac:dyDescent="0.3">
      <c r="A464" s="1"/>
      <c r="B464" s="4"/>
      <c r="C464" s="21"/>
      <c r="D464" s="21"/>
    </row>
    <row r="465" spans="1:4" ht="14.25" customHeight="1" x14ac:dyDescent="0.3">
      <c r="A465" s="1"/>
      <c r="B465" s="4"/>
      <c r="C465" s="21"/>
      <c r="D465" s="21"/>
    </row>
    <row r="466" spans="1:4" ht="14.25" customHeight="1" x14ac:dyDescent="0.3">
      <c r="A466" s="1"/>
      <c r="B466" s="4"/>
      <c r="C466" s="21"/>
      <c r="D466" s="21"/>
    </row>
    <row r="467" spans="1:4" ht="14.25" customHeight="1" x14ac:dyDescent="0.3">
      <c r="A467" s="1"/>
      <c r="B467" s="4"/>
      <c r="C467" s="21"/>
      <c r="D467" s="21"/>
    </row>
    <row r="468" spans="1:4" ht="14.25" customHeight="1" x14ac:dyDescent="0.3">
      <c r="A468" s="1"/>
      <c r="B468" s="4"/>
      <c r="C468" s="21"/>
      <c r="D468" s="21"/>
    </row>
    <row r="469" spans="1:4" ht="14.25" customHeight="1" x14ac:dyDescent="0.3">
      <c r="A469" s="1"/>
      <c r="B469" s="4"/>
      <c r="C469" s="21"/>
      <c r="D469" s="21"/>
    </row>
    <row r="470" spans="1:4" ht="14.25" customHeight="1" x14ac:dyDescent="0.3">
      <c r="A470" s="1"/>
      <c r="B470" s="4"/>
      <c r="C470" s="21"/>
      <c r="D470" s="21"/>
    </row>
    <row r="471" spans="1:4" ht="14.25" customHeight="1" x14ac:dyDescent="0.3">
      <c r="A471" s="1"/>
      <c r="B471" s="4"/>
      <c r="C471" s="21"/>
      <c r="D471" s="21"/>
    </row>
    <row r="472" spans="1:4" ht="14.25" customHeight="1" x14ac:dyDescent="0.3">
      <c r="A472" s="1"/>
      <c r="B472" s="4"/>
      <c r="C472" s="21"/>
      <c r="D472" s="21"/>
    </row>
    <row r="473" spans="1:4" ht="14.25" customHeight="1" x14ac:dyDescent="0.3">
      <c r="A473" s="1"/>
      <c r="B473" s="4"/>
      <c r="C473" s="21"/>
      <c r="D473" s="21"/>
    </row>
    <row r="474" spans="1:4" ht="14.25" customHeight="1" x14ac:dyDescent="0.3">
      <c r="A474" s="1"/>
      <c r="B474" s="4"/>
      <c r="C474" s="21"/>
      <c r="D474" s="21"/>
    </row>
    <row r="475" spans="1:4" ht="14.25" customHeight="1" x14ac:dyDescent="0.3">
      <c r="A475" s="1"/>
      <c r="B475" s="4"/>
      <c r="C475" s="21"/>
      <c r="D475" s="21"/>
    </row>
    <row r="476" spans="1:4" ht="14.25" customHeight="1" x14ac:dyDescent="0.3">
      <c r="A476" s="1"/>
      <c r="B476" s="4"/>
      <c r="C476" s="21"/>
      <c r="D476" s="21"/>
    </row>
    <row r="477" spans="1:4" ht="14.25" customHeight="1" x14ac:dyDescent="0.3">
      <c r="A477" s="1"/>
      <c r="B477" s="4"/>
      <c r="C477" s="21"/>
      <c r="D477" s="21"/>
    </row>
    <row r="478" spans="1:4" ht="14.25" customHeight="1" x14ac:dyDescent="0.3">
      <c r="A478" s="1"/>
      <c r="B478" s="4"/>
      <c r="C478" s="21"/>
      <c r="D478" s="21"/>
    </row>
    <row r="479" spans="1:4" ht="14.25" customHeight="1" x14ac:dyDescent="0.3">
      <c r="A479" s="1"/>
      <c r="B479" s="4"/>
      <c r="C479" s="21"/>
      <c r="D479" s="21"/>
    </row>
    <row r="480" spans="1:4" ht="14.25" customHeight="1" x14ac:dyDescent="0.3">
      <c r="A480" s="1"/>
      <c r="B480" s="4"/>
      <c r="C480" s="21"/>
      <c r="D480" s="21"/>
    </row>
    <row r="481" spans="1:4" ht="14.25" customHeight="1" x14ac:dyDescent="0.3">
      <c r="A481" s="1"/>
      <c r="B481" s="4"/>
      <c r="C481" s="21"/>
      <c r="D481" s="21"/>
    </row>
    <row r="482" spans="1:4" ht="14.25" customHeight="1" x14ac:dyDescent="0.3">
      <c r="A482" s="1"/>
      <c r="B482" s="4"/>
      <c r="C482" s="21"/>
      <c r="D482" s="21"/>
    </row>
    <row r="483" spans="1:4" ht="14.25" customHeight="1" x14ac:dyDescent="0.3">
      <c r="A483" s="1"/>
      <c r="B483" s="4"/>
      <c r="C483" s="21"/>
      <c r="D483" s="21"/>
    </row>
    <row r="484" spans="1:4" ht="14.25" customHeight="1" x14ac:dyDescent="0.3">
      <c r="A484" s="1"/>
      <c r="B484" s="4"/>
      <c r="C484" s="21"/>
      <c r="D484" s="21"/>
    </row>
    <row r="485" spans="1:4" ht="14.25" customHeight="1" x14ac:dyDescent="0.3">
      <c r="A485" s="1"/>
      <c r="B485" s="4"/>
      <c r="C485" s="21"/>
      <c r="D485" s="21"/>
    </row>
    <row r="486" spans="1:4" ht="14.25" customHeight="1" x14ac:dyDescent="0.3">
      <c r="A486" s="1"/>
      <c r="B486" s="4"/>
      <c r="C486" s="21"/>
      <c r="D486" s="21"/>
    </row>
    <row r="487" spans="1:4" ht="14.25" customHeight="1" x14ac:dyDescent="0.3">
      <c r="A487" s="1"/>
      <c r="B487" s="4"/>
      <c r="C487" s="21"/>
      <c r="D487" s="21"/>
    </row>
    <row r="488" spans="1:4" ht="14.25" customHeight="1" x14ac:dyDescent="0.3">
      <c r="A488" s="1"/>
      <c r="B488" s="4"/>
      <c r="C488" s="21"/>
      <c r="D488" s="21"/>
    </row>
    <row r="489" spans="1:4" ht="14.25" customHeight="1" x14ac:dyDescent="0.3">
      <c r="A489" s="1"/>
      <c r="B489" s="4"/>
      <c r="C489" s="21"/>
      <c r="D489" s="21"/>
    </row>
    <row r="490" spans="1:4" ht="14.25" customHeight="1" x14ac:dyDescent="0.3">
      <c r="A490" s="1"/>
      <c r="B490" s="4"/>
      <c r="C490" s="21"/>
      <c r="D490" s="21"/>
    </row>
    <row r="491" spans="1:4" ht="14.25" customHeight="1" x14ac:dyDescent="0.3">
      <c r="A491" s="1"/>
      <c r="B491" s="4"/>
      <c r="C491" s="21"/>
      <c r="D491" s="21"/>
    </row>
    <row r="492" spans="1:4" ht="14.25" customHeight="1" x14ac:dyDescent="0.3">
      <c r="A492" s="1"/>
      <c r="B492" s="4"/>
      <c r="C492" s="21"/>
      <c r="D492" s="21"/>
    </row>
    <row r="493" spans="1:4" ht="14.25" customHeight="1" x14ac:dyDescent="0.3">
      <c r="A493" s="1"/>
      <c r="B493" s="4"/>
      <c r="C493" s="21"/>
      <c r="D493" s="21"/>
    </row>
    <row r="494" spans="1:4" ht="14.25" customHeight="1" x14ac:dyDescent="0.3">
      <c r="A494" s="1"/>
      <c r="B494" s="4"/>
      <c r="C494" s="21"/>
      <c r="D494" s="21"/>
    </row>
    <row r="495" spans="1:4" ht="14.25" customHeight="1" x14ac:dyDescent="0.3">
      <c r="A495" s="1"/>
      <c r="B495" s="4"/>
      <c r="C495" s="21"/>
      <c r="D495" s="21"/>
    </row>
    <row r="496" spans="1:4" ht="14.25" customHeight="1" x14ac:dyDescent="0.3">
      <c r="A496" s="1"/>
      <c r="B496" s="4"/>
      <c r="C496" s="21"/>
      <c r="D496" s="21"/>
    </row>
    <row r="497" spans="1:4" ht="14.25" customHeight="1" x14ac:dyDescent="0.3">
      <c r="A497" s="1"/>
      <c r="B497" s="4"/>
      <c r="C497" s="21"/>
      <c r="D497" s="21"/>
    </row>
    <row r="498" spans="1:4" ht="14.25" customHeight="1" x14ac:dyDescent="0.3">
      <c r="A498" s="1"/>
      <c r="B498" s="4"/>
      <c r="C498" s="21"/>
      <c r="D498" s="21"/>
    </row>
    <row r="499" spans="1:4" ht="14.25" customHeight="1" x14ac:dyDescent="0.3">
      <c r="A499" s="1"/>
      <c r="B499" s="4"/>
      <c r="C499" s="21"/>
      <c r="D499" s="21"/>
    </row>
    <row r="500" spans="1:4" ht="14.25" customHeight="1" x14ac:dyDescent="0.3">
      <c r="A500" s="1"/>
      <c r="B500" s="4"/>
      <c r="C500" s="21"/>
      <c r="D500" s="21"/>
    </row>
    <row r="501" spans="1:4" ht="14.25" customHeight="1" x14ac:dyDescent="0.3">
      <c r="A501" s="1"/>
      <c r="B501" s="4"/>
      <c r="C501" s="21"/>
      <c r="D501" s="21"/>
    </row>
    <row r="502" spans="1:4" ht="14.25" customHeight="1" x14ac:dyDescent="0.3">
      <c r="A502" s="1"/>
      <c r="B502" s="4"/>
      <c r="C502" s="21"/>
      <c r="D502" s="21"/>
    </row>
    <row r="503" spans="1:4" ht="14.25" customHeight="1" x14ac:dyDescent="0.3">
      <c r="A503" s="1"/>
      <c r="B503" s="4"/>
      <c r="C503" s="21"/>
      <c r="D503" s="21"/>
    </row>
    <row r="504" spans="1:4" ht="14.25" customHeight="1" x14ac:dyDescent="0.3">
      <c r="A504" s="1"/>
      <c r="B504" s="4"/>
      <c r="C504" s="21"/>
      <c r="D504" s="21"/>
    </row>
    <row r="505" spans="1:4" ht="14.25" customHeight="1" x14ac:dyDescent="0.3">
      <c r="A505" s="1"/>
      <c r="B505" s="4"/>
      <c r="C505" s="21"/>
      <c r="D505" s="21"/>
    </row>
    <row r="506" spans="1:4" ht="14.25" customHeight="1" x14ac:dyDescent="0.3">
      <c r="A506" s="1"/>
      <c r="B506" s="4"/>
      <c r="C506" s="21"/>
      <c r="D506" s="21"/>
    </row>
    <row r="507" spans="1:4" ht="14.25" customHeight="1" x14ac:dyDescent="0.3">
      <c r="A507" s="1"/>
      <c r="B507" s="4"/>
      <c r="C507" s="21"/>
      <c r="D507" s="21"/>
    </row>
    <row r="508" spans="1:4" ht="14.25" customHeight="1" x14ac:dyDescent="0.3">
      <c r="A508" s="1"/>
      <c r="B508" s="4"/>
      <c r="C508" s="21"/>
      <c r="D508" s="21"/>
    </row>
    <row r="509" spans="1:4" ht="14.25" customHeight="1" x14ac:dyDescent="0.3">
      <c r="A509" s="1"/>
      <c r="B509" s="4"/>
      <c r="C509" s="21"/>
      <c r="D509" s="21"/>
    </row>
    <row r="510" spans="1:4" ht="14.25" customHeight="1" x14ac:dyDescent="0.3">
      <c r="A510" s="1"/>
      <c r="B510" s="4"/>
      <c r="C510" s="21"/>
      <c r="D510" s="21"/>
    </row>
    <row r="511" spans="1:4" ht="14.25" customHeight="1" x14ac:dyDescent="0.3">
      <c r="A511" s="1"/>
      <c r="B511" s="4"/>
      <c r="C511" s="21"/>
      <c r="D511" s="21"/>
    </row>
    <row r="512" spans="1:4" ht="14.25" customHeight="1" x14ac:dyDescent="0.3">
      <c r="A512" s="1"/>
      <c r="B512" s="4"/>
      <c r="C512" s="21"/>
      <c r="D512" s="21"/>
    </row>
    <row r="513" spans="1:4" ht="14.25" customHeight="1" x14ac:dyDescent="0.3">
      <c r="A513" s="1"/>
      <c r="B513" s="4"/>
      <c r="C513" s="21"/>
      <c r="D513" s="21"/>
    </row>
    <row r="514" spans="1:4" ht="14.25" customHeight="1" x14ac:dyDescent="0.3">
      <c r="A514" s="1"/>
      <c r="B514" s="4"/>
      <c r="C514" s="21"/>
      <c r="D514" s="21"/>
    </row>
    <row r="515" spans="1:4" ht="14.25" customHeight="1" x14ac:dyDescent="0.3">
      <c r="A515" s="1"/>
      <c r="B515" s="4"/>
      <c r="C515" s="21"/>
      <c r="D515" s="21"/>
    </row>
    <row r="516" spans="1:4" ht="14.25" customHeight="1" x14ac:dyDescent="0.3">
      <c r="A516" s="1"/>
      <c r="B516" s="4"/>
      <c r="C516" s="21"/>
      <c r="D516" s="21"/>
    </row>
    <row r="517" spans="1:4" ht="14.25" customHeight="1" x14ac:dyDescent="0.3">
      <c r="A517" s="1"/>
      <c r="B517" s="4"/>
      <c r="C517" s="21"/>
      <c r="D517" s="21"/>
    </row>
    <row r="518" spans="1:4" ht="14.25" customHeight="1" x14ac:dyDescent="0.3">
      <c r="A518" s="1"/>
      <c r="B518" s="4"/>
      <c r="C518" s="21"/>
      <c r="D518" s="21"/>
    </row>
    <row r="519" spans="1:4" ht="14.25" customHeight="1" x14ac:dyDescent="0.3">
      <c r="A519" s="1"/>
      <c r="B519" s="4"/>
      <c r="C519" s="21"/>
      <c r="D519" s="21"/>
    </row>
    <row r="520" spans="1:4" ht="14.25" customHeight="1" x14ac:dyDescent="0.3">
      <c r="A520" s="1"/>
      <c r="B520" s="4"/>
      <c r="C520" s="21"/>
      <c r="D520" s="21"/>
    </row>
    <row r="521" spans="1:4" ht="14.25" customHeight="1" x14ac:dyDescent="0.3">
      <c r="A521" s="1"/>
      <c r="B521" s="4"/>
      <c r="C521" s="21"/>
      <c r="D521" s="21"/>
    </row>
    <row r="522" spans="1:4" ht="14.25" customHeight="1" x14ac:dyDescent="0.3">
      <c r="A522" s="1"/>
      <c r="B522" s="4"/>
      <c r="C522" s="21"/>
      <c r="D522" s="21"/>
    </row>
    <row r="523" spans="1:4" ht="14.25" customHeight="1" x14ac:dyDescent="0.3">
      <c r="A523" s="1"/>
      <c r="B523" s="4"/>
      <c r="C523" s="21"/>
      <c r="D523" s="21"/>
    </row>
    <row r="524" spans="1:4" ht="14.25" customHeight="1" x14ac:dyDescent="0.3">
      <c r="A524" s="1"/>
      <c r="B524" s="4"/>
      <c r="C524" s="21"/>
      <c r="D524" s="21"/>
    </row>
    <row r="525" spans="1:4" ht="14.25" customHeight="1" x14ac:dyDescent="0.3">
      <c r="A525" s="1"/>
      <c r="B525" s="4"/>
      <c r="C525" s="21"/>
      <c r="D525" s="21"/>
    </row>
    <row r="526" spans="1:4" ht="14.25" customHeight="1" x14ac:dyDescent="0.3">
      <c r="A526" s="1"/>
      <c r="B526" s="4"/>
      <c r="C526" s="21"/>
      <c r="D526" s="21"/>
    </row>
    <row r="527" spans="1:4" ht="14.25" customHeight="1" x14ac:dyDescent="0.3">
      <c r="A527" s="1"/>
      <c r="B527" s="4"/>
      <c r="C527" s="21"/>
      <c r="D527" s="21"/>
    </row>
    <row r="528" spans="1:4" ht="14.25" customHeight="1" x14ac:dyDescent="0.3">
      <c r="A528" s="1"/>
      <c r="B528" s="4"/>
      <c r="C528" s="21"/>
      <c r="D528" s="21"/>
    </row>
    <row r="529" spans="1:4" ht="14.25" customHeight="1" x14ac:dyDescent="0.3">
      <c r="A529" s="1"/>
      <c r="B529" s="4"/>
      <c r="C529" s="21"/>
      <c r="D529" s="21"/>
    </row>
    <row r="530" spans="1:4" ht="14.25" customHeight="1" x14ac:dyDescent="0.3">
      <c r="A530" s="1"/>
      <c r="B530" s="4"/>
      <c r="C530" s="21"/>
      <c r="D530" s="21"/>
    </row>
    <row r="531" spans="1:4" ht="14.25" customHeight="1" x14ac:dyDescent="0.3">
      <c r="A531" s="1"/>
      <c r="B531" s="4"/>
      <c r="C531" s="21"/>
      <c r="D531" s="21"/>
    </row>
    <row r="532" spans="1:4" ht="14.25" customHeight="1" x14ac:dyDescent="0.3">
      <c r="A532" s="1"/>
      <c r="B532" s="4"/>
      <c r="C532" s="21"/>
      <c r="D532" s="21"/>
    </row>
    <row r="533" spans="1:4" ht="14.25" customHeight="1" x14ac:dyDescent="0.3">
      <c r="A533" s="1"/>
      <c r="B533" s="4"/>
      <c r="C533" s="21"/>
      <c r="D533" s="21"/>
    </row>
    <row r="534" spans="1:4" ht="14.25" customHeight="1" x14ac:dyDescent="0.3">
      <c r="A534" s="1"/>
      <c r="B534" s="4"/>
      <c r="C534" s="21"/>
      <c r="D534" s="21"/>
    </row>
    <row r="535" spans="1:4" ht="14.25" customHeight="1" x14ac:dyDescent="0.3">
      <c r="A535" s="1"/>
      <c r="B535" s="4"/>
      <c r="C535" s="21"/>
      <c r="D535" s="21"/>
    </row>
    <row r="536" spans="1:4" ht="14.25" customHeight="1" x14ac:dyDescent="0.3">
      <c r="A536" s="1"/>
      <c r="B536" s="4"/>
      <c r="C536" s="21"/>
      <c r="D536" s="21"/>
    </row>
    <row r="537" spans="1:4" ht="14.25" customHeight="1" x14ac:dyDescent="0.3">
      <c r="A537" s="1"/>
      <c r="B537" s="4"/>
      <c r="C537" s="21"/>
      <c r="D537" s="21"/>
    </row>
    <row r="538" spans="1:4" ht="14.25" customHeight="1" x14ac:dyDescent="0.3">
      <c r="A538" s="1"/>
      <c r="B538" s="4"/>
      <c r="C538" s="21"/>
      <c r="D538" s="21"/>
    </row>
    <row r="539" spans="1:4" ht="14.25" customHeight="1" x14ac:dyDescent="0.3">
      <c r="A539" s="1"/>
      <c r="B539" s="4"/>
      <c r="C539" s="21"/>
      <c r="D539" s="21"/>
    </row>
    <row r="540" spans="1:4" ht="14.25" customHeight="1" x14ac:dyDescent="0.3">
      <c r="A540" s="1"/>
      <c r="B540" s="4"/>
      <c r="C540" s="21"/>
      <c r="D540" s="21"/>
    </row>
    <row r="541" spans="1:4" ht="14.25" customHeight="1" x14ac:dyDescent="0.3">
      <c r="A541" s="1"/>
      <c r="B541" s="4"/>
      <c r="C541" s="21"/>
      <c r="D541" s="21"/>
    </row>
    <row r="542" spans="1:4" ht="14.25" customHeight="1" x14ac:dyDescent="0.3">
      <c r="A542" s="1"/>
      <c r="B542" s="4"/>
      <c r="C542" s="21"/>
      <c r="D542" s="21"/>
    </row>
    <row r="543" spans="1:4" ht="14.25" customHeight="1" x14ac:dyDescent="0.3">
      <c r="A543" s="1"/>
      <c r="B543" s="4"/>
      <c r="C543" s="21"/>
      <c r="D543" s="21"/>
    </row>
    <row r="544" spans="1:4" ht="14.25" customHeight="1" x14ac:dyDescent="0.3">
      <c r="A544" s="1"/>
      <c r="B544" s="4"/>
      <c r="C544" s="21"/>
      <c r="D544" s="21"/>
    </row>
    <row r="545" spans="1:4" ht="14.25" customHeight="1" x14ac:dyDescent="0.3">
      <c r="A545" s="1"/>
      <c r="B545" s="4"/>
      <c r="C545" s="21"/>
      <c r="D545" s="21"/>
    </row>
    <row r="546" spans="1:4" ht="14.25" customHeight="1" x14ac:dyDescent="0.3">
      <c r="A546" s="1"/>
      <c r="B546" s="4"/>
      <c r="C546" s="21"/>
      <c r="D546" s="21"/>
    </row>
    <row r="547" spans="1:4" ht="14.25" customHeight="1" x14ac:dyDescent="0.3">
      <c r="A547" s="1"/>
      <c r="B547" s="4"/>
      <c r="C547" s="21"/>
      <c r="D547" s="21"/>
    </row>
    <row r="548" spans="1:4" ht="14.25" customHeight="1" x14ac:dyDescent="0.3">
      <c r="A548" s="1"/>
      <c r="B548" s="4"/>
      <c r="C548" s="21"/>
      <c r="D548" s="21"/>
    </row>
    <row r="549" spans="1:4" ht="14.25" customHeight="1" x14ac:dyDescent="0.3">
      <c r="A549" s="1"/>
      <c r="B549" s="4"/>
      <c r="C549" s="21"/>
      <c r="D549" s="21"/>
    </row>
    <row r="550" spans="1:4" ht="14.25" customHeight="1" x14ac:dyDescent="0.3">
      <c r="A550" s="1"/>
      <c r="B550" s="4"/>
      <c r="C550" s="21"/>
      <c r="D550" s="21"/>
    </row>
    <row r="551" spans="1:4" ht="14.25" customHeight="1" x14ac:dyDescent="0.3">
      <c r="A551" s="1"/>
      <c r="B551" s="4"/>
      <c r="C551" s="21"/>
      <c r="D551" s="21"/>
    </row>
    <row r="552" spans="1:4" ht="14.25" customHeight="1" x14ac:dyDescent="0.3">
      <c r="A552" s="1"/>
      <c r="B552" s="4"/>
      <c r="C552" s="21"/>
      <c r="D552" s="21"/>
    </row>
    <row r="553" spans="1:4" ht="14.25" customHeight="1" x14ac:dyDescent="0.3">
      <c r="A553" s="1"/>
      <c r="B553" s="4"/>
      <c r="C553" s="21"/>
      <c r="D553" s="21"/>
    </row>
    <row r="554" spans="1:4" ht="14.25" customHeight="1" x14ac:dyDescent="0.3">
      <c r="A554" s="1"/>
      <c r="B554" s="4"/>
      <c r="C554" s="21"/>
      <c r="D554" s="21"/>
    </row>
    <row r="555" spans="1:4" ht="14.25" customHeight="1" x14ac:dyDescent="0.3">
      <c r="A555" s="1"/>
      <c r="B555" s="4"/>
      <c r="C555" s="21"/>
      <c r="D555" s="21"/>
    </row>
    <row r="556" spans="1:4" ht="14.25" customHeight="1" x14ac:dyDescent="0.3">
      <c r="A556" s="1"/>
      <c r="B556" s="4"/>
      <c r="C556" s="21"/>
      <c r="D556" s="21"/>
    </row>
    <row r="557" spans="1:4" ht="14.25" customHeight="1" x14ac:dyDescent="0.3">
      <c r="A557" s="1"/>
      <c r="B557" s="4"/>
      <c r="C557" s="21"/>
      <c r="D557" s="21"/>
    </row>
    <row r="558" spans="1:4" ht="14.25" customHeight="1" x14ac:dyDescent="0.3">
      <c r="A558" s="1"/>
      <c r="B558" s="4"/>
      <c r="C558" s="21"/>
      <c r="D558" s="21"/>
    </row>
    <row r="559" spans="1:4" ht="14.25" customHeight="1" x14ac:dyDescent="0.3">
      <c r="A559" s="1"/>
      <c r="B559" s="4"/>
      <c r="C559" s="21"/>
      <c r="D559" s="21"/>
    </row>
    <row r="560" spans="1:4" ht="14.25" customHeight="1" x14ac:dyDescent="0.3">
      <c r="A560" s="1"/>
      <c r="B560" s="4"/>
      <c r="C560" s="21"/>
      <c r="D560" s="21"/>
    </row>
    <row r="561" spans="1:4" ht="14.25" customHeight="1" x14ac:dyDescent="0.3">
      <c r="A561" s="1"/>
      <c r="B561" s="4"/>
      <c r="C561" s="21"/>
      <c r="D561" s="21"/>
    </row>
    <row r="562" spans="1:4" ht="14.25" customHeight="1" x14ac:dyDescent="0.3">
      <c r="A562" s="1"/>
      <c r="B562" s="4"/>
      <c r="C562" s="21"/>
      <c r="D562" s="21"/>
    </row>
    <row r="563" spans="1:4" ht="14.25" customHeight="1" x14ac:dyDescent="0.3">
      <c r="A563" s="1"/>
      <c r="B563" s="4"/>
      <c r="C563" s="21"/>
      <c r="D563" s="21"/>
    </row>
    <row r="564" spans="1:4" ht="14.25" customHeight="1" x14ac:dyDescent="0.3">
      <c r="A564" s="1"/>
      <c r="B564" s="4"/>
      <c r="C564" s="21"/>
      <c r="D564" s="21"/>
    </row>
    <row r="565" spans="1:4" ht="14.25" customHeight="1" x14ac:dyDescent="0.3">
      <c r="A565" s="1"/>
      <c r="B565" s="4"/>
      <c r="C565" s="21"/>
      <c r="D565" s="21"/>
    </row>
    <row r="566" spans="1:4" ht="14.25" customHeight="1" x14ac:dyDescent="0.3">
      <c r="A566" s="1"/>
      <c r="B566" s="4"/>
      <c r="C566" s="21"/>
      <c r="D566" s="21"/>
    </row>
    <row r="567" spans="1:4" ht="14.25" customHeight="1" x14ac:dyDescent="0.3">
      <c r="A567" s="1"/>
      <c r="B567" s="4"/>
      <c r="C567" s="21"/>
      <c r="D567" s="21"/>
    </row>
    <row r="568" spans="1:4" ht="14.25" customHeight="1" x14ac:dyDescent="0.3">
      <c r="A568" s="1"/>
      <c r="B568" s="4"/>
      <c r="C568" s="21"/>
      <c r="D568" s="21"/>
    </row>
    <row r="569" spans="1:4" ht="14.25" customHeight="1" x14ac:dyDescent="0.3">
      <c r="A569" s="1"/>
      <c r="B569" s="4"/>
      <c r="C569" s="21"/>
      <c r="D569" s="21"/>
    </row>
    <row r="570" spans="1:4" ht="14.25" customHeight="1" x14ac:dyDescent="0.3">
      <c r="A570" s="1"/>
      <c r="B570" s="4"/>
      <c r="C570" s="21"/>
      <c r="D570" s="21"/>
    </row>
    <row r="571" spans="1:4" ht="14.25" customHeight="1" x14ac:dyDescent="0.3">
      <c r="A571" s="1"/>
      <c r="B571" s="4"/>
      <c r="C571" s="21"/>
      <c r="D571" s="21"/>
    </row>
    <row r="572" spans="1:4" ht="14.25" customHeight="1" x14ac:dyDescent="0.3">
      <c r="A572" s="1"/>
      <c r="B572" s="4"/>
      <c r="C572" s="21"/>
      <c r="D572" s="21"/>
    </row>
    <row r="573" spans="1:4" ht="14.25" customHeight="1" x14ac:dyDescent="0.3">
      <c r="A573" s="1"/>
      <c r="B573" s="4"/>
      <c r="C573" s="21"/>
      <c r="D573" s="21"/>
    </row>
    <row r="574" spans="1:4" ht="14.25" customHeight="1" x14ac:dyDescent="0.3">
      <c r="A574" s="1"/>
      <c r="B574" s="4"/>
      <c r="C574" s="21"/>
      <c r="D574" s="21"/>
    </row>
    <row r="575" spans="1:4" ht="14.25" customHeight="1" x14ac:dyDescent="0.3">
      <c r="A575" s="1"/>
      <c r="B575" s="4"/>
      <c r="C575" s="21"/>
      <c r="D575" s="21"/>
    </row>
    <row r="576" spans="1:4" ht="14.25" customHeight="1" x14ac:dyDescent="0.3">
      <c r="A576" s="1"/>
      <c r="B576" s="4"/>
      <c r="C576" s="21"/>
      <c r="D576" s="21"/>
    </row>
    <row r="577" spans="1:4" ht="14.25" customHeight="1" x14ac:dyDescent="0.3">
      <c r="A577" s="1"/>
      <c r="B577" s="4"/>
      <c r="C577" s="21"/>
      <c r="D577" s="21"/>
    </row>
    <row r="578" spans="1:4" ht="14.25" customHeight="1" x14ac:dyDescent="0.3">
      <c r="A578" s="1"/>
      <c r="B578" s="4"/>
      <c r="C578" s="21"/>
      <c r="D578" s="21"/>
    </row>
    <row r="579" spans="1:4" ht="14.25" customHeight="1" x14ac:dyDescent="0.3">
      <c r="A579" s="1"/>
      <c r="B579" s="4"/>
      <c r="C579" s="21"/>
      <c r="D579" s="21"/>
    </row>
    <row r="580" spans="1:4" ht="14.25" customHeight="1" x14ac:dyDescent="0.3">
      <c r="A580" s="1"/>
      <c r="B580" s="4"/>
      <c r="C580" s="21"/>
      <c r="D580" s="21"/>
    </row>
    <row r="581" spans="1:4" ht="14.25" customHeight="1" x14ac:dyDescent="0.3">
      <c r="A581" s="1"/>
      <c r="B581" s="4"/>
      <c r="C581" s="21"/>
      <c r="D581" s="21"/>
    </row>
    <row r="582" spans="1:4" ht="14.25" customHeight="1" x14ac:dyDescent="0.3">
      <c r="A582" s="1"/>
      <c r="B582" s="4"/>
      <c r="C582" s="21"/>
      <c r="D582" s="21"/>
    </row>
    <row r="583" spans="1:4" ht="14.25" customHeight="1" x14ac:dyDescent="0.3">
      <c r="A583" s="1"/>
      <c r="B583" s="4"/>
      <c r="C583" s="21"/>
      <c r="D583" s="21"/>
    </row>
    <row r="584" spans="1:4" ht="14.25" customHeight="1" x14ac:dyDescent="0.3">
      <c r="A584" s="1"/>
      <c r="B584" s="4"/>
      <c r="C584" s="21"/>
      <c r="D584" s="21"/>
    </row>
    <row r="585" spans="1:4" ht="14.25" customHeight="1" x14ac:dyDescent="0.3">
      <c r="A585" s="1"/>
      <c r="B585" s="4"/>
      <c r="C585" s="21"/>
      <c r="D585" s="21"/>
    </row>
    <row r="586" spans="1:4" ht="14.25" customHeight="1" x14ac:dyDescent="0.3">
      <c r="A586" s="1"/>
      <c r="B586" s="4"/>
      <c r="C586" s="21"/>
      <c r="D586" s="21"/>
    </row>
    <row r="587" spans="1:4" ht="14.25" customHeight="1" x14ac:dyDescent="0.3">
      <c r="A587" s="1"/>
      <c r="B587" s="4"/>
      <c r="C587" s="21"/>
      <c r="D587" s="21"/>
    </row>
    <row r="588" spans="1:4" ht="14.25" customHeight="1" x14ac:dyDescent="0.3">
      <c r="A588" s="1"/>
      <c r="B588" s="4"/>
      <c r="C588" s="21"/>
      <c r="D588" s="21"/>
    </row>
    <row r="589" spans="1:4" ht="14.25" customHeight="1" x14ac:dyDescent="0.3">
      <c r="A589" s="1"/>
      <c r="B589" s="4"/>
      <c r="C589" s="21"/>
      <c r="D589" s="21"/>
    </row>
    <row r="590" spans="1:4" ht="14.25" customHeight="1" x14ac:dyDescent="0.3">
      <c r="A590" s="1"/>
      <c r="B590" s="4"/>
      <c r="C590" s="21"/>
      <c r="D590" s="21"/>
    </row>
    <row r="591" spans="1:4" ht="14.25" customHeight="1" x14ac:dyDescent="0.3">
      <c r="A591" s="1"/>
      <c r="B591" s="4"/>
      <c r="C591" s="21"/>
      <c r="D591" s="21"/>
    </row>
    <row r="592" spans="1:4" ht="14.25" customHeight="1" x14ac:dyDescent="0.3">
      <c r="A592" s="1"/>
      <c r="B592" s="4"/>
      <c r="C592" s="21"/>
      <c r="D592" s="21"/>
    </row>
    <row r="593" spans="1:4" ht="14.25" customHeight="1" x14ac:dyDescent="0.3">
      <c r="A593" s="1"/>
      <c r="B593" s="4"/>
      <c r="C593" s="21"/>
      <c r="D593" s="21"/>
    </row>
    <row r="594" spans="1:4" ht="14.25" customHeight="1" x14ac:dyDescent="0.3">
      <c r="A594" s="1"/>
      <c r="B594" s="4"/>
      <c r="C594" s="21"/>
      <c r="D594" s="21"/>
    </row>
    <row r="595" spans="1:4" ht="14.25" customHeight="1" x14ac:dyDescent="0.3">
      <c r="A595" s="1"/>
      <c r="B595" s="4"/>
      <c r="C595" s="21"/>
      <c r="D595" s="21"/>
    </row>
    <row r="596" spans="1:4" ht="14.25" customHeight="1" x14ac:dyDescent="0.3">
      <c r="A596" s="1"/>
      <c r="B596" s="4"/>
      <c r="C596" s="21"/>
      <c r="D596" s="21"/>
    </row>
    <row r="597" spans="1:4" ht="14.25" customHeight="1" x14ac:dyDescent="0.3">
      <c r="A597" s="1"/>
      <c r="B597" s="4"/>
      <c r="C597" s="21"/>
      <c r="D597" s="21"/>
    </row>
    <row r="598" spans="1:4" ht="14.25" customHeight="1" x14ac:dyDescent="0.3">
      <c r="A598" s="1"/>
      <c r="B598" s="4"/>
      <c r="C598" s="21"/>
      <c r="D598" s="21"/>
    </row>
    <row r="599" spans="1:4" ht="14.25" customHeight="1" x14ac:dyDescent="0.3">
      <c r="A599" s="1"/>
      <c r="B599" s="4"/>
      <c r="C599" s="21"/>
      <c r="D599" s="21"/>
    </row>
    <row r="600" spans="1:4" ht="14.25" customHeight="1" x14ac:dyDescent="0.3">
      <c r="A600" s="1"/>
      <c r="B600" s="4"/>
      <c r="C600" s="21"/>
      <c r="D600" s="21"/>
    </row>
    <row r="601" spans="1:4" ht="14.25" customHeight="1" x14ac:dyDescent="0.3">
      <c r="A601" s="1"/>
      <c r="B601" s="4"/>
      <c r="C601" s="21"/>
      <c r="D601" s="21"/>
    </row>
    <row r="602" spans="1:4" ht="14.25" customHeight="1" x14ac:dyDescent="0.3">
      <c r="A602" s="1"/>
      <c r="B602" s="4"/>
      <c r="C602" s="21"/>
      <c r="D602" s="21"/>
    </row>
    <row r="603" spans="1:4" ht="14.25" customHeight="1" x14ac:dyDescent="0.3">
      <c r="A603" s="1"/>
      <c r="B603" s="4"/>
      <c r="C603" s="21"/>
      <c r="D603" s="21"/>
    </row>
    <row r="604" spans="1:4" ht="14.25" customHeight="1" x14ac:dyDescent="0.3">
      <c r="A604" s="1"/>
      <c r="B604" s="4"/>
      <c r="C604" s="21"/>
      <c r="D604" s="21"/>
    </row>
    <row r="605" spans="1:4" ht="14.25" customHeight="1" x14ac:dyDescent="0.3">
      <c r="A605" s="1"/>
      <c r="B605" s="4"/>
      <c r="C605" s="21"/>
      <c r="D605" s="21"/>
    </row>
    <row r="606" spans="1:4" ht="14.25" customHeight="1" x14ac:dyDescent="0.3">
      <c r="A606" s="1"/>
      <c r="B606" s="4"/>
      <c r="C606" s="21"/>
      <c r="D606" s="21"/>
    </row>
    <row r="607" spans="1:4" ht="14.25" customHeight="1" x14ac:dyDescent="0.3">
      <c r="A607" s="1"/>
      <c r="B607" s="4"/>
      <c r="C607" s="21"/>
      <c r="D607" s="21"/>
    </row>
    <row r="608" spans="1:4" ht="14.25" customHeight="1" x14ac:dyDescent="0.3">
      <c r="A608" s="1"/>
      <c r="B608" s="4"/>
      <c r="C608" s="21"/>
      <c r="D608" s="21"/>
    </row>
    <row r="609" spans="1:4" ht="14.25" customHeight="1" x14ac:dyDescent="0.3">
      <c r="A609" s="1"/>
      <c r="B609" s="4"/>
      <c r="C609" s="21"/>
      <c r="D609" s="21"/>
    </row>
    <row r="610" spans="1:4" ht="14.25" customHeight="1" x14ac:dyDescent="0.3">
      <c r="A610" s="1"/>
      <c r="B610" s="4"/>
      <c r="C610" s="21"/>
      <c r="D610" s="21"/>
    </row>
    <row r="611" spans="1:4" ht="14.25" customHeight="1" x14ac:dyDescent="0.3">
      <c r="A611" s="1"/>
      <c r="B611" s="4"/>
      <c r="C611" s="21"/>
      <c r="D611" s="21"/>
    </row>
    <row r="612" spans="1:4" ht="14.25" customHeight="1" x14ac:dyDescent="0.3">
      <c r="A612" s="1"/>
      <c r="B612" s="4"/>
      <c r="C612" s="21"/>
      <c r="D612" s="21"/>
    </row>
    <row r="613" spans="1:4" ht="14.25" customHeight="1" x14ac:dyDescent="0.3">
      <c r="A613" s="1"/>
      <c r="B613" s="4"/>
      <c r="C613" s="21"/>
      <c r="D613" s="21"/>
    </row>
    <row r="614" spans="1:4" ht="14.25" customHeight="1" x14ac:dyDescent="0.3">
      <c r="A614" s="1"/>
      <c r="B614" s="4"/>
      <c r="C614" s="21"/>
      <c r="D614" s="21"/>
    </row>
    <row r="615" spans="1:4" ht="14.25" customHeight="1" x14ac:dyDescent="0.3">
      <c r="A615" s="1"/>
      <c r="B615" s="4"/>
      <c r="C615" s="21"/>
      <c r="D615" s="21"/>
    </row>
    <row r="616" spans="1:4" ht="14.25" customHeight="1" x14ac:dyDescent="0.3">
      <c r="A616" s="1"/>
      <c r="B616" s="4"/>
      <c r="C616" s="21"/>
      <c r="D616" s="21"/>
    </row>
    <row r="617" spans="1:4" ht="14.25" customHeight="1" x14ac:dyDescent="0.3">
      <c r="A617" s="1"/>
      <c r="B617" s="4"/>
      <c r="C617" s="21"/>
      <c r="D617" s="21"/>
    </row>
    <row r="618" spans="1:4" ht="14.25" customHeight="1" x14ac:dyDescent="0.3">
      <c r="A618" s="1"/>
      <c r="B618" s="4"/>
      <c r="C618" s="21"/>
      <c r="D618" s="21"/>
    </row>
    <row r="619" spans="1:4" ht="14.25" customHeight="1" x14ac:dyDescent="0.3">
      <c r="A619" s="1"/>
      <c r="B619" s="4"/>
      <c r="C619" s="21"/>
      <c r="D619" s="21"/>
    </row>
    <row r="620" spans="1:4" ht="14.25" customHeight="1" x14ac:dyDescent="0.3">
      <c r="A620" s="1"/>
      <c r="B620" s="4"/>
      <c r="C620" s="21"/>
      <c r="D620" s="21"/>
    </row>
    <row r="621" spans="1:4" ht="14.25" customHeight="1" x14ac:dyDescent="0.3">
      <c r="A621" s="1"/>
      <c r="B621" s="4"/>
      <c r="C621" s="21"/>
      <c r="D621" s="21"/>
    </row>
    <row r="622" spans="1:4" ht="14.25" customHeight="1" x14ac:dyDescent="0.3">
      <c r="A622" s="1"/>
      <c r="B622" s="4"/>
      <c r="C622" s="21"/>
      <c r="D622" s="21"/>
    </row>
    <row r="623" spans="1:4" ht="14.25" customHeight="1" x14ac:dyDescent="0.3">
      <c r="A623" s="1"/>
      <c r="B623" s="4"/>
      <c r="C623" s="21"/>
      <c r="D623" s="21"/>
    </row>
    <row r="624" spans="1:4" ht="14.25" customHeight="1" x14ac:dyDescent="0.3">
      <c r="A624" s="1"/>
      <c r="B624" s="4"/>
      <c r="C624" s="21"/>
      <c r="D624" s="21"/>
    </row>
    <row r="625" spans="1:4" ht="14.25" customHeight="1" x14ac:dyDescent="0.3">
      <c r="A625" s="1"/>
      <c r="B625" s="4"/>
      <c r="C625" s="21"/>
      <c r="D625" s="21"/>
    </row>
    <row r="626" spans="1:4" ht="14.25" customHeight="1" x14ac:dyDescent="0.3">
      <c r="A626" s="1"/>
      <c r="B626" s="4"/>
      <c r="C626" s="21"/>
      <c r="D626" s="21"/>
    </row>
    <row r="627" spans="1:4" ht="14.25" customHeight="1" x14ac:dyDescent="0.3">
      <c r="A627" s="1"/>
      <c r="B627" s="4"/>
      <c r="C627" s="21"/>
      <c r="D627" s="21"/>
    </row>
    <row r="628" spans="1:4" ht="14.25" customHeight="1" x14ac:dyDescent="0.3">
      <c r="A628" s="1"/>
      <c r="B628" s="4"/>
      <c r="C628" s="21"/>
      <c r="D628" s="21"/>
    </row>
    <row r="629" spans="1:4" ht="14.25" customHeight="1" x14ac:dyDescent="0.3">
      <c r="A629" s="1"/>
      <c r="B629" s="4"/>
      <c r="C629" s="21"/>
      <c r="D629" s="21"/>
    </row>
    <row r="630" spans="1:4" ht="14.25" customHeight="1" x14ac:dyDescent="0.3">
      <c r="A630" s="1"/>
      <c r="B630" s="4"/>
      <c r="C630" s="21"/>
      <c r="D630" s="21"/>
    </row>
    <row r="631" spans="1:4" ht="14.25" customHeight="1" x14ac:dyDescent="0.3">
      <c r="A631" s="1"/>
      <c r="B631" s="4"/>
      <c r="C631" s="21"/>
      <c r="D631" s="21"/>
    </row>
    <row r="632" spans="1:4" ht="14.25" customHeight="1" x14ac:dyDescent="0.3">
      <c r="A632" s="1"/>
      <c r="B632" s="4"/>
      <c r="C632" s="21"/>
      <c r="D632" s="21"/>
    </row>
    <row r="633" spans="1:4" ht="14.25" customHeight="1" x14ac:dyDescent="0.3">
      <c r="A633" s="1"/>
      <c r="B633" s="4"/>
      <c r="C633" s="21"/>
      <c r="D633" s="21"/>
    </row>
    <row r="634" spans="1:4" ht="14.25" customHeight="1" x14ac:dyDescent="0.3">
      <c r="A634" s="1"/>
      <c r="B634" s="4"/>
      <c r="C634" s="21"/>
      <c r="D634" s="21"/>
    </row>
    <row r="635" spans="1:4" ht="14.25" customHeight="1" x14ac:dyDescent="0.3">
      <c r="A635" s="1"/>
      <c r="B635" s="4"/>
      <c r="C635" s="21"/>
      <c r="D635" s="21"/>
    </row>
    <row r="636" spans="1:4" ht="14.25" customHeight="1" x14ac:dyDescent="0.3">
      <c r="A636" s="1"/>
      <c r="B636" s="4"/>
      <c r="C636" s="21"/>
      <c r="D636" s="21"/>
    </row>
    <row r="637" spans="1:4" ht="14.25" customHeight="1" x14ac:dyDescent="0.3">
      <c r="A637" s="1"/>
      <c r="B637" s="4"/>
      <c r="C637" s="21"/>
      <c r="D637" s="21"/>
    </row>
    <row r="638" spans="1:4" ht="14.25" customHeight="1" x14ac:dyDescent="0.3">
      <c r="A638" s="1"/>
      <c r="B638" s="4"/>
      <c r="C638" s="21"/>
      <c r="D638" s="21"/>
    </row>
    <row r="639" spans="1:4" ht="14.25" customHeight="1" x14ac:dyDescent="0.3">
      <c r="A639" s="1"/>
      <c r="B639" s="4"/>
      <c r="C639" s="21"/>
      <c r="D639" s="21"/>
    </row>
    <row r="640" spans="1:4" ht="14.25" customHeight="1" x14ac:dyDescent="0.3">
      <c r="A640" s="1"/>
      <c r="B640" s="4"/>
      <c r="C640" s="21"/>
      <c r="D640" s="21"/>
    </row>
    <row r="641" spans="1:4" ht="14.25" customHeight="1" x14ac:dyDescent="0.3">
      <c r="A641" s="1"/>
      <c r="B641" s="4"/>
      <c r="C641" s="21"/>
      <c r="D641" s="21"/>
    </row>
    <row r="642" spans="1:4" ht="14.25" customHeight="1" x14ac:dyDescent="0.3">
      <c r="A642" s="1"/>
      <c r="B642" s="4"/>
      <c r="C642" s="21"/>
      <c r="D642" s="21"/>
    </row>
    <row r="643" spans="1:4" ht="14.25" customHeight="1" x14ac:dyDescent="0.3">
      <c r="A643" s="1"/>
      <c r="B643" s="4"/>
      <c r="C643" s="21"/>
      <c r="D643" s="21"/>
    </row>
    <row r="644" spans="1:4" ht="14.25" customHeight="1" x14ac:dyDescent="0.3">
      <c r="A644" s="1"/>
      <c r="B644" s="4"/>
      <c r="C644" s="21"/>
      <c r="D644" s="21"/>
    </row>
    <row r="645" spans="1:4" ht="14.25" customHeight="1" x14ac:dyDescent="0.3">
      <c r="A645" s="1"/>
      <c r="B645" s="4"/>
      <c r="C645" s="21"/>
      <c r="D645" s="21"/>
    </row>
    <row r="646" spans="1:4" ht="14.25" customHeight="1" x14ac:dyDescent="0.3">
      <c r="A646" s="1"/>
      <c r="B646" s="4"/>
      <c r="C646" s="21"/>
      <c r="D646" s="21"/>
    </row>
    <row r="647" spans="1:4" ht="14.25" customHeight="1" x14ac:dyDescent="0.3">
      <c r="A647" s="1"/>
      <c r="B647" s="4"/>
      <c r="C647" s="21"/>
      <c r="D647" s="21"/>
    </row>
    <row r="648" spans="1:4" ht="14.25" customHeight="1" x14ac:dyDescent="0.3">
      <c r="A648" s="1"/>
      <c r="B648" s="4"/>
      <c r="C648" s="21"/>
      <c r="D648" s="21"/>
    </row>
    <row r="649" spans="1:4" ht="14.25" customHeight="1" x14ac:dyDescent="0.3">
      <c r="A649" s="1"/>
      <c r="B649" s="4"/>
      <c r="C649" s="21"/>
      <c r="D649" s="21"/>
    </row>
    <row r="650" spans="1:4" ht="14.25" customHeight="1" x14ac:dyDescent="0.3">
      <c r="A650" s="1"/>
      <c r="B650" s="4"/>
      <c r="C650" s="21"/>
      <c r="D650" s="21"/>
    </row>
    <row r="651" spans="1:4" ht="14.25" customHeight="1" x14ac:dyDescent="0.3">
      <c r="A651" s="1"/>
      <c r="B651" s="4"/>
      <c r="C651" s="21"/>
      <c r="D651" s="21"/>
    </row>
    <row r="652" spans="1:4" ht="14.25" customHeight="1" x14ac:dyDescent="0.3">
      <c r="A652" s="1"/>
      <c r="B652" s="4"/>
      <c r="C652" s="21"/>
      <c r="D652" s="21"/>
    </row>
    <row r="653" spans="1:4" ht="14.25" customHeight="1" x14ac:dyDescent="0.3">
      <c r="A653" s="1"/>
      <c r="B653" s="4"/>
      <c r="C653" s="21"/>
      <c r="D653" s="21"/>
    </row>
    <row r="654" spans="1:4" ht="14.25" customHeight="1" x14ac:dyDescent="0.3">
      <c r="A654" s="1"/>
      <c r="B654" s="4"/>
      <c r="C654" s="21"/>
      <c r="D654" s="21"/>
    </row>
    <row r="655" spans="1:4" ht="14.25" customHeight="1" x14ac:dyDescent="0.3">
      <c r="A655" s="1"/>
      <c r="B655" s="4"/>
      <c r="C655" s="21"/>
      <c r="D655" s="21"/>
    </row>
    <row r="656" spans="1:4" ht="14.25" customHeight="1" x14ac:dyDescent="0.3">
      <c r="A656" s="1"/>
      <c r="B656" s="4"/>
      <c r="C656" s="21"/>
      <c r="D656" s="21"/>
    </row>
    <row r="657" spans="1:4" ht="14.25" customHeight="1" x14ac:dyDescent="0.3">
      <c r="A657" s="1"/>
      <c r="B657" s="4"/>
      <c r="C657" s="21"/>
      <c r="D657" s="21"/>
    </row>
    <row r="658" spans="1:4" ht="14.25" customHeight="1" x14ac:dyDescent="0.3">
      <c r="A658" s="1"/>
      <c r="B658" s="4"/>
      <c r="C658" s="21"/>
      <c r="D658" s="21"/>
    </row>
    <row r="659" spans="1:4" ht="14.25" customHeight="1" x14ac:dyDescent="0.3">
      <c r="A659" s="1"/>
      <c r="B659" s="4"/>
      <c r="C659" s="21"/>
      <c r="D659" s="21"/>
    </row>
    <row r="660" spans="1:4" ht="14.25" customHeight="1" x14ac:dyDescent="0.3">
      <c r="A660" s="1"/>
      <c r="B660" s="4"/>
      <c r="C660" s="21"/>
      <c r="D660" s="21"/>
    </row>
    <row r="661" spans="1:4" ht="14.25" customHeight="1" x14ac:dyDescent="0.3">
      <c r="A661" s="1"/>
      <c r="B661" s="4"/>
      <c r="C661" s="21"/>
      <c r="D661" s="21"/>
    </row>
    <row r="662" spans="1:4" ht="14.25" customHeight="1" x14ac:dyDescent="0.3">
      <c r="A662" s="1"/>
      <c r="B662" s="4"/>
      <c r="C662" s="21"/>
      <c r="D662" s="21"/>
    </row>
    <row r="663" spans="1:4" ht="14.25" customHeight="1" x14ac:dyDescent="0.3">
      <c r="A663" s="1"/>
      <c r="B663" s="4"/>
      <c r="C663" s="21"/>
      <c r="D663" s="21"/>
    </row>
    <row r="664" spans="1:4" ht="14.25" customHeight="1" x14ac:dyDescent="0.3">
      <c r="A664" s="1"/>
      <c r="B664" s="4"/>
      <c r="C664" s="21"/>
      <c r="D664" s="21"/>
    </row>
    <row r="665" spans="1:4" ht="14.25" customHeight="1" x14ac:dyDescent="0.3">
      <c r="A665" s="1"/>
      <c r="B665" s="4"/>
      <c r="C665" s="21"/>
      <c r="D665" s="21"/>
    </row>
    <row r="666" spans="1:4" ht="14.25" customHeight="1" x14ac:dyDescent="0.3">
      <c r="A666" s="1"/>
      <c r="B666" s="4"/>
      <c r="C666" s="21"/>
      <c r="D666" s="21"/>
    </row>
    <row r="667" spans="1:4" ht="14.25" customHeight="1" x14ac:dyDescent="0.3">
      <c r="A667" s="1"/>
      <c r="B667" s="4"/>
      <c r="C667" s="21"/>
      <c r="D667" s="21"/>
    </row>
    <row r="668" spans="1:4" ht="14.25" customHeight="1" x14ac:dyDescent="0.3">
      <c r="A668" s="1"/>
      <c r="B668" s="4"/>
      <c r="C668" s="21"/>
      <c r="D668" s="21"/>
    </row>
    <row r="669" spans="1:4" ht="14.25" customHeight="1" x14ac:dyDescent="0.3">
      <c r="A669" s="1"/>
      <c r="B669" s="4"/>
      <c r="C669" s="21"/>
      <c r="D669" s="21"/>
    </row>
    <row r="670" spans="1:4" ht="14.25" customHeight="1" x14ac:dyDescent="0.3">
      <c r="A670" s="1"/>
      <c r="B670" s="4"/>
      <c r="C670" s="21"/>
      <c r="D670" s="21"/>
    </row>
    <row r="671" spans="1:4" ht="14.25" customHeight="1" x14ac:dyDescent="0.3">
      <c r="A671" s="1"/>
      <c r="B671" s="4"/>
      <c r="C671" s="21"/>
      <c r="D671" s="21"/>
    </row>
    <row r="672" spans="1:4" ht="14.25" customHeight="1" x14ac:dyDescent="0.3">
      <c r="A672" s="1"/>
      <c r="B672" s="4"/>
      <c r="C672" s="21"/>
      <c r="D672" s="21"/>
    </row>
    <row r="673" spans="1:4" ht="14.25" customHeight="1" x14ac:dyDescent="0.3">
      <c r="A673" s="1"/>
      <c r="B673" s="4"/>
      <c r="C673" s="21"/>
      <c r="D673" s="21"/>
    </row>
    <row r="674" spans="1:4" ht="14.25" customHeight="1" x14ac:dyDescent="0.3">
      <c r="A674" s="1"/>
      <c r="B674" s="4"/>
      <c r="C674" s="21"/>
      <c r="D674" s="21"/>
    </row>
    <row r="675" spans="1:4" ht="14.25" customHeight="1" x14ac:dyDescent="0.3">
      <c r="A675" s="1"/>
      <c r="B675" s="4"/>
      <c r="C675" s="21"/>
      <c r="D675" s="21"/>
    </row>
    <row r="676" spans="1:4" ht="14.25" customHeight="1" x14ac:dyDescent="0.3">
      <c r="A676" s="1"/>
      <c r="B676" s="4"/>
      <c r="C676" s="21"/>
      <c r="D676" s="21"/>
    </row>
    <row r="677" spans="1:4" ht="14.25" customHeight="1" x14ac:dyDescent="0.3">
      <c r="A677" s="1"/>
      <c r="B677" s="4"/>
      <c r="C677" s="21"/>
      <c r="D677" s="21"/>
    </row>
    <row r="678" spans="1:4" ht="14.25" customHeight="1" x14ac:dyDescent="0.3">
      <c r="A678" s="1"/>
      <c r="B678" s="4"/>
      <c r="C678" s="21"/>
      <c r="D678" s="21"/>
    </row>
    <row r="679" spans="1:4" ht="14.25" customHeight="1" x14ac:dyDescent="0.3">
      <c r="A679" s="1"/>
      <c r="B679" s="4"/>
      <c r="C679" s="21"/>
      <c r="D679" s="21"/>
    </row>
    <row r="680" spans="1:4" ht="14.25" customHeight="1" x14ac:dyDescent="0.3">
      <c r="A680" s="1"/>
      <c r="B680" s="4"/>
      <c r="C680" s="21"/>
      <c r="D680" s="21"/>
    </row>
    <row r="681" spans="1:4" ht="14.25" customHeight="1" x14ac:dyDescent="0.3">
      <c r="A681" s="1"/>
      <c r="B681" s="4"/>
      <c r="C681" s="21"/>
      <c r="D681" s="21"/>
    </row>
    <row r="682" spans="1:4" ht="14.25" customHeight="1" x14ac:dyDescent="0.3">
      <c r="A682" s="1"/>
      <c r="B682" s="4"/>
      <c r="C682" s="21"/>
      <c r="D682" s="21"/>
    </row>
    <row r="683" spans="1:4" ht="14.25" customHeight="1" x14ac:dyDescent="0.3">
      <c r="A683" s="1"/>
      <c r="B683" s="4"/>
      <c r="C683" s="21"/>
      <c r="D683" s="21"/>
    </row>
    <row r="684" spans="1:4" ht="14.25" customHeight="1" x14ac:dyDescent="0.3">
      <c r="A684" s="1"/>
      <c r="B684" s="4"/>
      <c r="C684" s="21"/>
      <c r="D684" s="21"/>
    </row>
    <row r="685" spans="1:4" ht="14.25" customHeight="1" x14ac:dyDescent="0.3">
      <c r="A685" s="1"/>
      <c r="B685" s="4"/>
      <c r="C685" s="21"/>
      <c r="D685" s="21"/>
    </row>
    <row r="686" spans="1:4" ht="14.25" customHeight="1" x14ac:dyDescent="0.3">
      <c r="A686" s="1"/>
      <c r="B686" s="4"/>
      <c r="C686" s="21"/>
      <c r="D686" s="21"/>
    </row>
    <row r="687" spans="1:4" ht="14.25" customHeight="1" x14ac:dyDescent="0.3">
      <c r="A687" s="1"/>
      <c r="B687" s="4"/>
      <c r="C687" s="21"/>
      <c r="D687" s="21"/>
    </row>
    <row r="688" spans="1:4" ht="14.25" customHeight="1" x14ac:dyDescent="0.3">
      <c r="A688" s="1"/>
      <c r="B688" s="4"/>
      <c r="C688" s="21"/>
      <c r="D688" s="21"/>
    </row>
    <row r="689" spans="1:4" ht="14.25" customHeight="1" x14ac:dyDescent="0.3">
      <c r="A689" s="1"/>
      <c r="B689" s="4"/>
      <c r="C689" s="21"/>
      <c r="D689" s="21"/>
    </row>
    <row r="690" spans="1:4" ht="14.25" customHeight="1" x14ac:dyDescent="0.3">
      <c r="A690" s="1"/>
      <c r="B690" s="4"/>
      <c r="C690" s="21"/>
      <c r="D690" s="21"/>
    </row>
    <row r="691" spans="1:4" ht="14.25" customHeight="1" x14ac:dyDescent="0.3">
      <c r="A691" s="1"/>
      <c r="B691" s="4"/>
      <c r="C691" s="21"/>
      <c r="D691" s="21"/>
    </row>
    <row r="692" spans="1:4" ht="14.25" customHeight="1" x14ac:dyDescent="0.3">
      <c r="A692" s="1"/>
      <c r="B692" s="4"/>
      <c r="C692" s="21"/>
      <c r="D692" s="21"/>
    </row>
    <row r="693" spans="1:4" ht="14.25" customHeight="1" x14ac:dyDescent="0.3">
      <c r="A693" s="1"/>
      <c r="B693" s="4"/>
      <c r="C693" s="21"/>
      <c r="D693" s="21"/>
    </row>
    <row r="694" spans="1:4" ht="14.25" customHeight="1" x14ac:dyDescent="0.3">
      <c r="A694" s="1"/>
      <c r="B694" s="4"/>
      <c r="C694" s="21"/>
      <c r="D694" s="21"/>
    </row>
    <row r="695" spans="1:4" ht="14.25" customHeight="1" x14ac:dyDescent="0.3">
      <c r="A695" s="1"/>
      <c r="B695" s="4"/>
      <c r="C695" s="21"/>
      <c r="D695" s="21"/>
    </row>
    <row r="696" spans="1:4" ht="14.25" customHeight="1" x14ac:dyDescent="0.3">
      <c r="A696" s="1"/>
      <c r="B696" s="4"/>
      <c r="C696" s="21"/>
      <c r="D696" s="21"/>
    </row>
    <row r="697" spans="1:4" ht="14.25" customHeight="1" x14ac:dyDescent="0.3">
      <c r="A697" s="1"/>
      <c r="B697" s="4"/>
      <c r="C697" s="21"/>
      <c r="D697" s="21"/>
    </row>
    <row r="698" spans="1:4" ht="14.25" customHeight="1" x14ac:dyDescent="0.3">
      <c r="A698" s="1"/>
      <c r="B698" s="4"/>
      <c r="C698" s="21"/>
      <c r="D698" s="21"/>
    </row>
    <row r="699" spans="1:4" ht="14.25" customHeight="1" x14ac:dyDescent="0.3">
      <c r="A699" s="1"/>
      <c r="B699" s="4"/>
      <c r="C699" s="21"/>
      <c r="D699" s="21"/>
    </row>
    <row r="700" spans="1:4" ht="14.25" customHeight="1" x14ac:dyDescent="0.3">
      <c r="A700" s="1"/>
      <c r="B700" s="4"/>
      <c r="C700" s="21"/>
      <c r="D700" s="21"/>
    </row>
    <row r="701" spans="1:4" ht="14.25" customHeight="1" x14ac:dyDescent="0.3">
      <c r="A701" s="1"/>
      <c r="B701" s="4"/>
      <c r="C701" s="21"/>
      <c r="D701" s="21"/>
    </row>
    <row r="702" spans="1:4" ht="14.25" customHeight="1" x14ac:dyDescent="0.3">
      <c r="A702" s="1"/>
      <c r="B702" s="4"/>
      <c r="C702" s="21"/>
      <c r="D702" s="21"/>
    </row>
    <row r="703" spans="1:4" ht="14.25" customHeight="1" x14ac:dyDescent="0.3">
      <c r="A703" s="1"/>
      <c r="B703" s="4"/>
      <c r="C703" s="21"/>
      <c r="D703" s="21"/>
    </row>
    <row r="704" spans="1:4" ht="14.25" customHeight="1" x14ac:dyDescent="0.3">
      <c r="A704" s="1"/>
      <c r="B704" s="4"/>
      <c r="C704" s="21"/>
      <c r="D704" s="21"/>
    </row>
    <row r="705" spans="1:4" ht="14.25" customHeight="1" x14ac:dyDescent="0.3">
      <c r="A705" s="1"/>
      <c r="B705" s="4"/>
      <c r="C705" s="21"/>
      <c r="D705" s="21"/>
    </row>
    <row r="706" spans="1:4" ht="14.25" customHeight="1" x14ac:dyDescent="0.3">
      <c r="A706" s="1"/>
      <c r="B706" s="4"/>
      <c r="C706" s="21"/>
      <c r="D706" s="21"/>
    </row>
    <row r="707" spans="1:4" ht="14.25" customHeight="1" x14ac:dyDescent="0.3">
      <c r="A707" s="1"/>
      <c r="B707" s="4"/>
      <c r="C707" s="21"/>
      <c r="D707" s="21"/>
    </row>
    <row r="708" spans="1:4" ht="14.25" customHeight="1" x14ac:dyDescent="0.3">
      <c r="A708" s="1"/>
      <c r="B708" s="4"/>
      <c r="C708" s="21"/>
      <c r="D708" s="21"/>
    </row>
    <row r="709" spans="1:4" ht="14.25" customHeight="1" x14ac:dyDescent="0.3">
      <c r="A709" s="1"/>
      <c r="B709" s="4"/>
      <c r="C709" s="21"/>
      <c r="D709" s="21"/>
    </row>
    <row r="710" spans="1:4" ht="14.25" customHeight="1" x14ac:dyDescent="0.3">
      <c r="A710" s="1"/>
      <c r="B710" s="4"/>
      <c r="C710" s="21"/>
      <c r="D710" s="21"/>
    </row>
    <row r="711" spans="1:4" ht="14.25" customHeight="1" x14ac:dyDescent="0.3">
      <c r="A711" s="1"/>
      <c r="B711" s="4"/>
      <c r="C711" s="21"/>
      <c r="D711" s="21"/>
    </row>
    <row r="712" spans="1:4" ht="14.25" customHeight="1" x14ac:dyDescent="0.3">
      <c r="A712" s="1"/>
      <c r="B712" s="4"/>
      <c r="C712" s="21"/>
      <c r="D712" s="21"/>
    </row>
    <row r="713" spans="1:4" ht="14.25" customHeight="1" x14ac:dyDescent="0.3">
      <c r="A713" s="1"/>
      <c r="B713" s="4"/>
      <c r="C713" s="21"/>
      <c r="D713" s="21"/>
    </row>
    <row r="714" spans="1:4" ht="14.25" customHeight="1" x14ac:dyDescent="0.3">
      <c r="A714" s="1"/>
      <c r="B714" s="4"/>
      <c r="C714" s="21"/>
      <c r="D714" s="21"/>
    </row>
    <row r="715" spans="1:4" ht="14.25" customHeight="1" x14ac:dyDescent="0.3">
      <c r="A715" s="1"/>
      <c r="B715" s="4"/>
      <c r="C715" s="21"/>
      <c r="D715" s="21"/>
    </row>
    <row r="716" spans="1:4" ht="14.25" customHeight="1" x14ac:dyDescent="0.3">
      <c r="A716" s="1"/>
      <c r="B716" s="4"/>
      <c r="C716" s="21"/>
      <c r="D716" s="21"/>
    </row>
    <row r="717" spans="1:4" ht="14.25" customHeight="1" x14ac:dyDescent="0.3">
      <c r="A717" s="1"/>
      <c r="B717" s="4"/>
      <c r="C717" s="21"/>
      <c r="D717" s="21"/>
    </row>
    <row r="718" spans="1:4" ht="14.25" customHeight="1" x14ac:dyDescent="0.3">
      <c r="A718" s="1"/>
      <c r="B718" s="4"/>
      <c r="C718" s="21"/>
      <c r="D718" s="21"/>
    </row>
    <row r="719" spans="1:4" ht="14.25" customHeight="1" x14ac:dyDescent="0.3">
      <c r="A719" s="1"/>
      <c r="B719" s="4"/>
      <c r="C719" s="21"/>
      <c r="D719" s="21"/>
    </row>
    <row r="720" spans="1:4" ht="14.25" customHeight="1" x14ac:dyDescent="0.3">
      <c r="A720" s="1"/>
      <c r="B720" s="4"/>
      <c r="C720" s="21"/>
      <c r="D720" s="21"/>
    </row>
    <row r="721" spans="1:4" ht="14.25" customHeight="1" x14ac:dyDescent="0.3">
      <c r="A721" s="1"/>
      <c r="B721" s="4"/>
      <c r="C721" s="21"/>
      <c r="D721" s="21"/>
    </row>
    <row r="722" spans="1:4" ht="14.25" customHeight="1" x14ac:dyDescent="0.3">
      <c r="A722" s="1"/>
      <c r="B722" s="4"/>
      <c r="C722" s="21"/>
      <c r="D722" s="21"/>
    </row>
    <row r="723" spans="1:4" ht="14.25" customHeight="1" x14ac:dyDescent="0.3">
      <c r="A723" s="1"/>
      <c r="B723" s="4"/>
      <c r="C723" s="21"/>
      <c r="D723" s="21"/>
    </row>
    <row r="724" spans="1:4" ht="14.25" customHeight="1" x14ac:dyDescent="0.3">
      <c r="A724" s="1"/>
      <c r="B724" s="4"/>
      <c r="C724" s="21"/>
      <c r="D724" s="21"/>
    </row>
    <row r="725" spans="1:4" ht="14.25" customHeight="1" x14ac:dyDescent="0.3">
      <c r="A725" s="1"/>
      <c r="B725" s="4"/>
      <c r="C725" s="21"/>
      <c r="D725" s="21"/>
    </row>
    <row r="726" spans="1:4" ht="14.25" customHeight="1" x14ac:dyDescent="0.3">
      <c r="A726" s="1"/>
      <c r="B726" s="4"/>
      <c r="C726" s="21"/>
      <c r="D726" s="21"/>
    </row>
    <row r="727" spans="1:4" ht="14.25" customHeight="1" x14ac:dyDescent="0.3">
      <c r="A727" s="1"/>
      <c r="B727" s="4"/>
      <c r="C727" s="21"/>
      <c r="D727" s="21"/>
    </row>
    <row r="728" spans="1:4" ht="14.25" customHeight="1" x14ac:dyDescent="0.3">
      <c r="A728" s="1"/>
      <c r="B728" s="4"/>
      <c r="C728" s="21"/>
      <c r="D728" s="21"/>
    </row>
    <row r="729" spans="1:4" ht="14.25" customHeight="1" x14ac:dyDescent="0.3">
      <c r="A729" s="1"/>
      <c r="B729" s="4"/>
      <c r="C729" s="21"/>
      <c r="D729" s="21"/>
    </row>
    <row r="730" spans="1:4" ht="14.25" customHeight="1" x14ac:dyDescent="0.3">
      <c r="A730" s="1"/>
      <c r="B730" s="4"/>
      <c r="C730" s="21"/>
      <c r="D730" s="21"/>
    </row>
    <row r="731" spans="1:4" ht="14.25" customHeight="1" x14ac:dyDescent="0.3">
      <c r="A731" s="1"/>
      <c r="B731" s="4"/>
      <c r="C731" s="21"/>
      <c r="D731" s="21"/>
    </row>
    <row r="732" spans="1:4" ht="14.25" customHeight="1" x14ac:dyDescent="0.3">
      <c r="A732" s="1"/>
      <c r="B732" s="4"/>
      <c r="C732" s="21"/>
      <c r="D732" s="21"/>
    </row>
    <row r="733" spans="1:4" ht="14.25" customHeight="1" x14ac:dyDescent="0.3">
      <c r="A733" s="1"/>
      <c r="B733" s="4"/>
      <c r="C733" s="21"/>
      <c r="D733" s="21"/>
    </row>
    <row r="734" spans="1:4" ht="14.25" customHeight="1" x14ac:dyDescent="0.3">
      <c r="A734" s="1"/>
      <c r="B734" s="4"/>
      <c r="C734" s="21"/>
      <c r="D734" s="21"/>
    </row>
    <row r="735" spans="1:4" ht="14.25" customHeight="1" x14ac:dyDescent="0.3">
      <c r="A735" s="1"/>
      <c r="B735" s="4"/>
      <c r="C735" s="21"/>
      <c r="D735" s="21"/>
    </row>
    <row r="736" spans="1:4" ht="14.25" customHeight="1" x14ac:dyDescent="0.3">
      <c r="A736" s="1"/>
      <c r="B736" s="4"/>
      <c r="C736" s="21"/>
      <c r="D736" s="21"/>
    </row>
    <row r="737" spans="1:4" ht="14.25" customHeight="1" x14ac:dyDescent="0.3">
      <c r="A737" s="1"/>
      <c r="B737" s="4"/>
      <c r="C737" s="21"/>
      <c r="D737" s="21"/>
    </row>
    <row r="738" spans="1:4" ht="14.25" customHeight="1" x14ac:dyDescent="0.3">
      <c r="A738" s="1"/>
      <c r="B738" s="4"/>
      <c r="C738" s="21"/>
      <c r="D738" s="21"/>
    </row>
    <row r="739" spans="1:4" ht="14.25" customHeight="1" x14ac:dyDescent="0.3">
      <c r="A739" s="1"/>
      <c r="B739" s="4"/>
      <c r="C739" s="21"/>
      <c r="D739" s="21"/>
    </row>
    <row r="740" spans="1:4" ht="14.25" customHeight="1" x14ac:dyDescent="0.3">
      <c r="A740" s="1"/>
      <c r="B740" s="4"/>
      <c r="C740" s="21"/>
      <c r="D740" s="21"/>
    </row>
    <row r="741" spans="1:4" ht="14.25" customHeight="1" x14ac:dyDescent="0.3">
      <c r="A741" s="1"/>
      <c r="B741" s="4"/>
      <c r="C741" s="21"/>
      <c r="D741" s="21"/>
    </row>
    <row r="742" spans="1:4" ht="14.25" customHeight="1" x14ac:dyDescent="0.3">
      <c r="A742" s="1"/>
      <c r="B742" s="4"/>
      <c r="C742" s="21"/>
      <c r="D742" s="21"/>
    </row>
    <row r="743" spans="1:4" ht="14.25" customHeight="1" x14ac:dyDescent="0.3">
      <c r="A743" s="1"/>
      <c r="B743" s="4"/>
      <c r="C743" s="21"/>
      <c r="D743" s="21"/>
    </row>
    <row r="744" spans="1:4" ht="14.25" customHeight="1" x14ac:dyDescent="0.3">
      <c r="A744" s="1"/>
      <c r="B744" s="4"/>
      <c r="C744" s="21"/>
      <c r="D744" s="21"/>
    </row>
    <row r="745" spans="1:4" ht="14.25" customHeight="1" x14ac:dyDescent="0.3">
      <c r="A745" s="1"/>
      <c r="B745" s="4"/>
      <c r="C745" s="21"/>
      <c r="D745" s="21"/>
    </row>
    <row r="746" spans="1:4" ht="14.25" customHeight="1" x14ac:dyDescent="0.3">
      <c r="A746" s="1"/>
      <c r="B746" s="4"/>
      <c r="C746" s="21"/>
      <c r="D746" s="21"/>
    </row>
    <row r="747" spans="1:4" ht="14.25" customHeight="1" x14ac:dyDescent="0.3">
      <c r="A747" s="1"/>
      <c r="B747" s="4"/>
      <c r="C747" s="21"/>
      <c r="D747" s="21"/>
    </row>
    <row r="748" spans="1:4" ht="14.25" customHeight="1" x14ac:dyDescent="0.3">
      <c r="A748" s="1"/>
      <c r="B748" s="4"/>
      <c r="C748" s="21"/>
      <c r="D748" s="21"/>
    </row>
    <row r="749" spans="1:4" ht="14.25" customHeight="1" x14ac:dyDescent="0.3">
      <c r="A749" s="1"/>
      <c r="B749" s="4"/>
      <c r="C749" s="21"/>
      <c r="D749" s="21"/>
    </row>
    <row r="750" spans="1:4" ht="14.25" customHeight="1" x14ac:dyDescent="0.3">
      <c r="A750" s="1"/>
      <c r="B750" s="4"/>
      <c r="C750" s="21"/>
      <c r="D750" s="21"/>
    </row>
    <row r="751" spans="1:4" ht="14.25" customHeight="1" x14ac:dyDescent="0.3">
      <c r="A751" s="1"/>
      <c r="B751" s="4"/>
      <c r="C751" s="21"/>
      <c r="D751" s="21"/>
    </row>
    <row r="752" spans="1:4" ht="14.25" customHeight="1" x14ac:dyDescent="0.3">
      <c r="A752" s="1"/>
      <c r="B752" s="4"/>
      <c r="C752" s="21"/>
      <c r="D752" s="21"/>
    </row>
    <row r="753" spans="1:4" ht="14.25" customHeight="1" x14ac:dyDescent="0.3">
      <c r="A753" s="1"/>
      <c r="B753" s="4"/>
      <c r="C753" s="21"/>
      <c r="D753" s="21"/>
    </row>
    <row r="754" spans="1:4" ht="14.25" customHeight="1" x14ac:dyDescent="0.3">
      <c r="A754" s="1"/>
      <c r="B754" s="4"/>
      <c r="C754" s="21"/>
      <c r="D754" s="21"/>
    </row>
    <row r="755" spans="1:4" ht="14.25" customHeight="1" x14ac:dyDescent="0.3">
      <c r="A755" s="1"/>
      <c r="B755" s="4"/>
      <c r="C755" s="21"/>
      <c r="D755" s="21"/>
    </row>
    <row r="756" spans="1:4" ht="14.25" customHeight="1" x14ac:dyDescent="0.3">
      <c r="A756" s="1"/>
      <c r="B756" s="4"/>
      <c r="C756" s="21"/>
      <c r="D756" s="21"/>
    </row>
    <row r="757" spans="1:4" ht="14.25" customHeight="1" x14ac:dyDescent="0.3">
      <c r="A757" s="1"/>
      <c r="B757" s="4"/>
      <c r="C757" s="21"/>
      <c r="D757" s="21"/>
    </row>
    <row r="758" spans="1:4" ht="14.25" customHeight="1" x14ac:dyDescent="0.3">
      <c r="A758" s="1"/>
      <c r="B758" s="4"/>
      <c r="C758" s="21"/>
      <c r="D758" s="21"/>
    </row>
    <row r="759" spans="1:4" ht="14.25" customHeight="1" x14ac:dyDescent="0.3">
      <c r="A759" s="1"/>
      <c r="B759" s="4"/>
      <c r="C759" s="21"/>
      <c r="D759" s="21"/>
    </row>
    <row r="760" spans="1:4" ht="14.25" customHeight="1" x14ac:dyDescent="0.3">
      <c r="A760" s="1"/>
      <c r="B760" s="4"/>
      <c r="C760" s="21"/>
      <c r="D760" s="21"/>
    </row>
    <row r="761" spans="1:4" ht="14.25" customHeight="1" x14ac:dyDescent="0.3">
      <c r="A761" s="1"/>
      <c r="B761" s="4"/>
      <c r="C761" s="21"/>
      <c r="D761" s="21"/>
    </row>
    <row r="762" spans="1:4" ht="14.25" customHeight="1" x14ac:dyDescent="0.3">
      <c r="A762" s="1"/>
      <c r="B762" s="4"/>
      <c r="C762" s="21"/>
      <c r="D762" s="21"/>
    </row>
    <row r="763" spans="1:4" ht="14.25" customHeight="1" x14ac:dyDescent="0.3">
      <c r="A763" s="1"/>
      <c r="B763" s="4"/>
      <c r="C763" s="21"/>
      <c r="D763" s="21"/>
    </row>
    <row r="764" spans="1:4" ht="14.25" customHeight="1" x14ac:dyDescent="0.3">
      <c r="A764" s="1"/>
      <c r="B764" s="4"/>
      <c r="C764" s="21"/>
      <c r="D764" s="21"/>
    </row>
    <row r="765" spans="1:4" ht="14.25" customHeight="1" x14ac:dyDescent="0.3">
      <c r="A765" s="1"/>
      <c r="B765" s="4"/>
      <c r="C765" s="21"/>
      <c r="D765" s="21"/>
    </row>
    <row r="766" spans="1:4" ht="14.25" customHeight="1" x14ac:dyDescent="0.3">
      <c r="A766" s="1"/>
      <c r="B766" s="4"/>
      <c r="C766" s="21"/>
      <c r="D766" s="21"/>
    </row>
    <row r="767" spans="1:4" ht="14.25" customHeight="1" x14ac:dyDescent="0.3">
      <c r="A767" s="1"/>
      <c r="B767" s="4"/>
      <c r="C767" s="21"/>
      <c r="D767" s="21"/>
    </row>
    <row r="768" spans="1:4" ht="14.25" customHeight="1" x14ac:dyDescent="0.3">
      <c r="A768" s="1"/>
      <c r="B768" s="4"/>
      <c r="C768" s="21"/>
      <c r="D768" s="21"/>
    </row>
    <row r="769" spans="1:4" ht="14.25" customHeight="1" x14ac:dyDescent="0.3">
      <c r="A769" s="1"/>
      <c r="B769" s="4"/>
      <c r="C769" s="21"/>
      <c r="D769" s="21"/>
    </row>
    <row r="770" spans="1:4" ht="14.25" customHeight="1" x14ac:dyDescent="0.3">
      <c r="A770" s="1"/>
      <c r="B770" s="4"/>
      <c r="C770" s="21"/>
      <c r="D770" s="21"/>
    </row>
    <row r="771" spans="1:4" ht="14.25" customHeight="1" x14ac:dyDescent="0.3">
      <c r="A771" s="1"/>
      <c r="B771" s="4"/>
      <c r="C771" s="21"/>
      <c r="D771" s="21"/>
    </row>
    <row r="772" spans="1:4" ht="14.25" customHeight="1" x14ac:dyDescent="0.3">
      <c r="A772" s="1"/>
      <c r="B772" s="4"/>
      <c r="C772" s="21"/>
      <c r="D772" s="21"/>
    </row>
    <row r="773" spans="1:4" ht="14.25" customHeight="1" x14ac:dyDescent="0.3">
      <c r="A773" s="1"/>
      <c r="B773" s="4"/>
      <c r="C773" s="21"/>
      <c r="D773" s="21"/>
    </row>
    <row r="774" spans="1:4" ht="14.25" customHeight="1" x14ac:dyDescent="0.3">
      <c r="A774" s="1"/>
      <c r="B774" s="4"/>
      <c r="C774" s="21"/>
      <c r="D774" s="21"/>
    </row>
    <row r="775" spans="1:4" ht="14.25" customHeight="1" x14ac:dyDescent="0.3">
      <c r="A775" s="1"/>
      <c r="B775" s="4"/>
      <c r="C775" s="21"/>
      <c r="D775" s="21"/>
    </row>
    <row r="776" spans="1:4" ht="14.25" customHeight="1" x14ac:dyDescent="0.3">
      <c r="A776" s="1"/>
      <c r="B776" s="4"/>
      <c r="C776" s="21"/>
      <c r="D776" s="21"/>
    </row>
    <row r="777" spans="1:4" ht="14.25" customHeight="1" x14ac:dyDescent="0.3">
      <c r="A777" s="1"/>
      <c r="B777" s="4"/>
      <c r="C777" s="21"/>
      <c r="D777" s="21"/>
    </row>
    <row r="778" spans="1:4" ht="14.25" customHeight="1" x14ac:dyDescent="0.3">
      <c r="A778" s="1"/>
      <c r="B778" s="4"/>
      <c r="C778" s="21"/>
      <c r="D778" s="21"/>
    </row>
    <row r="779" spans="1:4" ht="14.25" customHeight="1" x14ac:dyDescent="0.3">
      <c r="A779" s="1"/>
      <c r="B779" s="4"/>
      <c r="C779" s="21"/>
      <c r="D779" s="21"/>
    </row>
    <row r="780" spans="1:4" ht="14.25" customHeight="1" x14ac:dyDescent="0.3">
      <c r="A780" s="1"/>
      <c r="B780" s="4"/>
      <c r="C780" s="21"/>
      <c r="D780" s="21"/>
    </row>
    <row r="781" spans="1:4" ht="14.25" customHeight="1" x14ac:dyDescent="0.3">
      <c r="A781" s="1"/>
      <c r="B781" s="4"/>
      <c r="C781" s="21"/>
      <c r="D781" s="21"/>
    </row>
    <row r="782" spans="1:4" ht="14.25" customHeight="1" x14ac:dyDescent="0.3">
      <c r="A782" s="1"/>
      <c r="B782" s="4"/>
      <c r="C782" s="21"/>
      <c r="D782" s="21"/>
    </row>
    <row r="783" spans="1:4" ht="14.25" customHeight="1" x14ac:dyDescent="0.3">
      <c r="A783" s="1"/>
      <c r="B783" s="4"/>
      <c r="C783" s="21"/>
      <c r="D783" s="21"/>
    </row>
    <row r="784" spans="1:4" ht="14.25" customHeight="1" x14ac:dyDescent="0.3">
      <c r="A784" s="1"/>
      <c r="B784" s="4"/>
      <c r="C784" s="21"/>
      <c r="D784" s="21"/>
    </row>
    <row r="785" spans="1:4" ht="14.25" customHeight="1" x14ac:dyDescent="0.3">
      <c r="A785" s="1"/>
      <c r="B785" s="4"/>
      <c r="C785" s="21"/>
      <c r="D785" s="21"/>
    </row>
    <row r="786" spans="1:4" ht="14.25" customHeight="1" x14ac:dyDescent="0.3">
      <c r="A786" s="1"/>
      <c r="B786" s="4"/>
      <c r="C786" s="21"/>
      <c r="D786" s="21"/>
    </row>
    <row r="787" spans="1:4" ht="14.25" customHeight="1" x14ac:dyDescent="0.3">
      <c r="A787" s="1"/>
      <c r="B787" s="4"/>
      <c r="C787" s="21"/>
      <c r="D787" s="21"/>
    </row>
    <row r="788" spans="1:4" ht="14.25" customHeight="1" x14ac:dyDescent="0.3">
      <c r="A788" s="1"/>
      <c r="B788" s="4"/>
      <c r="C788" s="21"/>
      <c r="D788" s="21"/>
    </row>
    <row r="789" spans="1:4" ht="14.25" customHeight="1" x14ac:dyDescent="0.3">
      <c r="A789" s="1"/>
      <c r="B789" s="4"/>
      <c r="C789" s="21"/>
      <c r="D789" s="21"/>
    </row>
    <row r="790" spans="1:4" ht="14.25" customHeight="1" x14ac:dyDescent="0.3">
      <c r="A790" s="1"/>
      <c r="B790" s="4"/>
      <c r="C790" s="21"/>
      <c r="D790" s="21"/>
    </row>
    <row r="791" spans="1:4" ht="14.25" customHeight="1" x14ac:dyDescent="0.3">
      <c r="A791" s="1"/>
      <c r="B791" s="4"/>
      <c r="C791" s="21"/>
      <c r="D791" s="21"/>
    </row>
    <row r="792" spans="1:4" ht="14.25" customHeight="1" x14ac:dyDescent="0.3">
      <c r="A792" s="1"/>
      <c r="B792" s="4"/>
      <c r="C792" s="21"/>
      <c r="D792" s="21"/>
    </row>
    <row r="793" spans="1:4" ht="14.25" customHeight="1" x14ac:dyDescent="0.3">
      <c r="A793" s="1"/>
      <c r="B793" s="4"/>
      <c r="C793" s="21"/>
      <c r="D793" s="21"/>
    </row>
    <row r="794" spans="1:4" ht="14.25" customHeight="1" x14ac:dyDescent="0.3">
      <c r="A794" s="1"/>
      <c r="B794" s="4"/>
      <c r="C794" s="21"/>
      <c r="D794" s="21"/>
    </row>
    <row r="795" spans="1:4" ht="14.25" customHeight="1" x14ac:dyDescent="0.3">
      <c r="A795" s="1"/>
      <c r="B795" s="4"/>
      <c r="C795" s="21"/>
      <c r="D795" s="21"/>
    </row>
    <row r="796" spans="1:4" ht="14.25" customHeight="1" x14ac:dyDescent="0.3">
      <c r="A796" s="1"/>
      <c r="B796" s="4"/>
      <c r="C796" s="21"/>
      <c r="D796" s="21"/>
    </row>
    <row r="797" spans="1:4" ht="14.25" customHeight="1" x14ac:dyDescent="0.3">
      <c r="A797" s="1"/>
      <c r="B797" s="4"/>
      <c r="C797" s="21"/>
      <c r="D797" s="21"/>
    </row>
    <row r="798" spans="1:4" ht="14.25" customHeight="1" x14ac:dyDescent="0.3">
      <c r="A798" s="1"/>
      <c r="B798" s="4"/>
      <c r="C798" s="21"/>
      <c r="D798" s="21"/>
    </row>
    <row r="799" spans="1:4" ht="14.25" customHeight="1" x14ac:dyDescent="0.3">
      <c r="A799" s="1"/>
      <c r="B799" s="4"/>
      <c r="C799" s="21"/>
      <c r="D799" s="21"/>
    </row>
    <row r="800" spans="1:4" ht="14.25" customHeight="1" x14ac:dyDescent="0.3">
      <c r="A800" s="1"/>
      <c r="B800" s="4"/>
      <c r="C800" s="21"/>
      <c r="D800" s="21"/>
    </row>
    <row r="801" spans="1:4" ht="14.25" customHeight="1" x14ac:dyDescent="0.3">
      <c r="A801" s="1"/>
      <c r="B801" s="4"/>
      <c r="C801" s="21"/>
      <c r="D801" s="21"/>
    </row>
    <row r="802" spans="1:4" ht="14.25" customHeight="1" x14ac:dyDescent="0.3">
      <c r="A802" s="1"/>
      <c r="B802" s="4"/>
      <c r="C802" s="21"/>
      <c r="D802" s="21"/>
    </row>
    <row r="803" spans="1:4" ht="14.25" customHeight="1" x14ac:dyDescent="0.3">
      <c r="A803" s="1"/>
      <c r="B803" s="4"/>
      <c r="C803" s="21"/>
      <c r="D803" s="21"/>
    </row>
    <row r="804" spans="1:4" ht="14.25" customHeight="1" x14ac:dyDescent="0.3">
      <c r="A804" s="1"/>
      <c r="B804" s="4"/>
      <c r="C804" s="21"/>
      <c r="D804" s="21"/>
    </row>
    <row r="805" spans="1:4" ht="14.25" customHeight="1" x14ac:dyDescent="0.3">
      <c r="A805" s="1"/>
      <c r="B805" s="4"/>
      <c r="C805" s="21"/>
      <c r="D805" s="21"/>
    </row>
    <row r="806" spans="1:4" ht="14.25" customHeight="1" x14ac:dyDescent="0.3">
      <c r="A806" s="1"/>
      <c r="B806" s="4"/>
      <c r="C806" s="21"/>
      <c r="D806" s="21"/>
    </row>
    <row r="807" spans="1:4" ht="14.25" customHeight="1" x14ac:dyDescent="0.3">
      <c r="A807" s="1"/>
      <c r="B807" s="4"/>
      <c r="C807" s="21"/>
      <c r="D807" s="21"/>
    </row>
    <row r="808" spans="1:4" ht="14.25" customHeight="1" x14ac:dyDescent="0.3">
      <c r="A808" s="1"/>
      <c r="B808" s="4"/>
      <c r="C808" s="21"/>
      <c r="D808" s="21"/>
    </row>
    <row r="809" spans="1:4" ht="14.25" customHeight="1" x14ac:dyDescent="0.3">
      <c r="A809" s="1"/>
      <c r="B809" s="4"/>
      <c r="C809" s="21"/>
      <c r="D809" s="21"/>
    </row>
    <row r="810" spans="1:4" ht="14.25" customHeight="1" x14ac:dyDescent="0.3">
      <c r="A810" s="1"/>
      <c r="B810" s="4"/>
      <c r="C810" s="21"/>
      <c r="D810" s="21"/>
    </row>
    <row r="811" spans="1:4" ht="14.25" customHeight="1" x14ac:dyDescent="0.3">
      <c r="A811" s="1"/>
      <c r="B811" s="4"/>
      <c r="C811" s="21"/>
      <c r="D811" s="21"/>
    </row>
    <row r="812" spans="1:4" ht="14.25" customHeight="1" x14ac:dyDescent="0.3">
      <c r="A812" s="1"/>
      <c r="B812" s="4"/>
      <c r="C812" s="21"/>
      <c r="D812" s="21"/>
    </row>
    <row r="813" spans="1:4" ht="14.25" customHeight="1" x14ac:dyDescent="0.3">
      <c r="A813" s="1"/>
      <c r="B813" s="4"/>
      <c r="C813" s="21"/>
      <c r="D813" s="21"/>
    </row>
    <row r="814" spans="1:4" ht="14.25" customHeight="1" x14ac:dyDescent="0.3">
      <c r="A814" s="1"/>
      <c r="B814" s="4"/>
      <c r="C814" s="21"/>
      <c r="D814" s="21"/>
    </row>
    <row r="815" spans="1:4" ht="14.25" customHeight="1" x14ac:dyDescent="0.3">
      <c r="A815" s="1"/>
      <c r="B815" s="4"/>
      <c r="C815" s="21"/>
      <c r="D815" s="21"/>
    </row>
    <row r="816" spans="1:4" ht="14.25" customHeight="1" x14ac:dyDescent="0.3">
      <c r="A816" s="1"/>
      <c r="B816" s="4"/>
      <c r="C816" s="21"/>
      <c r="D816" s="21"/>
    </row>
    <row r="817" spans="1:4" ht="14.25" customHeight="1" x14ac:dyDescent="0.3">
      <c r="A817" s="1"/>
      <c r="B817" s="4"/>
      <c r="C817" s="21"/>
      <c r="D817" s="21"/>
    </row>
    <row r="818" spans="1:4" ht="14.25" customHeight="1" x14ac:dyDescent="0.3">
      <c r="A818" s="1"/>
      <c r="B818" s="4"/>
      <c r="C818" s="21"/>
      <c r="D818" s="21"/>
    </row>
    <row r="819" spans="1:4" ht="14.25" customHeight="1" x14ac:dyDescent="0.3">
      <c r="A819" s="1"/>
      <c r="B819" s="4"/>
      <c r="C819" s="21"/>
      <c r="D819" s="21"/>
    </row>
    <row r="820" spans="1:4" ht="14.25" customHeight="1" x14ac:dyDescent="0.3">
      <c r="A820" s="1"/>
      <c r="B820" s="4"/>
      <c r="C820" s="21"/>
      <c r="D820" s="21"/>
    </row>
    <row r="821" spans="1:4" ht="14.25" customHeight="1" x14ac:dyDescent="0.3">
      <c r="A821" s="1"/>
      <c r="B821" s="4"/>
      <c r="C821" s="21"/>
      <c r="D821" s="21"/>
    </row>
    <row r="822" spans="1:4" ht="14.25" customHeight="1" x14ac:dyDescent="0.3">
      <c r="A822" s="1"/>
      <c r="B822" s="4"/>
      <c r="C822" s="21"/>
      <c r="D822" s="21"/>
    </row>
    <row r="823" spans="1:4" ht="14.25" customHeight="1" x14ac:dyDescent="0.3">
      <c r="A823" s="1"/>
      <c r="B823" s="4"/>
      <c r="C823" s="21"/>
      <c r="D823" s="21"/>
    </row>
    <row r="824" spans="1:4" ht="14.25" customHeight="1" x14ac:dyDescent="0.3">
      <c r="A824" s="1"/>
      <c r="B824" s="4"/>
      <c r="C824" s="21"/>
      <c r="D824" s="21"/>
    </row>
    <row r="825" spans="1:4" ht="14.25" customHeight="1" x14ac:dyDescent="0.3">
      <c r="A825" s="1"/>
      <c r="B825" s="4"/>
      <c r="C825" s="21"/>
      <c r="D825" s="21"/>
    </row>
    <row r="826" spans="1:4" ht="14.25" customHeight="1" x14ac:dyDescent="0.3">
      <c r="A826" s="1"/>
      <c r="B826" s="4"/>
      <c r="C826" s="21"/>
      <c r="D826" s="21"/>
    </row>
    <row r="827" spans="1:4" ht="14.25" customHeight="1" x14ac:dyDescent="0.3">
      <c r="A827" s="1"/>
      <c r="B827" s="4"/>
      <c r="C827" s="21"/>
      <c r="D827" s="21"/>
    </row>
    <row r="828" spans="1:4" ht="14.25" customHeight="1" x14ac:dyDescent="0.3">
      <c r="A828" s="1"/>
      <c r="B828" s="4"/>
      <c r="C828" s="21"/>
      <c r="D828" s="21"/>
    </row>
    <row r="829" spans="1:4" ht="14.25" customHeight="1" x14ac:dyDescent="0.3">
      <c r="A829" s="1"/>
      <c r="B829" s="4"/>
      <c r="C829" s="21"/>
      <c r="D829" s="21"/>
    </row>
    <row r="830" spans="1:4" ht="14.25" customHeight="1" x14ac:dyDescent="0.3">
      <c r="A830" s="1"/>
      <c r="B830" s="4"/>
      <c r="C830" s="21"/>
      <c r="D830" s="21"/>
    </row>
    <row r="831" spans="1:4" ht="14.25" customHeight="1" x14ac:dyDescent="0.3">
      <c r="A831" s="1"/>
      <c r="B831" s="4"/>
      <c r="C831" s="21"/>
      <c r="D831" s="21"/>
    </row>
    <row r="832" spans="1:4" ht="14.25" customHeight="1" x14ac:dyDescent="0.3">
      <c r="A832" s="1"/>
      <c r="B832" s="4"/>
      <c r="C832" s="21"/>
      <c r="D832" s="21"/>
    </row>
    <row r="833" spans="1:4" ht="14.25" customHeight="1" x14ac:dyDescent="0.3">
      <c r="A833" s="1"/>
      <c r="B833" s="4"/>
      <c r="C833" s="21"/>
      <c r="D833" s="21"/>
    </row>
    <row r="834" spans="1:4" ht="14.25" customHeight="1" x14ac:dyDescent="0.3">
      <c r="A834" s="1"/>
      <c r="B834" s="4"/>
      <c r="C834" s="21"/>
      <c r="D834" s="21"/>
    </row>
    <row r="835" spans="1:4" ht="14.25" customHeight="1" x14ac:dyDescent="0.3">
      <c r="A835" s="1"/>
      <c r="B835" s="4"/>
      <c r="C835" s="21"/>
      <c r="D835" s="21"/>
    </row>
    <row r="836" spans="1:4" ht="14.25" customHeight="1" x14ac:dyDescent="0.3">
      <c r="A836" s="1"/>
      <c r="B836" s="4"/>
      <c r="C836" s="21"/>
      <c r="D836" s="21"/>
    </row>
    <row r="837" spans="1:4" ht="14.25" customHeight="1" x14ac:dyDescent="0.3">
      <c r="A837" s="1"/>
      <c r="B837" s="4"/>
      <c r="C837" s="21"/>
      <c r="D837" s="21"/>
    </row>
    <row r="838" spans="1:4" ht="14.25" customHeight="1" x14ac:dyDescent="0.3">
      <c r="A838" s="1"/>
      <c r="B838" s="4"/>
      <c r="C838" s="21"/>
      <c r="D838" s="21"/>
    </row>
    <row r="839" spans="1:4" ht="14.25" customHeight="1" x14ac:dyDescent="0.3">
      <c r="A839" s="1"/>
      <c r="B839" s="4"/>
      <c r="C839" s="21"/>
      <c r="D839" s="21"/>
    </row>
    <row r="840" spans="1:4" ht="14.25" customHeight="1" x14ac:dyDescent="0.3">
      <c r="A840" s="1"/>
      <c r="B840" s="4"/>
      <c r="C840" s="21"/>
      <c r="D840" s="21"/>
    </row>
    <row r="841" spans="1:4" ht="14.25" customHeight="1" x14ac:dyDescent="0.3">
      <c r="A841" s="1"/>
      <c r="B841" s="4"/>
      <c r="C841" s="21"/>
      <c r="D841" s="21"/>
    </row>
    <row r="842" spans="1:4" ht="14.25" customHeight="1" x14ac:dyDescent="0.3">
      <c r="A842" s="1"/>
      <c r="B842" s="4"/>
      <c r="C842" s="21"/>
      <c r="D842" s="21"/>
    </row>
    <row r="843" spans="1:4" ht="14.25" customHeight="1" x14ac:dyDescent="0.3">
      <c r="A843" s="1"/>
      <c r="B843" s="4"/>
      <c r="C843" s="21"/>
      <c r="D843" s="21"/>
    </row>
    <row r="844" spans="1:4" ht="14.25" customHeight="1" x14ac:dyDescent="0.3">
      <c r="A844" s="1"/>
      <c r="B844" s="4"/>
      <c r="C844" s="21"/>
      <c r="D844" s="21"/>
    </row>
    <row r="845" spans="1:4" ht="14.25" customHeight="1" x14ac:dyDescent="0.3">
      <c r="A845" s="1"/>
      <c r="B845" s="4"/>
      <c r="C845" s="21"/>
      <c r="D845" s="21"/>
    </row>
    <row r="846" spans="1:4" ht="14.25" customHeight="1" x14ac:dyDescent="0.3">
      <c r="A846" s="1"/>
      <c r="B846" s="4"/>
      <c r="C846" s="21"/>
      <c r="D846" s="21"/>
    </row>
    <row r="847" spans="1:4" ht="14.25" customHeight="1" x14ac:dyDescent="0.3">
      <c r="A847" s="1"/>
      <c r="B847" s="4"/>
      <c r="C847" s="21"/>
      <c r="D847" s="21"/>
    </row>
    <row r="848" spans="1:4" ht="14.25" customHeight="1" x14ac:dyDescent="0.3">
      <c r="A848" s="1"/>
      <c r="B848" s="4"/>
      <c r="C848" s="21"/>
      <c r="D848" s="21"/>
    </row>
    <row r="849" spans="1:4" ht="14.25" customHeight="1" x14ac:dyDescent="0.3">
      <c r="A849" s="1"/>
      <c r="B849" s="4"/>
      <c r="C849" s="21"/>
      <c r="D849" s="21"/>
    </row>
    <row r="850" spans="1:4" ht="14.25" customHeight="1" x14ac:dyDescent="0.3">
      <c r="A850" s="1"/>
      <c r="B850" s="4"/>
      <c r="C850" s="21"/>
      <c r="D850" s="21"/>
    </row>
    <row r="851" spans="1:4" ht="14.25" customHeight="1" x14ac:dyDescent="0.3">
      <c r="A851" s="1"/>
      <c r="B851" s="4"/>
      <c r="C851" s="21"/>
      <c r="D851" s="21"/>
    </row>
    <row r="852" spans="1:4" ht="14.25" customHeight="1" x14ac:dyDescent="0.3">
      <c r="A852" s="1"/>
      <c r="B852" s="4"/>
      <c r="C852" s="21"/>
      <c r="D852" s="21"/>
    </row>
    <row r="853" spans="1:4" ht="14.25" customHeight="1" x14ac:dyDescent="0.3">
      <c r="A853" s="1"/>
      <c r="B853" s="4"/>
      <c r="C853" s="21"/>
      <c r="D853" s="21"/>
    </row>
    <row r="854" spans="1:4" ht="14.25" customHeight="1" x14ac:dyDescent="0.3">
      <c r="A854" s="1"/>
      <c r="B854" s="4"/>
      <c r="C854" s="21"/>
      <c r="D854" s="21"/>
    </row>
    <row r="855" spans="1:4" ht="14.25" customHeight="1" x14ac:dyDescent="0.3">
      <c r="A855" s="1"/>
      <c r="B855" s="4"/>
      <c r="C855" s="21"/>
      <c r="D855" s="21"/>
    </row>
    <row r="856" spans="1:4" ht="14.25" customHeight="1" x14ac:dyDescent="0.3">
      <c r="A856" s="1"/>
      <c r="B856" s="4"/>
      <c r="C856" s="21"/>
      <c r="D856" s="21"/>
    </row>
    <row r="857" spans="1:4" ht="14.25" customHeight="1" x14ac:dyDescent="0.3">
      <c r="A857" s="1"/>
      <c r="B857" s="4"/>
      <c r="C857" s="21"/>
      <c r="D857" s="21"/>
    </row>
    <row r="858" spans="1:4" ht="14.25" customHeight="1" x14ac:dyDescent="0.3">
      <c r="A858" s="1"/>
      <c r="B858" s="4"/>
      <c r="C858" s="21"/>
      <c r="D858" s="21"/>
    </row>
    <row r="859" spans="1:4" ht="14.25" customHeight="1" x14ac:dyDescent="0.3">
      <c r="A859" s="1"/>
      <c r="B859" s="4"/>
      <c r="C859" s="21"/>
      <c r="D859" s="21"/>
    </row>
    <row r="860" spans="1:4" ht="14.25" customHeight="1" x14ac:dyDescent="0.3">
      <c r="A860" s="1"/>
      <c r="B860" s="4"/>
      <c r="C860" s="21"/>
      <c r="D860" s="21"/>
    </row>
    <row r="861" spans="1:4" ht="14.25" customHeight="1" x14ac:dyDescent="0.3">
      <c r="A861" s="1"/>
      <c r="B861" s="4"/>
      <c r="C861" s="21"/>
      <c r="D861" s="21"/>
    </row>
    <row r="862" spans="1:4" ht="14.25" customHeight="1" x14ac:dyDescent="0.3">
      <c r="A862" s="1"/>
      <c r="B862" s="4"/>
      <c r="C862" s="21"/>
      <c r="D862" s="21"/>
    </row>
    <row r="863" spans="1:4" ht="14.25" customHeight="1" x14ac:dyDescent="0.3">
      <c r="A863" s="1"/>
      <c r="B863" s="4"/>
      <c r="C863" s="21"/>
      <c r="D863" s="21"/>
    </row>
    <row r="864" spans="1:4" ht="14.25" customHeight="1" x14ac:dyDescent="0.3">
      <c r="A864" s="1"/>
      <c r="B864" s="4"/>
      <c r="C864" s="21"/>
      <c r="D864" s="21"/>
    </row>
    <row r="865" spans="1:4" ht="14.25" customHeight="1" x14ac:dyDescent="0.3">
      <c r="A865" s="1"/>
      <c r="B865" s="4"/>
      <c r="C865" s="21"/>
      <c r="D865" s="21"/>
    </row>
    <row r="866" spans="1:4" ht="14.25" customHeight="1" x14ac:dyDescent="0.3">
      <c r="A866" s="1"/>
      <c r="B866" s="4"/>
      <c r="C866" s="21"/>
      <c r="D866" s="21"/>
    </row>
    <row r="867" spans="1:4" ht="14.25" customHeight="1" x14ac:dyDescent="0.3">
      <c r="A867" s="1"/>
      <c r="B867" s="4"/>
      <c r="C867" s="21"/>
      <c r="D867" s="21"/>
    </row>
    <row r="868" spans="1:4" ht="14.25" customHeight="1" x14ac:dyDescent="0.3">
      <c r="A868" s="1"/>
      <c r="B868" s="4"/>
      <c r="C868" s="21"/>
      <c r="D868" s="21"/>
    </row>
    <row r="869" spans="1:4" ht="14.25" customHeight="1" x14ac:dyDescent="0.3">
      <c r="A869" s="1"/>
      <c r="B869" s="4"/>
      <c r="C869" s="21"/>
      <c r="D869" s="21"/>
    </row>
    <row r="870" spans="1:4" ht="14.25" customHeight="1" x14ac:dyDescent="0.3">
      <c r="A870" s="1"/>
      <c r="B870" s="4"/>
      <c r="C870" s="21"/>
      <c r="D870" s="21"/>
    </row>
    <row r="871" spans="1:4" ht="14.25" customHeight="1" x14ac:dyDescent="0.3">
      <c r="A871" s="1"/>
      <c r="B871" s="4"/>
      <c r="C871" s="21"/>
      <c r="D871" s="21"/>
    </row>
    <row r="872" spans="1:4" ht="14.25" customHeight="1" x14ac:dyDescent="0.3">
      <c r="A872" s="1"/>
      <c r="B872" s="4"/>
      <c r="C872" s="21"/>
      <c r="D872" s="21"/>
    </row>
    <row r="873" spans="1:4" ht="14.25" customHeight="1" x14ac:dyDescent="0.3">
      <c r="A873" s="1"/>
      <c r="B873" s="4"/>
      <c r="C873" s="21"/>
      <c r="D873" s="21"/>
    </row>
    <row r="874" spans="1:4" ht="14.25" customHeight="1" x14ac:dyDescent="0.3">
      <c r="A874" s="1"/>
      <c r="B874" s="4"/>
      <c r="C874" s="21"/>
      <c r="D874" s="21"/>
    </row>
    <row r="875" spans="1:4" ht="14.25" customHeight="1" x14ac:dyDescent="0.3">
      <c r="A875" s="1"/>
      <c r="B875" s="4"/>
      <c r="C875" s="21"/>
      <c r="D875" s="21"/>
    </row>
    <row r="876" spans="1:4" ht="14.25" customHeight="1" x14ac:dyDescent="0.3">
      <c r="A876" s="1"/>
      <c r="B876" s="4"/>
      <c r="C876" s="21"/>
      <c r="D876" s="21"/>
    </row>
    <row r="877" spans="1:4" ht="14.25" customHeight="1" x14ac:dyDescent="0.3">
      <c r="A877" s="1"/>
      <c r="B877" s="4"/>
      <c r="C877" s="21"/>
      <c r="D877" s="21"/>
    </row>
    <row r="878" spans="1:4" ht="14.25" customHeight="1" x14ac:dyDescent="0.3">
      <c r="A878" s="1"/>
      <c r="B878" s="4"/>
      <c r="C878" s="21"/>
      <c r="D878" s="21"/>
    </row>
    <row r="879" spans="1:4" ht="14.25" customHeight="1" x14ac:dyDescent="0.3">
      <c r="A879" s="1"/>
      <c r="B879" s="4"/>
      <c r="C879" s="21"/>
      <c r="D879" s="21"/>
    </row>
    <row r="880" spans="1:4" ht="14.25" customHeight="1" x14ac:dyDescent="0.3">
      <c r="A880" s="1"/>
      <c r="B880" s="4"/>
      <c r="C880" s="21"/>
      <c r="D880" s="21"/>
    </row>
    <row r="881" spans="1:4" ht="14.25" customHeight="1" x14ac:dyDescent="0.3">
      <c r="A881" s="1"/>
      <c r="B881" s="4"/>
      <c r="C881" s="21"/>
      <c r="D881" s="21"/>
    </row>
    <row r="882" spans="1:4" ht="14.25" customHeight="1" x14ac:dyDescent="0.3">
      <c r="A882" s="1"/>
      <c r="B882" s="4"/>
      <c r="C882" s="21"/>
      <c r="D882" s="21"/>
    </row>
    <row r="883" spans="1:4" ht="14.25" customHeight="1" x14ac:dyDescent="0.3">
      <c r="A883" s="1"/>
      <c r="B883" s="4"/>
      <c r="C883" s="21"/>
      <c r="D883" s="21"/>
    </row>
    <row r="884" spans="1:4" ht="14.25" customHeight="1" x14ac:dyDescent="0.3">
      <c r="A884" s="1"/>
      <c r="B884" s="4"/>
      <c r="C884" s="21"/>
      <c r="D884" s="21"/>
    </row>
    <row r="885" spans="1:4" ht="14.25" customHeight="1" x14ac:dyDescent="0.3">
      <c r="A885" s="1"/>
      <c r="B885" s="4"/>
      <c r="C885" s="21"/>
      <c r="D885" s="21"/>
    </row>
    <row r="886" spans="1:4" ht="14.25" customHeight="1" x14ac:dyDescent="0.3">
      <c r="A886" s="1"/>
      <c r="B886" s="4"/>
      <c r="C886" s="21"/>
      <c r="D886" s="21"/>
    </row>
    <row r="887" spans="1:4" ht="14.25" customHeight="1" x14ac:dyDescent="0.3">
      <c r="A887" s="1"/>
      <c r="B887" s="4"/>
      <c r="C887" s="21"/>
      <c r="D887" s="21"/>
    </row>
    <row r="888" spans="1:4" ht="14.25" customHeight="1" x14ac:dyDescent="0.3">
      <c r="A888" s="1"/>
      <c r="B888" s="4"/>
      <c r="C888" s="21"/>
      <c r="D888" s="21"/>
    </row>
    <row r="889" spans="1:4" ht="14.25" customHeight="1" x14ac:dyDescent="0.3">
      <c r="A889" s="1"/>
      <c r="B889" s="4"/>
      <c r="C889" s="21"/>
      <c r="D889" s="21"/>
    </row>
    <row r="890" spans="1:4" ht="14.25" customHeight="1" x14ac:dyDescent="0.3">
      <c r="A890" s="1"/>
      <c r="B890" s="4"/>
      <c r="C890" s="21"/>
      <c r="D890" s="21"/>
    </row>
    <row r="891" spans="1:4" ht="14.25" customHeight="1" x14ac:dyDescent="0.3">
      <c r="A891" s="1"/>
      <c r="B891" s="4"/>
      <c r="C891" s="21"/>
      <c r="D891" s="21"/>
    </row>
    <row r="892" spans="1:4" ht="14.25" customHeight="1" x14ac:dyDescent="0.3">
      <c r="A892" s="1"/>
      <c r="B892" s="4"/>
      <c r="C892" s="21"/>
      <c r="D892" s="21"/>
    </row>
    <row r="893" spans="1:4" ht="14.25" customHeight="1" x14ac:dyDescent="0.3">
      <c r="A893" s="1"/>
      <c r="B893" s="4"/>
      <c r="C893" s="21"/>
      <c r="D893" s="21"/>
    </row>
    <row r="894" spans="1:4" ht="14.25" customHeight="1" x14ac:dyDescent="0.3">
      <c r="A894" s="1"/>
      <c r="B894" s="4"/>
      <c r="C894" s="21"/>
      <c r="D894" s="21"/>
    </row>
    <row r="895" spans="1:4" ht="14.25" customHeight="1" x14ac:dyDescent="0.3">
      <c r="A895" s="1"/>
      <c r="B895" s="4"/>
      <c r="C895" s="21"/>
      <c r="D895" s="21"/>
    </row>
    <row r="896" spans="1:4" ht="14.25" customHeight="1" x14ac:dyDescent="0.3">
      <c r="A896" s="1"/>
      <c r="B896" s="4"/>
      <c r="C896" s="21"/>
      <c r="D896" s="21"/>
    </row>
    <row r="897" spans="1:4" ht="14.25" customHeight="1" x14ac:dyDescent="0.3">
      <c r="A897" s="1"/>
      <c r="B897" s="4"/>
      <c r="C897" s="21"/>
      <c r="D897" s="21"/>
    </row>
    <row r="898" spans="1:4" ht="14.25" customHeight="1" x14ac:dyDescent="0.3">
      <c r="A898" s="1"/>
      <c r="B898" s="4"/>
      <c r="C898" s="21"/>
      <c r="D898" s="21"/>
    </row>
    <row r="899" spans="1:4" ht="14.25" customHeight="1" x14ac:dyDescent="0.3">
      <c r="A899" s="1"/>
      <c r="B899" s="4"/>
      <c r="C899" s="21"/>
      <c r="D899" s="21"/>
    </row>
    <row r="900" spans="1:4" ht="14.25" customHeight="1" x14ac:dyDescent="0.3">
      <c r="A900" s="1"/>
      <c r="B900" s="4"/>
      <c r="C900" s="21"/>
      <c r="D900" s="21"/>
    </row>
    <row r="901" spans="1:4" ht="14.25" customHeight="1" x14ac:dyDescent="0.3">
      <c r="A901" s="1"/>
      <c r="B901" s="4"/>
      <c r="C901" s="21"/>
      <c r="D901" s="21"/>
    </row>
    <row r="902" spans="1:4" ht="14.25" customHeight="1" x14ac:dyDescent="0.3">
      <c r="A902" s="1"/>
      <c r="B902" s="4"/>
      <c r="C902" s="21"/>
      <c r="D902" s="21"/>
    </row>
    <row r="903" spans="1:4" ht="14.25" customHeight="1" x14ac:dyDescent="0.3">
      <c r="A903" s="1"/>
      <c r="B903" s="4"/>
      <c r="C903" s="21"/>
      <c r="D903" s="21"/>
    </row>
    <row r="904" spans="1:4" ht="14.25" customHeight="1" x14ac:dyDescent="0.3">
      <c r="A904" s="1"/>
      <c r="B904" s="4"/>
      <c r="C904" s="21"/>
      <c r="D904" s="21"/>
    </row>
    <row r="905" spans="1:4" ht="14.25" customHeight="1" x14ac:dyDescent="0.3">
      <c r="A905" s="1"/>
      <c r="B905" s="4"/>
      <c r="C905" s="21"/>
      <c r="D905" s="21"/>
    </row>
    <row r="906" spans="1:4" ht="14.25" customHeight="1" x14ac:dyDescent="0.3">
      <c r="A906" s="1"/>
      <c r="B906" s="4"/>
      <c r="C906" s="21"/>
      <c r="D906" s="21"/>
    </row>
    <row r="907" spans="1:4" ht="14.25" customHeight="1" x14ac:dyDescent="0.3">
      <c r="A907" s="1"/>
      <c r="B907" s="4"/>
      <c r="C907" s="21"/>
      <c r="D907" s="21"/>
    </row>
    <row r="908" spans="1:4" ht="14.25" customHeight="1" x14ac:dyDescent="0.3">
      <c r="A908" s="1"/>
      <c r="B908" s="4"/>
      <c r="C908" s="21"/>
      <c r="D908" s="21"/>
    </row>
    <row r="909" spans="1:4" ht="14.25" customHeight="1" x14ac:dyDescent="0.3">
      <c r="A909" s="1"/>
      <c r="B909" s="4"/>
      <c r="C909" s="21"/>
      <c r="D909" s="21"/>
    </row>
    <row r="910" spans="1:4" ht="14.25" customHeight="1" x14ac:dyDescent="0.3">
      <c r="A910" s="1"/>
      <c r="B910" s="4"/>
      <c r="C910" s="21"/>
      <c r="D910" s="21"/>
    </row>
    <row r="911" spans="1:4" ht="14.25" customHeight="1" x14ac:dyDescent="0.3">
      <c r="A911" s="1"/>
      <c r="B911" s="4"/>
      <c r="C911" s="21"/>
      <c r="D911" s="21"/>
    </row>
    <row r="912" spans="1:4" ht="14.25" customHeight="1" x14ac:dyDescent="0.3">
      <c r="A912" s="1"/>
      <c r="B912" s="4"/>
      <c r="C912" s="21"/>
      <c r="D912" s="21"/>
    </row>
    <row r="913" spans="1:4" ht="14.25" customHeight="1" x14ac:dyDescent="0.3">
      <c r="A913" s="1"/>
      <c r="B913" s="4"/>
      <c r="C913" s="21"/>
      <c r="D913" s="21"/>
    </row>
    <row r="914" spans="1:4" ht="14.25" customHeight="1" x14ac:dyDescent="0.3">
      <c r="A914" s="1"/>
      <c r="B914" s="4"/>
      <c r="C914" s="21"/>
      <c r="D914" s="21"/>
    </row>
    <row r="915" spans="1:4" ht="14.25" customHeight="1" x14ac:dyDescent="0.3">
      <c r="A915" s="1"/>
      <c r="B915" s="4"/>
      <c r="C915" s="21"/>
      <c r="D915" s="21"/>
    </row>
    <row r="916" spans="1:4" ht="14.25" customHeight="1" x14ac:dyDescent="0.3">
      <c r="A916" s="1"/>
      <c r="B916" s="4"/>
      <c r="C916" s="21"/>
      <c r="D916" s="21"/>
    </row>
    <row r="917" spans="1:4" ht="14.25" customHeight="1" x14ac:dyDescent="0.3">
      <c r="A917" s="1"/>
      <c r="B917" s="4"/>
      <c r="C917" s="21"/>
      <c r="D917" s="21"/>
    </row>
    <row r="918" spans="1:4" ht="14.25" customHeight="1" x14ac:dyDescent="0.3">
      <c r="A918" s="1"/>
      <c r="B918" s="4"/>
      <c r="C918" s="21"/>
      <c r="D918" s="21"/>
    </row>
    <row r="919" spans="1:4" ht="14.25" customHeight="1" x14ac:dyDescent="0.3">
      <c r="A919" s="1"/>
      <c r="B919" s="4"/>
      <c r="C919" s="21"/>
      <c r="D919" s="21"/>
    </row>
    <row r="920" spans="1:4" ht="14.25" customHeight="1" x14ac:dyDescent="0.3">
      <c r="A920" s="1"/>
      <c r="B920" s="4"/>
      <c r="C920" s="21"/>
      <c r="D920" s="21"/>
    </row>
    <row r="921" spans="1:4" ht="14.25" customHeight="1" x14ac:dyDescent="0.3">
      <c r="A921" s="1"/>
      <c r="B921" s="4"/>
      <c r="C921" s="21"/>
      <c r="D921" s="21"/>
    </row>
    <row r="922" spans="1:4" ht="14.25" customHeight="1" x14ac:dyDescent="0.3">
      <c r="A922" s="1"/>
      <c r="B922" s="4"/>
      <c r="C922" s="21"/>
      <c r="D922" s="21"/>
    </row>
    <row r="923" spans="1:4" ht="14.25" customHeight="1" x14ac:dyDescent="0.3">
      <c r="A923" s="1"/>
      <c r="B923" s="4"/>
      <c r="C923" s="21"/>
      <c r="D923" s="21"/>
    </row>
    <row r="924" spans="1:4" ht="14.25" customHeight="1" x14ac:dyDescent="0.3">
      <c r="A924" s="1"/>
      <c r="B924" s="4"/>
      <c r="C924" s="21"/>
      <c r="D924" s="21"/>
    </row>
    <row r="925" spans="1:4" ht="14.25" customHeight="1" x14ac:dyDescent="0.3">
      <c r="A925" s="1"/>
      <c r="B925" s="4"/>
      <c r="C925" s="21"/>
      <c r="D925" s="21"/>
    </row>
    <row r="926" spans="1:4" ht="14.25" customHeight="1" x14ac:dyDescent="0.3">
      <c r="A926" s="1"/>
      <c r="B926" s="4"/>
      <c r="C926" s="21"/>
      <c r="D926" s="21"/>
    </row>
    <row r="927" spans="1:4" ht="14.25" customHeight="1" x14ac:dyDescent="0.3">
      <c r="A927" s="1"/>
      <c r="B927" s="4"/>
      <c r="C927" s="21"/>
      <c r="D927" s="21"/>
    </row>
    <row r="928" spans="1:4" ht="14.25" customHeight="1" x14ac:dyDescent="0.3">
      <c r="A928" s="1"/>
      <c r="B928" s="4"/>
      <c r="C928" s="21"/>
      <c r="D928" s="21"/>
    </row>
    <row r="929" spans="1:4" ht="14.25" customHeight="1" x14ac:dyDescent="0.3">
      <c r="A929" s="1"/>
      <c r="B929" s="4"/>
      <c r="C929" s="21"/>
      <c r="D929" s="21"/>
    </row>
    <row r="930" spans="1:4" ht="14.25" customHeight="1" x14ac:dyDescent="0.3">
      <c r="A930" s="1"/>
      <c r="B930" s="4"/>
      <c r="C930" s="21"/>
      <c r="D930" s="21"/>
    </row>
    <row r="931" spans="1:4" ht="14.25" customHeight="1" x14ac:dyDescent="0.3">
      <c r="A931" s="1"/>
      <c r="B931" s="4"/>
      <c r="C931" s="21"/>
      <c r="D931" s="21"/>
    </row>
    <row r="932" spans="1:4" ht="14.25" customHeight="1" x14ac:dyDescent="0.3">
      <c r="A932" s="1"/>
      <c r="B932" s="4"/>
      <c r="C932" s="21"/>
      <c r="D932" s="21"/>
    </row>
    <row r="933" spans="1:4" ht="14.25" customHeight="1" x14ac:dyDescent="0.3">
      <c r="A933" s="1"/>
      <c r="B933" s="4"/>
      <c r="C933" s="21"/>
      <c r="D933" s="21"/>
    </row>
    <row r="934" spans="1:4" ht="14.25" customHeight="1" x14ac:dyDescent="0.3">
      <c r="A934" s="1"/>
      <c r="B934" s="4"/>
      <c r="C934" s="21"/>
      <c r="D934" s="21"/>
    </row>
    <row r="935" spans="1:4" ht="14.25" customHeight="1" x14ac:dyDescent="0.3">
      <c r="A935" s="1"/>
      <c r="B935" s="4"/>
      <c r="C935" s="21"/>
      <c r="D935" s="21"/>
    </row>
    <row r="936" spans="1:4" ht="14.25" customHeight="1" x14ac:dyDescent="0.3">
      <c r="A936" s="1"/>
      <c r="B936" s="4"/>
      <c r="C936" s="21"/>
      <c r="D936" s="21"/>
    </row>
    <row r="937" spans="1:4" ht="14.25" customHeight="1" x14ac:dyDescent="0.3">
      <c r="A937" s="1"/>
      <c r="B937" s="4"/>
      <c r="C937" s="21"/>
      <c r="D937" s="21"/>
    </row>
    <row r="938" spans="1:4" ht="14.25" customHeight="1" x14ac:dyDescent="0.3">
      <c r="A938" s="1"/>
      <c r="B938" s="4"/>
      <c r="C938" s="21"/>
      <c r="D938" s="21"/>
    </row>
    <row r="939" spans="1:4" ht="14.25" customHeight="1" x14ac:dyDescent="0.3">
      <c r="A939" s="1"/>
      <c r="B939" s="4"/>
      <c r="C939" s="21"/>
      <c r="D939" s="21"/>
    </row>
    <row r="940" spans="1:4" ht="14.25" customHeight="1" x14ac:dyDescent="0.3">
      <c r="A940" s="1"/>
      <c r="B940" s="4"/>
      <c r="C940" s="21"/>
      <c r="D940" s="21"/>
    </row>
    <row r="941" spans="1:4" ht="14.25" customHeight="1" x14ac:dyDescent="0.3">
      <c r="A941" s="1"/>
      <c r="B941" s="4"/>
      <c r="C941" s="21"/>
      <c r="D941" s="21"/>
    </row>
    <row r="942" spans="1:4" ht="14.25" customHeight="1" x14ac:dyDescent="0.3">
      <c r="A942" s="1"/>
      <c r="B942" s="4"/>
      <c r="C942" s="21"/>
      <c r="D942" s="21"/>
    </row>
    <row r="943" spans="1:4" ht="14.25" customHeight="1" x14ac:dyDescent="0.3">
      <c r="A943" s="1"/>
      <c r="B943" s="4"/>
      <c r="C943" s="21"/>
      <c r="D943" s="21"/>
    </row>
    <row r="944" spans="1:4" ht="14.25" customHeight="1" x14ac:dyDescent="0.3">
      <c r="A944" s="1"/>
      <c r="B944" s="4"/>
      <c r="C944" s="21"/>
      <c r="D944" s="21"/>
    </row>
    <row r="945" spans="1:4" ht="14.25" customHeight="1" x14ac:dyDescent="0.3">
      <c r="A945" s="1"/>
      <c r="B945" s="4"/>
      <c r="C945" s="21"/>
      <c r="D945" s="21"/>
    </row>
    <row r="946" spans="1:4" ht="14.25" customHeight="1" x14ac:dyDescent="0.3">
      <c r="A946" s="1"/>
      <c r="B946" s="4"/>
      <c r="C946" s="21"/>
      <c r="D946" s="21"/>
    </row>
    <row r="947" spans="1:4" ht="14.25" customHeight="1" x14ac:dyDescent="0.3">
      <c r="A947" s="1"/>
      <c r="B947" s="4"/>
      <c r="C947" s="21"/>
      <c r="D947" s="21"/>
    </row>
    <row r="948" spans="1:4" ht="14.25" customHeight="1" x14ac:dyDescent="0.3">
      <c r="A948" s="1"/>
      <c r="B948" s="4"/>
      <c r="C948" s="21"/>
      <c r="D948" s="21"/>
    </row>
    <row r="949" spans="1:4" ht="14.25" customHeight="1" x14ac:dyDescent="0.3">
      <c r="A949" s="1"/>
      <c r="B949" s="4"/>
      <c r="C949" s="21"/>
      <c r="D949" s="21"/>
    </row>
    <row r="950" spans="1:4" ht="14.25" customHeight="1" x14ac:dyDescent="0.3">
      <c r="A950" s="1"/>
      <c r="B950" s="4"/>
      <c r="C950" s="21"/>
      <c r="D950" s="21"/>
    </row>
    <row r="951" spans="1:4" ht="14.25" customHeight="1" x14ac:dyDescent="0.3">
      <c r="A951" s="1"/>
      <c r="B951" s="4"/>
      <c r="C951" s="21"/>
      <c r="D951" s="21"/>
    </row>
    <row r="952" spans="1:4" ht="14.25" customHeight="1" x14ac:dyDescent="0.3">
      <c r="A952" s="1"/>
      <c r="B952" s="4"/>
      <c r="C952" s="21"/>
      <c r="D952" s="21"/>
    </row>
    <row r="953" spans="1:4" ht="14.25" customHeight="1" x14ac:dyDescent="0.3">
      <c r="A953" s="1"/>
      <c r="B953" s="4"/>
      <c r="C953" s="21"/>
      <c r="D953" s="21"/>
    </row>
    <row r="954" spans="1:4" ht="14.25" customHeight="1" x14ac:dyDescent="0.3">
      <c r="A954" s="1"/>
      <c r="B954" s="4"/>
      <c r="C954" s="21"/>
      <c r="D954" s="21"/>
    </row>
    <row r="955" spans="1:4" ht="14.25" customHeight="1" x14ac:dyDescent="0.3">
      <c r="A955" s="1"/>
      <c r="B955" s="4"/>
      <c r="C955" s="21"/>
      <c r="D955" s="21"/>
    </row>
    <row r="956" spans="1:4" ht="14.25" customHeight="1" x14ac:dyDescent="0.3">
      <c r="A956" s="1"/>
      <c r="B956" s="4"/>
      <c r="C956" s="21"/>
      <c r="D956" s="21"/>
    </row>
    <row r="957" spans="1:4" ht="14.25" customHeight="1" x14ac:dyDescent="0.3">
      <c r="A957" s="1"/>
      <c r="B957" s="4"/>
      <c r="C957" s="21"/>
      <c r="D957" s="21"/>
    </row>
    <row r="958" spans="1:4" ht="14.25" customHeight="1" x14ac:dyDescent="0.3">
      <c r="A958" s="1"/>
      <c r="B958" s="4"/>
      <c r="C958" s="21"/>
      <c r="D958" s="21"/>
    </row>
    <row r="959" spans="1:4" ht="14.25" customHeight="1" x14ac:dyDescent="0.3">
      <c r="A959" s="1"/>
      <c r="B959" s="4"/>
      <c r="C959" s="21"/>
      <c r="D959" s="21"/>
    </row>
    <row r="960" spans="1:4" ht="14.25" customHeight="1" x14ac:dyDescent="0.3">
      <c r="A960" s="1"/>
      <c r="B960" s="4"/>
      <c r="C960" s="21"/>
      <c r="D960" s="21"/>
    </row>
    <row r="961" spans="1:4" ht="14.25" customHeight="1" x14ac:dyDescent="0.3">
      <c r="A961" s="1"/>
      <c r="B961" s="4"/>
      <c r="C961" s="21"/>
      <c r="D961" s="21"/>
    </row>
    <row r="962" spans="1:4" ht="14.25" customHeight="1" x14ac:dyDescent="0.3">
      <c r="A962" s="1"/>
      <c r="B962" s="4"/>
      <c r="C962" s="21"/>
      <c r="D962" s="21"/>
    </row>
    <row r="963" spans="1:4" ht="14.25" customHeight="1" x14ac:dyDescent="0.3">
      <c r="A963" s="1"/>
      <c r="B963" s="4"/>
      <c r="C963" s="21"/>
      <c r="D963" s="21"/>
    </row>
    <row r="964" spans="1:4" ht="14.25" customHeight="1" x14ac:dyDescent="0.3">
      <c r="A964" s="1"/>
      <c r="B964" s="4"/>
      <c r="C964" s="21"/>
      <c r="D964" s="21"/>
    </row>
    <row r="965" spans="1:4" ht="14.25" customHeight="1" x14ac:dyDescent="0.3">
      <c r="A965" s="1"/>
      <c r="B965" s="4"/>
      <c r="C965" s="21"/>
      <c r="D965" s="21"/>
    </row>
    <row r="966" spans="1:4" ht="14.25" customHeight="1" x14ac:dyDescent="0.3">
      <c r="A966" s="1"/>
      <c r="B966" s="4"/>
      <c r="C966" s="21"/>
      <c r="D966" s="21"/>
    </row>
    <row r="967" spans="1:4" ht="14.25" customHeight="1" x14ac:dyDescent="0.3">
      <c r="A967" s="1"/>
      <c r="B967" s="4"/>
      <c r="C967" s="21"/>
      <c r="D967" s="21"/>
    </row>
    <row r="968" spans="1:4" ht="14.25" customHeight="1" x14ac:dyDescent="0.3">
      <c r="A968" s="1"/>
      <c r="B968" s="4"/>
      <c r="C968" s="21"/>
      <c r="D968" s="21"/>
    </row>
    <row r="969" spans="1:4" ht="14.25" customHeight="1" x14ac:dyDescent="0.3">
      <c r="A969" s="1"/>
      <c r="B969" s="4"/>
      <c r="C969" s="21"/>
      <c r="D969" s="21"/>
    </row>
    <row r="970" spans="1:4" ht="14.25" customHeight="1" x14ac:dyDescent="0.3">
      <c r="A970" s="1"/>
      <c r="B970" s="4"/>
      <c r="C970" s="21"/>
      <c r="D970" s="21"/>
    </row>
    <row r="971" spans="1:4" ht="14.25" customHeight="1" x14ac:dyDescent="0.3">
      <c r="A971" s="1"/>
      <c r="B971" s="4"/>
      <c r="C971" s="21"/>
      <c r="D971" s="21"/>
    </row>
    <row r="972" spans="1:4" ht="14.25" customHeight="1" x14ac:dyDescent="0.3">
      <c r="A972" s="1"/>
      <c r="B972" s="4"/>
      <c r="C972" s="21"/>
      <c r="D972" s="21"/>
    </row>
    <row r="973" spans="1:4" ht="14.25" customHeight="1" x14ac:dyDescent="0.3">
      <c r="A973" s="1"/>
      <c r="B973" s="4"/>
      <c r="C973" s="21"/>
      <c r="D973" s="21"/>
    </row>
    <row r="974" spans="1:4" ht="14.25" customHeight="1" x14ac:dyDescent="0.3">
      <c r="A974" s="1"/>
      <c r="B974" s="4"/>
      <c r="C974" s="21"/>
      <c r="D974" s="21"/>
    </row>
    <row r="975" spans="1:4" ht="14.25" customHeight="1" x14ac:dyDescent="0.3">
      <c r="A975" s="1"/>
      <c r="B975" s="4"/>
      <c r="C975" s="21"/>
      <c r="D975" s="21"/>
    </row>
    <row r="976" spans="1:4" ht="14.25" customHeight="1" x14ac:dyDescent="0.3">
      <c r="A976" s="1"/>
      <c r="B976" s="4"/>
      <c r="C976" s="21"/>
      <c r="D976" s="21"/>
    </row>
    <row r="977" spans="1:4" ht="14.25" customHeight="1" x14ac:dyDescent="0.3">
      <c r="A977" s="1"/>
      <c r="B977" s="4"/>
      <c r="C977" s="21"/>
      <c r="D977" s="21"/>
    </row>
    <row r="978" spans="1:4" ht="14.25" customHeight="1" x14ac:dyDescent="0.3">
      <c r="A978" s="1"/>
      <c r="B978" s="4"/>
      <c r="C978" s="21"/>
      <c r="D978" s="21"/>
    </row>
    <row r="979" spans="1:4" ht="14.25" customHeight="1" x14ac:dyDescent="0.3">
      <c r="A979" s="1"/>
      <c r="B979" s="4"/>
      <c r="C979" s="21"/>
      <c r="D979" s="21"/>
    </row>
    <row r="980" spans="1:4" ht="14.25" customHeight="1" x14ac:dyDescent="0.3">
      <c r="A980" s="1"/>
      <c r="B980" s="4"/>
      <c r="C980" s="21"/>
      <c r="D980" s="21"/>
    </row>
    <row r="981" spans="1:4" ht="14.25" customHeight="1" x14ac:dyDescent="0.3">
      <c r="A981" s="1"/>
      <c r="B981" s="4"/>
      <c r="C981" s="21"/>
      <c r="D981" s="21"/>
    </row>
    <row r="982" spans="1:4" ht="14.25" customHeight="1" x14ac:dyDescent="0.3">
      <c r="A982" s="1"/>
      <c r="B982" s="4"/>
      <c r="C982" s="21"/>
      <c r="D982" s="21"/>
    </row>
    <row r="983" spans="1:4" ht="14.25" customHeight="1" x14ac:dyDescent="0.3">
      <c r="A983" s="1"/>
      <c r="B983" s="4"/>
      <c r="C983" s="21"/>
      <c r="D983" s="21"/>
    </row>
    <row r="984" spans="1:4" ht="14.25" customHeight="1" x14ac:dyDescent="0.3">
      <c r="A984" s="1"/>
      <c r="B984" s="4"/>
      <c r="C984" s="21"/>
      <c r="D984" s="21"/>
    </row>
    <row r="985" spans="1:4" ht="14.25" customHeight="1" x14ac:dyDescent="0.3">
      <c r="A985" s="1"/>
      <c r="B985" s="4"/>
      <c r="C985" s="21"/>
      <c r="D985" s="21"/>
    </row>
    <row r="986" spans="1:4" ht="14.25" customHeight="1" x14ac:dyDescent="0.3">
      <c r="A986" s="1"/>
      <c r="B986" s="4"/>
      <c r="C986" s="21"/>
      <c r="D986" s="21"/>
    </row>
    <row r="987" spans="1:4" ht="14.25" customHeight="1" x14ac:dyDescent="0.3">
      <c r="A987" s="1"/>
      <c r="B987" s="4"/>
      <c r="C987" s="21"/>
      <c r="D987" s="21"/>
    </row>
    <row r="988" spans="1:4" ht="14.25" customHeight="1" x14ac:dyDescent="0.3">
      <c r="A988" s="1"/>
      <c r="B988" s="4"/>
      <c r="C988" s="21"/>
      <c r="D988" s="21"/>
    </row>
    <row r="989" spans="1:4" ht="14.25" customHeight="1" x14ac:dyDescent="0.3">
      <c r="A989" s="1"/>
      <c r="B989" s="4"/>
      <c r="C989" s="21"/>
      <c r="D989" s="21"/>
    </row>
    <row r="990" spans="1:4" ht="14.25" customHeight="1" x14ac:dyDescent="0.3">
      <c r="A990" s="1"/>
      <c r="B990" s="4"/>
      <c r="C990" s="21"/>
      <c r="D990" s="21"/>
    </row>
    <row r="991" spans="1:4" ht="14.25" customHeight="1" x14ac:dyDescent="0.3">
      <c r="A991" s="1"/>
      <c r="B991" s="4"/>
      <c r="C991" s="21"/>
      <c r="D991" s="21"/>
    </row>
    <row r="992" spans="1:4" ht="14.25" customHeight="1" x14ac:dyDescent="0.3">
      <c r="A992" s="1"/>
      <c r="B992" s="4"/>
      <c r="C992" s="21"/>
      <c r="D992" s="21"/>
    </row>
    <row r="993" spans="1:4" ht="14.25" customHeight="1" x14ac:dyDescent="0.3">
      <c r="A993" s="1"/>
      <c r="B993" s="4"/>
      <c r="C993" s="21"/>
      <c r="D993" s="21"/>
    </row>
    <row r="994" spans="1:4" ht="14.25" customHeight="1" x14ac:dyDescent="0.3">
      <c r="A994" s="1"/>
      <c r="B994" s="4"/>
      <c r="C994" s="21"/>
      <c r="D994" s="21"/>
    </row>
    <row r="995" spans="1:4" ht="14.25" customHeight="1" x14ac:dyDescent="0.3">
      <c r="A995" s="1"/>
      <c r="B995" s="4"/>
      <c r="C995" s="21"/>
      <c r="D995" s="21"/>
    </row>
    <row r="996" spans="1:4" ht="14.25" customHeight="1" x14ac:dyDescent="0.3">
      <c r="A996" s="1"/>
      <c r="B996" s="4"/>
      <c r="C996" s="21"/>
      <c r="D996" s="21"/>
    </row>
    <row r="997" spans="1:4" ht="14.25" customHeight="1" x14ac:dyDescent="0.3">
      <c r="A997" s="1"/>
      <c r="B997" s="4"/>
      <c r="C997" s="21"/>
      <c r="D997" s="21"/>
    </row>
    <row r="998" spans="1:4" ht="14.25" customHeight="1" x14ac:dyDescent="0.3">
      <c r="A998" s="1"/>
      <c r="B998" s="4"/>
      <c r="C998" s="21"/>
      <c r="D998" s="21"/>
    </row>
    <row r="999" spans="1:4" ht="14.25" customHeight="1" x14ac:dyDescent="0.3">
      <c r="A999" s="1"/>
      <c r="B999" s="4"/>
      <c r="C999" s="21"/>
      <c r="D999" s="21"/>
    </row>
    <row r="1000" spans="1:4" ht="14.25" customHeight="1" x14ac:dyDescent="0.3">
      <c r="A1000" s="1"/>
      <c r="B1000" s="4"/>
      <c r="C1000" s="21"/>
      <c r="D1000" s="21"/>
    </row>
  </sheetData>
  <mergeCells count="3">
    <mergeCell ref="C5:D5"/>
    <mergeCell ref="E5:F5"/>
    <mergeCell ref="G5:H5"/>
  </mergeCells>
  <pageMargins left="0.7" right="0.7" top="0.75" bottom="0.75" header="0" footer="0"/>
  <pageSetup orientation="landscape"/>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tabColor rgb="FF002060"/>
  </sheetPr>
  <dimension ref="A1:N1000"/>
  <sheetViews>
    <sheetView workbookViewId="0">
      <selection activeCell="D12" sqref="D12"/>
    </sheetView>
  </sheetViews>
  <sheetFormatPr baseColWidth="10" defaultColWidth="14.44140625" defaultRowHeight="15" customHeight="1" x14ac:dyDescent="0.3"/>
  <cols>
    <col min="1" max="4" width="8.6640625" customWidth="1"/>
    <col min="5" max="5" width="9.33203125" customWidth="1"/>
    <col min="6" max="8" width="8.6640625" customWidth="1"/>
    <col min="9" max="9" width="14.33203125" customWidth="1"/>
    <col min="10" max="10" width="19.6640625" customWidth="1"/>
    <col min="11" max="13" width="8.6640625" customWidth="1"/>
    <col min="14" max="14" width="14" customWidth="1"/>
    <col min="15" max="26" width="8.6640625" customWidth="1"/>
  </cols>
  <sheetData>
    <row r="1" spans="1:14" ht="30" customHeight="1" x14ac:dyDescent="0.3">
      <c r="A1" s="12" t="s">
        <v>49</v>
      </c>
      <c r="B1" s="12" t="s">
        <v>50</v>
      </c>
      <c r="C1" s="12" t="s">
        <v>51</v>
      </c>
      <c r="D1" s="12" t="s">
        <v>52</v>
      </c>
      <c r="E1" s="12" t="s">
        <v>53</v>
      </c>
      <c r="F1" s="12" t="s">
        <v>54</v>
      </c>
      <c r="G1" s="12" t="s">
        <v>55</v>
      </c>
      <c r="I1" s="43" t="s">
        <v>56</v>
      </c>
      <c r="J1" s="43" t="s">
        <v>57</v>
      </c>
      <c r="L1" s="43"/>
      <c r="M1" s="43"/>
      <c r="N1" s="43"/>
    </row>
    <row r="2" spans="1:14" ht="14.25" customHeight="1" x14ac:dyDescent="0.3">
      <c r="A2" s="44">
        <v>0</v>
      </c>
      <c r="B2" s="44">
        <f>'Age data'!O8</f>
        <v>1.154E-2</v>
      </c>
      <c r="C2" s="44">
        <f t="shared" ref="C2:C102" si="0">1-B2</f>
        <v>0.98846000000000001</v>
      </c>
      <c r="D2" s="44">
        <v>1</v>
      </c>
      <c r="E2" s="44">
        <f t="shared" ref="E2:E101" si="1">(D2+D3)/2</f>
        <v>0.99422999999999995</v>
      </c>
      <c r="F2" s="44">
        <f t="shared" ref="F2:F102" si="2">SUM(E2:E$102)</f>
        <v>77.37350222557221</v>
      </c>
      <c r="G2" s="44">
        <f t="shared" ref="G2:G102" si="3">F2/D2</f>
        <v>77.37350222557221</v>
      </c>
      <c r="I2" s="45">
        <f t="shared" ref="I2:I102" si="4">G2</f>
        <v>77.37350222557221</v>
      </c>
      <c r="J2" s="45">
        <f>LOOKUP($I2,Model!$A$4:$A$104,Model!$E$4:$E$104)+($I2-INT($I2))*LOOKUP($I2,Model!$A$4:$A$104,Model!$D$4:$D$104)</f>
        <v>32.134790947503085</v>
      </c>
      <c r="L2" s="46"/>
      <c r="M2" s="46"/>
      <c r="N2" s="46"/>
    </row>
    <row r="3" spans="1:14" ht="14.25" customHeight="1" x14ac:dyDescent="0.3">
      <c r="A3" s="44">
        <v>1</v>
      </c>
      <c r="B3" s="44">
        <f>'Age data'!O9</f>
        <v>5.1999999999999995E-4</v>
      </c>
      <c r="C3" s="44">
        <f t="shared" si="0"/>
        <v>0.99948000000000004</v>
      </c>
      <c r="D3" s="44">
        <f t="shared" ref="D3:D102" si="5">D2*C2</f>
        <v>0.98846000000000001</v>
      </c>
      <c r="E3" s="44">
        <f t="shared" si="1"/>
        <v>0.98820300039999998</v>
      </c>
      <c r="F3" s="44">
        <f t="shared" si="2"/>
        <v>76.379272225572223</v>
      </c>
      <c r="G3" s="44">
        <f t="shared" si="3"/>
        <v>77.270979327005875</v>
      </c>
      <c r="I3" s="45">
        <f t="shared" si="4"/>
        <v>77.270979327005875</v>
      </c>
      <c r="J3" s="45">
        <f>LOOKUP($I3,Model!$A$4:$A$104,Model!$E$4:$E$104)+($I3-INT($I3))*LOOKUP($I3,Model!$A$4:$A$104,Model!$D$4:$D$104)</f>
        <v>32.130490472410422</v>
      </c>
      <c r="L3" s="46"/>
      <c r="M3" s="46"/>
    </row>
    <row r="4" spans="1:14" ht="14.25" customHeight="1" x14ac:dyDescent="0.3">
      <c r="A4" s="44">
        <v>2</v>
      </c>
      <c r="B4" s="44">
        <f>'Age data'!O10</f>
        <v>3.8999999999999999E-4</v>
      </c>
      <c r="C4" s="44">
        <f t="shared" si="0"/>
        <v>0.99961</v>
      </c>
      <c r="D4" s="44">
        <f t="shared" si="5"/>
        <v>0.98794600080000006</v>
      </c>
      <c r="E4" s="44">
        <f t="shared" si="1"/>
        <v>0.98775335132984399</v>
      </c>
      <c r="F4" s="44">
        <f t="shared" si="2"/>
        <v>75.391069225172203</v>
      </c>
      <c r="G4" s="44">
        <f t="shared" si="3"/>
        <v>76.310921005928932</v>
      </c>
      <c r="I4" s="45">
        <f t="shared" si="4"/>
        <v>76.310921005928932</v>
      </c>
      <c r="J4" s="45">
        <f>LOOKUP($I4,Model!$A$4:$A$104,Model!$E$4:$E$104)+($I4-INT($I4))*LOOKUP($I4,Model!$A$4:$A$104,Model!$D$4:$D$104)</f>
        <v>32.088774179663659</v>
      </c>
      <c r="L4" s="46"/>
      <c r="M4" s="46"/>
    </row>
    <row r="5" spans="1:14" ht="14.25" customHeight="1" x14ac:dyDescent="0.3">
      <c r="A5" s="44">
        <v>3</v>
      </c>
      <c r="B5" s="44">
        <f>'Age data'!O11</f>
        <v>2.9E-4</v>
      </c>
      <c r="C5" s="44">
        <f t="shared" si="0"/>
        <v>0.99970999999999999</v>
      </c>
      <c r="D5" s="44">
        <f t="shared" si="5"/>
        <v>0.98756070185968803</v>
      </c>
      <c r="E5" s="44">
        <f t="shared" si="1"/>
        <v>0.98741750555791841</v>
      </c>
      <c r="F5" s="44">
        <f t="shared" si="2"/>
        <v>74.403315873842374</v>
      </c>
      <c r="G5" s="44">
        <f t="shared" si="3"/>
        <v>75.34049880046112</v>
      </c>
      <c r="I5" s="45">
        <f t="shared" si="4"/>
        <v>75.34049880046112</v>
      </c>
      <c r="J5" s="45">
        <f>LOOKUP($I5,Model!$A$4:$A$104,Model!$E$4:$E$104)+($I5-INT($I5))*LOOKUP($I5,Model!$A$4:$A$104,Model!$D$4:$D$104)</f>
        <v>32.044580743281585</v>
      </c>
      <c r="L5" s="46"/>
      <c r="M5" s="46"/>
    </row>
    <row r="6" spans="1:14" ht="14.25" customHeight="1" x14ac:dyDescent="0.3">
      <c r="A6" s="44">
        <v>4</v>
      </c>
      <c r="B6" s="44">
        <f>'Age data'!O12</f>
        <v>2.3000000000000001E-4</v>
      </c>
      <c r="C6" s="44">
        <f t="shared" si="0"/>
        <v>0.99977000000000005</v>
      </c>
      <c r="D6" s="44">
        <f t="shared" si="5"/>
        <v>0.98727430925614867</v>
      </c>
      <c r="E6" s="44">
        <f t="shared" si="1"/>
        <v>0.98716077271058422</v>
      </c>
      <c r="F6" s="44">
        <f t="shared" si="2"/>
        <v>73.415898368284445</v>
      </c>
      <c r="G6" s="44">
        <f t="shared" si="3"/>
        <v>74.362208841025023</v>
      </c>
      <c r="I6" s="45">
        <f t="shared" si="4"/>
        <v>74.362208841025023</v>
      </c>
      <c r="J6" s="45">
        <f>LOOKUP($I6,Model!$A$4:$A$104,Model!$E$4:$E$104)+($I6-INT($I6))*LOOKUP($I6,Model!$A$4:$A$104,Model!$D$4:$D$104)</f>
        <v>31.997863983068925</v>
      </c>
      <c r="L6" s="46"/>
      <c r="M6" s="46"/>
    </row>
    <row r="7" spans="1:14" ht="14.25" customHeight="1" x14ac:dyDescent="0.3">
      <c r="A7" s="44">
        <v>5</v>
      </c>
      <c r="B7" s="44">
        <f>'Age data'!O13</f>
        <v>1.8000000000000001E-4</v>
      </c>
      <c r="C7" s="44">
        <f t="shared" si="0"/>
        <v>0.99982000000000004</v>
      </c>
      <c r="D7" s="44">
        <f t="shared" si="5"/>
        <v>0.98704723616501977</v>
      </c>
      <c r="E7" s="44">
        <f t="shared" si="1"/>
        <v>0.98695840191376494</v>
      </c>
      <c r="F7" s="44">
        <f t="shared" si="2"/>
        <v>72.428737595573864</v>
      </c>
      <c r="G7" s="44">
        <f t="shared" si="3"/>
        <v>73.37920105726819</v>
      </c>
      <c r="I7" s="45">
        <f t="shared" si="4"/>
        <v>73.37920105726819</v>
      </c>
      <c r="J7" s="45">
        <f>LOOKUP($I7,Model!$A$4:$A$104,Model!$E$4:$E$104)+($I7-INT($I7))*LOOKUP($I7,Model!$A$4:$A$104,Model!$D$4:$D$104)</f>
        <v>31.948623550980649</v>
      </c>
      <c r="L7" s="46"/>
      <c r="M7" s="46"/>
    </row>
    <row r="8" spans="1:14" ht="14.25" customHeight="1" x14ac:dyDescent="0.3">
      <c r="A8" s="44">
        <v>6</v>
      </c>
      <c r="B8" s="44">
        <f>'Age data'!O14</f>
        <v>1.4999999999999999E-4</v>
      </c>
      <c r="C8" s="44">
        <f t="shared" si="0"/>
        <v>0.99985000000000002</v>
      </c>
      <c r="D8" s="44">
        <f t="shared" si="5"/>
        <v>0.98686956766251011</v>
      </c>
      <c r="E8" s="44">
        <f t="shared" si="1"/>
        <v>0.98679555244493544</v>
      </c>
      <c r="F8" s="44">
        <f t="shared" si="2"/>
        <v>71.441779193660082</v>
      </c>
      <c r="G8" s="44">
        <f t="shared" si="3"/>
        <v>72.392321675169697</v>
      </c>
      <c r="I8" s="45">
        <f t="shared" si="4"/>
        <v>72.392321675169697</v>
      </c>
      <c r="J8" s="45">
        <f>LOOKUP($I8,Model!$A$4:$A$104,Model!$E$4:$E$104)+($I8-INT($I8))*LOOKUP($I8,Model!$A$4:$A$104,Model!$D$4:$D$104)</f>
        <v>31.896757147680919</v>
      </c>
      <c r="L8" s="46"/>
      <c r="M8" s="46"/>
    </row>
    <row r="9" spans="1:14" ht="14.25" customHeight="1" x14ac:dyDescent="0.3">
      <c r="A9" s="44">
        <v>7</v>
      </c>
      <c r="B9" s="44">
        <f>'Age data'!O15</f>
        <v>1.3999999999999999E-4</v>
      </c>
      <c r="C9" s="44">
        <f t="shared" si="0"/>
        <v>0.99985999999999997</v>
      </c>
      <c r="D9" s="44">
        <f t="shared" si="5"/>
        <v>0.98672153722736078</v>
      </c>
      <c r="E9" s="44">
        <f t="shared" si="1"/>
        <v>0.98665246671975493</v>
      </c>
      <c r="F9" s="44">
        <f t="shared" si="2"/>
        <v>70.454983641215165</v>
      </c>
      <c r="G9" s="44">
        <f t="shared" si="3"/>
        <v>71.403107141240895</v>
      </c>
      <c r="I9" s="45">
        <f t="shared" si="4"/>
        <v>71.403107141240895</v>
      </c>
      <c r="J9" s="45">
        <f>LOOKUP($I9,Model!$A$4:$A$104,Model!$E$4:$E$104)+($I9-INT($I9))*LOOKUP($I9,Model!$A$4:$A$104,Model!$D$4:$D$104)</f>
        <v>31.842201280918687</v>
      </c>
      <c r="L9" s="46"/>
      <c r="M9" s="46"/>
    </row>
    <row r="10" spans="1:14" ht="14.25" customHeight="1" x14ac:dyDescent="0.3">
      <c r="A10" s="44">
        <v>8</v>
      </c>
      <c r="B10" s="44">
        <f>'Age data'!O16</f>
        <v>1.3999999999999999E-4</v>
      </c>
      <c r="C10" s="44">
        <f t="shared" si="0"/>
        <v>0.99985999999999997</v>
      </c>
      <c r="D10" s="44">
        <f t="shared" si="5"/>
        <v>0.98658339621214897</v>
      </c>
      <c r="E10" s="44">
        <f t="shared" si="1"/>
        <v>0.98651433537441413</v>
      </c>
      <c r="F10" s="44">
        <f t="shared" si="2"/>
        <v>69.468331174495418</v>
      </c>
      <c r="G10" s="44">
        <f t="shared" si="3"/>
        <v>70.413034966136166</v>
      </c>
      <c r="I10" s="45">
        <f t="shared" si="4"/>
        <v>70.413034966136166</v>
      </c>
      <c r="J10" s="45">
        <f>LOOKUP($I10,Model!$A$4:$A$104,Model!$E$4:$E$104)+($I10-INT($I10))*LOOKUP($I10,Model!$A$4:$A$104,Model!$D$4:$D$104)</f>
        <v>31.784897314128859</v>
      </c>
      <c r="L10" s="46"/>
      <c r="M10" s="46"/>
    </row>
    <row r="11" spans="1:14" ht="14.25" customHeight="1" x14ac:dyDescent="0.3">
      <c r="A11" s="44">
        <v>9</v>
      </c>
      <c r="B11" s="44">
        <f>'Age data'!O17</f>
        <v>1.3999999999999999E-4</v>
      </c>
      <c r="C11" s="44">
        <f t="shared" si="0"/>
        <v>0.99985999999999997</v>
      </c>
      <c r="D11" s="44">
        <f t="shared" si="5"/>
        <v>0.98644527453667918</v>
      </c>
      <c r="E11" s="44">
        <f t="shared" si="1"/>
        <v>0.98637622336746156</v>
      </c>
      <c r="F11" s="44">
        <f t="shared" si="2"/>
        <v>68.481816839121009</v>
      </c>
      <c r="G11" s="44">
        <f t="shared" si="3"/>
        <v>69.42282416151879</v>
      </c>
      <c r="I11" s="45">
        <f t="shared" si="4"/>
        <v>69.42282416151879</v>
      </c>
      <c r="J11" s="45">
        <f>LOOKUP($I11,Model!$A$4:$A$104,Model!$E$4:$E$104)+($I11-INT($I11))*LOOKUP($I11,Model!$A$4:$A$104,Model!$D$4:$D$104)</f>
        <v>31.724748856023925</v>
      </c>
      <c r="L11" s="46"/>
      <c r="M11" s="46"/>
    </row>
    <row r="12" spans="1:14" ht="14.25" customHeight="1" x14ac:dyDescent="0.3">
      <c r="A12" s="44">
        <v>10</v>
      </c>
      <c r="B12" s="44">
        <f>'Age data'!O18</f>
        <v>1.6000000000000001E-4</v>
      </c>
      <c r="C12" s="44">
        <f t="shared" si="0"/>
        <v>0.99983999999999995</v>
      </c>
      <c r="D12" s="44">
        <f t="shared" si="5"/>
        <v>0.98630717219824404</v>
      </c>
      <c r="E12" s="44">
        <f t="shared" si="1"/>
        <v>0.98622826762446814</v>
      </c>
      <c r="F12" s="44">
        <f t="shared" si="2"/>
        <v>67.495440615753537</v>
      </c>
      <c r="G12" s="44">
        <f t="shared" si="3"/>
        <v>68.432474707977903</v>
      </c>
      <c r="I12" s="45">
        <f t="shared" si="4"/>
        <v>68.432474707977903</v>
      </c>
      <c r="J12" s="45">
        <f>LOOKUP($I12,Model!$A$4:$A$104,Model!$E$4:$E$104)+($I12-INT($I12))*LOOKUP($I12,Model!$A$4:$A$104,Model!$D$4:$D$104)</f>
        <v>31.661614286554538</v>
      </c>
      <c r="L12" s="46"/>
      <c r="M12" s="46"/>
    </row>
    <row r="13" spans="1:14" ht="14.25" customHeight="1" x14ac:dyDescent="0.3">
      <c r="A13" s="44">
        <v>11</v>
      </c>
      <c r="B13" s="44">
        <f>'Age data'!O19</f>
        <v>1.8000000000000001E-4</v>
      </c>
      <c r="C13" s="44">
        <f t="shared" si="0"/>
        <v>0.99982000000000004</v>
      </c>
      <c r="D13" s="44">
        <f t="shared" si="5"/>
        <v>0.98614936305069223</v>
      </c>
      <c r="E13" s="44">
        <f t="shared" si="1"/>
        <v>0.98606060960801767</v>
      </c>
      <c r="F13" s="44">
        <f t="shared" si="2"/>
        <v>66.509212348129068</v>
      </c>
      <c r="G13" s="44">
        <f t="shared" si="3"/>
        <v>67.443345643280836</v>
      </c>
      <c r="I13" s="45">
        <f t="shared" si="4"/>
        <v>67.443345643280836</v>
      </c>
      <c r="J13" s="45">
        <f>LOOKUP($I13,Model!$A$4:$A$104,Model!$E$4:$E$104)+($I13-INT($I13))*LOOKUP($I13,Model!$A$4:$A$104,Model!$D$4:$D$104)</f>
        <v>31.595437772776766</v>
      </c>
      <c r="L13" s="46"/>
      <c r="M13" s="46"/>
    </row>
    <row r="14" spans="1:14" ht="14.25" customHeight="1" x14ac:dyDescent="0.3">
      <c r="A14" s="44">
        <v>12</v>
      </c>
      <c r="B14" s="44">
        <f>'Age data'!O20</f>
        <v>2.1000000000000001E-4</v>
      </c>
      <c r="C14" s="44">
        <f t="shared" si="0"/>
        <v>0.99978999999999996</v>
      </c>
      <c r="D14" s="44">
        <f t="shared" si="5"/>
        <v>0.98597185616534311</v>
      </c>
      <c r="E14" s="44">
        <f t="shared" si="1"/>
        <v>0.98586832912044575</v>
      </c>
      <c r="F14" s="44">
        <f t="shared" si="2"/>
        <v>65.523151738521037</v>
      </c>
      <c r="G14" s="44">
        <f t="shared" si="3"/>
        <v>66.455397614851492</v>
      </c>
      <c r="I14" s="45">
        <f t="shared" si="4"/>
        <v>66.455397614851492</v>
      </c>
      <c r="J14" s="45">
        <f>LOOKUP($I14,Model!$A$4:$A$104,Model!$E$4:$E$104)+($I14-INT($I14))*LOOKUP($I14,Model!$A$4:$A$104,Model!$D$4:$D$104)</f>
        <v>31.526074302661442</v>
      </c>
      <c r="L14" s="46"/>
      <c r="M14" s="46"/>
    </row>
    <row r="15" spans="1:14" ht="14.25" customHeight="1" x14ac:dyDescent="0.3">
      <c r="A15" s="44">
        <v>13</v>
      </c>
      <c r="B15" s="44">
        <f>'Age data'!O21</f>
        <v>2.4000000000000001E-4</v>
      </c>
      <c r="C15" s="44">
        <f t="shared" si="0"/>
        <v>0.99975999999999998</v>
      </c>
      <c r="D15" s="44">
        <f t="shared" si="5"/>
        <v>0.9857648020755484</v>
      </c>
      <c r="E15" s="44">
        <f t="shared" si="1"/>
        <v>0.98564651029929928</v>
      </c>
      <c r="F15" s="44">
        <f t="shared" si="2"/>
        <v>64.537283409400601</v>
      </c>
      <c r="G15" s="44">
        <f t="shared" si="3"/>
        <v>65.469251157594599</v>
      </c>
      <c r="I15" s="45">
        <f t="shared" si="4"/>
        <v>65.469251157594599</v>
      </c>
      <c r="J15" s="45">
        <f>LOOKUP($I15,Model!$A$4:$A$104,Model!$E$4:$E$104)+($I15-INT($I15))*LOOKUP($I15,Model!$A$4:$A$104,Model!$D$4:$D$104)</f>
        <v>31.45342160320341</v>
      </c>
      <c r="L15" s="46"/>
      <c r="M15" s="46"/>
    </row>
    <row r="16" spans="1:14" ht="14.25" customHeight="1" x14ac:dyDescent="0.3">
      <c r="A16" s="44">
        <v>14</v>
      </c>
      <c r="B16" s="44">
        <f>'Age data'!O22</f>
        <v>2.9E-4</v>
      </c>
      <c r="C16" s="44">
        <f t="shared" si="0"/>
        <v>0.99970999999999999</v>
      </c>
      <c r="D16" s="44">
        <f t="shared" si="5"/>
        <v>0.98552821852305028</v>
      </c>
      <c r="E16" s="44">
        <f t="shared" si="1"/>
        <v>0.98538531693136444</v>
      </c>
      <c r="F16" s="44">
        <f t="shared" si="2"/>
        <v>63.551636899101268</v>
      </c>
      <c r="G16" s="44">
        <f t="shared" si="3"/>
        <v>64.484847520999594</v>
      </c>
      <c r="I16" s="45">
        <f t="shared" si="4"/>
        <v>64.484847520999594</v>
      </c>
      <c r="J16" s="45">
        <f>LOOKUP($I16,Model!$A$4:$A$104,Model!$E$4:$E$104)+($I16-INT($I16))*LOOKUP($I16,Model!$A$4:$A$104,Model!$D$4:$D$104)</f>
        <v>31.377326298797716</v>
      </c>
      <c r="L16" s="46"/>
      <c r="M16" s="46"/>
    </row>
    <row r="17" spans="1:13" ht="14.25" customHeight="1" x14ac:dyDescent="0.3">
      <c r="A17" s="44">
        <v>15</v>
      </c>
      <c r="B17" s="44">
        <f>'Age data'!O23</f>
        <v>3.4000000000000002E-4</v>
      </c>
      <c r="C17" s="44">
        <f t="shared" si="0"/>
        <v>0.99965999999999999</v>
      </c>
      <c r="D17" s="44">
        <f t="shared" si="5"/>
        <v>0.9852424153396786</v>
      </c>
      <c r="E17" s="44">
        <f t="shared" si="1"/>
        <v>0.98507492412907083</v>
      </c>
      <c r="F17" s="44">
        <f t="shared" si="2"/>
        <v>62.566251582169897</v>
      </c>
      <c r="G17" s="44">
        <f t="shared" si="3"/>
        <v>63.503408509467334</v>
      </c>
      <c r="I17" s="45">
        <f t="shared" si="4"/>
        <v>63.503408509467334</v>
      </c>
      <c r="J17" s="45">
        <f>LOOKUP($I17,Model!$A$4:$A$104,Model!$E$4:$E$104)+($I17-INT($I17))*LOOKUP($I17,Model!$A$4:$A$104,Model!$D$4:$D$104)</f>
        <v>31.297734125519199</v>
      </c>
      <c r="L17" s="46"/>
      <c r="M17" s="46"/>
    </row>
    <row r="18" spans="1:13" ht="14.25" customHeight="1" x14ac:dyDescent="0.3">
      <c r="A18" s="44">
        <v>16</v>
      </c>
      <c r="B18" s="44">
        <f>'Age data'!O24</f>
        <v>3.8999999999999999E-4</v>
      </c>
      <c r="C18" s="44">
        <f t="shared" si="0"/>
        <v>0.99961</v>
      </c>
      <c r="D18" s="44">
        <f t="shared" si="5"/>
        <v>0.98490743291846305</v>
      </c>
      <c r="E18" s="44">
        <f t="shared" si="1"/>
        <v>0.9847153759690439</v>
      </c>
      <c r="F18" s="44">
        <f t="shared" si="2"/>
        <v>61.581176658040832</v>
      </c>
      <c r="G18" s="44">
        <f t="shared" si="3"/>
        <v>62.524836954031713</v>
      </c>
      <c r="I18" s="45">
        <f t="shared" si="4"/>
        <v>62.524836954031713</v>
      </c>
      <c r="J18" s="45">
        <f>LOOKUP($I18,Model!$A$4:$A$104,Model!$E$4:$E$104)+($I18-INT($I18))*LOOKUP($I18,Model!$A$4:$A$104,Model!$D$4:$D$104)</f>
        <v>31.214489472024393</v>
      </c>
      <c r="L18" s="46"/>
      <c r="M18" s="46"/>
    </row>
    <row r="19" spans="1:13" ht="14.25" customHeight="1" x14ac:dyDescent="0.3">
      <c r="A19" s="44">
        <v>17</v>
      </c>
      <c r="B19" s="44">
        <f>'Age data'!O25</f>
        <v>4.4000000000000002E-4</v>
      </c>
      <c r="C19" s="44">
        <f t="shared" si="0"/>
        <v>0.99956</v>
      </c>
      <c r="D19" s="44">
        <f t="shared" si="5"/>
        <v>0.98452331901962487</v>
      </c>
      <c r="E19" s="44">
        <f t="shared" si="1"/>
        <v>0.98430672388944052</v>
      </c>
      <c r="F19" s="44">
        <f t="shared" si="2"/>
        <v>60.596461282071786</v>
      </c>
      <c r="G19" s="44">
        <f t="shared" si="3"/>
        <v>61.549036078102176</v>
      </c>
      <c r="I19" s="45">
        <f t="shared" si="4"/>
        <v>61.549036078102176</v>
      </c>
      <c r="J19" s="45">
        <f>LOOKUP($I19,Model!$A$4:$A$104,Model!$E$4:$E$104)+($I19-INT($I19))*LOOKUP($I19,Model!$A$4:$A$104,Model!$D$4:$D$104)</f>
        <v>31.127429712124446</v>
      </c>
      <c r="L19" s="46"/>
      <c r="M19" s="46"/>
    </row>
    <row r="20" spans="1:13" ht="14.25" customHeight="1" x14ac:dyDescent="0.3">
      <c r="A20" s="44">
        <v>18</v>
      </c>
      <c r="B20" s="44">
        <f>'Age data'!O26</f>
        <v>4.8000000000000001E-4</v>
      </c>
      <c r="C20" s="44">
        <f t="shared" si="0"/>
        <v>0.99951999999999996</v>
      </c>
      <c r="D20" s="44">
        <f t="shared" si="5"/>
        <v>0.98409012875925628</v>
      </c>
      <c r="E20" s="44">
        <f t="shared" si="1"/>
        <v>0.98385394712835406</v>
      </c>
      <c r="F20" s="44">
        <f t="shared" si="2"/>
        <v>59.61215455818234</v>
      </c>
      <c r="G20" s="44">
        <f t="shared" si="3"/>
        <v>60.575909478272607</v>
      </c>
      <c r="I20" s="45">
        <f t="shared" si="4"/>
        <v>60.575909478272607</v>
      </c>
      <c r="J20" s="45">
        <f>LOOKUP($I20,Model!$A$4:$A$104,Model!$E$4:$E$104)+($I20-INT($I20))*LOOKUP($I20,Model!$A$4:$A$104,Model!$D$4:$D$104)</f>
        <v>31.036384863098707</v>
      </c>
      <c r="L20" s="46"/>
      <c r="M20" s="46"/>
    </row>
    <row r="21" spans="1:13" ht="14.25" customHeight="1" x14ac:dyDescent="0.3">
      <c r="A21" s="44">
        <v>19</v>
      </c>
      <c r="B21" s="44">
        <f>'Age data'!O27</f>
        <v>5.1999999999999995E-4</v>
      </c>
      <c r="C21" s="44">
        <f t="shared" si="0"/>
        <v>0.99948000000000004</v>
      </c>
      <c r="D21" s="44">
        <f t="shared" si="5"/>
        <v>0.98361776549745183</v>
      </c>
      <c r="E21" s="44">
        <f t="shared" si="1"/>
        <v>0.9833620248784225</v>
      </c>
      <c r="F21" s="44">
        <f t="shared" si="2"/>
        <v>58.628300611053987</v>
      </c>
      <c r="G21" s="44">
        <f t="shared" si="3"/>
        <v>59.604759762958828</v>
      </c>
      <c r="I21" s="45">
        <f t="shared" si="4"/>
        <v>59.604759762958828</v>
      </c>
      <c r="J21" s="45">
        <f>LOOKUP($I21,Model!$A$4:$A$104,Model!$E$4:$E$104)+($I21-INT($I21))*LOOKUP($I21,Model!$A$4:$A$104,Model!$D$4:$D$104)</f>
        <v>30.941116519828984</v>
      </c>
      <c r="L21" s="46"/>
      <c r="M21" s="46"/>
    </row>
    <row r="22" spans="1:13" ht="14.25" customHeight="1" x14ac:dyDescent="0.3">
      <c r="A22" s="44">
        <v>20</v>
      </c>
      <c r="B22" s="44">
        <f>'Age data'!O28</f>
        <v>5.5999999999999995E-4</v>
      </c>
      <c r="C22" s="44">
        <f t="shared" si="0"/>
        <v>0.99944</v>
      </c>
      <c r="D22" s="44">
        <f t="shared" si="5"/>
        <v>0.98310628425939317</v>
      </c>
      <c r="E22" s="44">
        <f t="shared" si="1"/>
        <v>0.98283101449980048</v>
      </c>
      <c r="F22" s="44">
        <f t="shared" si="2"/>
        <v>57.64493858617557</v>
      </c>
      <c r="G22" s="44">
        <f t="shared" si="3"/>
        <v>58.635510228277532</v>
      </c>
      <c r="I22" s="45">
        <f t="shared" si="4"/>
        <v>58.635510228277532</v>
      </c>
      <c r="J22" s="45">
        <f>LOOKUP($I22,Model!$A$4:$A$104,Model!$E$4:$E$104)+($I22-INT($I22))*LOOKUP($I22,Model!$A$4:$A$104,Model!$D$4:$D$104)</f>
        <v>30.841431792903784</v>
      </c>
      <c r="L22" s="46"/>
      <c r="M22" s="46"/>
    </row>
    <row r="23" spans="1:13" ht="14.25" customHeight="1" x14ac:dyDescent="0.3">
      <c r="A23" s="44">
        <v>21</v>
      </c>
      <c r="B23" s="44">
        <f>'Age data'!O29</f>
        <v>5.8E-4</v>
      </c>
      <c r="C23" s="44">
        <f t="shared" si="0"/>
        <v>0.99941999999999998</v>
      </c>
      <c r="D23" s="44">
        <f t="shared" si="5"/>
        <v>0.9825557447402079</v>
      </c>
      <c r="E23" s="44">
        <f t="shared" si="1"/>
        <v>0.98227080357423324</v>
      </c>
      <c r="F23" s="44">
        <f t="shared" si="2"/>
        <v>56.662107571675762</v>
      </c>
      <c r="G23" s="44">
        <f t="shared" si="3"/>
        <v>57.668084355516619</v>
      </c>
      <c r="I23" s="45">
        <f t="shared" si="4"/>
        <v>57.668084355516619</v>
      </c>
      <c r="J23" s="45">
        <f>LOOKUP($I23,Model!$A$4:$A$104,Model!$E$4:$E$104)+($I23-INT($I23))*LOOKUP($I23,Model!$A$4:$A$104,Model!$D$4:$D$104)</f>
        <v>30.737128769191674</v>
      </c>
      <c r="L23" s="46"/>
      <c r="M23" s="46"/>
    </row>
    <row r="24" spans="1:13" ht="14.25" customHeight="1" x14ac:dyDescent="0.3">
      <c r="A24" s="44">
        <v>22</v>
      </c>
      <c r="B24" s="44">
        <f>'Age data'!O30</f>
        <v>5.9999999999999995E-4</v>
      </c>
      <c r="C24" s="44">
        <f t="shared" si="0"/>
        <v>0.99939999999999996</v>
      </c>
      <c r="D24" s="44">
        <f t="shared" si="5"/>
        <v>0.98198586240825858</v>
      </c>
      <c r="E24" s="44">
        <f t="shared" si="1"/>
        <v>0.9816912666495361</v>
      </c>
      <c r="F24" s="44">
        <f t="shared" si="2"/>
        <v>55.679836768101538</v>
      </c>
      <c r="G24" s="44">
        <f t="shared" si="3"/>
        <v>56.701261086947056</v>
      </c>
      <c r="I24" s="45">
        <f t="shared" si="4"/>
        <v>56.701261086947056</v>
      </c>
      <c r="J24" s="45">
        <f>LOOKUP($I24,Model!$A$4:$A$104,Model!$E$4:$E$104)+($I24-INT($I24))*LOOKUP($I24,Model!$A$4:$A$104,Model!$D$4:$D$104)</f>
        <v>30.627862284755988</v>
      </c>
      <c r="L24" s="46"/>
      <c r="M24" s="46"/>
    </row>
    <row r="25" spans="1:13" ht="14.25" customHeight="1" x14ac:dyDescent="0.3">
      <c r="A25" s="44">
        <v>23</v>
      </c>
      <c r="B25" s="44">
        <f>'Age data'!O31</f>
        <v>6.2E-4</v>
      </c>
      <c r="C25" s="44">
        <f t="shared" si="0"/>
        <v>0.99938000000000005</v>
      </c>
      <c r="D25" s="44">
        <f t="shared" si="5"/>
        <v>0.98139667089081362</v>
      </c>
      <c r="E25" s="44">
        <f t="shared" si="1"/>
        <v>0.98109243792283751</v>
      </c>
      <c r="F25" s="44">
        <f t="shared" si="2"/>
        <v>54.698145501452004</v>
      </c>
      <c r="G25" s="44">
        <f t="shared" si="3"/>
        <v>55.735002088199977</v>
      </c>
      <c r="I25" s="45">
        <f t="shared" si="4"/>
        <v>55.735002088199977</v>
      </c>
      <c r="J25" s="45">
        <f>LOOKUP($I25,Model!$A$4:$A$104,Model!$E$4:$E$104)+($I25-INT($I25))*LOOKUP($I25,Model!$A$4:$A$104,Model!$D$4:$D$104)</f>
        <v>30.513395568344368</v>
      </c>
      <c r="L25" s="46"/>
      <c r="M25" s="46"/>
    </row>
    <row r="26" spans="1:13" ht="14.25" customHeight="1" x14ac:dyDescent="0.3">
      <c r="A26" s="44">
        <v>24</v>
      </c>
      <c r="B26" s="44">
        <f>'Age data'!O32</f>
        <v>6.4000000000000005E-4</v>
      </c>
      <c r="C26" s="44">
        <f t="shared" si="0"/>
        <v>0.99936000000000003</v>
      </c>
      <c r="D26" s="44">
        <f t="shared" si="5"/>
        <v>0.98078820495486141</v>
      </c>
      <c r="E26" s="44">
        <f t="shared" si="1"/>
        <v>0.98047435272927586</v>
      </c>
      <c r="F26" s="44">
        <f t="shared" si="2"/>
        <v>53.71705306352915</v>
      </c>
      <c r="G26" s="44">
        <f t="shared" si="3"/>
        <v>54.769269035001656</v>
      </c>
      <c r="I26" s="45">
        <f t="shared" si="4"/>
        <v>54.769269035001656</v>
      </c>
      <c r="J26" s="45">
        <f>LOOKUP($I26,Model!$A$4:$A$104,Model!$E$4:$E$104)+($I26-INT($I26))*LOOKUP($I26,Model!$A$4:$A$104,Model!$D$4:$D$104)</f>
        <v>30.393480287204937</v>
      </c>
      <c r="L26" s="46"/>
      <c r="M26" s="46"/>
    </row>
    <row r="27" spans="1:13" ht="14.25" customHeight="1" x14ac:dyDescent="0.3">
      <c r="A27" s="44">
        <v>25</v>
      </c>
      <c r="B27" s="44">
        <f>'Age data'!O33</f>
        <v>6.4999999999999997E-4</v>
      </c>
      <c r="C27" s="44">
        <f t="shared" si="0"/>
        <v>0.99934999999999996</v>
      </c>
      <c r="D27" s="44">
        <f t="shared" si="5"/>
        <v>0.9801605005036903</v>
      </c>
      <c r="E27" s="44">
        <f t="shared" si="1"/>
        <v>0.97984194834102656</v>
      </c>
      <c r="F27" s="44">
        <f t="shared" si="2"/>
        <v>52.736578710799876</v>
      </c>
      <c r="G27" s="44">
        <f t="shared" si="3"/>
        <v>53.804023610112132</v>
      </c>
      <c r="I27" s="45">
        <f t="shared" si="4"/>
        <v>53.804023610112132</v>
      </c>
      <c r="J27" s="45">
        <f>LOOKUP($I27,Model!$A$4:$A$104,Model!$E$4:$E$104)+($I27-INT($I27))*LOOKUP($I27,Model!$A$4:$A$104,Model!$D$4:$D$104)</f>
        <v>30.267855956169587</v>
      </c>
      <c r="L27" s="46"/>
      <c r="M27" s="46"/>
    </row>
    <row r="28" spans="1:13" ht="14.25" customHeight="1" x14ac:dyDescent="0.3">
      <c r="A28" s="44">
        <v>26</v>
      </c>
      <c r="B28" s="44">
        <f>'Age data'!O34</f>
        <v>6.7000000000000002E-4</v>
      </c>
      <c r="C28" s="44">
        <f t="shared" si="0"/>
        <v>0.99933000000000005</v>
      </c>
      <c r="D28" s="44">
        <f t="shared" si="5"/>
        <v>0.97952339617836282</v>
      </c>
      <c r="E28" s="44">
        <f t="shared" si="1"/>
        <v>0.97919525584064315</v>
      </c>
      <c r="F28" s="44">
        <f t="shared" si="2"/>
        <v>51.756736762458843</v>
      </c>
      <c r="G28" s="44">
        <f t="shared" si="3"/>
        <v>52.838693761056817</v>
      </c>
      <c r="I28" s="45">
        <f t="shared" si="4"/>
        <v>52.838693761056817</v>
      </c>
      <c r="J28" s="45">
        <f>LOOKUP($I28,Model!$A$4:$A$104,Model!$E$4:$E$104)+($I28-INT($I28))*LOOKUP($I28,Model!$A$4:$A$104,Model!$D$4:$D$104)</f>
        <v>30.136173499224459</v>
      </c>
      <c r="L28" s="46"/>
      <c r="M28" s="46"/>
    </row>
    <row r="29" spans="1:13" ht="14.25" customHeight="1" x14ac:dyDescent="0.3">
      <c r="A29" s="44">
        <v>27</v>
      </c>
      <c r="B29" s="44">
        <f>'Age data'!O35</f>
        <v>6.9999999999999999E-4</v>
      </c>
      <c r="C29" s="44">
        <f t="shared" si="0"/>
        <v>0.99929999999999997</v>
      </c>
      <c r="D29" s="44">
        <f t="shared" si="5"/>
        <v>0.97886711550292338</v>
      </c>
      <c r="E29" s="44">
        <f t="shared" si="1"/>
        <v>0.97852451201249735</v>
      </c>
      <c r="F29" s="44">
        <f t="shared" si="2"/>
        <v>50.777541506618206</v>
      </c>
      <c r="G29" s="44">
        <f t="shared" si="3"/>
        <v>51.873784196468449</v>
      </c>
      <c r="I29" s="45">
        <f t="shared" si="4"/>
        <v>51.873784196468449</v>
      </c>
      <c r="J29" s="45">
        <f>LOOKUP($I29,Model!$A$4:$A$104,Model!$E$4:$E$104)+($I29-INT($I29))*LOOKUP($I29,Model!$A$4:$A$104,Model!$D$4:$D$104)</f>
        <v>29.998215841267953</v>
      </c>
      <c r="L29" s="46"/>
      <c r="M29" s="46"/>
    </row>
    <row r="30" spans="1:13" ht="14.25" customHeight="1" x14ac:dyDescent="0.3">
      <c r="A30" s="44">
        <v>28</v>
      </c>
      <c r="B30" s="44">
        <f>'Age data'!O36</f>
        <v>7.3999999999999999E-4</v>
      </c>
      <c r="C30" s="44">
        <f t="shared" si="0"/>
        <v>0.99926000000000004</v>
      </c>
      <c r="D30" s="44">
        <f t="shared" si="5"/>
        <v>0.97818190852207132</v>
      </c>
      <c r="E30" s="44">
        <f t="shared" si="1"/>
        <v>0.97781998121591818</v>
      </c>
      <c r="F30" s="44">
        <f t="shared" si="2"/>
        <v>49.799016994605708</v>
      </c>
      <c r="G30" s="44">
        <f t="shared" si="3"/>
        <v>50.909771036193789</v>
      </c>
      <c r="I30" s="45">
        <f t="shared" si="4"/>
        <v>50.909771036193789</v>
      </c>
      <c r="J30" s="45">
        <f>LOOKUP($I30,Model!$A$4:$A$104,Model!$E$4:$E$104)+($I30-INT($I30))*LOOKUP($I30,Model!$A$4:$A$104,Model!$D$4:$D$104)</f>
        <v>29.853762365492237</v>
      </c>
      <c r="L30" s="46"/>
      <c r="M30" s="46"/>
    </row>
    <row r="31" spans="1:13" ht="14.25" customHeight="1" x14ac:dyDescent="0.3">
      <c r="A31" s="44">
        <v>29</v>
      </c>
      <c r="B31" s="44">
        <f>'Age data'!O37</f>
        <v>7.7999999999999999E-4</v>
      </c>
      <c r="C31" s="44">
        <f t="shared" si="0"/>
        <v>0.99922</v>
      </c>
      <c r="D31" s="44">
        <f t="shared" si="5"/>
        <v>0.97745805390976503</v>
      </c>
      <c r="E31" s="44">
        <f t="shared" si="1"/>
        <v>0.97707684526874017</v>
      </c>
      <c r="F31" s="44">
        <f t="shared" si="2"/>
        <v>48.821197013389792</v>
      </c>
      <c r="G31" s="44">
        <f t="shared" si="3"/>
        <v>49.947101891593569</v>
      </c>
      <c r="I31" s="45">
        <f t="shared" si="4"/>
        <v>49.947101891593569</v>
      </c>
      <c r="J31" s="45">
        <f>LOOKUP($I31,Model!$A$4:$A$104,Model!$E$4:$E$104)+($I31-INT($I31))*LOOKUP($I31,Model!$A$4:$A$104,Model!$D$4:$D$104)</f>
        <v>29.702589006603933</v>
      </c>
      <c r="L31" s="46"/>
      <c r="M31" s="46"/>
    </row>
    <row r="32" spans="1:13" ht="14.25" customHeight="1" x14ac:dyDescent="0.3">
      <c r="A32" s="44">
        <v>30</v>
      </c>
      <c r="B32" s="44">
        <f>'Age data'!O38</f>
        <v>8.3000000000000001E-4</v>
      </c>
      <c r="C32" s="44">
        <f t="shared" si="0"/>
        <v>0.99917</v>
      </c>
      <c r="D32" s="44">
        <f t="shared" si="5"/>
        <v>0.97669563662771541</v>
      </c>
      <c r="E32" s="44">
        <f t="shared" si="1"/>
        <v>0.9762903079385149</v>
      </c>
      <c r="F32" s="44">
        <f t="shared" si="2"/>
        <v>47.844120168121052</v>
      </c>
      <c r="G32" s="44">
        <f t="shared" si="3"/>
        <v>48.985700738169342</v>
      </c>
      <c r="I32" s="45">
        <f t="shared" si="4"/>
        <v>48.985700738169342</v>
      </c>
      <c r="J32" s="45">
        <f>LOOKUP($I32,Model!$A$4:$A$104,Model!$E$4:$E$104)+($I32-INT($I32))*LOOKUP($I32,Model!$A$4:$A$104,Model!$D$4:$D$104)</f>
        <v>29.544382833991278</v>
      </c>
      <c r="L32" s="46"/>
      <c r="M32" s="46"/>
    </row>
    <row r="33" spans="1:13" ht="14.25" customHeight="1" x14ac:dyDescent="0.3">
      <c r="A33" s="44">
        <v>31</v>
      </c>
      <c r="B33" s="44">
        <f>'Age data'!O39</f>
        <v>8.8999999999999995E-4</v>
      </c>
      <c r="C33" s="44">
        <f t="shared" si="0"/>
        <v>0.99911000000000005</v>
      </c>
      <c r="D33" s="44">
        <f t="shared" si="5"/>
        <v>0.97588497924931439</v>
      </c>
      <c r="E33" s="44">
        <f t="shared" si="1"/>
        <v>0.97545071043354847</v>
      </c>
      <c r="F33" s="44">
        <f t="shared" si="2"/>
        <v>46.867829860182539</v>
      </c>
      <c r="G33" s="44">
        <f t="shared" si="3"/>
        <v>48.025977299327785</v>
      </c>
      <c r="I33" s="45">
        <f t="shared" si="4"/>
        <v>48.025977299327785</v>
      </c>
      <c r="J33" s="45">
        <f>LOOKUP($I33,Model!$A$4:$A$104,Model!$E$4:$E$104)+($I33-INT($I33))*LOOKUP($I33,Model!$A$4:$A$104,Model!$D$4:$D$104)</f>
        <v>29.378679466289235</v>
      </c>
      <c r="L33" s="46"/>
      <c r="M33" s="46"/>
    </row>
    <row r="34" spans="1:13" ht="14.25" customHeight="1" x14ac:dyDescent="0.3">
      <c r="A34" s="44">
        <v>32</v>
      </c>
      <c r="B34" s="44">
        <f>'Age data'!O40</f>
        <v>9.5E-4</v>
      </c>
      <c r="C34" s="44">
        <f t="shared" si="0"/>
        <v>0.99904999999999999</v>
      </c>
      <c r="D34" s="44">
        <f t="shared" si="5"/>
        <v>0.97501644161778256</v>
      </c>
      <c r="E34" s="44">
        <f t="shared" si="1"/>
        <v>0.97455330880801405</v>
      </c>
      <c r="F34" s="44">
        <f t="shared" si="2"/>
        <v>45.892379149748997</v>
      </c>
      <c r="G34" s="44">
        <f t="shared" si="3"/>
        <v>47.068313097984998</v>
      </c>
      <c r="I34" s="45">
        <f t="shared" si="4"/>
        <v>47.068313097984998</v>
      </c>
      <c r="J34" s="45">
        <f>LOOKUP($I34,Model!$A$4:$A$104,Model!$E$4:$E$104)+($I34-INT($I34))*LOOKUP($I34,Model!$A$4:$A$104,Model!$D$4:$D$104)</f>
        <v>29.205288508622893</v>
      </c>
      <c r="L34" s="46"/>
      <c r="M34" s="46"/>
    </row>
    <row r="35" spans="1:13" ht="14.25" customHeight="1" x14ac:dyDescent="0.3">
      <c r="A35" s="44">
        <v>33</v>
      </c>
      <c r="B35" s="44">
        <f>'Age data'!O41</f>
        <v>1.0300000000000001E-3</v>
      </c>
      <c r="C35" s="44">
        <f t="shared" si="0"/>
        <v>0.99897000000000002</v>
      </c>
      <c r="D35" s="44">
        <f t="shared" si="5"/>
        <v>0.97409017599824566</v>
      </c>
      <c r="E35" s="44">
        <f t="shared" si="1"/>
        <v>0.97358851955760661</v>
      </c>
      <c r="F35" s="44">
        <f t="shared" si="2"/>
        <v>44.917825840940978</v>
      </c>
      <c r="G35" s="44">
        <f t="shared" si="3"/>
        <v>46.112595063295117</v>
      </c>
      <c r="I35" s="45">
        <f t="shared" si="4"/>
        <v>46.112595063295117</v>
      </c>
      <c r="J35" s="45">
        <f>LOOKUP($I35,Model!$A$4:$A$104,Model!$E$4:$E$104)+($I35-INT($I35))*LOOKUP($I35,Model!$A$4:$A$104,Model!$D$4:$D$104)</f>
        <v>29.023982218687436</v>
      </c>
      <c r="L35" s="46"/>
      <c r="M35" s="46"/>
    </row>
    <row r="36" spans="1:13" ht="14.25" customHeight="1" x14ac:dyDescent="0.3">
      <c r="A36" s="44">
        <v>34</v>
      </c>
      <c r="B36" s="44">
        <f>'Age data'!O42</f>
        <v>1.1100000000000001E-3</v>
      </c>
      <c r="C36" s="44">
        <f t="shared" si="0"/>
        <v>0.99888999999999994</v>
      </c>
      <c r="D36" s="44">
        <f t="shared" si="5"/>
        <v>0.97308686311696746</v>
      </c>
      <c r="E36" s="44">
        <f t="shared" si="1"/>
        <v>0.97254679990793758</v>
      </c>
      <c r="F36" s="44">
        <f t="shared" si="2"/>
        <v>43.944237321383376</v>
      </c>
      <c r="G36" s="44">
        <f t="shared" si="3"/>
        <v>45.159624476505925</v>
      </c>
      <c r="I36" s="45">
        <f t="shared" si="4"/>
        <v>45.159624476505925</v>
      </c>
      <c r="J36" s="45">
        <f>LOOKUP($I36,Model!$A$4:$A$104,Model!$E$4:$E$104)+($I36-INT($I36))*LOOKUP($I36,Model!$A$4:$A$104,Model!$D$4:$D$104)</f>
        <v>28.834581217876206</v>
      </c>
      <c r="L36" s="46"/>
      <c r="M36" s="46"/>
    </row>
    <row r="37" spans="1:13" ht="14.25" customHeight="1" x14ac:dyDescent="0.3">
      <c r="A37" s="44">
        <v>35</v>
      </c>
      <c r="B37" s="44">
        <f>'Age data'!O43</f>
        <v>1.1900000000000001E-3</v>
      </c>
      <c r="C37" s="44">
        <f t="shared" si="0"/>
        <v>0.99880999999999998</v>
      </c>
      <c r="D37" s="44">
        <f t="shared" si="5"/>
        <v>0.97200673669890758</v>
      </c>
      <c r="E37" s="44">
        <f t="shared" si="1"/>
        <v>0.9714283926905718</v>
      </c>
      <c r="F37" s="44">
        <f t="shared" si="2"/>
        <v>42.971690521475438</v>
      </c>
      <c r="G37" s="44">
        <f t="shared" si="3"/>
        <v>44.209251745943924</v>
      </c>
      <c r="I37" s="45">
        <f t="shared" si="4"/>
        <v>44.209251745943924</v>
      </c>
      <c r="J37" s="45">
        <f>LOOKUP($I37,Model!$A$4:$A$104,Model!$E$4:$E$104)+($I37-INT($I37))*LOOKUP($I37,Model!$A$4:$A$104,Model!$D$4:$D$104)</f>
        <v>28.636725363564864</v>
      </c>
      <c r="L37" s="46"/>
      <c r="M37" s="46"/>
    </row>
    <row r="38" spans="1:13" ht="14.25" customHeight="1" x14ac:dyDescent="0.3">
      <c r="A38" s="44">
        <v>36</v>
      </c>
      <c r="B38" s="44">
        <f>'Age data'!O44</f>
        <v>1.2899999999999999E-3</v>
      </c>
      <c r="C38" s="44">
        <f t="shared" si="0"/>
        <v>0.99870999999999999</v>
      </c>
      <c r="D38" s="44">
        <f t="shared" si="5"/>
        <v>0.9708500486822359</v>
      </c>
      <c r="E38" s="44">
        <f t="shared" si="1"/>
        <v>0.97022385040083581</v>
      </c>
      <c r="F38" s="44">
        <f t="shared" si="2"/>
        <v>42.000262128784868</v>
      </c>
      <c r="G38" s="44">
        <f t="shared" si="3"/>
        <v>43.261327725937797</v>
      </c>
      <c r="I38" s="45">
        <f t="shared" si="4"/>
        <v>43.261327725937797</v>
      </c>
      <c r="J38" s="45">
        <f>LOOKUP($I38,Model!$A$4:$A$104,Model!$E$4:$E$104)+($I38-INT($I38))*LOOKUP($I38,Model!$A$4:$A$104,Model!$D$4:$D$104)</f>
        <v>28.43003706735</v>
      </c>
      <c r="L38" s="46"/>
      <c r="M38" s="46"/>
    </row>
    <row r="39" spans="1:13" ht="14.25" customHeight="1" x14ac:dyDescent="0.3">
      <c r="A39" s="44">
        <v>37</v>
      </c>
      <c r="B39" s="44">
        <f>'Age data'!O45</f>
        <v>1.39E-3</v>
      </c>
      <c r="C39" s="44">
        <f t="shared" si="0"/>
        <v>0.99861</v>
      </c>
      <c r="D39" s="44">
        <f t="shared" si="5"/>
        <v>0.96959765211943583</v>
      </c>
      <c r="E39" s="44">
        <f t="shared" si="1"/>
        <v>0.96892378175121285</v>
      </c>
      <c r="F39" s="44">
        <f t="shared" si="2"/>
        <v>41.030038278384033</v>
      </c>
      <c r="G39" s="44">
        <f t="shared" si="3"/>
        <v>42.316561089743566</v>
      </c>
      <c r="I39" s="45">
        <f t="shared" si="4"/>
        <v>42.316561089743566</v>
      </c>
      <c r="J39" s="45">
        <f>LOOKUP($I39,Model!$A$4:$A$104,Model!$E$4:$E$104)+($I39-INT($I39))*LOOKUP($I39,Model!$A$4:$A$104,Model!$D$4:$D$104)</f>
        <v>28.214318675515557</v>
      </c>
      <c r="L39" s="46"/>
      <c r="M39" s="46"/>
    </row>
    <row r="40" spans="1:13" ht="14.25" customHeight="1" x14ac:dyDescent="0.3">
      <c r="A40" s="44">
        <v>38</v>
      </c>
      <c r="B40" s="44">
        <f>'Age data'!O46</f>
        <v>1.5100000000000001E-3</v>
      </c>
      <c r="C40" s="44">
        <f t="shared" si="0"/>
        <v>0.99848999999999999</v>
      </c>
      <c r="D40" s="44">
        <f t="shared" si="5"/>
        <v>0.96824991138298977</v>
      </c>
      <c r="E40" s="44">
        <f t="shared" si="1"/>
        <v>0.96751888269989561</v>
      </c>
      <c r="F40" s="44">
        <f t="shared" si="2"/>
        <v>40.061114496632818</v>
      </c>
      <c r="G40" s="44">
        <f t="shared" si="3"/>
        <v>41.374767015895657</v>
      </c>
      <c r="I40" s="45">
        <f t="shared" si="4"/>
        <v>41.374767015895657</v>
      </c>
      <c r="J40" s="45">
        <f>LOOKUP($I40,Model!$A$4:$A$104,Model!$E$4:$E$104)+($I40-INT($I40))*LOOKUP($I40,Model!$A$4:$A$104,Model!$D$4:$D$104)</f>
        <v>27.989175524915542</v>
      </c>
      <c r="L40" s="46"/>
      <c r="M40" s="46"/>
    </row>
    <row r="41" spans="1:13" ht="14.25" customHeight="1" x14ac:dyDescent="0.3">
      <c r="A41" s="44">
        <v>39</v>
      </c>
      <c r="B41" s="44">
        <f>'Age data'!O47</f>
        <v>1.6299999999999999E-3</v>
      </c>
      <c r="C41" s="44">
        <f t="shared" si="0"/>
        <v>0.99836999999999998</v>
      </c>
      <c r="D41" s="44">
        <f t="shared" si="5"/>
        <v>0.96678785401680145</v>
      </c>
      <c r="E41" s="44">
        <f t="shared" si="1"/>
        <v>0.96599992191577777</v>
      </c>
      <c r="F41" s="44">
        <f t="shared" si="2"/>
        <v>39.093595613932919</v>
      </c>
      <c r="G41" s="44">
        <f t="shared" si="3"/>
        <v>40.436581253588571</v>
      </c>
      <c r="I41" s="45">
        <f t="shared" si="4"/>
        <v>40.436581253588571</v>
      </c>
      <c r="J41" s="45">
        <f>LOOKUP($I41,Model!$A$4:$A$104,Model!$E$4:$E$104)+($I41-INT($I41))*LOOKUP($I41,Model!$A$4:$A$104,Model!$D$4:$D$104)</f>
        <v>27.754402719881632</v>
      </c>
      <c r="L41" s="46"/>
      <c r="M41" s="46"/>
    </row>
    <row r="42" spans="1:13" ht="14.25" customHeight="1" x14ac:dyDescent="0.3">
      <c r="A42" s="44">
        <v>40</v>
      </c>
      <c r="B42" s="44">
        <f>'Age data'!O48</f>
        <v>1.7700000000000001E-3</v>
      </c>
      <c r="C42" s="44">
        <f t="shared" si="0"/>
        <v>0.99822999999999995</v>
      </c>
      <c r="D42" s="44">
        <f t="shared" si="5"/>
        <v>0.96521198981475409</v>
      </c>
      <c r="E42" s="44">
        <f t="shared" si="1"/>
        <v>0.96435777720376803</v>
      </c>
      <c r="F42" s="44">
        <f t="shared" si="2"/>
        <v>38.127595692017145</v>
      </c>
      <c r="G42" s="44">
        <f t="shared" si="3"/>
        <v>39.501784161772264</v>
      </c>
      <c r="I42" s="45">
        <f t="shared" si="4"/>
        <v>39.501784161772264</v>
      </c>
      <c r="J42" s="45">
        <f>LOOKUP($I42,Model!$A$4:$A$104,Model!$E$4:$E$104)+($I42-INT($I42))*LOOKUP($I42,Model!$A$4:$A$104,Model!$D$4:$D$104)</f>
        <v>27.509587345226645</v>
      </c>
      <c r="L42" s="46"/>
      <c r="M42" s="46"/>
    </row>
    <row r="43" spans="1:13" ht="14.25" customHeight="1" x14ac:dyDescent="0.3">
      <c r="A43" s="44">
        <v>41</v>
      </c>
      <c r="B43" s="44">
        <f>'Age data'!O49</f>
        <v>1.92E-3</v>
      </c>
      <c r="C43" s="44">
        <f t="shared" si="0"/>
        <v>0.99807999999999997</v>
      </c>
      <c r="D43" s="44">
        <f t="shared" si="5"/>
        <v>0.96350356459278197</v>
      </c>
      <c r="E43" s="44">
        <f t="shared" si="1"/>
        <v>0.96257860117077287</v>
      </c>
      <c r="F43" s="44">
        <f t="shared" si="2"/>
        <v>37.163237914813379</v>
      </c>
      <c r="G43" s="44">
        <f t="shared" si="3"/>
        <v>38.570939725085665</v>
      </c>
      <c r="I43" s="45">
        <f t="shared" si="4"/>
        <v>38.570939725085665</v>
      </c>
      <c r="J43" s="45">
        <f>LOOKUP($I43,Model!$A$4:$A$104,Model!$E$4:$E$104)+($I43-INT($I43))*LOOKUP($I43,Model!$A$4:$A$104,Model!$D$4:$D$104)</f>
        <v>27.254516073940138</v>
      </c>
      <c r="L43" s="46"/>
      <c r="M43" s="46"/>
    </row>
    <row r="44" spans="1:13" ht="14.25" customHeight="1" x14ac:dyDescent="0.3">
      <c r="A44" s="44">
        <v>42</v>
      </c>
      <c r="B44" s="44">
        <f>'Age data'!O50</f>
        <v>2.0799999999999998E-3</v>
      </c>
      <c r="C44" s="44">
        <f t="shared" si="0"/>
        <v>0.99792000000000003</v>
      </c>
      <c r="D44" s="44">
        <f t="shared" si="5"/>
        <v>0.96165363774876378</v>
      </c>
      <c r="E44" s="44">
        <f t="shared" si="1"/>
        <v>0.96065351796550513</v>
      </c>
      <c r="F44" s="44">
        <f t="shared" si="2"/>
        <v>36.200659313642603</v>
      </c>
      <c r="G44" s="44">
        <f t="shared" si="3"/>
        <v>37.644176544050246</v>
      </c>
      <c r="I44" s="45">
        <f t="shared" si="4"/>
        <v>37.644176544050246</v>
      </c>
      <c r="J44" s="45">
        <f>LOOKUP($I44,Model!$A$4:$A$104,Model!$E$4:$E$104)+($I44-INT($I44))*LOOKUP($I44,Model!$A$4:$A$104,Model!$D$4:$D$104)</f>
        <v>26.988868913267712</v>
      </c>
      <c r="L44" s="46"/>
      <c r="M44" s="46"/>
    </row>
    <row r="45" spans="1:13" ht="14.25" customHeight="1" x14ac:dyDescent="0.3">
      <c r="A45" s="44">
        <v>43</v>
      </c>
      <c r="B45" s="44">
        <f>'Age data'!O51</f>
        <v>2.2399999999999998E-3</v>
      </c>
      <c r="C45" s="44">
        <f t="shared" si="0"/>
        <v>0.99775999999999998</v>
      </c>
      <c r="D45" s="44">
        <f t="shared" si="5"/>
        <v>0.95965339818224638</v>
      </c>
      <c r="E45" s="44">
        <f t="shared" si="1"/>
        <v>0.95857858637628224</v>
      </c>
      <c r="F45" s="44">
        <f t="shared" si="2"/>
        <v>35.240005795677099</v>
      </c>
      <c r="G45" s="44">
        <f t="shared" si="3"/>
        <v>36.721597466781148</v>
      </c>
      <c r="I45" s="45">
        <f t="shared" si="4"/>
        <v>36.721597466781148</v>
      </c>
      <c r="J45" s="45">
        <f>LOOKUP($I45,Model!$A$4:$A$104,Model!$E$4:$E$104)+($I45-INT($I45))*LOOKUP($I45,Model!$A$4:$A$104,Model!$D$4:$D$104)</f>
        <v>26.712318102654422</v>
      </c>
      <c r="L45" s="46"/>
      <c r="M45" s="46"/>
    </row>
    <row r="46" spans="1:13" ht="14.25" customHeight="1" x14ac:dyDescent="0.3">
      <c r="A46" s="44">
        <v>44</v>
      </c>
      <c r="B46" s="44">
        <f>'Age data'!O52</f>
        <v>2.4199999999999998E-3</v>
      </c>
      <c r="C46" s="44">
        <f t="shared" si="0"/>
        <v>0.99758000000000002</v>
      </c>
      <c r="D46" s="44">
        <f t="shared" si="5"/>
        <v>0.9575037745703181</v>
      </c>
      <c r="E46" s="44">
        <f t="shared" si="1"/>
        <v>0.95634519500308801</v>
      </c>
      <c r="F46" s="44">
        <f t="shared" si="2"/>
        <v>34.281427209300816</v>
      </c>
      <c r="G46" s="44">
        <f t="shared" si="3"/>
        <v>35.802915998618055</v>
      </c>
      <c r="I46" s="45">
        <f t="shared" si="4"/>
        <v>35.802915998618055</v>
      </c>
      <c r="J46" s="45">
        <f>LOOKUP($I46,Model!$A$4:$A$104,Model!$E$4:$E$104)+($I46-INT($I46))*LOOKUP($I46,Model!$A$4:$A$104,Model!$D$4:$D$104)</f>
        <v>26.424408988382762</v>
      </c>
      <c r="L46" s="46"/>
      <c r="M46" s="46"/>
    </row>
    <row r="47" spans="1:13" ht="14.25" customHeight="1" x14ac:dyDescent="0.3">
      <c r="A47" s="44">
        <v>45</v>
      </c>
      <c r="B47" s="44">
        <f>'Age data'!O53</f>
        <v>2.5999999999999999E-3</v>
      </c>
      <c r="C47" s="44">
        <f t="shared" si="0"/>
        <v>0.99739999999999995</v>
      </c>
      <c r="D47" s="44">
        <f t="shared" si="5"/>
        <v>0.95518661543585792</v>
      </c>
      <c r="E47" s="44">
        <f t="shared" si="1"/>
        <v>0.95394487283579132</v>
      </c>
      <c r="F47" s="44">
        <f t="shared" si="2"/>
        <v>33.32508201429772</v>
      </c>
      <c r="G47" s="44">
        <f t="shared" si="3"/>
        <v>34.888556304875848</v>
      </c>
      <c r="I47" s="45">
        <f t="shared" si="4"/>
        <v>34.888556304875848</v>
      </c>
      <c r="J47" s="45">
        <f>LOOKUP($I47,Model!$A$4:$A$104,Model!$E$4:$E$104)+($I47-INT($I47))*LOOKUP($I47,Model!$A$4:$A$104,Model!$D$4:$D$104)</f>
        <v>26.124905565455947</v>
      </c>
      <c r="L47" s="46"/>
      <c r="M47" s="46"/>
    </row>
    <row r="48" spans="1:13" ht="14.25" customHeight="1" x14ac:dyDescent="0.3">
      <c r="A48" s="44">
        <v>46</v>
      </c>
      <c r="B48" s="44">
        <f>'Age data'!O54</f>
        <v>2.7899999999999999E-3</v>
      </c>
      <c r="C48" s="44">
        <f t="shared" si="0"/>
        <v>0.99721000000000004</v>
      </c>
      <c r="D48" s="44">
        <f t="shared" si="5"/>
        <v>0.95270313023572462</v>
      </c>
      <c r="E48" s="44">
        <f t="shared" si="1"/>
        <v>0.95137410936904576</v>
      </c>
      <c r="F48" s="44">
        <f t="shared" si="2"/>
        <v>32.371137141461929</v>
      </c>
      <c r="G48" s="44">
        <f t="shared" si="3"/>
        <v>33.978199623897986</v>
      </c>
      <c r="I48" s="45">
        <f t="shared" si="4"/>
        <v>33.978199623897986</v>
      </c>
      <c r="J48" s="45">
        <f>LOOKUP($I48,Model!$A$4:$A$104,Model!$E$4:$E$104)+($I48-INT($I48))*LOOKUP($I48,Model!$A$4:$A$104,Model!$D$4:$D$104)</f>
        <v>25.813327628632813</v>
      </c>
      <c r="L48" s="46"/>
      <c r="M48" s="46"/>
    </row>
    <row r="49" spans="1:13" ht="14.25" customHeight="1" x14ac:dyDescent="0.3">
      <c r="A49" s="44">
        <v>47</v>
      </c>
      <c r="B49" s="44">
        <f>'Age data'!O55</f>
        <v>3.0000000000000001E-3</v>
      </c>
      <c r="C49" s="44">
        <f t="shared" si="0"/>
        <v>0.997</v>
      </c>
      <c r="D49" s="44">
        <f t="shared" si="5"/>
        <v>0.95004508850236702</v>
      </c>
      <c r="E49" s="44">
        <f t="shared" si="1"/>
        <v>0.94862002086961339</v>
      </c>
      <c r="F49" s="44">
        <f t="shared" si="2"/>
        <v>31.419763032092881</v>
      </c>
      <c r="G49" s="44">
        <f t="shared" si="3"/>
        <v>33.071865127603992</v>
      </c>
      <c r="I49" s="45">
        <f t="shared" si="4"/>
        <v>33.071865127603992</v>
      </c>
      <c r="J49" s="45">
        <f>LOOKUP($I49,Model!$A$4:$A$104,Model!$E$4:$E$104)+($I49-INT($I49))*LOOKUP($I49,Model!$A$4:$A$104,Model!$D$4:$D$104)</f>
        <v>25.488005781377382</v>
      </c>
      <c r="L49" s="46"/>
      <c r="M49" s="46"/>
    </row>
    <row r="50" spans="1:13" ht="14.25" customHeight="1" x14ac:dyDescent="0.3">
      <c r="A50" s="44">
        <v>48</v>
      </c>
      <c r="B50" s="44">
        <f>'Age data'!O56</f>
        <v>3.2200000000000002E-3</v>
      </c>
      <c r="C50" s="44">
        <f t="shared" si="0"/>
        <v>0.99678</v>
      </c>
      <c r="D50" s="44">
        <f t="shared" si="5"/>
        <v>0.94719495323685987</v>
      </c>
      <c r="E50" s="44">
        <f t="shared" si="1"/>
        <v>0.94566996936214853</v>
      </c>
      <c r="F50" s="44">
        <f t="shared" si="2"/>
        <v>30.471143011223269</v>
      </c>
      <c r="G50" s="44">
        <f t="shared" si="3"/>
        <v>32.169874751859574</v>
      </c>
      <c r="I50" s="45">
        <f t="shared" si="4"/>
        <v>32.169874751859574</v>
      </c>
      <c r="J50" s="45">
        <f>LOOKUP($I50,Model!$A$4:$A$104,Model!$E$4:$E$104)+($I50-INT($I50))*LOOKUP($I50,Model!$A$4:$A$104,Model!$D$4:$D$104)</f>
        <v>25.149344867048512</v>
      </c>
      <c r="L50" s="46"/>
      <c r="M50" s="46"/>
    </row>
    <row r="51" spans="1:13" ht="14.25" customHeight="1" x14ac:dyDescent="0.3">
      <c r="A51" s="44">
        <v>49</v>
      </c>
      <c r="B51" s="44">
        <f>'Age data'!O57</f>
        <v>3.47E-3</v>
      </c>
      <c r="C51" s="44">
        <f t="shared" si="0"/>
        <v>0.99653000000000003</v>
      </c>
      <c r="D51" s="44">
        <f t="shared" si="5"/>
        <v>0.94414498548743719</v>
      </c>
      <c r="E51" s="44">
        <f t="shared" si="1"/>
        <v>0.94250689393761644</v>
      </c>
      <c r="F51" s="44">
        <f t="shared" si="2"/>
        <v>29.525473041861119</v>
      </c>
      <c r="G51" s="44">
        <f t="shared" si="3"/>
        <v>31.272181175243858</v>
      </c>
      <c r="I51" s="45">
        <f t="shared" si="4"/>
        <v>31.272181175243858</v>
      </c>
      <c r="J51" s="45">
        <f>LOOKUP($I51,Model!$A$4:$A$104,Model!$E$4:$E$104)+($I51-INT($I51))*LOOKUP($I51,Model!$A$4:$A$104,Model!$D$4:$D$104)</f>
        <v>24.797298236155026</v>
      </c>
      <c r="L51" s="46"/>
      <c r="M51" s="46"/>
    </row>
    <row r="52" spans="1:13" ht="14.25" customHeight="1" x14ac:dyDescent="0.3">
      <c r="A52" s="44">
        <v>50</v>
      </c>
      <c r="B52" s="44">
        <f>'Age data'!O58</f>
        <v>3.7299999999999998E-3</v>
      </c>
      <c r="C52" s="44">
        <f t="shared" si="0"/>
        <v>0.99626999999999999</v>
      </c>
      <c r="D52" s="44">
        <f t="shared" si="5"/>
        <v>0.9408688023877958</v>
      </c>
      <c r="E52" s="44">
        <f t="shared" si="1"/>
        <v>0.93911408207134262</v>
      </c>
      <c r="F52" s="44">
        <f t="shared" si="2"/>
        <v>28.582966147923507</v>
      </c>
      <c r="G52" s="44">
        <f t="shared" si="3"/>
        <v>30.379332458876164</v>
      </c>
      <c r="I52" s="45">
        <f t="shared" si="4"/>
        <v>30.379332458876164</v>
      </c>
      <c r="J52" s="45">
        <f>LOOKUP($I52,Model!$A$4:$A$104,Model!$E$4:$E$104)+($I52-INT($I52))*LOOKUP($I52,Model!$A$4:$A$104,Model!$D$4:$D$104)</f>
        <v>24.431686719507564</v>
      </c>
      <c r="L52" s="46"/>
      <c r="M52" s="46"/>
    </row>
    <row r="53" spans="1:13" ht="14.25" customHeight="1" x14ac:dyDescent="0.3">
      <c r="A53" s="44">
        <v>51</v>
      </c>
      <c r="B53" s="44">
        <f>'Age data'!O59</f>
        <v>4.0099999999999997E-3</v>
      </c>
      <c r="C53" s="44">
        <f t="shared" si="0"/>
        <v>0.99599000000000004</v>
      </c>
      <c r="D53" s="44">
        <f t="shared" si="5"/>
        <v>0.93735936175488932</v>
      </c>
      <c r="E53" s="44">
        <f t="shared" si="1"/>
        <v>0.93547995623457081</v>
      </c>
      <c r="F53" s="44">
        <f t="shared" si="2"/>
        <v>27.643852065852165</v>
      </c>
      <c r="G53" s="44">
        <f t="shared" si="3"/>
        <v>29.491199633509154</v>
      </c>
      <c r="I53" s="45">
        <f t="shared" si="4"/>
        <v>29.491199633509154</v>
      </c>
      <c r="J53" s="45">
        <f>LOOKUP($I53,Model!$A$4:$A$104,Model!$E$4:$E$104)+($I53-INT($I53))*LOOKUP($I53,Model!$A$4:$A$104,Model!$D$4:$D$104)</f>
        <v>24.052078333227705</v>
      </c>
      <c r="L53" s="46"/>
      <c r="M53" s="46"/>
    </row>
    <row r="54" spans="1:13" ht="14.25" customHeight="1" x14ac:dyDescent="0.3">
      <c r="A54" s="44">
        <v>52</v>
      </c>
      <c r="B54" s="44">
        <f>'Age data'!O60</f>
        <v>4.3200000000000001E-3</v>
      </c>
      <c r="C54" s="44">
        <f t="shared" si="0"/>
        <v>0.99568000000000001</v>
      </c>
      <c r="D54" s="44">
        <f t="shared" si="5"/>
        <v>0.9336005507142523</v>
      </c>
      <c r="E54" s="44">
        <f t="shared" si="1"/>
        <v>0.93158397352470956</v>
      </c>
      <c r="F54" s="44">
        <f t="shared" si="2"/>
        <v>26.708372109617592</v>
      </c>
      <c r="G54" s="44">
        <f t="shared" si="3"/>
        <v>28.607922402342542</v>
      </c>
      <c r="I54" s="45">
        <f t="shared" si="4"/>
        <v>28.607922402342542</v>
      </c>
      <c r="J54" s="45">
        <f>LOOKUP($I54,Model!$A$4:$A$104,Model!$E$4:$E$104)+($I54-INT($I54))*LOOKUP($I54,Model!$A$4:$A$104,Model!$D$4:$D$104)</f>
        <v>23.658154295170402</v>
      </c>
      <c r="L54" s="46"/>
      <c r="M54" s="46"/>
    </row>
    <row r="55" spans="1:13" ht="14.25" customHeight="1" x14ac:dyDescent="0.3">
      <c r="A55" s="44">
        <v>53</v>
      </c>
      <c r="B55" s="44">
        <f>'Age data'!O61</f>
        <v>4.6499999999999996E-3</v>
      </c>
      <c r="C55" s="44">
        <f t="shared" si="0"/>
        <v>0.99534999999999996</v>
      </c>
      <c r="D55" s="44">
        <f t="shared" si="5"/>
        <v>0.92956739633516672</v>
      </c>
      <c r="E55" s="44">
        <f t="shared" si="1"/>
        <v>0.92740615213868738</v>
      </c>
      <c r="F55" s="44">
        <f t="shared" si="2"/>
        <v>25.776788136092883</v>
      </c>
      <c r="G55" s="44">
        <f t="shared" si="3"/>
        <v>27.729875464348527</v>
      </c>
      <c r="I55" s="45">
        <f t="shared" si="4"/>
        <v>27.729875464348527</v>
      </c>
      <c r="J55" s="45">
        <f>LOOKUP($I55,Model!$A$4:$A$104,Model!$E$4:$E$104)+($I55-INT($I55))*LOOKUP($I55,Model!$A$4:$A$104,Model!$D$4:$D$104)</f>
        <v>23.249723517918348</v>
      </c>
      <c r="L55" s="46"/>
      <c r="M55" s="46"/>
    </row>
    <row r="56" spans="1:13" ht="14.25" customHeight="1" x14ac:dyDescent="0.3">
      <c r="A56" s="44">
        <v>54</v>
      </c>
      <c r="B56" s="44">
        <f>'Age data'!O62</f>
        <v>5.0000000000000001E-3</v>
      </c>
      <c r="C56" s="44">
        <f t="shared" si="0"/>
        <v>0.995</v>
      </c>
      <c r="D56" s="44">
        <f t="shared" si="5"/>
        <v>0.92524490794220815</v>
      </c>
      <c r="E56" s="44">
        <f t="shared" si="1"/>
        <v>0.92293179567235262</v>
      </c>
      <c r="F56" s="44">
        <f t="shared" si="2"/>
        <v>24.849381983954196</v>
      </c>
      <c r="G56" s="44">
        <f t="shared" si="3"/>
        <v>26.857085913847921</v>
      </c>
      <c r="I56" s="45">
        <f t="shared" si="4"/>
        <v>26.857085913847921</v>
      </c>
      <c r="J56" s="45">
        <f>LOOKUP($I56,Model!$A$4:$A$104,Model!$E$4:$E$104)+($I56-INT($I56))*LOOKUP($I56,Model!$A$4:$A$104,Model!$D$4:$D$104)</f>
        <v>22.826459615142568</v>
      </c>
      <c r="L56" s="46"/>
      <c r="M56" s="46"/>
    </row>
    <row r="57" spans="1:13" ht="14.25" customHeight="1" x14ac:dyDescent="0.3">
      <c r="A57" s="44">
        <v>55</v>
      </c>
      <c r="B57" s="44">
        <f>'Age data'!O63</f>
        <v>5.4000000000000003E-3</v>
      </c>
      <c r="C57" s="44">
        <f t="shared" si="0"/>
        <v>0.99460000000000004</v>
      </c>
      <c r="D57" s="44">
        <f t="shared" si="5"/>
        <v>0.92061868340249708</v>
      </c>
      <c r="E57" s="44">
        <f t="shared" si="1"/>
        <v>0.91813301295731042</v>
      </c>
      <c r="F57" s="44">
        <f t="shared" si="2"/>
        <v>23.926450188281841</v>
      </c>
      <c r="G57" s="44">
        <f t="shared" si="3"/>
        <v>25.989533581756703</v>
      </c>
      <c r="I57" s="45">
        <f t="shared" si="4"/>
        <v>25.989533581756703</v>
      </c>
      <c r="J57" s="45">
        <f>LOOKUP($I57,Model!$A$4:$A$104,Model!$E$4:$E$104)+($I57-INT($I57))*LOOKUP($I57,Model!$A$4:$A$104,Model!$D$4:$D$104)</f>
        <v>22.388022422034901</v>
      </c>
      <c r="L57" s="46"/>
      <c r="M57" s="46"/>
    </row>
    <row r="58" spans="1:13" ht="14.25" customHeight="1" x14ac:dyDescent="0.3">
      <c r="A58" s="44">
        <v>56</v>
      </c>
      <c r="B58" s="44">
        <f>'Age data'!O64</f>
        <v>5.8599999999999998E-3</v>
      </c>
      <c r="C58" s="44">
        <f t="shared" si="0"/>
        <v>0.99414000000000002</v>
      </c>
      <c r="D58" s="44">
        <f t="shared" si="5"/>
        <v>0.91564734251212365</v>
      </c>
      <c r="E58" s="44">
        <f t="shared" si="1"/>
        <v>0.9129644957985632</v>
      </c>
      <c r="F58" s="44">
        <f t="shared" si="2"/>
        <v>23.008317175324528</v>
      </c>
      <c r="G58" s="44">
        <f t="shared" si="3"/>
        <v>25.127924373372913</v>
      </c>
      <c r="I58" s="45">
        <f t="shared" si="4"/>
        <v>25.127924373372913</v>
      </c>
      <c r="J58" s="45">
        <f>LOOKUP($I58,Model!$A$4:$A$104,Model!$E$4:$E$104)+($I58-INT($I58))*LOOKUP($I58,Model!$A$4:$A$104,Model!$D$4:$D$104)</f>
        <v>21.931092662916384</v>
      </c>
      <c r="L58" s="46"/>
      <c r="M58" s="46"/>
    </row>
    <row r="59" spans="1:13" ht="14.25" customHeight="1" x14ac:dyDescent="0.3">
      <c r="A59" s="44">
        <v>57</v>
      </c>
      <c r="B59" s="44">
        <f>'Age data'!O65</f>
        <v>6.3899999999999998E-3</v>
      </c>
      <c r="C59" s="44">
        <f t="shared" si="0"/>
        <v>0.99360999999999999</v>
      </c>
      <c r="D59" s="44">
        <f t="shared" si="5"/>
        <v>0.91028164908500264</v>
      </c>
      <c r="E59" s="44">
        <f t="shared" si="1"/>
        <v>0.90737329921617604</v>
      </c>
      <c r="F59" s="44">
        <f t="shared" si="2"/>
        <v>22.095352679525963</v>
      </c>
      <c r="G59" s="44">
        <f t="shared" si="3"/>
        <v>24.273094708363921</v>
      </c>
      <c r="I59" s="45">
        <f t="shared" si="4"/>
        <v>24.273094708363921</v>
      </c>
      <c r="J59" s="45">
        <f>LOOKUP($I59,Model!$A$4:$A$104,Model!$E$4:$E$104)+($I59-INT($I59))*LOOKUP($I59,Model!$A$4:$A$104,Model!$D$4:$D$104)</f>
        <v>21.45848357059457</v>
      </c>
      <c r="L59" s="46"/>
      <c r="M59" s="46"/>
    </row>
    <row r="60" spans="1:13" ht="14.25" customHeight="1" x14ac:dyDescent="0.3">
      <c r="A60" s="44">
        <v>58</v>
      </c>
      <c r="B60" s="44">
        <f>'Age data'!O66</f>
        <v>7.0099999999999997E-3</v>
      </c>
      <c r="C60" s="44">
        <f t="shared" si="0"/>
        <v>0.99299000000000004</v>
      </c>
      <c r="D60" s="44">
        <f t="shared" si="5"/>
        <v>0.90446494934734945</v>
      </c>
      <c r="E60" s="44">
        <f t="shared" si="1"/>
        <v>0.90129479969988702</v>
      </c>
      <c r="F60" s="44">
        <f t="shared" si="2"/>
        <v>21.187979380309788</v>
      </c>
      <c r="G60" s="44">
        <f t="shared" si="3"/>
        <v>23.425981731629033</v>
      </c>
      <c r="I60" s="45">
        <f t="shared" si="4"/>
        <v>23.425981731629033</v>
      </c>
      <c r="J60" s="45">
        <f>LOOKUP($I60,Model!$A$4:$A$104,Model!$E$4:$E$104)+($I60-INT($I60))*LOOKUP($I60,Model!$A$4:$A$104,Model!$D$4:$D$104)</f>
        <v>20.970797625197484</v>
      </c>
      <c r="L60" s="46"/>
      <c r="M60" s="46"/>
    </row>
    <row r="61" spans="1:13" ht="14.25" customHeight="1" x14ac:dyDescent="0.3">
      <c r="A61" s="44">
        <v>59</v>
      </c>
      <c r="B61" s="44">
        <f>'Age data'!O67</f>
        <v>7.7200000000000003E-3</v>
      </c>
      <c r="C61" s="44">
        <f t="shared" si="0"/>
        <v>0.99228000000000005</v>
      </c>
      <c r="D61" s="44">
        <f t="shared" si="5"/>
        <v>0.89812465005242459</v>
      </c>
      <c r="E61" s="44">
        <f t="shared" si="1"/>
        <v>0.89465788890322218</v>
      </c>
      <c r="F61" s="44">
        <f t="shared" si="2"/>
        <v>20.286684580609901</v>
      </c>
      <c r="G61" s="44">
        <f t="shared" si="3"/>
        <v>22.587827401715057</v>
      </c>
      <c r="I61" s="45">
        <f t="shared" si="4"/>
        <v>22.587827401715057</v>
      </c>
      <c r="J61" s="45">
        <f>LOOKUP($I61,Model!$A$4:$A$104,Model!$E$4:$E$104)+($I61-INT($I61))*LOOKUP($I61,Model!$A$4:$A$104,Model!$D$4:$D$104)</f>
        <v>20.468696708351356</v>
      </c>
      <c r="L61" s="46"/>
      <c r="M61" s="46"/>
    </row>
    <row r="62" spans="1:13" ht="14.25" customHeight="1" x14ac:dyDescent="0.3">
      <c r="A62" s="44">
        <v>60</v>
      </c>
      <c r="B62" s="44">
        <f>'Age data'!O68</f>
        <v>8.5100000000000002E-3</v>
      </c>
      <c r="C62" s="44">
        <f t="shared" si="0"/>
        <v>0.99148999999999998</v>
      </c>
      <c r="D62" s="44">
        <f t="shared" si="5"/>
        <v>0.89119112775401987</v>
      </c>
      <c r="E62" s="44">
        <f t="shared" si="1"/>
        <v>0.88739910950542655</v>
      </c>
      <c r="F62" s="44">
        <f t="shared" si="2"/>
        <v>19.392026691706679</v>
      </c>
      <c r="G62" s="44">
        <f t="shared" si="3"/>
        <v>21.759672070096197</v>
      </c>
      <c r="I62" s="45">
        <f t="shared" si="4"/>
        <v>21.759672070096197</v>
      </c>
      <c r="J62" s="45">
        <f>LOOKUP($I62,Model!$A$4:$A$104,Model!$E$4:$E$104)+($I62-INT($I62))*LOOKUP($I62,Model!$A$4:$A$104,Model!$D$4:$D$104)</f>
        <v>19.952904149211896</v>
      </c>
      <c r="L62" s="46"/>
      <c r="M62" s="46"/>
    </row>
    <row r="63" spans="1:13" ht="14.25" customHeight="1" x14ac:dyDescent="0.3">
      <c r="A63" s="44">
        <v>61</v>
      </c>
      <c r="B63" s="44">
        <f>'Age data'!O69</f>
        <v>9.3699999999999999E-3</v>
      </c>
      <c r="C63" s="44">
        <f t="shared" si="0"/>
        <v>0.99063000000000001</v>
      </c>
      <c r="D63" s="44">
        <f t="shared" si="5"/>
        <v>0.88360709125683312</v>
      </c>
      <c r="E63" s="44">
        <f t="shared" si="1"/>
        <v>0.8794673920342948</v>
      </c>
      <c r="F63" s="44">
        <f t="shared" si="2"/>
        <v>18.504627582201255</v>
      </c>
      <c r="G63" s="44">
        <f t="shared" si="3"/>
        <v>20.942144721677678</v>
      </c>
      <c r="I63" s="45">
        <f t="shared" si="4"/>
        <v>20.942144721677678</v>
      </c>
      <c r="J63" s="45">
        <f>LOOKUP($I63,Model!$A$4:$A$104,Model!$E$4:$E$104)+($I63-INT($I63))*LOOKUP($I63,Model!$A$4:$A$104,Model!$D$4:$D$104)</f>
        <v>19.424054029756583</v>
      </c>
      <c r="L63" s="46"/>
      <c r="M63" s="46"/>
    </row>
    <row r="64" spans="1:13" ht="14.25" customHeight="1" x14ac:dyDescent="0.3">
      <c r="A64" s="44">
        <v>62</v>
      </c>
      <c r="B64" s="44">
        <f>'Age data'!O70</f>
        <v>1.0290000000000001E-2</v>
      </c>
      <c r="C64" s="44">
        <f t="shared" si="0"/>
        <v>0.98970999999999998</v>
      </c>
      <c r="D64" s="44">
        <f t="shared" si="5"/>
        <v>0.8753276928117566</v>
      </c>
      <c r="E64" s="44">
        <f t="shared" si="1"/>
        <v>0.87082413183224006</v>
      </c>
      <c r="F64" s="44">
        <f t="shared" si="2"/>
        <v>17.625160190166959</v>
      </c>
      <c r="G64" s="44">
        <f t="shared" si="3"/>
        <v>20.135499350592731</v>
      </c>
      <c r="I64" s="45">
        <f t="shared" si="4"/>
        <v>20.135499350592731</v>
      </c>
      <c r="J64" s="45">
        <f>LOOKUP($I64,Model!$A$4:$A$104,Model!$E$4:$E$104)+($I64-INT($I64))*LOOKUP($I64,Model!$A$4:$A$104,Model!$D$4:$D$104)</f>
        <v>18.878084691408056</v>
      </c>
      <c r="L64" s="46"/>
      <c r="M64" s="46"/>
    </row>
    <row r="65" spans="1:13" ht="14.25" customHeight="1" x14ac:dyDescent="0.3">
      <c r="A65" s="44">
        <v>63</v>
      </c>
      <c r="B65" s="44">
        <f>'Age data'!O71</f>
        <v>1.123E-2</v>
      </c>
      <c r="C65" s="44">
        <f t="shared" si="0"/>
        <v>0.98877000000000004</v>
      </c>
      <c r="D65" s="44">
        <f t="shared" si="5"/>
        <v>0.86632057085272363</v>
      </c>
      <c r="E65" s="44">
        <f t="shared" si="1"/>
        <v>0.86145618084738562</v>
      </c>
      <c r="F65" s="44">
        <f t="shared" si="2"/>
        <v>16.754336058334719</v>
      </c>
      <c r="G65" s="44">
        <f t="shared" si="3"/>
        <v>19.339649342325259</v>
      </c>
      <c r="I65" s="45">
        <f t="shared" si="4"/>
        <v>19.339649342325259</v>
      </c>
      <c r="J65" s="45">
        <f>LOOKUP($I65,Model!$A$4:$A$104,Model!$E$4:$E$104)+($I65-INT($I65))*LOOKUP($I65,Model!$A$4:$A$104,Model!$D$4:$D$104)</f>
        <v>18.317074513648983</v>
      </c>
      <c r="L65" s="46"/>
      <c r="M65" s="46"/>
    </row>
    <row r="66" spans="1:13" ht="14.25" customHeight="1" x14ac:dyDescent="0.3">
      <c r="A66" s="44">
        <v>64</v>
      </c>
      <c r="B66" s="44">
        <f>'Age data'!O72</f>
        <v>1.2189999999999999E-2</v>
      </c>
      <c r="C66" s="44">
        <f t="shared" si="0"/>
        <v>0.98780999999999997</v>
      </c>
      <c r="D66" s="44">
        <f t="shared" si="5"/>
        <v>0.85659179084204762</v>
      </c>
      <c r="E66" s="44">
        <f t="shared" si="1"/>
        <v>0.85137086387686534</v>
      </c>
      <c r="F66" s="44">
        <f t="shared" si="2"/>
        <v>15.892879877487339</v>
      </c>
      <c r="G66" s="44">
        <f t="shared" si="3"/>
        <v>18.553621511903945</v>
      </c>
      <c r="I66" s="45">
        <f t="shared" si="4"/>
        <v>18.553621511903945</v>
      </c>
      <c r="J66" s="45">
        <f>LOOKUP($I66,Model!$A$4:$A$104,Model!$E$4:$E$104)+($I66-INT($I66))*LOOKUP($I66,Model!$A$4:$A$104,Model!$D$4:$D$104)</f>
        <v>17.74259756672279</v>
      </c>
      <c r="L66" s="46"/>
      <c r="M66" s="46"/>
    </row>
    <row r="67" spans="1:13" ht="14.25" customHeight="1" x14ac:dyDescent="0.3">
      <c r="A67" s="44">
        <v>65</v>
      </c>
      <c r="B67" s="44">
        <f>'Age data'!O73</f>
        <v>1.319E-2</v>
      </c>
      <c r="C67" s="44">
        <f t="shared" si="0"/>
        <v>0.98680999999999996</v>
      </c>
      <c r="D67" s="44">
        <f t="shared" si="5"/>
        <v>0.84614993691168305</v>
      </c>
      <c r="E67" s="44">
        <f t="shared" si="1"/>
        <v>0.84056957807775046</v>
      </c>
      <c r="F67" s="44">
        <f t="shared" si="2"/>
        <v>15.041509013610472</v>
      </c>
      <c r="G67" s="44">
        <f t="shared" si="3"/>
        <v>17.776410961524931</v>
      </c>
      <c r="I67" s="45">
        <f t="shared" si="4"/>
        <v>17.776410961524931</v>
      </c>
      <c r="J67" s="45">
        <f>LOOKUP($I67,Model!$A$4:$A$104,Model!$E$4:$E$104)+($I67-INT($I67))*LOOKUP($I67,Model!$A$4:$A$104,Model!$D$4:$D$104)</f>
        <v>17.15428880845008</v>
      </c>
      <c r="L67" s="46"/>
      <c r="M67" s="46"/>
    </row>
    <row r="68" spans="1:13" ht="14.25" customHeight="1" x14ac:dyDescent="0.3">
      <c r="A68" s="44">
        <v>66</v>
      </c>
      <c r="B68" s="44">
        <f>'Age data'!O74</f>
        <v>1.4250000000000001E-2</v>
      </c>
      <c r="C68" s="44">
        <f t="shared" si="0"/>
        <v>0.98575000000000002</v>
      </c>
      <c r="D68" s="44">
        <f t="shared" si="5"/>
        <v>0.83498921924381797</v>
      </c>
      <c r="E68" s="44">
        <f t="shared" si="1"/>
        <v>0.82903992105670576</v>
      </c>
      <c r="F68" s="44">
        <f t="shared" si="2"/>
        <v>14.200939435532721</v>
      </c>
      <c r="G68" s="44">
        <f t="shared" si="3"/>
        <v>17.007332679568439</v>
      </c>
      <c r="I68" s="45">
        <f t="shared" si="4"/>
        <v>17.007332679568439</v>
      </c>
      <c r="J68" s="45">
        <f>LOOKUP($I68,Model!$A$4:$A$104,Model!$E$4:$E$104)+($I68-INT($I68))*LOOKUP($I68,Model!$A$4:$A$104,Model!$D$4:$D$104)</f>
        <v>16.551695850474559</v>
      </c>
      <c r="L68" s="46"/>
      <c r="M68" s="46"/>
    </row>
    <row r="69" spans="1:13" ht="14.25" customHeight="1" x14ac:dyDescent="0.3">
      <c r="A69" s="44">
        <v>67</v>
      </c>
      <c r="B69" s="44">
        <f>'Age data'!O75</f>
        <v>1.54E-2</v>
      </c>
      <c r="C69" s="44">
        <f t="shared" si="0"/>
        <v>0.98460000000000003</v>
      </c>
      <c r="D69" s="44">
        <f t="shared" si="5"/>
        <v>0.82309062286959356</v>
      </c>
      <c r="E69" s="44">
        <f t="shared" si="1"/>
        <v>0.81675282507349767</v>
      </c>
      <c r="F69" s="44">
        <f t="shared" si="2"/>
        <v>13.371899514476016</v>
      </c>
      <c r="G69" s="44">
        <f t="shared" si="3"/>
        <v>16.245962647292355</v>
      </c>
      <c r="I69" s="45">
        <f t="shared" si="4"/>
        <v>16.245962647292355</v>
      </c>
      <c r="J69" s="45">
        <f>LOOKUP($I69,Model!$A$4:$A$104,Model!$E$4:$E$104)+($I69-INT($I69))*LOOKUP($I69,Model!$A$4:$A$104,Model!$D$4:$D$104)</f>
        <v>15.925602108004261</v>
      </c>
      <c r="L69" s="46"/>
      <c r="M69" s="46"/>
    </row>
    <row r="70" spans="1:13" ht="14.25" customHeight="1" x14ac:dyDescent="0.3">
      <c r="A70" s="44">
        <v>68</v>
      </c>
      <c r="B70" s="44">
        <f>'Age data'!O76</f>
        <v>1.67E-2</v>
      </c>
      <c r="C70" s="44">
        <f t="shared" si="0"/>
        <v>0.98329999999999995</v>
      </c>
      <c r="D70" s="44">
        <f t="shared" si="5"/>
        <v>0.81041502727740189</v>
      </c>
      <c r="E70" s="44">
        <f t="shared" si="1"/>
        <v>0.80364806179963555</v>
      </c>
      <c r="F70" s="44">
        <f t="shared" si="2"/>
        <v>12.55514668940252</v>
      </c>
      <c r="G70" s="44">
        <f t="shared" si="3"/>
        <v>15.492243192456181</v>
      </c>
      <c r="I70" s="45">
        <f t="shared" si="4"/>
        <v>15.492243192456181</v>
      </c>
      <c r="J70" s="45">
        <f>LOOKUP($I70,Model!$A$4:$A$104,Model!$E$4:$E$104)+($I70-INT($I70))*LOOKUP($I70,Model!$A$4:$A$104,Model!$D$4:$D$104)</f>
        <v>15.284628608103818</v>
      </c>
      <c r="L70" s="46"/>
      <c r="M70" s="46"/>
    </row>
    <row r="71" spans="1:13" ht="14.25" customHeight="1" x14ac:dyDescent="0.3">
      <c r="A71" s="44">
        <v>69</v>
      </c>
      <c r="B71" s="44">
        <f>'Age data'!O77</f>
        <v>1.8169999999999999E-2</v>
      </c>
      <c r="C71" s="44">
        <f t="shared" si="0"/>
        <v>0.98182999999999998</v>
      </c>
      <c r="D71" s="44">
        <f t="shared" si="5"/>
        <v>0.79688109632186921</v>
      </c>
      <c r="E71" s="44">
        <f t="shared" si="1"/>
        <v>0.78964143156178501</v>
      </c>
      <c r="F71" s="44">
        <f t="shared" si="2"/>
        <v>11.751498627602883</v>
      </c>
      <c r="G71" s="44">
        <f t="shared" si="3"/>
        <v>14.746865852187716</v>
      </c>
      <c r="I71" s="45">
        <f t="shared" si="4"/>
        <v>14.746865852187716</v>
      </c>
      <c r="J71" s="45">
        <f>LOOKUP($I71,Model!$A$4:$A$104,Model!$E$4:$E$104)+($I71-INT($I71))*LOOKUP($I71,Model!$A$4:$A$104,Model!$D$4:$D$104)</f>
        <v>14.629810296768904</v>
      </c>
      <c r="L71" s="46"/>
      <c r="M71" s="46"/>
    </row>
    <row r="72" spans="1:13" ht="14.25" customHeight="1" x14ac:dyDescent="0.3">
      <c r="A72" s="44">
        <v>70</v>
      </c>
      <c r="B72" s="44">
        <f>'Age data'!O78</f>
        <v>1.9859999999999999E-2</v>
      </c>
      <c r="C72" s="44">
        <f t="shared" si="0"/>
        <v>0.98014000000000001</v>
      </c>
      <c r="D72" s="44">
        <f t="shared" si="5"/>
        <v>0.78240176680170082</v>
      </c>
      <c r="E72" s="44">
        <f t="shared" si="1"/>
        <v>0.77463251725735993</v>
      </c>
      <c r="F72" s="44">
        <f t="shared" si="2"/>
        <v>10.961857196041098</v>
      </c>
      <c r="G72" s="44">
        <f t="shared" si="3"/>
        <v>14.010522037611111</v>
      </c>
      <c r="I72" s="45">
        <f t="shared" si="4"/>
        <v>14.010522037611111</v>
      </c>
      <c r="J72" s="45">
        <f>LOOKUP($I72,Model!$A$4:$A$104,Model!$E$4:$E$104)+($I72-INT($I72))*LOOKUP($I72,Model!$A$4:$A$104,Model!$D$4:$D$104)</f>
        <v>13.961924750667674</v>
      </c>
      <c r="L72" s="46"/>
      <c r="M72" s="46"/>
    </row>
    <row r="73" spans="1:13" ht="14.25" customHeight="1" x14ac:dyDescent="0.3">
      <c r="A73" s="44">
        <v>71</v>
      </c>
      <c r="B73" s="44">
        <f>'Age data'!O79</f>
        <v>2.1780000000000001E-2</v>
      </c>
      <c r="C73" s="44">
        <f t="shared" si="0"/>
        <v>0.97821999999999998</v>
      </c>
      <c r="D73" s="44">
        <f t="shared" si="5"/>
        <v>0.76686326771301905</v>
      </c>
      <c r="E73" s="44">
        <f t="shared" si="1"/>
        <v>0.75851212672762425</v>
      </c>
      <c r="F73" s="44">
        <f t="shared" si="2"/>
        <v>10.187224678783737</v>
      </c>
      <c r="G73" s="44">
        <f t="shared" si="3"/>
        <v>13.284277794612105</v>
      </c>
      <c r="I73" s="45">
        <f t="shared" si="4"/>
        <v>13.284277794612105</v>
      </c>
      <c r="J73" s="45">
        <f>LOOKUP($I73,Model!$A$4:$A$104,Model!$E$4:$E$104)+($I73-INT($I73))*LOOKUP($I73,Model!$A$4:$A$104,Model!$D$4:$D$104)</f>
        <v>13.270740756773433</v>
      </c>
      <c r="L73" s="46"/>
      <c r="M73" s="46"/>
    </row>
    <row r="74" spans="1:13" ht="14.25" customHeight="1" x14ac:dyDescent="0.3">
      <c r="A74" s="44">
        <v>72</v>
      </c>
      <c r="B74" s="44">
        <f>'Age data'!O80</f>
        <v>2.3959999999999999E-2</v>
      </c>
      <c r="C74" s="44">
        <f t="shared" si="0"/>
        <v>0.97604000000000002</v>
      </c>
      <c r="D74" s="44">
        <f t="shared" si="5"/>
        <v>0.75016098574222945</v>
      </c>
      <c r="E74" s="44">
        <f t="shared" si="1"/>
        <v>0.74117405713303752</v>
      </c>
      <c r="F74" s="44">
        <f t="shared" si="2"/>
        <v>9.4287125520561155</v>
      </c>
      <c r="G74" s="44">
        <f t="shared" si="3"/>
        <v>12.56891884710199</v>
      </c>
      <c r="I74" s="45">
        <f t="shared" si="4"/>
        <v>12.56891884710199</v>
      </c>
      <c r="J74" s="45">
        <f>LOOKUP($I74,Model!$A$4:$A$104,Model!$E$4:$E$104)+($I74-INT($I74))*LOOKUP($I74,Model!$A$4:$A$104,Model!$D$4:$D$104)</f>
        <v>12.56891884710199</v>
      </c>
      <c r="L74" s="46"/>
      <c r="M74" s="46"/>
    </row>
    <row r="75" spans="1:13" ht="14.25" customHeight="1" x14ac:dyDescent="0.3">
      <c r="A75" s="44">
        <v>73</v>
      </c>
      <c r="B75" s="44">
        <f>'Age data'!O81</f>
        <v>2.64E-2</v>
      </c>
      <c r="C75" s="44">
        <f t="shared" si="0"/>
        <v>0.97360000000000002</v>
      </c>
      <c r="D75" s="44">
        <f t="shared" si="5"/>
        <v>0.7321871285238456</v>
      </c>
      <c r="E75" s="44">
        <f t="shared" si="1"/>
        <v>0.72252225842733087</v>
      </c>
      <c r="F75" s="44">
        <f t="shared" si="2"/>
        <v>8.6875384949230785</v>
      </c>
      <c r="G75" s="44">
        <f t="shared" si="3"/>
        <v>11.865188770031958</v>
      </c>
      <c r="I75" s="45">
        <f t="shared" si="4"/>
        <v>11.865188770031958</v>
      </c>
      <c r="J75" s="45">
        <f>LOOKUP($I75,Model!$A$4:$A$104,Model!$E$4:$E$104)+($I75-INT($I75))*LOOKUP($I75,Model!$A$4:$A$104,Model!$D$4:$D$104)</f>
        <v>11.865188770031958</v>
      </c>
      <c r="L75" s="46"/>
      <c r="M75" s="46"/>
    </row>
    <row r="76" spans="1:13" ht="14.25" customHeight="1" x14ac:dyDescent="0.3">
      <c r="A76" s="44">
        <v>74</v>
      </c>
      <c r="B76" s="44">
        <f>'Age data'!O82</f>
        <v>2.912E-2</v>
      </c>
      <c r="C76" s="44">
        <f t="shared" si="0"/>
        <v>0.97087999999999997</v>
      </c>
      <c r="D76" s="44">
        <f t="shared" si="5"/>
        <v>0.71285738833081613</v>
      </c>
      <c r="E76" s="44">
        <f t="shared" si="1"/>
        <v>0.70247818475671941</v>
      </c>
      <c r="F76" s="44">
        <f t="shared" si="2"/>
        <v>7.9650162364957486</v>
      </c>
      <c r="G76" s="44">
        <f t="shared" si="3"/>
        <v>11.173365622465035</v>
      </c>
      <c r="I76" s="45">
        <f t="shared" si="4"/>
        <v>11.173365622465035</v>
      </c>
      <c r="J76" s="45">
        <f>LOOKUP($I76,Model!$A$4:$A$104,Model!$E$4:$E$104)+($I76-INT($I76))*LOOKUP($I76,Model!$A$4:$A$104,Model!$D$4:$D$104)</f>
        <v>11.173365622465035</v>
      </c>
      <c r="L76" s="46"/>
      <c r="M76" s="46"/>
    </row>
    <row r="77" spans="1:13" ht="14.25" customHeight="1" x14ac:dyDescent="0.3">
      <c r="A77" s="44">
        <v>75</v>
      </c>
      <c r="B77" s="44">
        <f>'Age data'!O83</f>
        <v>3.2099999999999997E-2</v>
      </c>
      <c r="C77" s="44">
        <f t="shared" si="0"/>
        <v>0.96789999999999998</v>
      </c>
      <c r="D77" s="44">
        <f t="shared" si="5"/>
        <v>0.6920989811826227</v>
      </c>
      <c r="E77" s="44">
        <f t="shared" si="1"/>
        <v>0.68099079253464168</v>
      </c>
      <c r="F77" s="44">
        <f t="shared" si="2"/>
        <v>7.2625380517390292</v>
      </c>
      <c r="G77" s="44">
        <f t="shared" si="3"/>
        <v>10.493496232763098</v>
      </c>
      <c r="I77" s="45">
        <f t="shared" si="4"/>
        <v>10.493496232763098</v>
      </c>
      <c r="J77" s="45">
        <f>LOOKUP($I77,Model!$A$4:$A$104,Model!$E$4:$E$104)+($I77-INT($I77))*LOOKUP($I77,Model!$A$4:$A$104,Model!$D$4:$D$104)</f>
        <v>10.493496232763098</v>
      </c>
      <c r="L77" s="46"/>
      <c r="M77" s="46"/>
    </row>
    <row r="78" spans="1:13" ht="14.25" customHeight="1" x14ac:dyDescent="0.3">
      <c r="A78" s="44">
        <v>76</v>
      </c>
      <c r="B78" s="44">
        <f>'Age data'!O84</f>
        <v>3.5340000000000003E-2</v>
      </c>
      <c r="C78" s="44">
        <f t="shared" si="0"/>
        <v>0.96465999999999996</v>
      </c>
      <c r="D78" s="44">
        <f t="shared" si="5"/>
        <v>0.66988260388666054</v>
      </c>
      <c r="E78" s="44">
        <f t="shared" si="1"/>
        <v>0.65804577827598321</v>
      </c>
      <c r="F78" s="44">
        <f t="shared" si="2"/>
        <v>6.5815472592043873</v>
      </c>
      <c r="G78" s="44">
        <f t="shared" si="3"/>
        <v>9.8249263692148947</v>
      </c>
      <c r="I78" s="45">
        <f t="shared" si="4"/>
        <v>9.8249263692148947</v>
      </c>
      <c r="J78" s="45">
        <f>LOOKUP($I78,Model!$A$4:$A$104,Model!$E$4:$E$104)+($I78-INT($I78))*LOOKUP($I78,Model!$A$4:$A$104,Model!$D$4:$D$104)</f>
        <v>9.8249263692148947</v>
      </c>
      <c r="L78" s="46"/>
      <c r="M78" s="46"/>
    </row>
    <row r="79" spans="1:13" ht="14.25" customHeight="1" x14ac:dyDescent="0.3">
      <c r="A79" s="44">
        <v>77</v>
      </c>
      <c r="B79" s="44">
        <f>'Age data'!O85</f>
        <v>3.8800000000000001E-2</v>
      </c>
      <c r="C79" s="44">
        <f t="shared" si="0"/>
        <v>0.96120000000000005</v>
      </c>
      <c r="D79" s="44">
        <f t="shared" si="5"/>
        <v>0.64620895266530598</v>
      </c>
      <c r="E79" s="44">
        <f t="shared" si="1"/>
        <v>0.63367249898359912</v>
      </c>
      <c r="F79" s="44">
        <f t="shared" si="2"/>
        <v>5.9235014809284054</v>
      </c>
      <c r="G79" s="44">
        <f t="shared" si="3"/>
        <v>9.1665419621575435</v>
      </c>
      <c r="I79" s="45">
        <f t="shared" si="4"/>
        <v>9.1665419621575435</v>
      </c>
      <c r="J79" s="45">
        <f>LOOKUP($I79,Model!$A$4:$A$104,Model!$E$4:$E$104)+($I79-INT($I79))*LOOKUP($I79,Model!$A$4:$A$104,Model!$D$4:$D$104)</f>
        <v>9.1665419621575435</v>
      </c>
      <c r="L79" s="46"/>
      <c r="M79" s="46"/>
    </row>
    <row r="80" spans="1:13" ht="14.25" customHeight="1" x14ac:dyDescent="0.3">
      <c r="A80" s="44">
        <v>78</v>
      </c>
      <c r="B80" s="44">
        <f>'Age data'!O86</f>
        <v>4.2500000000000003E-2</v>
      </c>
      <c r="C80" s="44">
        <f t="shared" si="0"/>
        <v>0.95750000000000002</v>
      </c>
      <c r="D80" s="44">
        <f t="shared" si="5"/>
        <v>0.62113604530189215</v>
      </c>
      <c r="E80" s="44">
        <f t="shared" si="1"/>
        <v>0.60793690433922687</v>
      </c>
      <c r="F80" s="44">
        <f t="shared" si="2"/>
        <v>5.2898289819448054</v>
      </c>
      <c r="G80" s="44">
        <f t="shared" si="3"/>
        <v>8.5163774054905765</v>
      </c>
      <c r="I80" s="45">
        <f t="shared" si="4"/>
        <v>8.5163774054905765</v>
      </c>
      <c r="J80" s="45">
        <f>LOOKUP($I80,Model!$A$4:$A$104,Model!$E$4:$E$104)+($I80-INT($I80))*LOOKUP($I80,Model!$A$4:$A$104,Model!$D$4:$D$104)</f>
        <v>8.5163774054905765</v>
      </c>
      <c r="L80" s="46"/>
      <c r="M80" s="46"/>
    </row>
    <row r="81" spans="1:13" ht="14.25" customHeight="1" x14ac:dyDescent="0.3">
      <c r="A81" s="44">
        <v>79</v>
      </c>
      <c r="B81" s="44">
        <f>'Age data'!O87</f>
        <v>4.6420000000000003E-2</v>
      </c>
      <c r="C81" s="44">
        <f t="shared" si="0"/>
        <v>0.95357999999999998</v>
      </c>
      <c r="D81" s="44">
        <f t="shared" si="5"/>
        <v>0.5947377633765617</v>
      </c>
      <c r="E81" s="44">
        <f t="shared" si="1"/>
        <v>0.58093389988859168</v>
      </c>
      <c r="F81" s="44">
        <f t="shared" si="2"/>
        <v>4.6818920776055784</v>
      </c>
      <c r="G81" s="44">
        <f t="shared" si="3"/>
        <v>7.8721957237499494</v>
      </c>
      <c r="I81" s="45">
        <f t="shared" si="4"/>
        <v>7.8721957237499494</v>
      </c>
      <c r="J81" s="45">
        <f>LOOKUP($I81,Model!$A$4:$A$104,Model!$E$4:$E$104)+($I81-INT($I81))*LOOKUP($I81,Model!$A$4:$A$104,Model!$D$4:$D$104)</f>
        <v>7.8721957237499494</v>
      </c>
      <c r="L81" s="46"/>
      <c r="M81" s="46"/>
    </row>
    <row r="82" spans="1:13" ht="14.25" customHeight="1" x14ac:dyDescent="0.3">
      <c r="A82" s="44">
        <v>80</v>
      </c>
      <c r="B82" s="44">
        <f>'Age data'!O88</f>
        <v>5.926E-2</v>
      </c>
      <c r="C82" s="44">
        <f t="shared" si="0"/>
        <v>0.94074000000000002</v>
      </c>
      <c r="D82" s="44">
        <f t="shared" si="5"/>
        <v>0.56713003640062165</v>
      </c>
      <c r="E82" s="44">
        <f t="shared" si="1"/>
        <v>0.55032597342207124</v>
      </c>
      <c r="F82" s="44">
        <f t="shared" si="2"/>
        <v>4.1009581777169863</v>
      </c>
      <c r="G82" s="44">
        <f t="shared" si="3"/>
        <v>7.2310720901759158</v>
      </c>
      <c r="I82" s="45">
        <f t="shared" si="4"/>
        <v>7.2310720901759158</v>
      </c>
      <c r="J82" s="45">
        <f>LOOKUP($I82,Model!$A$4:$A$104,Model!$E$4:$E$104)+($I82-INT($I82))*LOOKUP($I82,Model!$A$4:$A$104,Model!$D$4:$D$104)</f>
        <v>7.2310720901759158</v>
      </c>
      <c r="L82" s="46"/>
      <c r="M82" s="46"/>
    </row>
    <row r="83" spans="1:13" ht="14.25" customHeight="1" x14ac:dyDescent="0.3">
      <c r="A83" s="44">
        <v>81</v>
      </c>
      <c r="B83" s="44">
        <f>'Age data'!O89</f>
        <v>6.9250000000000006E-2</v>
      </c>
      <c r="C83" s="44">
        <f t="shared" si="0"/>
        <v>0.93074999999999997</v>
      </c>
      <c r="D83" s="44">
        <f t="shared" si="5"/>
        <v>0.53352191044352082</v>
      </c>
      <c r="E83" s="44">
        <f t="shared" si="1"/>
        <v>0.5150487142944139</v>
      </c>
      <c r="F83" s="44">
        <f t="shared" si="2"/>
        <v>3.5506322042949146</v>
      </c>
      <c r="G83" s="44">
        <f t="shared" si="3"/>
        <v>6.6550822652124015</v>
      </c>
      <c r="I83" s="45">
        <f t="shared" si="4"/>
        <v>6.6550822652124015</v>
      </c>
      <c r="J83" s="45">
        <f>LOOKUP($I83,Model!$A$4:$A$104,Model!$E$4:$E$104)+($I83-INT($I83))*LOOKUP($I83,Model!$A$4:$A$104,Model!$D$4:$D$104)</f>
        <v>6.6550822652124015</v>
      </c>
      <c r="L83" s="46"/>
      <c r="M83" s="46"/>
    </row>
    <row r="84" spans="1:13" ht="14.25" customHeight="1" x14ac:dyDescent="0.3">
      <c r="A84" s="44">
        <v>82</v>
      </c>
      <c r="B84" s="44">
        <f>'Age data'!O90</f>
        <v>8.1369999999999998E-2</v>
      </c>
      <c r="C84" s="44">
        <f t="shared" si="0"/>
        <v>0.91863000000000006</v>
      </c>
      <c r="D84" s="44">
        <f t="shared" si="5"/>
        <v>0.49657551814530698</v>
      </c>
      <c r="E84" s="44">
        <f t="shared" si="1"/>
        <v>0.47637234318956517</v>
      </c>
      <c r="F84" s="44">
        <f t="shared" si="2"/>
        <v>3.0355834900005005</v>
      </c>
      <c r="G84" s="44">
        <f t="shared" si="3"/>
        <v>6.1130349344210604</v>
      </c>
      <c r="I84" s="45">
        <f t="shared" si="4"/>
        <v>6.1130349344210604</v>
      </c>
      <c r="J84" s="45">
        <f>LOOKUP($I84,Model!$A$4:$A$104,Model!$E$4:$E$104)+($I84-INT($I84))*LOOKUP($I84,Model!$A$4:$A$104,Model!$D$4:$D$104)</f>
        <v>6.1130349344210604</v>
      </c>
      <c r="L84" s="46"/>
      <c r="M84" s="46"/>
    </row>
    <row r="85" spans="1:13" ht="14.25" customHeight="1" x14ac:dyDescent="0.3">
      <c r="A85" s="44">
        <v>83</v>
      </c>
      <c r="B85" s="44">
        <f>'Age data'!O91</f>
        <v>9.5710000000000003E-2</v>
      </c>
      <c r="C85" s="44">
        <f t="shared" si="0"/>
        <v>0.90429000000000004</v>
      </c>
      <c r="D85" s="44">
        <f t="shared" si="5"/>
        <v>0.45616916823382336</v>
      </c>
      <c r="E85" s="44">
        <f t="shared" si="1"/>
        <v>0.43433919268799376</v>
      </c>
      <c r="F85" s="44">
        <f t="shared" si="2"/>
        <v>2.5592111468109353</v>
      </c>
      <c r="G85" s="44">
        <f t="shared" si="3"/>
        <v>5.6102238490154468</v>
      </c>
      <c r="I85" s="45">
        <f t="shared" si="4"/>
        <v>5.6102238490154468</v>
      </c>
      <c r="J85" s="45">
        <f>LOOKUP($I85,Model!$A$4:$A$104,Model!$E$4:$E$104)+($I85-INT($I85))*LOOKUP($I85,Model!$A$4:$A$104,Model!$D$4:$D$104)</f>
        <v>5.6102238490154468</v>
      </c>
      <c r="L85" s="46"/>
      <c r="M85" s="46"/>
    </row>
    <row r="86" spans="1:13" ht="14.25" customHeight="1" x14ac:dyDescent="0.3">
      <c r="A86" s="44">
        <v>84</v>
      </c>
      <c r="B86" s="44">
        <f>'Age data'!O92</f>
        <v>0.11212</v>
      </c>
      <c r="C86" s="44">
        <f t="shared" si="0"/>
        <v>0.88788</v>
      </c>
      <c r="D86" s="44">
        <f t="shared" si="5"/>
        <v>0.41250921714216415</v>
      </c>
      <c r="E86" s="44">
        <f t="shared" si="1"/>
        <v>0.3893839504291744</v>
      </c>
      <c r="F86" s="44">
        <f t="shared" si="2"/>
        <v>2.1248719541229422</v>
      </c>
      <c r="G86" s="44">
        <f t="shared" si="3"/>
        <v>5.1510896382968383</v>
      </c>
      <c r="I86" s="45">
        <f t="shared" si="4"/>
        <v>5.1510896382968383</v>
      </c>
      <c r="J86" s="45">
        <f>LOOKUP($I86,Model!$A$4:$A$104,Model!$E$4:$E$104)+($I86-INT($I86))*LOOKUP($I86,Model!$A$4:$A$104,Model!$D$4:$D$104)</f>
        <v>5.1510896382968383</v>
      </c>
      <c r="L86" s="46"/>
      <c r="M86" s="46"/>
    </row>
    <row r="87" spans="1:13" ht="14.25" customHeight="1" x14ac:dyDescent="0.3">
      <c r="A87" s="44">
        <v>85</v>
      </c>
      <c r="B87" s="44">
        <f>'Age data'!O93</f>
        <v>0.13017999999999999</v>
      </c>
      <c r="C87" s="44">
        <f t="shared" si="0"/>
        <v>0.86982000000000004</v>
      </c>
      <c r="D87" s="44">
        <f t="shared" si="5"/>
        <v>0.3662586837161847</v>
      </c>
      <c r="E87" s="44">
        <f t="shared" si="1"/>
        <v>0.34241890599309821</v>
      </c>
      <c r="F87" s="44">
        <f t="shared" si="2"/>
        <v>1.735488003693767</v>
      </c>
      <c r="G87" s="44">
        <f t="shared" si="3"/>
        <v>4.7384214514313152</v>
      </c>
      <c r="I87" s="45">
        <f t="shared" si="4"/>
        <v>4.7384214514313152</v>
      </c>
      <c r="J87" s="45">
        <f>LOOKUP($I87,Model!$A$4:$A$104,Model!$E$4:$E$104)+($I87-INT($I87))*LOOKUP($I87,Model!$A$4:$A$104,Model!$D$4:$D$104)</f>
        <v>4.7384214514313152</v>
      </c>
      <c r="L87" s="46"/>
      <c r="M87" s="46"/>
    </row>
    <row r="88" spans="1:13" ht="14.25" customHeight="1" x14ac:dyDescent="0.3">
      <c r="A88" s="44">
        <v>86</v>
      </c>
      <c r="B88" s="44">
        <f>'Age data'!O94</f>
        <v>0.14918000000000001</v>
      </c>
      <c r="C88" s="44">
        <f t="shared" si="0"/>
        <v>0.85082000000000002</v>
      </c>
      <c r="D88" s="44">
        <f t="shared" si="5"/>
        <v>0.31857912827001178</v>
      </c>
      <c r="E88" s="44">
        <f t="shared" si="1"/>
        <v>0.29481631109235162</v>
      </c>
      <c r="F88" s="44">
        <f t="shared" si="2"/>
        <v>1.3930690977006688</v>
      </c>
      <c r="G88" s="44">
        <f t="shared" si="3"/>
        <v>4.3727569513592641</v>
      </c>
      <c r="I88" s="45">
        <f t="shared" si="4"/>
        <v>4.3727569513592641</v>
      </c>
      <c r="J88" s="45">
        <f>LOOKUP($I88,Model!$A$4:$A$104,Model!$E$4:$E$104)+($I88-INT($I88))*LOOKUP($I88,Model!$A$4:$A$104,Model!$D$4:$D$104)</f>
        <v>4.3727569513592641</v>
      </c>
      <c r="L88" s="46"/>
      <c r="M88" s="46"/>
    </row>
    <row r="89" spans="1:13" ht="14.25" customHeight="1" x14ac:dyDescent="0.3">
      <c r="A89" s="44">
        <v>87</v>
      </c>
      <c r="B89" s="44">
        <f>'Age data'!O95</f>
        <v>0.16825999999999999</v>
      </c>
      <c r="C89" s="44">
        <f t="shared" si="0"/>
        <v>0.83174000000000003</v>
      </c>
      <c r="D89" s="44">
        <f t="shared" si="5"/>
        <v>0.27105349391469141</v>
      </c>
      <c r="E89" s="44">
        <f t="shared" si="1"/>
        <v>0.24824976347164843</v>
      </c>
      <c r="F89" s="44">
        <f t="shared" si="2"/>
        <v>1.0982527866083169</v>
      </c>
      <c r="G89" s="44">
        <f t="shared" si="3"/>
        <v>4.0517935066868009</v>
      </c>
      <c r="I89" s="45">
        <f t="shared" si="4"/>
        <v>4.0517935066868009</v>
      </c>
      <c r="J89" s="45">
        <f>LOOKUP($I89,Model!$A$4:$A$104,Model!$E$4:$E$104)+($I89-INT($I89))*LOOKUP($I89,Model!$A$4:$A$104,Model!$D$4:$D$104)</f>
        <v>4.0517935066868009</v>
      </c>
      <c r="L89" s="46"/>
      <c r="M89" s="46"/>
    </row>
    <row r="90" spans="1:13" ht="14.25" customHeight="1" x14ac:dyDescent="0.3">
      <c r="A90" s="44">
        <v>88</v>
      </c>
      <c r="B90" s="44">
        <f>'Age data'!O96</f>
        <v>0.18665000000000001</v>
      </c>
      <c r="C90" s="44">
        <f t="shared" si="0"/>
        <v>0.81335000000000002</v>
      </c>
      <c r="D90" s="44">
        <f t="shared" si="5"/>
        <v>0.22544603302860544</v>
      </c>
      <c r="E90" s="44">
        <f t="shared" si="1"/>
        <v>0.20440628199621086</v>
      </c>
      <c r="F90" s="44">
        <f t="shared" si="2"/>
        <v>0.85000302313666909</v>
      </c>
      <c r="G90" s="44">
        <f t="shared" si="3"/>
        <v>3.7703170542318549</v>
      </c>
      <c r="I90" s="45">
        <f t="shared" si="4"/>
        <v>3.7703170542318549</v>
      </c>
      <c r="J90" s="45">
        <f>LOOKUP($I90,Model!$A$4:$A$104,Model!$E$4:$E$104)+($I90-INT($I90))*LOOKUP($I90,Model!$A$4:$A$104,Model!$D$4:$D$104)</f>
        <v>3.7703170542318549</v>
      </c>
      <c r="L90" s="46"/>
      <c r="M90" s="46"/>
    </row>
    <row r="91" spans="1:13" ht="14.25" customHeight="1" x14ac:dyDescent="0.3">
      <c r="A91" s="44">
        <v>89</v>
      </c>
      <c r="B91" s="44">
        <f>'Age data'!O97</f>
        <v>0.20386000000000001</v>
      </c>
      <c r="C91" s="44">
        <f t="shared" si="0"/>
        <v>0.79613999999999996</v>
      </c>
      <c r="D91" s="44">
        <f t="shared" si="5"/>
        <v>0.18336653096381625</v>
      </c>
      <c r="E91" s="44">
        <f t="shared" si="1"/>
        <v>0.16467598046267445</v>
      </c>
      <c r="F91" s="44">
        <f t="shared" si="2"/>
        <v>0.64559674114045817</v>
      </c>
      <c r="G91" s="44">
        <f t="shared" si="3"/>
        <v>3.5207992306287013</v>
      </c>
      <c r="I91" s="45">
        <f t="shared" si="4"/>
        <v>3.5207992306287013</v>
      </c>
      <c r="J91" s="45">
        <f>LOOKUP($I91,Model!$A$4:$A$104,Model!$E$4:$E$104)+($I91-INT($I91))*LOOKUP($I91,Model!$A$4:$A$104,Model!$D$4:$D$104)</f>
        <v>3.5207992306287013</v>
      </c>
      <c r="L91" s="46"/>
      <c r="M91" s="46"/>
    </row>
    <row r="92" spans="1:13" ht="14.25" customHeight="1" x14ac:dyDescent="0.3">
      <c r="A92" s="44">
        <v>90</v>
      </c>
      <c r="B92" s="44">
        <f>'Age data'!O98</f>
        <v>0.21984999999999999</v>
      </c>
      <c r="C92" s="44">
        <f t="shared" si="0"/>
        <v>0.78015000000000001</v>
      </c>
      <c r="D92" s="44">
        <f t="shared" si="5"/>
        <v>0.14598542996153266</v>
      </c>
      <c r="E92" s="44">
        <f t="shared" si="1"/>
        <v>0.12993798157301117</v>
      </c>
      <c r="F92" s="44">
        <f t="shared" si="2"/>
        <v>0.48092076067778361</v>
      </c>
      <c r="G92" s="44">
        <f t="shared" si="3"/>
        <v>3.2943065674739378</v>
      </c>
      <c r="I92" s="45">
        <f t="shared" si="4"/>
        <v>3.2943065674739378</v>
      </c>
      <c r="J92" s="45">
        <f>LOOKUP($I92,Model!$A$4:$A$104,Model!$E$4:$E$104)+($I92-INT($I92))*LOOKUP($I92,Model!$A$4:$A$104,Model!$D$4:$D$104)</f>
        <v>3.2943065674739378</v>
      </c>
      <c r="L92" s="46"/>
      <c r="M92" s="46"/>
    </row>
    <row r="93" spans="1:13" ht="14.25" customHeight="1" x14ac:dyDescent="0.3">
      <c r="A93" s="44">
        <v>91</v>
      </c>
      <c r="B93" s="44">
        <f>'Age data'!O99</f>
        <v>0.23504</v>
      </c>
      <c r="C93" s="44">
        <f t="shared" si="0"/>
        <v>0.76495999999999997</v>
      </c>
      <c r="D93" s="44">
        <f t="shared" si="5"/>
        <v>0.1138905331844897</v>
      </c>
      <c r="E93" s="44">
        <f t="shared" si="1"/>
        <v>0.10050611772464847</v>
      </c>
      <c r="F93" s="44">
        <f t="shared" si="2"/>
        <v>0.35098277910477244</v>
      </c>
      <c r="G93" s="44">
        <f t="shared" si="3"/>
        <v>3.081755518136176</v>
      </c>
      <c r="I93" s="45">
        <f t="shared" si="4"/>
        <v>3.081755518136176</v>
      </c>
      <c r="J93" s="45">
        <f>LOOKUP($I93,Model!$A$4:$A$104,Model!$E$4:$E$104)+($I93-INT($I93))*LOOKUP($I93,Model!$A$4:$A$104,Model!$D$4:$D$104)</f>
        <v>3.081755518136176</v>
      </c>
      <c r="L93" s="46"/>
      <c r="M93" s="46"/>
    </row>
    <row r="94" spans="1:13" ht="14.25" customHeight="1" x14ac:dyDescent="0.3">
      <c r="A94" s="44">
        <v>92</v>
      </c>
      <c r="B94" s="44">
        <f>'Age data'!O100</f>
        <v>0.25030999999999998</v>
      </c>
      <c r="C94" s="44">
        <f t="shared" si="0"/>
        <v>0.74968999999999997</v>
      </c>
      <c r="D94" s="44">
        <f t="shared" si="5"/>
        <v>8.7121702264807241E-2</v>
      </c>
      <c r="E94" s="44">
        <f t="shared" si="1"/>
        <v>7.6217985617855283E-2</v>
      </c>
      <c r="F94" s="44">
        <f t="shared" si="2"/>
        <v>0.25047666138012398</v>
      </c>
      <c r="G94" s="44">
        <f t="shared" si="3"/>
        <v>2.8750202862060452</v>
      </c>
      <c r="I94" s="45">
        <f t="shared" si="4"/>
        <v>2.8750202862060452</v>
      </c>
      <c r="J94" s="45">
        <f>LOOKUP($I94,Model!$A$4:$A$104,Model!$E$4:$E$104)+($I94-INT($I94))*LOOKUP($I94,Model!$A$4:$A$104,Model!$D$4:$D$104)</f>
        <v>2.8750202862060452</v>
      </c>
      <c r="L94" s="46"/>
      <c r="M94" s="46"/>
    </row>
    <row r="95" spans="1:13" ht="14.25" customHeight="1" x14ac:dyDescent="0.3">
      <c r="A95" s="44">
        <v>93</v>
      </c>
      <c r="B95" s="44">
        <f>'Age data'!O101</f>
        <v>0.26689000000000002</v>
      </c>
      <c r="C95" s="44">
        <f t="shared" si="0"/>
        <v>0.73310999999999993</v>
      </c>
      <c r="D95" s="44">
        <f t="shared" si="5"/>
        <v>6.5314268970903339E-2</v>
      </c>
      <c r="E95" s="44">
        <f t="shared" si="1"/>
        <v>5.6598406348081137E-2</v>
      </c>
      <c r="F95" s="44">
        <f t="shared" si="2"/>
        <v>0.17425867576226867</v>
      </c>
      <c r="G95" s="44">
        <f t="shared" si="3"/>
        <v>2.6680031562459749</v>
      </c>
      <c r="I95" s="45">
        <f t="shared" si="4"/>
        <v>2.6680031562459749</v>
      </c>
      <c r="J95" s="45">
        <f>LOOKUP($I95,Model!$A$4:$A$104,Model!$E$4:$E$104)+($I95-INT($I95))*LOOKUP($I95,Model!$A$4:$A$104,Model!$D$4:$D$104)</f>
        <v>2.6680031562459749</v>
      </c>
      <c r="L95" s="46"/>
      <c r="M95" s="46"/>
    </row>
    <row r="96" spans="1:13" ht="14.25" customHeight="1" x14ac:dyDescent="0.3">
      <c r="A96" s="44">
        <v>94</v>
      </c>
      <c r="B96" s="44">
        <f>'Age data'!O102</f>
        <v>0.28643000000000002</v>
      </c>
      <c r="C96" s="44">
        <f t="shared" si="0"/>
        <v>0.71357000000000004</v>
      </c>
      <c r="D96" s="44">
        <f t="shared" si="5"/>
        <v>4.7882543725258943E-2</v>
      </c>
      <c r="E96" s="44">
        <f t="shared" si="1"/>
        <v>4.1025045225645984E-2</v>
      </c>
      <c r="F96" s="44">
        <f t="shared" si="2"/>
        <v>0.11766026941418757</v>
      </c>
      <c r="G96" s="44">
        <f t="shared" si="3"/>
        <v>2.4572685630341642</v>
      </c>
      <c r="I96" s="45">
        <f t="shared" si="4"/>
        <v>2.4572685630341642</v>
      </c>
      <c r="J96" s="45">
        <f>LOOKUP($I96,Model!$A$4:$A$104,Model!$E$4:$E$104)+($I96-INT($I96))*LOOKUP($I96,Model!$A$4:$A$104,Model!$D$4:$D$104)</f>
        <v>2.4572685630341642</v>
      </c>
      <c r="L96" s="46"/>
      <c r="M96" s="46"/>
    </row>
    <row r="97" spans="1:13" ht="14.25" customHeight="1" x14ac:dyDescent="0.3">
      <c r="A97" s="44">
        <v>95</v>
      </c>
      <c r="B97" s="44">
        <f>'Age data'!O103</f>
        <v>0.31217</v>
      </c>
      <c r="C97" s="44">
        <f t="shared" si="0"/>
        <v>0.68782999999999994</v>
      </c>
      <c r="D97" s="44">
        <f t="shared" si="5"/>
        <v>3.4167546726033025E-2</v>
      </c>
      <c r="E97" s="44">
        <f t="shared" si="1"/>
        <v>2.8834505195300161E-2</v>
      </c>
      <c r="F97" s="44">
        <f t="shared" si="2"/>
        <v>7.6635224188541587E-2</v>
      </c>
      <c r="G97" s="44">
        <f t="shared" si="3"/>
        <v>2.2429243984951217</v>
      </c>
      <c r="I97" s="45">
        <f t="shared" si="4"/>
        <v>2.2429243984951217</v>
      </c>
      <c r="J97" s="45">
        <f>LOOKUP($I97,Model!$A$4:$A$104,Model!$E$4:$E$104)+($I97-INT($I97))*LOOKUP($I97,Model!$A$4:$A$104,Model!$D$4:$D$104)</f>
        <v>2.2429243984951217</v>
      </c>
      <c r="L97" s="46"/>
      <c r="M97" s="46"/>
    </row>
    <row r="98" spans="1:13" ht="14.25" customHeight="1" x14ac:dyDescent="0.3">
      <c r="A98" s="44">
        <v>96</v>
      </c>
      <c r="B98" s="44">
        <f>'Age data'!O104</f>
        <v>0.33260000000000001</v>
      </c>
      <c r="C98" s="44">
        <f t="shared" si="0"/>
        <v>0.66739999999999999</v>
      </c>
      <c r="D98" s="44">
        <f t="shared" si="5"/>
        <v>2.3501463664567294E-2</v>
      </c>
      <c r="E98" s="44">
        <f t="shared" si="1"/>
        <v>1.9593170257149753E-2</v>
      </c>
      <c r="F98" s="44">
        <f t="shared" si="2"/>
        <v>4.7800718993241433E-2</v>
      </c>
      <c r="G98" s="44">
        <f t="shared" si="3"/>
        <v>2.0339464671432212</v>
      </c>
      <c r="I98" s="45">
        <f t="shared" si="4"/>
        <v>2.0339464671432212</v>
      </c>
      <c r="J98" s="45">
        <f>LOOKUP($I98,Model!$A$4:$A$104,Model!$E$4:$E$104)+($I98-INT($I98))*LOOKUP($I98,Model!$A$4:$A$104,Model!$D$4:$D$104)</f>
        <v>2.0339464671432212</v>
      </c>
      <c r="L98" s="46"/>
      <c r="M98" s="46"/>
    </row>
    <row r="99" spans="1:13" ht="14.25" customHeight="1" x14ac:dyDescent="0.3">
      <c r="A99" s="44">
        <v>97</v>
      </c>
      <c r="B99" s="44">
        <f>'Age data'!O105</f>
        <v>0.35303000000000001</v>
      </c>
      <c r="C99" s="44">
        <f t="shared" si="0"/>
        <v>0.64697000000000005</v>
      </c>
      <c r="D99" s="44">
        <f t="shared" si="5"/>
        <v>1.5684876849732212E-2</v>
      </c>
      <c r="E99" s="44">
        <f t="shared" si="1"/>
        <v>1.2916260812601731E-2</v>
      </c>
      <c r="F99" s="44">
        <f t="shared" si="2"/>
        <v>2.8207548736091673E-2</v>
      </c>
      <c r="G99" s="44">
        <f t="shared" si="3"/>
        <v>1.7983914700977242</v>
      </c>
      <c r="I99" s="45">
        <f t="shared" si="4"/>
        <v>1.7983914700977242</v>
      </c>
      <c r="J99" s="45">
        <f>LOOKUP($I99,Model!$A$4:$A$104,Model!$E$4:$E$104)+($I99-INT($I99))*LOOKUP($I99,Model!$A$4:$A$104,Model!$D$4:$D$104)</f>
        <v>1.7983914700977242</v>
      </c>
      <c r="L99" s="46"/>
      <c r="M99" s="46"/>
    </row>
    <row r="100" spans="1:13" ht="14.25" customHeight="1" x14ac:dyDescent="0.3">
      <c r="A100" s="44">
        <v>98</v>
      </c>
      <c r="B100" s="44">
        <f>'Age data'!O106</f>
        <v>0.37331999999999999</v>
      </c>
      <c r="C100" s="44">
        <f t="shared" si="0"/>
        <v>0.62668000000000001</v>
      </c>
      <c r="D100" s="44">
        <f t="shared" si="5"/>
        <v>1.0147644775471251E-2</v>
      </c>
      <c r="E100" s="44">
        <f t="shared" si="1"/>
        <v>8.2534854016817864E-3</v>
      </c>
      <c r="F100" s="44">
        <f t="shared" si="2"/>
        <v>1.5291287923489941E-2</v>
      </c>
      <c r="G100" s="44">
        <f t="shared" si="3"/>
        <v>1.5068804891999998</v>
      </c>
      <c r="I100" s="45">
        <f t="shared" si="4"/>
        <v>1.5068804891999998</v>
      </c>
      <c r="J100" s="45">
        <f>LOOKUP($I100,Model!$A$4:$A$104,Model!$E$4:$E$104)+($I100-INT($I100))*LOOKUP($I100,Model!$A$4:$A$104,Model!$D$4:$D$104)</f>
        <v>1.5068804891999998</v>
      </c>
      <c r="L100" s="46"/>
      <c r="M100" s="46"/>
    </row>
    <row r="101" spans="1:13" ht="14.25" customHeight="1" x14ac:dyDescent="0.3">
      <c r="A101" s="44">
        <v>99</v>
      </c>
      <c r="B101" s="44">
        <f>'Age data'!O107</f>
        <v>0.39330999999999999</v>
      </c>
      <c r="C101" s="44">
        <f t="shared" si="0"/>
        <v>0.60668999999999995</v>
      </c>
      <c r="D101" s="44">
        <f t="shared" si="5"/>
        <v>6.3593260278923232E-3</v>
      </c>
      <c r="E101" s="44">
        <f t="shared" si="1"/>
        <v>5.1087327678771581E-3</v>
      </c>
      <c r="F101" s="44">
        <f t="shared" si="2"/>
        <v>7.037802521808155E-3</v>
      </c>
      <c r="G101" s="44">
        <f t="shared" si="3"/>
        <v>1.10669</v>
      </c>
      <c r="I101" s="45">
        <f t="shared" si="4"/>
        <v>1.10669</v>
      </c>
      <c r="J101" s="45">
        <f>LOOKUP($I101,Model!$A$4:$A$104,Model!$E$4:$E$104)+($I101-INT($I101))*LOOKUP($I101,Model!$A$4:$A$104,Model!$D$4:$D$104)</f>
        <v>1.10669</v>
      </c>
      <c r="L101" s="46"/>
      <c r="M101" s="46"/>
    </row>
    <row r="102" spans="1:13" ht="14.25" customHeight="1" x14ac:dyDescent="0.3">
      <c r="A102" s="44">
        <v>100</v>
      </c>
      <c r="B102" s="44">
        <f>'Age data'!O108</f>
        <v>1</v>
      </c>
      <c r="C102" s="44">
        <f t="shared" si="0"/>
        <v>0</v>
      </c>
      <c r="D102" s="44">
        <f t="shared" si="5"/>
        <v>3.8581395078619934E-3</v>
      </c>
      <c r="E102" s="44">
        <f>D102/2</f>
        <v>1.9290697539309967E-3</v>
      </c>
      <c r="F102" s="44">
        <f t="shared" si="2"/>
        <v>1.9290697539309967E-3</v>
      </c>
      <c r="G102" s="44">
        <f t="shared" si="3"/>
        <v>0.5</v>
      </c>
      <c r="I102" s="45">
        <f t="shared" si="4"/>
        <v>0.5</v>
      </c>
      <c r="J102" s="45">
        <f>LOOKUP($I102,Model!$A$4:$A$104,Model!$E$4:$E$104)+($I102-INT($I102))*LOOKUP($I102,Model!$A$4:$A$104,Model!$D$4:$D$104)</f>
        <v>0.5</v>
      </c>
      <c r="M102" s="46"/>
    </row>
    <row r="103" spans="1:13" ht="14.25" customHeight="1" x14ac:dyDescent="0.3"/>
    <row r="104" spans="1:13" ht="14.25" customHeight="1" x14ac:dyDescent="0.3"/>
    <row r="105" spans="1:13" ht="14.25" customHeight="1" x14ac:dyDescent="0.3"/>
    <row r="106" spans="1:13" ht="14.25" customHeight="1" x14ac:dyDescent="0.3"/>
    <row r="107" spans="1:13" ht="14.25" customHeight="1" x14ac:dyDescent="0.3"/>
    <row r="108" spans="1:13" ht="14.25" customHeight="1" x14ac:dyDescent="0.3"/>
    <row r="109" spans="1:13" ht="14.25" customHeight="1" x14ac:dyDescent="0.3"/>
    <row r="110" spans="1:13" ht="14.25" customHeight="1" x14ac:dyDescent="0.3"/>
    <row r="111" spans="1:13" ht="14.25" customHeight="1" x14ac:dyDescent="0.3"/>
    <row r="112" spans="1:13"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7">
    <tabColor rgb="FF002060"/>
  </sheetPr>
  <dimension ref="A1:BR1000"/>
  <sheetViews>
    <sheetView topLeftCell="A2" workbookViewId="0">
      <selection activeCell="M8" sqref="M8"/>
    </sheetView>
  </sheetViews>
  <sheetFormatPr baseColWidth="10" defaultColWidth="14.44140625" defaultRowHeight="15" customHeight="1" x14ac:dyDescent="0.3"/>
  <cols>
    <col min="1" max="1" width="9.6640625" customWidth="1"/>
    <col min="2" max="2" width="12.109375" customWidth="1"/>
    <col min="3" max="3" width="13.33203125" customWidth="1"/>
    <col min="4" max="5" width="9.33203125" customWidth="1"/>
    <col min="6" max="6" width="13.33203125" customWidth="1"/>
    <col min="7" max="7" width="11.33203125" customWidth="1"/>
    <col min="8" max="8" width="12" customWidth="1"/>
    <col min="9" max="9" width="15.6640625" customWidth="1"/>
    <col min="10" max="10" width="18" customWidth="1"/>
    <col min="11" max="11" width="11.33203125" customWidth="1"/>
    <col min="12" max="14" width="12.6640625" customWidth="1"/>
    <col min="15" max="15" width="12" customWidth="1"/>
    <col min="16" max="16" width="12" style="105" customWidth="1"/>
    <col min="17" max="17" width="11.6640625" customWidth="1"/>
    <col min="18" max="18" width="11" customWidth="1"/>
    <col min="19" max="19" width="13.33203125" customWidth="1"/>
    <col min="20" max="20" width="13.109375" customWidth="1"/>
    <col min="21" max="21" width="10.6640625" customWidth="1"/>
    <col min="22" max="24" width="12" customWidth="1"/>
    <col min="25" max="26" width="13.6640625" customWidth="1"/>
    <col min="27" max="27" width="9.33203125" customWidth="1"/>
    <col min="28" max="28" width="12.5546875" customWidth="1"/>
    <col min="29" max="30" width="11.88671875" customWidth="1"/>
    <col min="31" max="34" width="12.88671875" customWidth="1"/>
    <col min="35" max="35" width="12" customWidth="1"/>
    <col min="36" max="36" width="12.33203125" customWidth="1"/>
    <col min="37" max="37" width="9.109375" customWidth="1"/>
    <col min="38" max="38" width="12.33203125" customWidth="1"/>
    <col min="39" max="39" width="11.109375" customWidth="1"/>
    <col min="40" max="40" width="14.33203125" customWidth="1"/>
    <col min="41" max="48" width="9.109375" customWidth="1"/>
    <col min="49" max="50" width="9.33203125" customWidth="1"/>
    <col min="51" max="51" width="11.6640625" customWidth="1"/>
    <col min="52" max="52" width="11" customWidth="1"/>
    <col min="53" max="53" width="13.33203125" customWidth="1"/>
    <col min="54" max="54" width="13.109375" customWidth="1"/>
    <col min="55" max="55" width="10.6640625" customWidth="1"/>
    <col min="56" max="58" width="12" customWidth="1"/>
    <col min="59" max="60" width="13.6640625" customWidth="1"/>
    <col min="61" max="61" width="9.33203125" customWidth="1"/>
    <col min="62" max="62" width="12.5546875" customWidth="1"/>
    <col min="63" max="64" width="11.88671875" customWidth="1"/>
    <col min="65" max="68" width="12.88671875" customWidth="1"/>
    <col min="69" max="69" width="12" customWidth="1"/>
    <col min="70" max="70" width="12.33203125" customWidth="1"/>
  </cols>
  <sheetData>
    <row r="1" spans="1:70" ht="14.25" customHeight="1" x14ac:dyDescent="0.3">
      <c r="A1" s="1"/>
      <c r="B1" s="1"/>
      <c r="C1" s="1"/>
      <c r="D1" s="1"/>
      <c r="E1" s="1"/>
      <c r="F1" s="1"/>
      <c r="G1" s="12" t="s">
        <v>58</v>
      </c>
      <c r="H1" s="12"/>
      <c r="I1" s="1"/>
      <c r="J1" s="1"/>
      <c r="K1" s="1"/>
      <c r="L1" s="1"/>
      <c r="M1" s="1"/>
      <c r="N1" s="1"/>
      <c r="O1" s="1"/>
      <c r="P1" s="106"/>
      <c r="Q1" s="47" t="s">
        <v>59</v>
      </c>
      <c r="R1" s="47"/>
      <c r="S1" s="1"/>
      <c r="T1" s="1"/>
      <c r="U1" s="1"/>
      <c r="V1" s="1"/>
      <c r="W1" s="1"/>
      <c r="X1" s="1"/>
      <c r="Y1" s="1"/>
      <c r="Z1" s="1"/>
      <c r="AA1" s="12" t="s">
        <v>60</v>
      </c>
      <c r="AB1" s="12"/>
      <c r="AC1" s="1"/>
      <c r="AD1" s="1"/>
      <c r="AE1" s="1"/>
      <c r="AF1" s="1"/>
      <c r="AG1" s="1"/>
      <c r="AH1" s="1"/>
      <c r="AI1" s="1"/>
      <c r="AJ1" s="1"/>
      <c r="AK1" s="1"/>
      <c r="AL1" s="12" t="s">
        <v>61</v>
      </c>
      <c r="AM1" s="12"/>
      <c r="AN1" s="1"/>
      <c r="AO1" s="1"/>
      <c r="AP1" s="1"/>
      <c r="AQ1" s="1"/>
      <c r="AR1" s="1"/>
      <c r="AS1" s="1"/>
      <c r="AT1" s="1"/>
      <c r="AU1" s="1"/>
      <c r="AV1" s="1"/>
      <c r="AW1" s="1"/>
      <c r="AX1" s="1"/>
      <c r="AY1" s="132" t="s">
        <v>140</v>
      </c>
      <c r="AZ1" s="132"/>
      <c r="BA1" s="132"/>
      <c r="BB1" s="1"/>
      <c r="BC1" s="1"/>
      <c r="BD1" s="1"/>
      <c r="BE1" s="1"/>
      <c r="BF1" s="1"/>
      <c r="BG1" s="1"/>
      <c r="BH1" s="1"/>
      <c r="BI1" s="75" t="s">
        <v>141</v>
      </c>
      <c r="BJ1" s="12"/>
      <c r="BK1" s="1"/>
      <c r="BL1" s="1"/>
      <c r="BM1" s="1"/>
      <c r="BN1" s="1"/>
      <c r="BO1" s="1"/>
      <c r="BP1" s="1"/>
      <c r="BQ1" s="1"/>
      <c r="BR1" s="1"/>
    </row>
    <row r="2" spans="1:70" ht="42.75" customHeight="1" x14ac:dyDescent="0.3">
      <c r="A2" s="47" t="s">
        <v>28</v>
      </c>
      <c r="B2" s="47" t="s">
        <v>62</v>
      </c>
      <c r="C2" s="47" t="s">
        <v>63</v>
      </c>
      <c r="D2" s="47" t="s">
        <v>64</v>
      </c>
      <c r="E2" s="47" t="s">
        <v>65</v>
      </c>
      <c r="F2" s="47" t="s">
        <v>66</v>
      </c>
      <c r="G2" s="47" t="s">
        <v>67</v>
      </c>
      <c r="H2" s="47" t="s">
        <v>68</v>
      </c>
      <c r="I2" s="47" t="s">
        <v>69</v>
      </c>
      <c r="J2" s="47" t="s">
        <v>70</v>
      </c>
      <c r="K2" s="47" t="s">
        <v>71</v>
      </c>
      <c r="L2" s="47" t="s">
        <v>72</v>
      </c>
      <c r="M2" s="47" t="s">
        <v>73</v>
      </c>
      <c r="N2" s="47" t="s">
        <v>74</v>
      </c>
      <c r="O2" s="47" t="s">
        <v>75</v>
      </c>
      <c r="P2" s="107" t="s">
        <v>76</v>
      </c>
      <c r="Q2" s="47" t="s">
        <v>67</v>
      </c>
      <c r="R2" s="47" t="s">
        <v>68</v>
      </c>
      <c r="S2" s="47" t="s">
        <v>69</v>
      </c>
      <c r="T2" s="47" t="s">
        <v>70</v>
      </c>
      <c r="U2" s="47" t="s">
        <v>71</v>
      </c>
      <c r="V2" s="47" t="s">
        <v>72</v>
      </c>
      <c r="W2" s="47" t="s">
        <v>73</v>
      </c>
      <c r="X2" s="47" t="s">
        <v>74</v>
      </c>
      <c r="Y2" s="47" t="s">
        <v>75</v>
      </c>
      <c r="Z2" s="47" t="s">
        <v>76</v>
      </c>
      <c r="AA2" s="47" t="s">
        <v>67</v>
      </c>
      <c r="AB2" s="47" t="s">
        <v>68</v>
      </c>
      <c r="AC2" s="47" t="s">
        <v>69</v>
      </c>
      <c r="AD2" s="47" t="s">
        <v>70</v>
      </c>
      <c r="AE2" s="47" t="s">
        <v>71</v>
      </c>
      <c r="AF2" s="47" t="s">
        <v>72</v>
      </c>
      <c r="AG2" s="47" t="s">
        <v>73</v>
      </c>
      <c r="AH2" s="47" t="s">
        <v>74</v>
      </c>
      <c r="AI2" s="47" t="s">
        <v>75</v>
      </c>
      <c r="AJ2" s="47" t="s">
        <v>76</v>
      </c>
      <c r="AK2" s="48"/>
      <c r="AL2" s="47" t="str">
        <f>G1</f>
        <v>Pre-vaccination</v>
      </c>
      <c r="AM2" s="47" t="str">
        <f>Q1</f>
        <v>Post-vaccination</v>
      </c>
      <c r="AN2" s="48"/>
      <c r="AO2" s="48"/>
      <c r="AP2" s="48"/>
      <c r="AQ2" s="48"/>
      <c r="AR2" s="48"/>
      <c r="AS2" s="48"/>
      <c r="AT2" s="48"/>
      <c r="AU2" s="48"/>
      <c r="AV2" s="48"/>
      <c r="AW2" s="47" t="s">
        <v>77</v>
      </c>
      <c r="AX2" s="47"/>
      <c r="AY2" s="47" t="s">
        <v>67</v>
      </c>
      <c r="AZ2" s="47" t="s">
        <v>68</v>
      </c>
      <c r="BA2" s="47" t="s">
        <v>69</v>
      </c>
      <c r="BB2" s="47" t="s">
        <v>70</v>
      </c>
      <c r="BC2" s="47" t="s">
        <v>71</v>
      </c>
      <c r="BD2" s="47" t="s">
        <v>72</v>
      </c>
      <c r="BE2" s="47" t="s">
        <v>73</v>
      </c>
      <c r="BF2" s="47" t="s">
        <v>74</v>
      </c>
      <c r="BG2" s="47" t="s">
        <v>75</v>
      </c>
      <c r="BH2" s="47" t="s">
        <v>76</v>
      </c>
      <c r="BI2" s="47" t="s">
        <v>67</v>
      </c>
      <c r="BJ2" s="47" t="s">
        <v>68</v>
      </c>
      <c r="BK2" s="47" t="s">
        <v>69</v>
      </c>
      <c r="BL2" s="47" t="s">
        <v>70</v>
      </c>
      <c r="BM2" s="47" t="s">
        <v>71</v>
      </c>
      <c r="BN2" s="47" t="s">
        <v>72</v>
      </c>
      <c r="BO2" s="47" t="s">
        <v>73</v>
      </c>
      <c r="BP2" s="47" t="s">
        <v>74</v>
      </c>
      <c r="BQ2" s="47" t="s">
        <v>75</v>
      </c>
      <c r="BR2" s="47" t="s">
        <v>76</v>
      </c>
    </row>
    <row r="3" spans="1:70" ht="15" customHeight="1" x14ac:dyDescent="0.3">
      <c r="A3" s="49" t="s">
        <v>78</v>
      </c>
      <c r="B3" s="49"/>
      <c r="C3" s="49"/>
      <c r="D3" s="49"/>
      <c r="E3" s="49"/>
      <c r="F3" s="49"/>
      <c r="G3" s="50">
        <f>SUMPRODUCT(G4:G104,$C$4:$C$104)</f>
        <v>1.1583502489531569E-2</v>
      </c>
      <c r="H3" s="50">
        <f t="shared" ref="H3:AJ3" si="0">SUMPRODUCT(H4:H104,$C$4:$C$104)</f>
        <v>1.4883078863603618E-3</v>
      </c>
      <c r="I3" s="50">
        <f t="shared" si="0"/>
        <v>6.6823067654969764E-3</v>
      </c>
      <c r="J3" s="50">
        <f t="shared" si="0"/>
        <v>6.9872327905663451E-4</v>
      </c>
      <c r="K3" s="50">
        <f t="shared" si="0"/>
        <v>0.12334950189331575</v>
      </c>
      <c r="L3" s="50">
        <f t="shared" si="0"/>
        <v>1.5797194393521469E-2</v>
      </c>
      <c r="M3" s="50">
        <f t="shared" si="0"/>
        <v>7.9051287322642379E-3</v>
      </c>
      <c r="N3" s="50">
        <f t="shared" si="0"/>
        <v>9.2516764081050835E-4</v>
      </c>
      <c r="O3" s="50">
        <f t="shared" si="0"/>
        <v>19.893507175521506</v>
      </c>
      <c r="P3" s="108">
        <f t="shared" si="0"/>
        <v>2.5560199640352859</v>
      </c>
      <c r="Q3" s="50">
        <f t="shared" si="0"/>
        <v>4.8558042436116318E-3</v>
      </c>
      <c r="R3" s="50">
        <f t="shared" si="0"/>
        <v>6.2389866596226375E-4</v>
      </c>
      <c r="S3" s="50">
        <f t="shared" si="0"/>
        <v>2.8012229960963329E-3</v>
      </c>
      <c r="T3" s="50">
        <f t="shared" si="0"/>
        <v>2.9290479858054113E-4</v>
      </c>
      <c r="U3" s="50">
        <f t="shared" si="0"/>
        <v>5.1708111193677977E-2</v>
      </c>
      <c r="V3" s="50">
        <f t="shared" si="0"/>
        <v>6.6221838897642018E-3</v>
      </c>
      <c r="W3" s="50">
        <f t="shared" si="0"/>
        <v>3.3138299645651681E-3</v>
      </c>
      <c r="X3" s="50">
        <f t="shared" si="0"/>
        <v>3.8783027502776535E-4</v>
      </c>
      <c r="Y3" s="50">
        <f t="shared" si="0"/>
        <v>8.3393582079786182</v>
      </c>
      <c r="Z3" s="50">
        <f t="shared" si="0"/>
        <v>1.0714835689235913</v>
      </c>
      <c r="AA3" s="50">
        <f t="shared" si="0"/>
        <v>6.727698245919931E-3</v>
      </c>
      <c r="AB3" s="50">
        <f t="shared" si="0"/>
        <v>8.64409220398098E-4</v>
      </c>
      <c r="AC3" s="50">
        <f t="shared" si="0"/>
        <v>3.8810837694006439E-3</v>
      </c>
      <c r="AD3" s="50">
        <f t="shared" si="0"/>
        <v>4.0581848047609322E-4</v>
      </c>
      <c r="AE3" s="50">
        <f t="shared" si="0"/>
        <v>7.1641390699637791E-2</v>
      </c>
      <c r="AF3" s="50">
        <f t="shared" si="0"/>
        <v>9.1750105037572745E-3</v>
      </c>
      <c r="AG3" s="50">
        <f t="shared" si="0"/>
        <v>4.5912987676990716E-3</v>
      </c>
      <c r="AH3" s="50">
        <f t="shared" si="0"/>
        <v>5.3733736578274387E-4</v>
      </c>
      <c r="AI3" s="50">
        <f t="shared" si="0"/>
        <v>11.554148967542895</v>
      </c>
      <c r="AJ3" s="50">
        <f t="shared" si="0"/>
        <v>1.484536395111693</v>
      </c>
      <c r="AK3" s="48"/>
      <c r="AL3" s="48"/>
      <c r="AM3" s="48"/>
      <c r="AN3" s="48"/>
      <c r="AO3" s="48"/>
      <c r="AP3" s="48"/>
      <c r="AQ3" s="48"/>
      <c r="AR3" s="48"/>
      <c r="AS3" s="48"/>
      <c r="AT3" s="48"/>
      <c r="AU3" s="48"/>
      <c r="AV3" s="6" t="s">
        <v>79</v>
      </c>
      <c r="AW3" s="51">
        <f>Customisation!$H$18+Customisation!$H$19*4</f>
        <v>0.48399999999999999</v>
      </c>
      <c r="AX3" s="51"/>
      <c r="AY3" s="50">
        <f t="shared" ref="AY3:BR3" si="1">SUMPRODUCT(AY4:AY104,$C$4:$C$104)</f>
        <v>4.1422604902564874E-3</v>
      </c>
      <c r="AZ3" s="50">
        <f t="shared" si="1"/>
        <v>5.3221890016246539E-4</v>
      </c>
      <c r="BA3" s="50">
        <f t="shared" si="1"/>
        <v>2.3895928993417177E-3</v>
      </c>
      <c r="BB3" s="50">
        <f t="shared" si="1"/>
        <v>2.4986344459065256E-4</v>
      </c>
      <c r="BC3" s="50">
        <f t="shared" si="1"/>
        <v>4.4109781877049725E-2</v>
      </c>
      <c r="BD3" s="50">
        <f t="shared" si="1"/>
        <v>5.6490767151232786E-3</v>
      </c>
      <c r="BE3" s="50">
        <f t="shared" si="1"/>
        <v>2.8268740346576917E-3</v>
      </c>
      <c r="BF3" s="50">
        <f t="shared" si="1"/>
        <v>3.3083994835383804E-4</v>
      </c>
      <c r="BG3" s="50">
        <f t="shared" si="1"/>
        <v>7.1139181659664938</v>
      </c>
      <c r="BH3" s="50">
        <f t="shared" si="1"/>
        <v>0.91403273913901817</v>
      </c>
      <c r="BI3" s="50">
        <f t="shared" si="1"/>
        <v>7.1354375335514429E-4</v>
      </c>
      <c r="BJ3" s="50">
        <f t="shared" si="1"/>
        <v>9.1679765799798209E-5</v>
      </c>
      <c r="BK3" s="50">
        <f t="shared" si="1"/>
        <v>4.1163009675461361E-4</v>
      </c>
      <c r="BL3" s="50">
        <f t="shared" si="1"/>
        <v>4.3041353989888682E-5</v>
      </c>
      <c r="BM3" s="50">
        <f t="shared" si="1"/>
        <v>7.5983293166282505E-3</v>
      </c>
      <c r="BN3" s="50">
        <f t="shared" si="1"/>
        <v>9.7310717464092213E-4</v>
      </c>
      <c r="BO3" s="50">
        <f t="shared" si="1"/>
        <v>4.8695592990747705E-4</v>
      </c>
      <c r="BP3" s="50">
        <f t="shared" si="1"/>
        <v>5.6990326673927351E-5</v>
      </c>
      <c r="BQ3" s="50">
        <f t="shared" si="1"/>
        <v>1.2254400420121245</v>
      </c>
      <c r="BR3" s="50">
        <f t="shared" si="1"/>
        <v>0.15745082978457339</v>
      </c>
    </row>
    <row r="4" spans="1:70" ht="14.25" customHeight="1" x14ac:dyDescent="0.3">
      <c r="A4" s="1">
        <v>0</v>
      </c>
      <c r="B4" s="52">
        <f>'Life table'!D2</f>
        <v>1</v>
      </c>
      <c r="C4" s="52">
        <f>IF($A4&lt;Customisation!$H$13,0,B4)/LOOKUP(Customisation!$H$13,$A$4:$A$104,$B$4:$B$104)</f>
        <v>0</v>
      </c>
      <c r="D4" s="1">
        <f>IF($A4&lt;=Customisation!$H$13,1,1/(1+Customisation!$H$21)^($A4-Customisation!$H$13))</f>
        <v>1</v>
      </c>
      <c r="E4" s="1">
        <v>0</v>
      </c>
      <c r="F4" s="1">
        <f t="shared" ref="F4:F104" si="2">C4*D4</f>
        <v>0</v>
      </c>
      <c r="G4" s="53">
        <f>'Age data'!M8*Customisation!$H$22</f>
        <v>0</v>
      </c>
      <c r="H4" s="53">
        <f t="shared" ref="H4:H104" si="3">G4*D4</f>
        <v>0</v>
      </c>
      <c r="I4" s="53">
        <f>'Age data'!N8*Customisation!$H$22</f>
        <v>0</v>
      </c>
      <c r="J4" s="54">
        <f t="shared" ref="J4:J104" si="4">I4*D4</f>
        <v>0</v>
      </c>
      <c r="K4" s="53">
        <f>I4*'Life table'!I2</f>
        <v>0</v>
      </c>
      <c r="L4" s="53">
        <f>J4*'Life table'!J2</f>
        <v>0</v>
      </c>
      <c r="M4" s="53">
        <f t="shared" ref="M4:M104" si="5">(G4-I4)*$AW$3+I4*$AW$4</f>
        <v>0</v>
      </c>
      <c r="N4" s="53">
        <f>((G4-I4)*$AW$5+I4*$AW$6)/(1+Customisation!$H$21)^($A4-Customisation!$E$13)</f>
        <v>0</v>
      </c>
      <c r="O4" s="53">
        <f>G4*Customisation!$H$17</f>
        <v>0</v>
      </c>
      <c r="P4" s="109">
        <f>O4/(1+Customisation!$H$21)^($A4-Customisation!$E$13)</f>
        <v>0</v>
      </c>
      <c r="Q4" s="53">
        <f>IF($A4&lt;Customisation!$H$13,G4,G4*(1-Customisation!$H$11*Customisation!$H$12))</f>
        <v>0</v>
      </c>
      <c r="R4" s="53">
        <f>IF($A4&lt;Customisation!$H$13,H4,H4*(1-Customisation!$H$11*Customisation!$H$12))</f>
        <v>0</v>
      </c>
      <c r="S4" s="53">
        <f>IF($A4&lt;Customisation!$H$13,I4,I4*(1-Customisation!$H$11*Customisation!$H$12))</f>
        <v>0</v>
      </c>
      <c r="T4" s="53">
        <f>IF($A4&lt;Customisation!$H$13,J4,J4*(1-Customisation!$H$11*Customisation!$H$12))</f>
        <v>0</v>
      </c>
      <c r="U4" s="53">
        <f>IF($A4&lt;Customisation!$H$13,K4,K4*(1-Customisation!$H$11*Customisation!$H$12))</f>
        <v>0</v>
      </c>
      <c r="V4" s="53">
        <f>IF($A4&lt;Customisation!$H$13,L4,L4*(1-Customisation!$H$11*Customisation!$H$12))</f>
        <v>0</v>
      </c>
      <c r="W4" s="53">
        <f>IF($A4&lt;Customisation!$H$13,M4,M4*(1-Customisation!$H$11*Customisation!$H$12))</f>
        <v>0</v>
      </c>
      <c r="X4" s="53">
        <f>IF($A4&lt;Customisation!$H$13,N4,N4*(1-Customisation!$H$11*Customisation!$H$12))</f>
        <v>0</v>
      </c>
      <c r="Y4" s="53">
        <f>IF($A4&lt;Customisation!$H$13,O4,O4*(1-Customisation!$H$11*Customisation!$H$12))</f>
        <v>0</v>
      </c>
      <c r="Z4" s="53">
        <f>IF($A4&lt;Customisation!$H$13,P4,P4*(1-Customisation!$H$11*Customisation!$H$12))</f>
        <v>0</v>
      </c>
      <c r="AA4" s="53">
        <f>G4-Q4</f>
        <v>0</v>
      </c>
      <c r="AB4" s="53">
        <f t="shared" ref="AB4:AJ4" si="6">H4-R4</f>
        <v>0</v>
      </c>
      <c r="AC4" s="53">
        <f t="shared" si="6"/>
        <v>0</v>
      </c>
      <c r="AD4" s="53">
        <f t="shared" si="6"/>
        <v>0</v>
      </c>
      <c r="AE4" s="53">
        <f t="shared" si="6"/>
        <v>0</v>
      </c>
      <c r="AF4" s="53">
        <f t="shared" si="6"/>
        <v>0</v>
      </c>
      <c r="AG4" s="53">
        <f t="shared" si="6"/>
        <v>0</v>
      </c>
      <c r="AH4" s="53">
        <f t="shared" si="6"/>
        <v>0</v>
      </c>
      <c r="AI4" s="53">
        <f t="shared" si="6"/>
        <v>0</v>
      </c>
      <c r="AJ4" s="53">
        <f t="shared" si="6"/>
        <v>0</v>
      </c>
      <c r="AK4" s="1"/>
      <c r="AL4" s="55">
        <f t="shared" ref="AL4:AL104" si="7">G4*100000</f>
        <v>0</v>
      </c>
      <c r="AM4" s="55">
        <f t="shared" ref="AM4:AM104" si="8">Q4*100000</f>
        <v>0</v>
      </c>
      <c r="AN4" s="1"/>
      <c r="AO4" s="1"/>
      <c r="AP4" s="1"/>
      <c r="AQ4" s="1"/>
      <c r="AR4" s="1"/>
      <c r="AS4" s="1"/>
      <c r="AT4" s="1"/>
      <c r="AU4" s="1"/>
      <c r="AV4" s="6" t="s">
        <v>80</v>
      </c>
      <c r="AW4" s="51">
        <f>Customisation!$H$18+Customisation!$H$20</f>
        <v>0.82800000000000007</v>
      </c>
      <c r="AX4" s="51"/>
      <c r="AY4" s="53">
        <f>IF($A4&lt;Customisation!$H$13,G4,G4*(1-Customisation!$H$24*Customisation!$H$12))</f>
        <v>0</v>
      </c>
      <c r="AZ4" s="53">
        <f>IF($A4&lt;Customisation!$H$13,H4,H4*(1-Customisation!$H$24*Customisation!$H$12))</f>
        <v>0</v>
      </c>
      <c r="BA4" s="53">
        <f>IF($A4&lt;Customisation!$H$13,I4,I4*(1-Customisation!$H$24*Customisation!$H$12))</f>
        <v>0</v>
      </c>
      <c r="BB4" s="53">
        <f>IF($A4&lt;Customisation!$H$13,J4,J4*(1-Customisation!$H$24*Customisation!$H$12))</f>
        <v>0</v>
      </c>
      <c r="BC4" s="53">
        <f>IF($A4&lt;Customisation!$H$13,K4,K4*(1-Customisation!$H$24*Customisation!$H$12))</f>
        <v>0</v>
      </c>
      <c r="BD4" s="53">
        <f>IF($A4&lt;Customisation!$H$13,L4,L4*(1-Customisation!$H$24*Customisation!$H$12))</f>
        <v>0</v>
      </c>
      <c r="BE4" s="53">
        <f>IF($A4&lt;Customisation!$H$13,M4,M4*(1-Customisation!$H$24*Customisation!$H$12))</f>
        <v>0</v>
      </c>
      <c r="BF4" s="53">
        <f>IF($A4&lt;Customisation!$H$13,N4,N4*(1-Customisation!$H$24*Customisation!$H$12))</f>
        <v>0</v>
      </c>
      <c r="BG4" s="53">
        <f>IF($A4&lt;Customisation!$H$13,O4,O4*(1-Customisation!$H$24*Customisation!$H$12))</f>
        <v>0</v>
      </c>
      <c r="BH4" s="53">
        <f>IF($A4&lt;Customisation!$H$13,P4,P4*(1-Customisation!$H$24*Customisation!$H$12))</f>
        <v>0</v>
      </c>
      <c r="BI4" s="53">
        <f t="shared" ref="BI4:BR4" si="9">Q4-AY4</f>
        <v>0</v>
      </c>
      <c r="BJ4" s="53">
        <f t="shared" si="9"/>
        <v>0</v>
      </c>
      <c r="BK4" s="53">
        <f t="shared" si="9"/>
        <v>0</v>
      </c>
      <c r="BL4" s="53">
        <f t="shared" si="9"/>
        <v>0</v>
      </c>
      <c r="BM4" s="53">
        <f t="shared" si="9"/>
        <v>0</v>
      </c>
      <c r="BN4" s="53">
        <f t="shared" si="9"/>
        <v>0</v>
      </c>
      <c r="BO4" s="53">
        <f t="shared" si="9"/>
        <v>0</v>
      </c>
      <c r="BP4" s="53">
        <f t="shared" si="9"/>
        <v>0</v>
      </c>
      <c r="BQ4" s="53">
        <f t="shared" si="9"/>
        <v>0</v>
      </c>
      <c r="BR4" s="53">
        <f t="shared" si="9"/>
        <v>0</v>
      </c>
    </row>
    <row r="5" spans="1:70" ht="14.25" customHeight="1" x14ac:dyDescent="0.3">
      <c r="A5" s="1">
        <f t="shared" ref="A5:A15" si="10">A4+1</f>
        <v>1</v>
      </c>
      <c r="B5" s="52">
        <f>'Life table'!D3</f>
        <v>0.98846000000000001</v>
      </c>
      <c r="C5" s="52">
        <f>IF($A5&lt;Customisation!$H$13,0,B5)/LOOKUP(Customisation!$H$13,$A$4:$A$104,$B$4:$B$104)</f>
        <v>0</v>
      </c>
      <c r="D5" s="1">
        <f>IF($A5&lt;=Customisation!$H$13,1,1/(1+Customisation!$H$21)^($A5-Customisation!$H$13))</f>
        <v>1</v>
      </c>
      <c r="E5" s="1">
        <f t="shared" ref="E5:E104" si="11">E4+D4</f>
        <v>1</v>
      </c>
      <c r="F5" s="1">
        <f t="shared" si="2"/>
        <v>0</v>
      </c>
      <c r="G5" s="53">
        <f>'Age data'!M9*Customisation!$H$22</f>
        <v>0</v>
      </c>
      <c r="H5" s="53">
        <f>G5*D5</f>
        <v>0</v>
      </c>
      <c r="I5" s="53">
        <f>'Age data'!N9*Customisation!$H$22</f>
        <v>0</v>
      </c>
      <c r="J5" s="54">
        <f t="shared" si="4"/>
        <v>0</v>
      </c>
      <c r="K5" s="53">
        <f>I5*'Life table'!I3</f>
        <v>0</v>
      </c>
      <c r="L5" s="53">
        <f>J5*'Life table'!J3</f>
        <v>0</v>
      </c>
      <c r="M5" s="53">
        <f>(G5-I5)*$AW$3+I5*$AW$4</f>
        <v>0</v>
      </c>
      <c r="N5" s="53">
        <f>((G5-I5)*$AW$5+I5*$AW$6)/(1+Customisation!$H$21)^($A5-Customisation!$E$13)</f>
        <v>0</v>
      </c>
      <c r="O5" s="53">
        <f>G5*Customisation!$H$17</f>
        <v>0</v>
      </c>
      <c r="P5" s="109">
        <f>O5/(1+Customisation!$H$21)^($A5-Customisation!$E$13)</f>
        <v>0</v>
      </c>
      <c r="Q5" s="53">
        <f>IF($A5&lt;Customisation!$H$13,G5,G5*(1-Customisation!$H$11*Customisation!$H$12))</f>
        <v>0</v>
      </c>
      <c r="R5" s="53">
        <f>IF($A5&lt;Customisation!$H$13,H5,H5*(1-Customisation!$H$11*Customisation!$H$12))</f>
        <v>0</v>
      </c>
      <c r="S5" s="53">
        <f>IF($A5&lt;Customisation!$H$13,I5,I5*(1-Customisation!$H$11*Customisation!$H$12))</f>
        <v>0</v>
      </c>
      <c r="T5" s="53">
        <f>IF($A5&lt;Customisation!$H$13,J5,J5*(1-Customisation!$H$11*Customisation!$H$12))</f>
        <v>0</v>
      </c>
      <c r="U5" s="53">
        <f>IF($A5&lt;Customisation!$H$13,K5,K5*(1-Customisation!$H$11*Customisation!$H$12))</f>
        <v>0</v>
      </c>
      <c r="V5" s="53">
        <f>IF($A5&lt;Customisation!$H$13,L5,L5*(1-Customisation!$H$11*Customisation!$H$12))</f>
        <v>0</v>
      </c>
      <c r="W5" s="53">
        <f>IF($A5&lt;Customisation!$H$13,M5,M5*(1-Customisation!$H$11*Customisation!$H$12))</f>
        <v>0</v>
      </c>
      <c r="X5" s="53">
        <f>IF($A5&lt;Customisation!$H$13,N5,N5*(1-Customisation!$H$11*Customisation!$H$12))</f>
        <v>0</v>
      </c>
      <c r="Y5" s="53">
        <f>IF($A5&lt;Customisation!$H$13,O5,O5*(1-Customisation!$H$11*Customisation!$H$12))</f>
        <v>0</v>
      </c>
      <c r="Z5" s="53">
        <f>IF($A5&lt;Customisation!$H$13,P5,P5*(1-Customisation!$H$11*Customisation!$H$12))</f>
        <v>0</v>
      </c>
      <c r="AA5" s="53">
        <f t="shared" ref="AA5:AJ5" si="12">G5-Q5</f>
        <v>0</v>
      </c>
      <c r="AB5" s="53">
        <f t="shared" si="12"/>
        <v>0</v>
      </c>
      <c r="AC5" s="53">
        <f t="shared" si="12"/>
        <v>0</v>
      </c>
      <c r="AD5" s="53">
        <f t="shared" si="12"/>
        <v>0</v>
      </c>
      <c r="AE5" s="53">
        <f t="shared" si="12"/>
        <v>0</v>
      </c>
      <c r="AF5" s="53">
        <f t="shared" si="12"/>
        <v>0</v>
      </c>
      <c r="AG5" s="53">
        <f t="shared" si="12"/>
        <v>0</v>
      </c>
      <c r="AH5" s="53">
        <f t="shared" si="12"/>
        <v>0</v>
      </c>
      <c r="AI5" s="53">
        <f t="shared" si="12"/>
        <v>0</v>
      </c>
      <c r="AJ5" s="53">
        <f t="shared" si="12"/>
        <v>0</v>
      </c>
      <c r="AK5" s="1"/>
      <c r="AL5" s="55">
        <f t="shared" si="7"/>
        <v>0</v>
      </c>
      <c r="AM5" s="55">
        <f t="shared" si="8"/>
        <v>0</v>
      </c>
      <c r="AN5" s="1"/>
      <c r="AO5" s="1"/>
      <c r="AP5" s="1"/>
      <c r="AQ5" s="1"/>
      <c r="AR5" s="1"/>
      <c r="AS5" s="1"/>
      <c r="AT5" s="1"/>
      <c r="AU5" s="1"/>
      <c r="AV5" s="6" t="s">
        <v>81</v>
      </c>
      <c r="AW5" s="51">
        <f>Customisation!$H$18+Customisation!$H$19*(1/(1+'Country selection'!$E$21)+1/(1+'Country selection'!$E$21)^2+1/(1+'Country selection'!$E$21)^3+1/(1+'Country selection'!$E$21)^4)</f>
        <v>0.46175157470395567</v>
      </c>
      <c r="AX5" s="51"/>
      <c r="AY5" s="53">
        <f>IF($A5&lt;Customisation!$H$13,G5,G5*(1-Customisation!$H$24*Customisation!$H$12))</f>
        <v>0</v>
      </c>
      <c r="AZ5" s="53">
        <f>IF($A5&lt;Customisation!$H$13,H5,H5*(1-Customisation!$H$24*Customisation!$H$12))</f>
        <v>0</v>
      </c>
      <c r="BA5" s="53">
        <f>IF($A5&lt;Customisation!$H$13,I5,I5*(1-Customisation!$H$24*Customisation!$H$12))</f>
        <v>0</v>
      </c>
      <c r="BB5" s="53">
        <f>IF($A5&lt;Customisation!$H$13,J5,J5*(1-Customisation!$H$24*Customisation!$H$12))</f>
        <v>0</v>
      </c>
      <c r="BC5" s="53">
        <f>IF($A5&lt;Customisation!$H$13,K5,K5*(1-Customisation!$H$24*Customisation!$H$12))</f>
        <v>0</v>
      </c>
      <c r="BD5" s="53">
        <f>IF($A5&lt;Customisation!$H$13,L5,L5*(1-Customisation!$H$24*Customisation!$H$12))</f>
        <v>0</v>
      </c>
      <c r="BE5" s="53">
        <f>IF($A5&lt;Customisation!$H$13,M5,M5*(1-Customisation!$H$24*Customisation!$H$12))</f>
        <v>0</v>
      </c>
      <c r="BF5" s="53">
        <f>IF($A5&lt;Customisation!$H$13,N5,N5*(1-Customisation!$H$24*Customisation!$H$12))</f>
        <v>0</v>
      </c>
      <c r="BG5" s="53">
        <f>IF($A5&lt;Customisation!$H$13,O5,O5*(1-Customisation!$H$24*Customisation!$H$12))</f>
        <v>0</v>
      </c>
      <c r="BH5" s="53">
        <f>IF($A5&lt;Customisation!$H$13,P5,P5*(1-Customisation!$H$24*Customisation!$H$12))</f>
        <v>0</v>
      </c>
      <c r="BI5" s="53">
        <f t="shared" ref="BI5:BI68" si="13">Q5-AY5</f>
        <v>0</v>
      </c>
      <c r="BJ5" s="53">
        <f t="shared" ref="BJ5:BJ68" si="14">R5-AZ5</f>
        <v>0</v>
      </c>
      <c r="BK5" s="53">
        <f t="shared" ref="BK5:BK68" si="15">S5-BA5</f>
        <v>0</v>
      </c>
      <c r="BL5" s="53">
        <f t="shared" ref="BL5:BL68" si="16">T5-BB5</f>
        <v>0</v>
      </c>
      <c r="BM5" s="53">
        <f t="shared" ref="BM5:BM68" si="17">U5-BC5</f>
        <v>0</v>
      </c>
      <c r="BN5" s="53">
        <f t="shared" ref="BN5:BN68" si="18">V5-BD5</f>
        <v>0</v>
      </c>
      <c r="BO5" s="53">
        <f t="shared" ref="BO5:BO68" si="19">W5-BE5</f>
        <v>0</v>
      </c>
      <c r="BP5" s="53">
        <f t="shared" ref="BP5:BP68" si="20">X5-BF5</f>
        <v>0</v>
      </c>
      <c r="BQ5" s="53">
        <f t="shared" ref="BQ5:BQ68" si="21">Y5-BG5</f>
        <v>0</v>
      </c>
      <c r="BR5" s="53">
        <f t="shared" ref="BR5:BR68" si="22">Z5-BH5</f>
        <v>0</v>
      </c>
    </row>
    <row r="6" spans="1:70" ht="14.25" customHeight="1" x14ac:dyDescent="0.3">
      <c r="A6" s="1">
        <f t="shared" si="10"/>
        <v>2</v>
      </c>
      <c r="B6" s="52">
        <f>'Life table'!D4</f>
        <v>0.98794600080000006</v>
      </c>
      <c r="C6" s="52">
        <f>IF($A6&lt;Customisation!$H$13,0,B6)/LOOKUP(Customisation!$H$13,$A$4:$A$104,$B$4:$B$104)</f>
        <v>0</v>
      </c>
      <c r="D6" s="1">
        <f>IF($A6&lt;=Customisation!$H$13,1,1/(1+Customisation!$H$21)^($A6-Customisation!$H$13))</f>
        <v>1</v>
      </c>
      <c r="E6" s="1">
        <f t="shared" si="11"/>
        <v>2</v>
      </c>
      <c r="F6" s="1">
        <f t="shared" si="2"/>
        <v>0</v>
      </c>
      <c r="G6" s="53">
        <f>'Age data'!M10*Customisation!$H$22</f>
        <v>0</v>
      </c>
      <c r="H6" s="53">
        <f t="shared" si="3"/>
        <v>0</v>
      </c>
      <c r="I6" s="53">
        <f>'Age data'!N10*Customisation!$H$22</f>
        <v>0</v>
      </c>
      <c r="J6" s="54">
        <f>I6*D6</f>
        <v>0</v>
      </c>
      <c r="K6" s="53">
        <f>I6*'Life table'!I4</f>
        <v>0</v>
      </c>
      <c r="L6" s="53">
        <f>J6*'Life table'!J4</f>
        <v>0</v>
      </c>
      <c r="M6" s="53">
        <f t="shared" si="5"/>
        <v>0</v>
      </c>
      <c r="N6" s="53">
        <f>((G6-I6)*$AW$5+I6*$AW$6)/(1+Customisation!$H$21)^($A6-Customisation!$E$13)</f>
        <v>0</v>
      </c>
      <c r="O6" s="53">
        <f>G6*Customisation!$H$17</f>
        <v>0</v>
      </c>
      <c r="P6" s="109">
        <f>O6/(1+Customisation!$H$21)^($A6-Customisation!$E$13)</f>
        <v>0</v>
      </c>
      <c r="Q6" s="53">
        <f>IF($A6&lt;Customisation!$H$13,G6,G6*(1-Customisation!$H$11*Customisation!$H$12))</f>
        <v>0</v>
      </c>
      <c r="R6" s="53">
        <f>IF($A6&lt;Customisation!$H$13,H6,H6*(1-Customisation!$H$11*Customisation!$H$12))</f>
        <v>0</v>
      </c>
      <c r="S6" s="53">
        <f>IF($A6&lt;Customisation!$H$13,I6,I6*(1-Customisation!$H$11*Customisation!$H$12))</f>
        <v>0</v>
      </c>
      <c r="T6" s="53">
        <f>IF($A6&lt;Customisation!$H$13,J6,J6*(1-Customisation!$H$11*Customisation!$H$12))</f>
        <v>0</v>
      </c>
      <c r="U6" s="53">
        <f>IF($A6&lt;Customisation!$H$13,K6,K6*(1-Customisation!$H$11*Customisation!$H$12))</f>
        <v>0</v>
      </c>
      <c r="V6" s="53">
        <f>IF($A6&lt;Customisation!$H$13,L6,L6*(1-Customisation!$H$11*Customisation!$H$12))</f>
        <v>0</v>
      </c>
      <c r="W6" s="53">
        <f>IF($A6&lt;Customisation!$H$13,M6,M6*(1-Customisation!$H$11*Customisation!$H$12))</f>
        <v>0</v>
      </c>
      <c r="X6" s="53">
        <f>IF($A6&lt;Customisation!$H$13,N6,N6*(1-Customisation!$H$11*Customisation!$H$12))</f>
        <v>0</v>
      </c>
      <c r="Y6" s="53">
        <f>IF($A6&lt;Customisation!$H$13,O6,O6*(1-Customisation!$H$11*Customisation!$H$12))</f>
        <v>0</v>
      </c>
      <c r="Z6" s="53">
        <f>IF($A6&lt;Customisation!$H$13,P6,P6*(1-Customisation!$H$11*Customisation!$H$12))</f>
        <v>0</v>
      </c>
      <c r="AA6" s="53">
        <f t="shared" ref="AA6:AJ6" si="23">G6-Q6</f>
        <v>0</v>
      </c>
      <c r="AB6" s="53">
        <f t="shared" si="23"/>
        <v>0</v>
      </c>
      <c r="AC6" s="53">
        <f t="shared" si="23"/>
        <v>0</v>
      </c>
      <c r="AD6" s="53">
        <f t="shared" si="23"/>
        <v>0</v>
      </c>
      <c r="AE6" s="53">
        <f t="shared" si="23"/>
        <v>0</v>
      </c>
      <c r="AF6" s="53">
        <f t="shared" si="23"/>
        <v>0</v>
      </c>
      <c r="AG6" s="53">
        <f t="shared" si="23"/>
        <v>0</v>
      </c>
      <c r="AH6" s="53">
        <f t="shared" si="23"/>
        <v>0</v>
      </c>
      <c r="AI6" s="53">
        <f t="shared" si="23"/>
        <v>0</v>
      </c>
      <c r="AJ6" s="53">
        <f t="shared" si="23"/>
        <v>0</v>
      </c>
      <c r="AK6" s="1"/>
      <c r="AL6" s="55">
        <f t="shared" si="7"/>
        <v>0</v>
      </c>
      <c r="AM6" s="55">
        <f t="shared" si="8"/>
        <v>0</v>
      </c>
      <c r="AN6" s="1"/>
      <c r="AO6" s="1"/>
      <c r="AP6" s="1"/>
      <c r="AQ6" s="1"/>
      <c r="AR6" s="1"/>
      <c r="AS6" s="1"/>
      <c r="AT6" s="1"/>
      <c r="AU6" s="1"/>
      <c r="AV6" s="6" t="s">
        <v>82</v>
      </c>
      <c r="AW6" s="56">
        <f>Customisation!$H$18+Customisation!$H$20*1/(1+'Country selection'!$E$21)</f>
        <v>0.80228571428571427</v>
      </c>
      <c r="AX6" s="56"/>
      <c r="AY6" s="53">
        <f>IF($A6&lt;Customisation!$H$13,G6,G6*(1-Customisation!$H$24*Customisation!$H$12))</f>
        <v>0</v>
      </c>
      <c r="AZ6" s="53">
        <f>IF($A6&lt;Customisation!$H$13,H6,H6*(1-Customisation!$H$24*Customisation!$H$12))</f>
        <v>0</v>
      </c>
      <c r="BA6" s="53">
        <f>IF($A6&lt;Customisation!$H$13,I6,I6*(1-Customisation!$H$24*Customisation!$H$12))</f>
        <v>0</v>
      </c>
      <c r="BB6" s="53">
        <f>IF($A6&lt;Customisation!$H$13,J6,J6*(1-Customisation!$H$24*Customisation!$H$12))</f>
        <v>0</v>
      </c>
      <c r="BC6" s="53">
        <f>IF($A6&lt;Customisation!$H$13,K6,K6*(1-Customisation!$H$24*Customisation!$H$12))</f>
        <v>0</v>
      </c>
      <c r="BD6" s="53">
        <f>IF($A6&lt;Customisation!$H$13,L6,L6*(1-Customisation!$H$24*Customisation!$H$12))</f>
        <v>0</v>
      </c>
      <c r="BE6" s="53">
        <f>IF($A6&lt;Customisation!$H$13,M6,M6*(1-Customisation!$H$24*Customisation!$H$12))</f>
        <v>0</v>
      </c>
      <c r="BF6" s="53">
        <f>IF($A6&lt;Customisation!$H$13,N6,N6*(1-Customisation!$H$24*Customisation!$H$12))</f>
        <v>0</v>
      </c>
      <c r="BG6" s="53">
        <f>IF($A6&lt;Customisation!$H$13,O6,O6*(1-Customisation!$H$24*Customisation!$H$12))</f>
        <v>0</v>
      </c>
      <c r="BH6" s="53">
        <f>IF($A6&lt;Customisation!$H$13,P6,P6*(1-Customisation!$H$24*Customisation!$H$12))</f>
        <v>0</v>
      </c>
      <c r="BI6" s="53">
        <f t="shared" si="13"/>
        <v>0</v>
      </c>
      <c r="BJ6" s="53">
        <f t="shared" si="14"/>
        <v>0</v>
      </c>
      <c r="BK6" s="53">
        <f t="shared" si="15"/>
        <v>0</v>
      </c>
      <c r="BL6" s="53">
        <f t="shared" si="16"/>
        <v>0</v>
      </c>
      <c r="BM6" s="53">
        <f t="shared" si="17"/>
        <v>0</v>
      </c>
      <c r="BN6" s="53">
        <f t="shared" si="18"/>
        <v>0</v>
      </c>
      <c r="BO6" s="53">
        <f t="shared" si="19"/>
        <v>0</v>
      </c>
      <c r="BP6" s="53">
        <f t="shared" si="20"/>
        <v>0</v>
      </c>
      <c r="BQ6" s="53">
        <f t="shared" si="21"/>
        <v>0</v>
      </c>
      <c r="BR6" s="53">
        <f t="shared" si="22"/>
        <v>0</v>
      </c>
    </row>
    <row r="7" spans="1:70" ht="14.25" customHeight="1" x14ac:dyDescent="0.3">
      <c r="A7" s="1">
        <f t="shared" si="10"/>
        <v>3</v>
      </c>
      <c r="B7" s="52">
        <f>'Life table'!D5</f>
        <v>0.98756070185968803</v>
      </c>
      <c r="C7" s="52">
        <f>IF($A7&lt;Customisation!$H$13,0,B7)/LOOKUP(Customisation!$H$13,$A$4:$A$104,$B$4:$B$104)</f>
        <v>0</v>
      </c>
      <c r="D7" s="1">
        <f>IF($A7&lt;=Customisation!$H$13,1,1/(1+Customisation!$H$21)^($A7-Customisation!$H$13))</f>
        <v>1</v>
      </c>
      <c r="E7" s="1">
        <f t="shared" si="11"/>
        <v>3</v>
      </c>
      <c r="F7" s="1">
        <f t="shared" si="2"/>
        <v>0</v>
      </c>
      <c r="G7" s="53">
        <f>'Age data'!M11*Customisation!$H$22</f>
        <v>0</v>
      </c>
      <c r="H7" s="53">
        <f t="shared" si="3"/>
        <v>0</v>
      </c>
      <c r="I7" s="53">
        <f>'Age data'!N11*Customisation!$H$22</f>
        <v>0</v>
      </c>
      <c r="J7" s="54">
        <f t="shared" si="4"/>
        <v>0</v>
      </c>
      <c r="K7" s="53">
        <f>I7*'Life table'!I5</f>
        <v>0</v>
      </c>
      <c r="L7" s="53">
        <f>J7*'Life table'!J5</f>
        <v>0</v>
      </c>
      <c r="M7" s="53">
        <f t="shared" si="5"/>
        <v>0</v>
      </c>
      <c r="N7" s="53">
        <f>((G7-I7)*$AW$5+I7*$AW$6)/(1+Customisation!$H$21)^($A7-Customisation!$E$13)</f>
        <v>0</v>
      </c>
      <c r="O7" s="53">
        <f>G7*Customisation!$H$17</f>
        <v>0</v>
      </c>
      <c r="P7" s="109">
        <f>O7/(1+Customisation!$H$21)^($A7-Customisation!$E$13)</f>
        <v>0</v>
      </c>
      <c r="Q7" s="53">
        <f>IF($A7&lt;Customisation!$H$13,G7,G7*(1-Customisation!$H$11*Customisation!$H$12))</f>
        <v>0</v>
      </c>
      <c r="R7" s="53">
        <f>IF($A7&lt;Customisation!$H$13,H7,H7*(1-Customisation!$H$11*Customisation!$H$12))</f>
        <v>0</v>
      </c>
      <c r="S7" s="53">
        <f>IF($A7&lt;Customisation!$H$13,I7,I7*(1-Customisation!$H$11*Customisation!$H$12))</f>
        <v>0</v>
      </c>
      <c r="T7" s="53">
        <f>IF($A7&lt;Customisation!$H$13,J7,J7*(1-Customisation!$H$11*Customisation!$H$12))</f>
        <v>0</v>
      </c>
      <c r="U7" s="53">
        <f>IF($A7&lt;Customisation!$H$13,K7,K7*(1-Customisation!$H$11*Customisation!$H$12))</f>
        <v>0</v>
      </c>
      <c r="V7" s="53">
        <f>IF($A7&lt;Customisation!$H$13,L7,L7*(1-Customisation!$H$11*Customisation!$H$12))</f>
        <v>0</v>
      </c>
      <c r="W7" s="53">
        <f>IF($A7&lt;Customisation!$H$13,M7,M7*(1-Customisation!$H$11*Customisation!$H$12))</f>
        <v>0</v>
      </c>
      <c r="X7" s="53">
        <f>IF($A7&lt;Customisation!$H$13,N7,N7*(1-Customisation!$H$11*Customisation!$H$12))</f>
        <v>0</v>
      </c>
      <c r="Y7" s="53">
        <f>IF($A7&lt;Customisation!$H$13,O7,O7*(1-Customisation!$H$11*Customisation!$H$12))</f>
        <v>0</v>
      </c>
      <c r="Z7" s="53">
        <f>IF($A7&lt;Customisation!$H$13,P7,P7*(1-Customisation!$H$11*Customisation!$H$12))</f>
        <v>0</v>
      </c>
      <c r="AA7" s="53">
        <f t="shared" ref="AA7:AJ7" si="24">G7-Q7</f>
        <v>0</v>
      </c>
      <c r="AB7" s="53">
        <f t="shared" si="24"/>
        <v>0</v>
      </c>
      <c r="AC7" s="53">
        <f t="shared" si="24"/>
        <v>0</v>
      </c>
      <c r="AD7" s="53">
        <f t="shared" si="24"/>
        <v>0</v>
      </c>
      <c r="AE7" s="53">
        <f t="shared" si="24"/>
        <v>0</v>
      </c>
      <c r="AF7" s="53">
        <f t="shared" si="24"/>
        <v>0</v>
      </c>
      <c r="AG7" s="53">
        <f t="shared" si="24"/>
        <v>0</v>
      </c>
      <c r="AH7" s="53">
        <f t="shared" si="24"/>
        <v>0</v>
      </c>
      <c r="AI7" s="53">
        <f t="shared" si="24"/>
        <v>0</v>
      </c>
      <c r="AJ7" s="53">
        <f t="shared" si="24"/>
        <v>0</v>
      </c>
      <c r="AK7" s="1"/>
      <c r="AL7" s="55">
        <f t="shared" si="7"/>
        <v>0</v>
      </c>
      <c r="AM7" s="55">
        <f t="shared" si="8"/>
        <v>0</v>
      </c>
      <c r="AN7" s="1"/>
      <c r="AO7" s="1"/>
      <c r="AP7" s="1"/>
      <c r="AQ7" s="1"/>
      <c r="AR7" s="1"/>
      <c r="AS7" s="1"/>
      <c r="AT7" s="1"/>
      <c r="AU7" s="1"/>
      <c r="AV7" s="1"/>
      <c r="AW7" s="1"/>
      <c r="AX7" s="1"/>
      <c r="AY7" s="53">
        <f>IF($A7&lt;Customisation!$H$13,G7,G7*(1-Customisation!$H$24*Customisation!$H$12))</f>
        <v>0</v>
      </c>
      <c r="AZ7" s="53">
        <f>IF($A7&lt;Customisation!$H$13,H7,H7*(1-Customisation!$H$24*Customisation!$H$12))</f>
        <v>0</v>
      </c>
      <c r="BA7" s="53">
        <f>IF($A7&lt;Customisation!$H$13,I7,I7*(1-Customisation!$H$24*Customisation!$H$12))</f>
        <v>0</v>
      </c>
      <c r="BB7" s="53">
        <f>IF($A7&lt;Customisation!$H$13,J7,J7*(1-Customisation!$H$24*Customisation!$H$12))</f>
        <v>0</v>
      </c>
      <c r="BC7" s="53">
        <f>IF($A7&lt;Customisation!$H$13,K7,K7*(1-Customisation!$H$24*Customisation!$H$12))</f>
        <v>0</v>
      </c>
      <c r="BD7" s="53">
        <f>IF($A7&lt;Customisation!$H$13,L7,L7*(1-Customisation!$H$24*Customisation!$H$12))</f>
        <v>0</v>
      </c>
      <c r="BE7" s="53">
        <f>IF($A7&lt;Customisation!$H$13,M7,M7*(1-Customisation!$H$24*Customisation!$H$12))</f>
        <v>0</v>
      </c>
      <c r="BF7" s="53">
        <f>IF($A7&lt;Customisation!$H$13,N7,N7*(1-Customisation!$H$24*Customisation!$H$12))</f>
        <v>0</v>
      </c>
      <c r="BG7" s="53">
        <f>IF($A7&lt;Customisation!$H$13,O7,O7*(1-Customisation!$H$24*Customisation!$H$12))</f>
        <v>0</v>
      </c>
      <c r="BH7" s="53">
        <f>IF($A7&lt;Customisation!$H$13,P7,P7*(1-Customisation!$H$24*Customisation!$H$12))</f>
        <v>0</v>
      </c>
      <c r="BI7" s="53">
        <f t="shared" si="13"/>
        <v>0</v>
      </c>
      <c r="BJ7" s="53">
        <f t="shared" si="14"/>
        <v>0</v>
      </c>
      <c r="BK7" s="53">
        <f t="shared" si="15"/>
        <v>0</v>
      </c>
      <c r="BL7" s="53">
        <f t="shared" si="16"/>
        <v>0</v>
      </c>
      <c r="BM7" s="53">
        <f t="shared" si="17"/>
        <v>0</v>
      </c>
      <c r="BN7" s="53">
        <f t="shared" si="18"/>
        <v>0</v>
      </c>
      <c r="BO7" s="53">
        <f t="shared" si="19"/>
        <v>0</v>
      </c>
      <c r="BP7" s="53">
        <f t="shared" si="20"/>
        <v>0</v>
      </c>
      <c r="BQ7" s="53">
        <f t="shared" si="21"/>
        <v>0</v>
      </c>
      <c r="BR7" s="53">
        <f t="shared" si="22"/>
        <v>0</v>
      </c>
    </row>
    <row r="8" spans="1:70" ht="14.25" customHeight="1" x14ac:dyDescent="0.3">
      <c r="A8" s="1">
        <f t="shared" si="10"/>
        <v>4</v>
      </c>
      <c r="B8" s="52">
        <f>'Life table'!D6</f>
        <v>0.98727430925614867</v>
      </c>
      <c r="C8" s="52">
        <f>IF($A8&lt;Customisation!$H$13,0,B8)/LOOKUP(Customisation!$H$13,$A$4:$A$104,$B$4:$B$104)</f>
        <v>0</v>
      </c>
      <c r="D8" s="1">
        <f>IF($A8&lt;=Customisation!$H$13,1,1/(1+Customisation!$H$21)^($A8-Customisation!$H$13))</f>
        <v>1</v>
      </c>
      <c r="E8" s="1">
        <f t="shared" si="11"/>
        <v>4</v>
      </c>
      <c r="F8" s="1">
        <f t="shared" si="2"/>
        <v>0</v>
      </c>
      <c r="G8" s="53">
        <f>'Age data'!M12*Customisation!$H$22</f>
        <v>0</v>
      </c>
      <c r="H8" s="53">
        <f t="shared" si="3"/>
        <v>0</v>
      </c>
      <c r="I8" s="53">
        <f>'Age data'!N12*Customisation!$H$22</f>
        <v>0</v>
      </c>
      <c r="J8" s="54">
        <f t="shared" si="4"/>
        <v>0</v>
      </c>
      <c r="K8" s="53">
        <f>I8*'Life table'!I6</f>
        <v>0</v>
      </c>
      <c r="L8" s="53">
        <f>J8*'Life table'!J6</f>
        <v>0</v>
      </c>
      <c r="M8" s="53">
        <f t="shared" si="5"/>
        <v>0</v>
      </c>
      <c r="N8" s="53">
        <f>((G8-I8)*$AW$5+I8*$AW$6)/(1+Customisation!$H$21)^($A8-Customisation!$E$13)</f>
        <v>0</v>
      </c>
      <c r="O8" s="53">
        <f>G8*Customisation!$H$17</f>
        <v>0</v>
      </c>
      <c r="P8" s="109">
        <f>O8/(1+Customisation!$H$21)^($A8-Customisation!$E$13)</f>
        <v>0</v>
      </c>
      <c r="Q8" s="53">
        <f>IF($A8&lt;Customisation!$H$13,G8,G8*(1-Customisation!$H$11*Customisation!$H$12))</f>
        <v>0</v>
      </c>
      <c r="R8" s="53">
        <f>IF($A8&lt;Customisation!$H$13,H8,H8*(1-Customisation!$H$11*Customisation!$H$12))</f>
        <v>0</v>
      </c>
      <c r="S8" s="53">
        <f>IF($A8&lt;Customisation!$H$13,I8,I8*(1-Customisation!$H$11*Customisation!$H$12))</f>
        <v>0</v>
      </c>
      <c r="T8" s="53">
        <f>IF($A8&lt;Customisation!$H$13,J8,J8*(1-Customisation!$H$11*Customisation!$H$12))</f>
        <v>0</v>
      </c>
      <c r="U8" s="53">
        <f>IF($A8&lt;Customisation!$H$13,K8,K8*(1-Customisation!$H$11*Customisation!$H$12))</f>
        <v>0</v>
      </c>
      <c r="V8" s="53">
        <f>IF($A8&lt;Customisation!$H$13,L8,L8*(1-Customisation!$H$11*Customisation!$H$12))</f>
        <v>0</v>
      </c>
      <c r="W8" s="53">
        <f>IF($A8&lt;Customisation!$H$13,M8,M8*(1-Customisation!$H$11*Customisation!$H$12))</f>
        <v>0</v>
      </c>
      <c r="X8" s="53">
        <f>IF($A8&lt;Customisation!$H$13,N8,N8*(1-Customisation!$H$11*Customisation!$H$12))</f>
        <v>0</v>
      </c>
      <c r="Y8" s="53">
        <f>IF($A8&lt;Customisation!$H$13,O8,O8*(1-Customisation!$H$11*Customisation!$H$12))</f>
        <v>0</v>
      </c>
      <c r="Z8" s="53">
        <f>IF($A8&lt;Customisation!$H$13,P8,P8*(1-Customisation!$H$11*Customisation!$H$12))</f>
        <v>0</v>
      </c>
      <c r="AA8" s="53">
        <f t="shared" ref="AA8:AJ8" si="25">G8-Q8</f>
        <v>0</v>
      </c>
      <c r="AB8" s="53">
        <f t="shared" si="25"/>
        <v>0</v>
      </c>
      <c r="AC8" s="53">
        <f t="shared" si="25"/>
        <v>0</v>
      </c>
      <c r="AD8" s="53">
        <f t="shared" si="25"/>
        <v>0</v>
      </c>
      <c r="AE8" s="53">
        <f t="shared" si="25"/>
        <v>0</v>
      </c>
      <c r="AF8" s="53">
        <f t="shared" si="25"/>
        <v>0</v>
      </c>
      <c r="AG8" s="53">
        <f t="shared" si="25"/>
        <v>0</v>
      </c>
      <c r="AH8" s="53">
        <f t="shared" si="25"/>
        <v>0</v>
      </c>
      <c r="AI8" s="53">
        <f t="shared" si="25"/>
        <v>0</v>
      </c>
      <c r="AJ8" s="53">
        <f t="shared" si="25"/>
        <v>0</v>
      </c>
      <c r="AK8" s="1"/>
      <c r="AL8" s="55">
        <f t="shared" si="7"/>
        <v>0</v>
      </c>
      <c r="AM8" s="55">
        <f t="shared" si="8"/>
        <v>0</v>
      </c>
      <c r="AN8" s="1"/>
      <c r="AO8" s="1"/>
      <c r="AP8" s="1"/>
      <c r="AQ8" s="1"/>
      <c r="AR8" s="1"/>
      <c r="AS8" s="1"/>
      <c r="AT8" s="1"/>
      <c r="AU8" s="1"/>
      <c r="AV8" s="1"/>
      <c r="AW8" s="1"/>
      <c r="AX8" s="1"/>
      <c r="AY8" s="53">
        <f>IF($A8&lt;Customisation!$H$13,G8,G8*(1-Customisation!$H$24*Customisation!$H$12))</f>
        <v>0</v>
      </c>
      <c r="AZ8" s="53">
        <f>IF($A8&lt;Customisation!$H$13,H8,H8*(1-Customisation!$H$24*Customisation!$H$12))</f>
        <v>0</v>
      </c>
      <c r="BA8" s="53">
        <f>IF($A8&lt;Customisation!$H$13,I8,I8*(1-Customisation!$H$24*Customisation!$H$12))</f>
        <v>0</v>
      </c>
      <c r="BB8" s="53">
        <f>IF($A8&lt;Customisation!$H$13,J8,J8*(1-Customisation!$H$24*Customisation!$H$12))</f>
        <v>0</v>
      </c>
      <c r="BC8" s="53">
        <f>IF($A8&lt;Customisation!$H$13,K8,K8*(1-Customisation!$H$24*Customisation!$H$12))</f>
        <v>0</v>
      </c>
      <c r="BD8" s="53">
        <f>IF($A8&lt;Customisation!$H$13,L8,L8*(1-Customisation!$H$24*Customisation!$H$12))</f>
        <v>0</v>
      </c>
      <c r="BE8" s="53">
        <f>IF($A8&lt;Customisation!$H$13,M8,M8*(1-Customisation!$H$24*Customisation!$H$12))</f>
        <v>0</v>
      </c>
      <c r="BF8" s="53">
        <f>IF($A8&lt;Customisation!$H$13,N8,N8*(1-Customisation!$H$24*Customisation!$H$12))</f>
        <v>0</v>
      </c>
      <c r="BG8" s="53">
        <f>IF($A8&lt;Customisation!$H$13,O8,O8*(1-Customisation!$H$24*Customisation!$H$12))</f>
        <v>0</v>
      </c>
      <c r="BH8" s="53">
        <f>IF($A8&lt;Customisation!$H$13,P8,P8*(1-Customisation!$H$24*Customisation!$H$12))</f>
        <v>0</v>
      </c>
      <c r="BI8" s="53">
        <f t="shared" si="13"/>
        <v>0</v>
      </c>
      <c r="BJ8" s="53">
        <f t="shared" si="14"/>
        <v>0</v>
      </c>
      <c r="BK8" s="53">
        <f t="shared" si="15"/>
        <v>0</v>
      </c>
      <c r="BL8" s="53">
        <f t="shared" si="16"/>
        <v>0</v>
      </c>
      <c r="BM8" s="53">
        <f t="shared" si="17"/>
        <v>0</v>
      </c>
      <c r="BN8" s="53">
        <f t="shared" si="18"/>
        <v>0</v>
      </c>
      <c r="BO8" s="53">
        <f t="shared" si="19"/>
        <v>0</v>
      </c>
      <c r="BP8" s="53">
        <f t="shared" si="20"/>
        <v>0</v>
      </c>
      <c r="BQ8" s="53">
        <f t="shared" si="21"/>
        <v>0</v>
      </c>
      <c r="BR8" s="53">
        <f t="shared" si="22"/>
        <v>0</v>
      </c>
    </row>
    <row r="9" spans="1:70" ht="14.25" customHeight="1" x14ac:dyDescent="0.3">
      <c r="A9" s="1">
        <f t="shared" si="10"/>
        <v>5</v>
      </c>
      <c r="B9" s="52">
        <f>'Life table'!D7</f>
        <v>0.98704723616501977</v>
      </c>
      <c r="C9" s="52">
        <f>IF($A9&lt;Customisation!$H$13,0,B9)/LOOKUP(Customisation!$H$13,$A$4:$A$104,$B$4:$B$104)</f>
        <v>0</v>
      </c>
      <c r="D9" s="1">
        <f>IF($A9&lt;=Customisation!$H$13,1,1/(1+Customisation!$H$21)^($A9-Customisation!$H$13))</f>
        <v>1</v>
      </c>
      <c r="E9" s="1">
        <f t="shared" si="11"/>
        <v>5</v>
      </c>
      <c r="F9" s="1">
        <f t="shared" si="2"/>
        <v>0</v>
      </c>
      <c r="G9" s="53">
        <f>'Age data'!M13*Customisation!$H$22</f>
        <v>0</v>
      </c>
      <c r="H9" s="53">
        <f t="shared" si="3"/>
        <v>0</v>
      </c>
      <c r="I9" s="53">
        <f>'Age data'!N13*Customisation!$H$22</f>
        <v>0</v>
      </c>
      <c r="J9" s="54">
        <f t="shared" si="4"/>
        <v>0</v>
      </c>
      <c r="K9" s="53">
        <f>I9*'Life table'!I7</f>
        <v>0</v>
      </c>
      <c r="L9" s="53">
        <f>J9*'Life table'!J7</f>
        <v>0</v>
      </c>
      <c r="M9" s="53">
        <f t="shared" si="5"/>
        <v>0</v>
      </c>
      <c r="N9" s="53">
        <f>((G9-I9)*$AW$5+I9*$AW$6)/(1+Customisation!$H$21)^($A9-Customisation!$E$13)</f>
        <v>0</v>
      </c>
      <c r="O9" s="53">
        <f>G9*Customisation!$H$17</f>
        <v>0</v>
      </c>
      <c r="P9" s="109">
        <f>O9/(1+Customisation!$H$21)^($A9-Customisation!$E$13)</f>
        <v>0</v>
      </c>
      <c r="Q9" s="53">
        <f>IF($A9&lt;Customisation!$H$13,G9,G9*(1-Customisation!$H$11*Customisation!$H$12))</f>
        <v>0</v>
      </c>
      <c r="R9" s="53">
        <f>IF($A9&lt;Customisation!$H$13,H9,H9*(1-Customisation!$H$11*Customisation!$H$12))</f>
        <v>0</v>
      </c>
      <c r="S9" s="53">
        <f>IF($A9&lt;Customisation!$H$13,I9,I9*(1-Customisation!$H$11*Customisation!$H$12))</f>
        <v>0</v>
      </c>
      <c r="T9" s="53">
        <f>IF($A9&lt;Customisation!$H$13,J9,J9*(1-Customisation!$H$11*Customisation!$H$12))</f>
        <v>0</v>
      </c>
      <c r="U9" s="53">
        <f>IF($A9&lt;Customisation!$H$13,K9,K9*(1-Customisation!$H$11*Customisation!$H$12))</f>
        <v>0</v>
      </c>
      <c r="V9" s="53">
        <f>IF($A9&lt;Customisation!$H$13,L9,L9*(1-Customisation!$H$11*Customisation!$H$12))</f>
        <v>0</v>
      </c>
      <c r="W9" s="53">
        <f>IF($A9&lt;Customisation!$H$13,M9,M9*(1-Customisation!$H$11*Customisation!$H$12))</f>
        <v>0</v>
      </c>
      <c r="X9" s="53">
        <f>IF($A9&lt;Customisation!$H$13,N9,N9*(1-Customisation!$H$11*Customisation!$H$12))</f>
        <v>0</v>
      </c>
      <c r="Y9" s="53">
        <f>IF($A9&lt;Customisation!$H$13,O9,O9*(1-Customisation!$H$11*Customisation!$H$12))</f>
        <v>0</v>
      </c>
      <c r="Z9" s="53">
        <f>IF($A9&lt;Customisation!$H$13,P9,P9*(1-Customisation!$H$11*Customisation!$H$12))</f>
        <v>0</v>
      </c>
      <c r="AA9" s="53">
        <f t="shared" ref="AA9:AJ9" si="26">G9-Q9</f>
        <v>0</v>
      </c>
      <c r="AB9" s="53">
        <f t="shared" si="26"/>
        <v>0</v>
      </c>
      <c r="AC9" s="53">
        <f t="shared" si="26"/>
        <v>0</v>
      </c>
      <c r="AD9" s="53">
        <f t="shared" si="26"/>
        <v>0</v>
      </c>
      <c r="AE9" s="53">
        <f t="shared" si="26"/>
        <v>0</v>
      </c>
      <c r="AF9" s="53">
        <f t="shared" si="26"/>
        <v>0</v>
      </c>
      <c r="AG9" s="53">
        <f t="shared" si="26"/>
        <v>0</v>
      </c>
      <c r="AH9" s="53">
        <f t="shared" si="26"/>
        <v>0</v>
      </c>
      <c r="AI9" s="53">
        <f t="shared" si="26"/>
        <v>0</v>
      </c>
      <c r="AJ9" s="53">
        <f t="shared" si="26"/>
        <v>0</v>
      </c>
      <c r="AK9" s="1"/>
      <c r="AL9" s="55">
        <f t="shared" si="7"/>
        <v>0</v>
      </c>
      <c r="AM9" s="55">
        <f t="shared" si="8"/>
        <v>0</v>
      </c>
      <c r="AN9" s="1"/>
      <c r="AO9" s="1"/>
      <c r="AP9" s="1"/>
      <c r="AQ9" s="1"/>
      <c r="AR9" s="1"/>
      <c r="AS9" s="1"/>
      <c r="AT9" s="1"/>
      <c r="AU9" s="1"/>
      <c r="AV9" s="1"/>
      <c r="AW9" s="1"/>
      <c r="AX9" s="1"/>
      <c r="AY9" s="53">
        <f>IF($A9&lt;Customisation!$H$13,G9,G9*(1-Customisation!$H$24*Customisation!$H$12))</f>
        <v>0</v>
      </c>
      <c r="AZ9" s="53">
        <f>IF($A9&lt;Customisation!$H$13,H9,H9*(1-Customisation!$H$24*Customisation!$H$12))</f>
        <v>0</v>
      </c>
      <c r="BA9" s="53">
        <f>IF($A9&lt;Customisation!$H$13,I9,I9*(1-Customisation!$H$24*Customisation!$H$12))</f>
        <v>0</v>
      </c>
      <c r="BB9" s="53">
        <f>IF($A9&lt;Customisation!$H$13,J9,J9*(1-Customisation!$H$24*Customisation!$H$12))</f>
        <v>0</v>
      </c>
      <c r="BC9" s="53">
        <f>IF($A9&lt;Customisation!$H$13,K9,K9*(1-Customisation!$H$24*Customisation!$H$12))</f>
        <v>0</v>
      </c>
      <c r="BD9" s="53">
        <f>IF($A9&lt;Customisation!$H$13,L9,L9*(1-Customisation!$H$24*Customisation!$H$12))</f>
        <v>0</v>
      </c>
      <c r="BE9" s="53">
        <f>IF($A9&lt;Customisation!$H$13,M9,M9*(1-Customisation!$H$24*Customisation!$H$12))</f>
        <v>0</v>
      </c>
      <c r="BF9" s="53">
        <f>IF($A9&lt;Customisation!$H$13,N9,N9*(1-Customisation!$H$24*Customisation!$H$12))</f>
        <v>0</v>
      </c>
      <c r="BG9" s="53">
        <f>IF($A9&lt;Customisation!$H$13,O9,O9*(1-Customisation!$H$24*Customisation!$H$12))</f>
        <v>0</v>
      </c>
      <c r="BH9" s="53">
        <f>IF($A9&lt;Customisation!$H$13,P9,P9*(1-Customisation!$H$24*Customisation!$H$12))</f>
        <v>0</v>
      </c>
      <c r="BI9" s="53">
        <f t="shared" si="13"/>
        <v>0</v>
      </c>
      <c r="BJ9" s="53">
        <f t="shared" si="14"/>
        <v>0</v>
      </c>
      <c r="BK9" s="53">
        <f t="shared" si="15"/>
        <v>0</v>
      </c>
      <c r="BL9" s="53">
        <f t="shared" si="16"/>
        <v>0</v>
      </c>
      <c r="BM9" s="53">
        <f t="shared" si="17"/>
        <v>0</v>
      </c>
      <c r="BN9" s="53">
        <f t="shared" si="18"/>
        <v>0</v>
      </c>
      <c r="BO9" s="53">
        <f t="shared" si="19"/>
        <v>0</v>
      </c>
      <c r="BP9" s="53">
        <f t="shared" si="20"/>
        <v>0</v>
      </c>
      <c r="BQ9" s="53">
        <f t="shared" si="21"/>
        <v>0</v>
      </c>
      <c r="BR9" s="53">
        <f t="shared" si="22"/>
        <v>0</v>
      </c>
    </row>
    <row r="10" spans="1:70" ht="14.25" customHeight="1" x14ac:dyDescent="0.3">
      <c r="A10" s="1">
        <f t="shared" si="10"/>
        <v>6</v>
      </c>
      <c r="B10" s="52">
        <f>'Life table'!D8</f>
        <v>0.98686956766251011</v>
      </c>
      <c r="C10" s="52">
        <f>IF($A10&lt;Customisation!$H$13,0,B10)/LOOKUP(Customisation!$H$13,$A$4:$A$104,$B$4:$B$104)</f>
        <v>0</v>
      </c>
      <c r="D10" s="1">
        <f>IF($A10&lt;=Customisation!$H$13,1,1/(1+Customisation!$H$21)^($A10-Customisation!$H$13))</f>
        <v>1</v>
      </c>
      <c r="E10" s="1">
        <f t="shared" si="11"/>
        <v>6</v>
      </c>
      <c r="F10" s="1">
        <f t="shared" si="2"/>
        <v>0</v>
      </c>
      <c r="G10" s="53">
        <f>'Age data'!M14*Customisation!$H$22</f>
        <v>0</v>
      </c>
      <c r="H10" s="53">
        <f t="shared" si="3"/>
        <v>0</v>
      </c>
      <c r="I10" s="53">
        <f>'Age data'!N14*Customisation!$H$22</f>
        <v>0</v>
      </c>
      <c r="J10" s="54">
        <f t="shared" si="4"/>
        <v>0</v>
      </c>
      <c r="K10" s="53">
        <f>I10*'Life table'!I8</f>
        <v>0</v>
      </c>
      <c r="L10" s="53">
        <f>J10*'Life table'!J8</f>
        <v>0</v>
      </c>
      <c r="M10" s="53">
        <f t="shared" si="5"/>
        <v>0</v>
      </c>
      <c r="N10" s="53">
        <f>((G10-I10)*$AW$5+I10*$AW$6)/(1+Customisation!$H$21)^($A10-Customisation!$E$13)</f>
        <v>0</v>
      </c>
      <c r="O10" s="53">
        <f>G10*Customisation!$H$17</f>
        <v>0</v>
      </c>
      <c r="P10" s="109">
        <f>O10/(1+Customisation!$H$21)^($A10-Customisation!$E$13)</f>
        <v>0</v>
      </c>
      <c r="Q10" s="53">
        <f>IF($A10&lt;Customisation!$H$13,G10,G10*(1-Customisation!$H$11*Customisation!$H$12))</f>
        <v>0</v>
      </c>
      <c r="R10" s="53">
        <f>IF($A10&lt;Customisation!$H$13,H10,H10*(1-Customisation!$H$11*Customisation!$H$12))</f>
        <v>0</v>
      </c>
      <c r="S10" s="53">
        <f>IF($A10&lt;Customisation!$H$13,I10,I10*(1-Customisation!$H$11*Customisation!$H$12))</f>
        <v>0</v>
      </c>
      <c r="T10" s="53">
        <f>IF($A10&lt;Customisation!$H$13,J10,J10*(1-Customisation!$H$11*Customisation!$H$12))</f>
        <v>0</v>
      </c>
      <c r="U10" s="53">
        <f>IF($A10&lt;Customisation!$H$13,K10,K10*(1-Customisation!$H$11*Customisation!$H$12))</f>
        <v>0</v>
      </c>
      <c r="V10" s="53">
        <f>IF($A10&lt;Customisation!$H$13,L10,L10*(1-Customisation!$H$11*Customisation!$H$12))</f>
        <v>0</v>
      </c>
      <c r="W10" s="53">
        <f>IF($A10&lt;Customisation!$H$13,M10,M10*(1-Customisation!$H$11*Customisation!$H$12))</f>
        <v>0</v>
      </c>
      <c r="X10" s="53">
        <f>IF($A10&lt;Customisation!$H$13,N10,N10*(1-Customisation!$H$11*Customisation!$H$12))</f>
        <v>0</v>
      </c>
      <c r="Y10" s="53">
        <f>IF($A10&lt;Customisation!$H$13,O10,O10*(1-Customisation!$H$11*Customisation!$H$12))</f>
        <v>0</v>
      </c>
      <c r="Z10" s="53">
        <f>IF($A10&lt;Customisation!$H$13,P10,P10*(1-Customisation!$H$11*Customisation!$H$12))</f>
        <v>0</v>
      </c>
      <c r="AA10" s="53">
        <f t="shared" ref="AA10:AJ10" si="27">G10-Q10</f>
        <v>0</v>
      </c>
      <c r="AB10" s="53">
        <f t="shared" si="27"/>
        <v>0</v>
      </c>
      <c r="AC10" s="53">
        <f t="shared" si="27"/>
        <v>0</v>
      </c>
      <c r="AD10" s="53">
        <f t="shared" si="27"/>
        <v>0</v>
      </c>
      <c r="AE10" s="53">
        <f t="shared" si="27"/>
        <v>0</v>
      </c>
      <c r="AF10" s="53">
        <f t="shared" si="27"/>
        <v>0</v>
      </c>
      <c r="AG10" s="53">
        <f t="shared" si="27"/>
        <v>0</v>
      </c>
      <c r="AH10" s="53">
        <f t="shared" si="27"/>
        <v>0</v>
      </c>
      <c r="AI10" s="53">
        <f t="shared" si="27"/>
        <v>0</v>
      </c>
      <c r="AJ10" s="53">
        <f t="shared" si="27"/>
        <v>0</v>
      </c>
      <c r="AK10" s="1"/>
      <c r="AL10" s="55">
        <f t="shared" si="7"/>
        <v>0</v>
      </c>
      <c r="AM10" s="55">
        <f t="shared" si="8"/>
        <v>0</v>
      </c>
      <c r="AN10" s="1"/>
      <c r="AO10" s="1"/>
      <c r="AP10" s="1"/>
      <c r="AQ10" s="1"/>
      <c r="AR10" s="1"/>
      <c r="AS10" s="1"/>
      <c r="AT10" s="1"/>
      <c r="AU10" s="1"/>
      <c r="AV10" s="1"/>
      <c r="AW10" s="1"/>
      <c r="AX10" s="1"/>
      <c r="AY10" s="53">
        <f>IF($A10&lt;Customisation!$H$13,G10,G10*(1-Customisation!$H$24*Customisation!$H$12))</f>
        <v>0</v>
      </c>
      <c r="AZ10" s="53">
        <f>IF($A10&lt;Customisation!$H$13,H10,H10*(1-Customisation!$H$24*Customisation!$H$12))</f>
        <v>0</v>
      </c>
      <c r="BA10" s="53">
        <f>IF($A10&lt;Customisation!$H$13,I10,I10*(1-Customisation!$H$24*Customisation!$H$12))</f>
        <v>0</v>
      </c>
      <c r="BB10" s="53">
        <f>IF($A10&lt;Customisation!$H$13,J10,J10*(1-Customisation!$H$24*Customisation!$H$12))</f>
        <v>0</v>
      </c>
      <c r="BC10" s="53">
        <f>IF($A10&lt;Customisation!$H$13,K10,K10*(1-Customisation!$H$24*Customisation!$H$12))</f>
        <v>0</v>
      </c>
      <c r="BD10" s="53">
        <f>IF($A10&lt;Customisation!$H$13,L10,L10*(1-Customisation!$H$24*Customisation!$H$12))</f>
        <v>0</v>
      </c>
      <c r="BE10" s="53">
        <f>IF($A10&lt;Customisation!$H$13,M10,M10*(1-Customisation!$H$24*Customisation!$H$12))</f>
        <v>0</v>
      </c>
      <c r="BF10" s="53">
        <f>IF($A10&lt;Customisation!$H$13,N10,N10*(1-Customisation!$H$24*Customisation!$H$12))</f>
        <v>0</v>
      </c>
      <c r="BG10" s="53">
        <f>IF($A10&lt;Customisation!$H$13,O10,O10*(1-Customisation!$H$24*Customisation!$H$12))</f>
        <v>0</v>
      </c>
      <c r="BH10" s="53">
        <f>IF($A10&lt;Customisation!$H$13,P10,P10*(1-Customisation!$H$24*Customisation!$H$12))</f>
        <v>0</v>
      </c>
      <c r="BI10" s="53">
        <f t="shared" si="13"/>
        <v>0</v>
      </c>
      <c r="BJ10" s="53">
        <f t="shared" si="14"/>
        <v>0</v>
      </c>
      <c r="BK10" s="53">
        <f t="shared" si="15"/>
        <v>0</v>
      </c>
      <c r="BL10" s="53">
        <f t="shared" si="16"/>
        <v>0</v>
      </c>
      <c r="BM10" s="53">
        <f t="shared" si="17"/>
        <v>0</v>
      </c>
      <c r="BN10" s="53">
        <f t="shared" si="18"/>
        <v>0</v>
      </c>
      <c r="BO10" s="53">
        <f t="shared" si="19"/>
        <v>0</v>
      </c>
      <c r="BP10" s="53">
        <f t="shared" si="20"/>
        <v>0</v>
      </c>
      <c r="BQ10" s="53">
        <f t="shared" si="21"/>
        <v>0</v>
      </c>
      <c r="BR10" s="53">
        <f t="shared" si="22"/>
        <v>0</v>
      </c>
    </row>
    <row r="11" spans="1:70" ht="14.25" customHeight="1" x14ac:dyDescent="0.3">
      <c r="A11" s="1">
        <f t="shared" si="10"/>
        <v>7</v>
      </c>
      <c r="B11" s="52">
        <f>'Life table'!D9</f>
        <v>0.98672153722736078</v>
      </c>
      <c r="C11" s="52">
        <f>IF($A11&lt;Customisation!$H$13,0,B11)/LOOKUP(Customisation!$H$13,$A$4:$A$104,$B$4:$B$104)</f>
        <v>0</v>
      </c>
      <c r="D11" s="1">
        <f>IF($A11&lt;=Customisation!$H$13,1,1/(1+Customisation!$H$21)^($A11-Customisation!$H$13))</f>
        <v>1</v>
      </c>
      <c r="E11" s="1">
        <f t="shared" si="11"/>
        <v>7</v>
      </c>
      <c r="F11" s="1">
        <f t="shared" si="2"/>
        <v>0</v>
      </c>
      <c r="G11" s="53">
        <f>'Age data'!M15*Customisation!$H$22</f>
        <v>0</v>
      </c>
      <c r="H11" s="53">
        <f t="shared" si="3"/>
        <v>0</v>
      </c>
      <c r="I11" s="53">
        <f>'Age data'!N15*Customisation!$H$22</f>
        <v>0</v>
      </c>
      <c r="J11" s="54">
        <f t="shared" si="4"/>
        <v>0</v>
      </c>
      <c r="K11" s="53">
        <f>I11*'Life table'!I9</f>
        <v>0</v>
      </c>
      <c r="L11" s="53">
        <f>J11*'Life table'!J9</f>
        <v>0</v>
      </c>
      <c r="M11" s="53">
        <f t="shared" si="5"/>
        <v>0</v>
      </c>
      <c r="N11" s="53">
        <f>((G11-I11)*$AW$5+I11*$AW$6)/(1+Customisation!$H$21)^($A11-Customisation!$E$13)</f>
        <v>0</v>
      </c>
      <c r="O11" s="53">
        <f>G11*Customisation!$H$17</f>
        <v>0</v>
      </c>
      <c r="P11" s="109">
        <f>O11/(1+Customisation!$H$21)^($A11-Customisation!$E$13)</f>
        <v>0</v>
      </c>
      <c r="Q11" s="53">
        <f>IF($A11&lt;Customisation!$H$13,G11,G11*(1-Customisation!$H$11*Customisation!$H$12))</f>
        <v>0</v>
      </c>
      <c r="R11" s="53">
        <f>IF($A11&lt;Customisation!$H$13,H11,H11*(1-Customisation!$H$11*Customisation!$H$12))</f>
        <v>0</v>
      </c>
      <c r="S11" s="53">
        <f>IF($A11&lt;Customisation!$H$13,I11,I11*(1-Customisation!$H$11*Customisation!$H$12))</f>
        <v>0</v>
      </c>
      <c r="T11" s="53">
        <f>IF($A11&lt;Customisation!$H$13,J11,J11*(1-Customisation!$H$11*Customisation!$H$12))</f>
        <v>0</v>
      </c>
      <c r="U11" s="53">
        <f>IF($A11&lt;Customisation!$H$13,K11,K11*(1-Customisation!$H$11*Customisation!$H$12))</f>
        <v>0</v>
      </c>
      <c r="V11" s="53">
        <f>IF($A11&lt;Customisation!$H$13,L11,L11*(1-Customisation!$H$11*Customisation!$H$12))</f>
        <v>0</v>
      </c>
      <c r="W11" s="53">
        <f>IF($A11&lt;Customisation!$H$13,M11,M11*(1-Customisation!$H$11*Customisation!$H$12))</f>
        <v>0</v>
      </c>
      <c r="X11" s="53">
        <f>IF($A11&lt;Customisation!$H$13,N11,N11*(1-Customisation!$H$11*Customisation!$H$12))</f>
        <v>0</v>
      </c>
      <c r="Y11" s="53">
        <f>IF($A11&lt;Customisation!$H$13,O11,O11*(1-Customisation!$H$11*Customisation!$H$12))</f>
        <v>0</v>
      </c>
      <c r="Z11" s="53">
        <f>IF($A11&lt;Customisation!$H$13,P11,P11*(1-Customisation!$H$11*Customisation!$H$12))</f>
        <v>0</v>
      </c>
      <c r="AA11" s="53">
        <f t="shared" ref="AA11:AJ11" si="28">G11-Q11</f>
        <v>0</v>
      </c>
      <c r="AB11" s="53">
        <f t="shared" si="28"/>
        <v>0</v>
      </c>
      <c r="AC11" s="53">
        <f t="shared" si="28"/>
        <v>0</v>
      </c>
      <c r="AD11" s="53">
        <f t="shared" si="28"/>
        <v>0</v>
      </c>
      <c r="AE11" s="53">
        <f t="shared" si="28"/>
        <v>0</v>
      </c>
      <c r="AF11" s="53">
        <f t="shared" si="28"/>
        <v>0</v>
      </c>
      <c r="AG11" s="53">
        <f t="shared" si="28"/>
        <v>0</v>
      </c>
      <c r="AH11" s="53">
        <f t="shared" si="28"/>
        <v>0</v>
      </c>
      <c r="AI11" s="53">
        <f t="shared" si="28"/>
        <v>0</v>
      </c>
      <c r="AJ11" s="53">
        <f t="shared" si="28"/>
        <v>0</v>
      </c>
      <c r="AK11" s="1"/>
      <c r="AL11" s="55">
        <f t="shared" si="7"/>
        <v>0</v>
      </c>
      <c r="AM11" s="55">
        <f t="shared" si="8"/>
        <v>0</v>
      </c>
      <c r="AN11" s="1"/>
      <c r="AO11" s="1"/>
      <c r="AP11" s="1"/>
      <c r="AQ11" s="1"/>
      <c r="AR11" s="1"/>
      <c r="AS11" s="1"/>
      <c r="AT11" s="1"/>
      <c r="AU11" s="1"/>
      <c r="AV11" s="1"/>
      <c r="AW11" s="1"/>
      <c r="AX11" s="1"/>
      <c r="AY11" s="53">
        <f>IF($A11&lt;Customisation!$H$13,G11,G11*(1-Customisation!$H$24*Customisation!$H$12))</f>
        <v>0</v>
      </c>
      <c r="AZ11" s="53">
        <f>IF($A11&lt;Customisation!$H$13,H11,H11*(1-Customisation!$H$24*Customisation!$H$12))</f>
        <v>0</v>
      </c>
      <c r="BA11" s="53">
        <f>IF($A11&lt;Customisation!$H$13,I11,I11*(1-Customisation!$H$24*Customisation!$H$12))</f>
        <v>0</v>
      </c>
      <c r="BB11" s="53">
        <f>IF($A11&lt;Customisation!$H$13,J11,J11*(1-Customisation!$H$24*Customisation!$H$12))</f>
        <v>0</v>
      </c>
      <c r="BC11" s="53">
        <f>IF($A11&lt;Customisation!$H$13,K11,K11*(1-Customisation!$H$24*Customisation!$H$12))</f>
        <v>0</v>
      </c>
      <c r="BD11" s="53">
        <f>IF($A11&lt;Customisation!$H$13,L11,L11*(1-Customisation!$H$24*Customisation!$H$12))</f>
        <v>0</v>
      </c>
      <c r="BE11" s="53">
        <f>IF($A11&lt;Customisation!$H$13,M11,M11*(1-Customisation!$H$24*Customisation!$H$12))</f>
        <v>0</v>
      </c>
      <c r="BF11" s="53">
        <f>IF($A11&lt;Customisation!$H$13,N11,N11*(1-Customisation!$H$24*Customisation!$H$12))</f>
        <v>0</v>
      </c>
      <c r="BG11" s="53">
        <f>IF($A11&lt;Customisation!$H$13,O11,O11*(1-Customisation!$H$24*Customisation!$H$12))</f>
        <v>0</v>
      </c>
      <c r="BH11" s="53">
        <f>IF($A11&lt;Customisation!$H$13,P11,P11*(1-Customisation!$H$24*Customisation!$H$12))</f>
        <v>0</v>
      </c>
      <c r="BI11" s="53">
        <f t="shared" si="13"/>
        <v>0</v>
      </c>
      <c r="BJ11" s="53">
        <f t="shared" si="14"/>
        <v>0</v>
      </c>
      <c r="BK11" s="53">
        <f t="shared" si="15"/>
        <v>0</v>
      </c>
      <c r="BL11" s="53">
        <f t="shared" si="16"/>
        <v>0</v>
      </c>
      <c r="BM11" s="53">
        <f t="shared" si="17"/>
        <v>0</v>
      </c>
      <c r="BN11" s="53">
        <f t="shared" si="18"/>
        <v>0</v>
      </c>
      <c r="BO11" s="53">
        <f t="shared" si="19"/>
        <v>0</v>
      </c>
      <c r="BP11" s="53">
        <f t="shared" si="20"/>
        <v>0</v>
      </c>
      <c r="BQ11" s="53">
        <f t="shared" si="21"/>
        <v>0</v>
      </c>
      <c r="BR11" s="53">
        <f t="shared" si="22"/>
        <v>0</v>
      </c>
    </row>
    <row r="12" spans="1:70" ht="14.25" customHeight="1" x14ac:dyDescent="0.3">
      <c r="A12" s="1">
        <f t="shared" si="10"/>
        <v>8</v>
      </c>
      <c r="B12" s="52">
        <f>'Life table'!D10</f>
        <v>0.98658339621214897</v>
      </c>
      <c r="C12" s="52">
        <f>IF($A12&lt;Customisation!$H$13,0,B12)/LOOKUP(Customisation!$H$13,$A$4:$A$104,$B$4:$B$104)</f>
        <v>0</v>
      </c>
      <c r="D12" s="1">
        <f>IF($A12&lt;=Customisation!$H$13,1,1/(1+Customisation!$H$21)^($A12-Customisation!$H$13))</f>
        <v>1</v>
      </c>
      <c r="E12" s="1">
        <f t="shared" si="11"/>
        <v>8</v>
      </c>
      <c r="F12" s="1">
        <f t="shared" si="2"/>
        <v>0</v>
      </c>
      <c r="G12" s="53">
        <f>'Age data'!M16*Customisation!$H$22</f>
        <v>0</v>
      </c>
      <c r="H12" s="53">
        <f t="shared" si="3"/>
        <v>0</v>
      </c>
      <c r="I12" s="53">
        <f>'Age data'!N16*Customisation!$H$22</f>
        <v>0</v>
      </c>
      <c r="J12" s="54">
        <f t="shared" si="4"/>
        <v>0</v>
      </c>
      <c r="K12" s="53">
        <f>I12*'Life table'!I10</f>
        <v>0</v>
      </c>
      <c r="L12" s="53">
        <f>J12*'Life table'!J10</f>
        <v>0</v>
      </c>
      <c r="M12" s="53">
        <f t="shared" si="5"/>
        <v>0</v>
      </c>
      <c r="N12" s="53">
        <f>((G12-I12)*$AW$5+I12*$AW$6)/(1+Customisation!$H$21)^($A12-Customisation!$E$13)</f>
        <v>0</v>
      </c>
      <c r="O12" s="53">
        <f>G12*Customisation!$H$17</f>
        <v>0</v>
      </c>
      <c r="P12" s="109">
        <f>O12/(1+Customisation!$H$21)^($A12-Customisation!$E$13)</f>
        <v>0</v>
      </c>
      <c r="Q12" s="53">
        <f>IF($A12&lt;Customisation!$H$13,G12,G12*(1-Customisation!$H$11*Customisation!$H$12))</f>
        <v>0</v>
      </c>
      <c r="R12" s="53">
        <f>IF($A12&lt;Customisation!$H$13,H12,H12*(1-Customisation!$H$11*Customisation!$H$12))</f>
        <v>0</v>
      </c>
      <c r="S12" s="53">
        <f>IF($A12&lt;Customisation!$H$13,I12,I12*(1-Customisation!$H$11*Customisation!$H$12))</f>
        <v>0</v>
      </c>
      <c r="T12" s="53">
        <f>IF($A12&lt;Customisation!$H$13,J12,J12*(1-Customisation!$H$11*Customisation!$H$12))</f>
        <v>0</v>
      </c>
      <c r="U12" s="53">
        <f>IF($A12&lt;Customisation!$H$13,K12,K12*(1-Customisation!$H$11*Customisation!$H$12))</f>
        <v>0</v>
      </c>
      <c r="V12" s="53">
        <f>IF($A12&lt;Customisation!$H$13,L12,L12*(1-Customisation!$H$11*Customisation!$H$12))</f>
        <v>0</v>
      </c>
      <c r="W12" s="53">
        <f>IF($A12&lt;Customisation!$H$13,M12,M12*(1-Customisation!$H$11*Customisation!$H$12))</f>
        <v>0</v>
      </c>
      <c r="X12" s="53">
        <f>IF($A12&lt;Customisation!$H$13,N12,N12*(1-Customisation!$H$11*Customisation!$H$12))</f>
        <v>0</v>
      </c>
      <c r="Y12" s="53">
        <f>IF($A12&lt;Customisation!$H$13,O12,O12*(1-Customisation!$H$11*Customisation!$H$12))</f>
        <v>0</v>
      </c>
      <c r="Z12" s="53">
        <f>IF($A12&lt;Customisation!$H$13,P12,P12*(1-Customisation!$H$11*Customisation!$H$12))</f>
        <v>0</v>
      </c>
      <c r="AA12" s="53">
        <f t="shared" ref="AA12:AJ12" si="29">G12-Q12</f>
        <v>0</v>
      </c>
      <c r="AB12" s="53">
        <f t="shared" si="29"/>
        <v>0</v>
      </c>
      <c r="AC12" s="53">
        <f t="shared" si="29"/>
        <v>0</v>
      </c>
      <c r="AD12" s="53">
        <f t="shared" si="29"/>
        <v>0</v>
      </c>
      <c r="AE12" s="53">
        <f t="shared" si="29"/>
        <v>0</v>
      </c>
      <c r="AF12" s="53">
        <f t="shared" si="29"/>
        <v>0</v>
      </c>
      <c r="AG12" s="53">
        <f t="shared" si="29"/>
        <v>0</v>
      </c>
      <c r="AH12" s="53">
        <f t="shared" si="29"/>
        <v>0</v>
      </c>
      <c r="AI12" s="53">
        <f t="shared" si="29"/>
        <v>0</v>
      </c>
      <c r="AJ12" s="53">
        <f t="shared" si="29"/>
        <v>0</v>
      </c>
      <c r="AK12" s="1"/>
      <c r="AL12" s="55">
        <f t="shared" si="7"/>
        <v>0</v>
      </c>
      <c r="AM12" s="55">
        <f t="shared" si="8"/>
        <v>0</v>
      </c>
      <c r="AN12" s="1"/>
      <c r="AO12" s="1"/>
      <c r="AP12" s="1"/>
      <c r="AQ12" s="1"/>
      <c r="AR12" s="1"/>
      <c r="AS12" s="1"/>
      <c r="AT12" s="1"/>
      <c r="AU12" s="1"/>
      <c r="AV12" s="1"/>
      <c r="AW12" s="1"/>
      <c r="AX12" s="1"/>
      <c r="AY12" s="53">
        <f>IF($A12&lt;Customisation!$H$13,G12,G12*(1-Customisation!$H$24*Customisation!$H$12))</f>
        <v>0</v>
      </c>
      <c r="AZ12" s="53">
        <f>IF($A12&lt;Customisation!$H$13,H12,H12*(1-Customisation!$H$24*Customisation!$H$12))</f>
        <v>0</v>
      </c>
      <c r="BA12" s="53">
        <f>IF($A12&lt;Customisation!$H$13,I12,I12*(1-Customisation!$H$24*Customisation!$H$12))</f>
        <v>0</v>
      </c>
      <c r="BB12" s="53">
        <f>IF($A12&lt;Customisation!$H$13,J12,J12*(1-Customisation!$H$24*Customisation!$H$12))</f>
        <v>0</v>
      </c>
      <c r="BC12" s="53">
        <f>IF($A12&lt;Customisation!$H$13,K12,K12*(1-Customisation!$H$24*Customisation!$H$12))</f>
        <v>0</v>
      </c>
      <c r="BD12" s="53">
        <f>IF($A12&lt;Customisation!$H$13,L12,L12*(1-Customisation!$H$24*Customisation!$H$12))</f>
        <v>0</v>
      </c>
      <c r="BE12" s="53">
        <f>IF($A12&lt;Customisation!$H$13,M12,M12*(1-Customisation!$H$24*Customisation!$H$12))</f>
        <v>0</v>
      </c>
      <c r="BF12" s="53">
        <f>IF($A12&lt;Customisation!$H$13,N12,N12*(1-Customisation!$H$24*Customisation!$H$12))</f>
        <v>0</v>
      </c>
      <c r="BG12" s="53">
        <f>IF($A12&lt;Customisation!$H$13,O12,O12*(1-Customisation!$H$24*Customisation!$H$12))</f>
        <v>0</v>
      </c>
      <c r="BH12" s="53">
        <f>IF($A12&lt;Customisation!$H$13,P12,P12*(1-Customisation!$H$24*Customisation!$H$12))</f>
        <v>0</v>
      </c>
      <c r="BI12" s="53">
        <f t="shared" si="13"/>
        <v>0</v>
      </c>
      <c r="BJ12" s="53">
        <f t="shared" si="14"/>
        <v>0</v>
      </c>
      <c r="BK12" s="53">
        <f t="shared" si="15"/>
        <v>0</v>
      </c>
      <c r="BL12" s="53">
        <f t="shared" si="16"/>
        <v>0</v>
      </c>
      <c r="BM12" s="53">
        <f t="shared" si="17"/>
        <v>0</v>
      </c>
      <c r="BN12" s="53">
        <f t="shared" si="18"/>
        <v>0</v>
      </c>
      <c r="BO12" s="53">
        <f t="shared" si="19"/>
        <v>0</v>
      </c>
      <c r="BP12" s="53">
        <f t="shared" si="20"/>
        <v>0</v>
      </c>
      <c r="BQ12" s="53">
        <f t="shared" si="21"/>
        <v>0</v>
      </c>
      <c r="BR12" s="53">
        <f t="shared" si="22"/>
        <v>0</v>
      </c>
    </row>
    <row r="13" spans="1:70" ht="14.25" customHeight="1" x14ac:dyDescent="0.3">
      <c r="A13" s="1">
        <f t="shared" si="10"/>
        <v>9</v>
      </c>
      <c r="B13" s="52">
        <f>'Life table'!D11</f>
        <v>0.98644527453667918</v>
      </c>
      <c r="C13" s="52">
        <f>IF($A13&lt;Customisation!$H$13,0,B13)/LOOKUP(Customisation!$H$13,$A$4:$A$104,$B$4:$B$104)</f>
        <v>0</v>
      </c>
      <c r="D13" s="1">
        <f>IF($A13&lt;=Customisation!$H$13,1,1/(1+Customisation!$H$21)^($A13-Customisation!$H$13))</f>
        <v>1</v>
      </c>
      <c r="E13" s="1">
        <f t="shared" si="11"/>
        <v>9</v>
      </c>
      <c r="F13" s="1">
        <f t="shared" si="2"/>
        <v>0</v>
      </c>
      <c r="G13" s="53">
        <f>'Age data'!M17*Customisation!$H$22</f>
        <v>0</v>
      </c>
      <c r="H13" s="53">
        <f t="shared" si="3"/>
        <v>0</v>
      </c>
      <c r="I13" s="53">
        <f>'Age data'!N17*Customisation!$H$22</f>
        <v>0</v>
      </c>
      <c r="J13" s="54">
        <f t="shared" si="4"/>
        <v>0</v>
      </c>
      <c r="K13" s="53">
        <f>I13*'Life table'!I11</f>
        <v>0</v>
      </c>
      <c r="L13" s="53">
        <f>J13*'Life table'!J11</f>
        <v>0</v>
      </c>
      <c r="M13" s="53">
        <f t="shared" si="5"/>
        <v>0</v>
      </c>
      <c r="N13" s="53">
        <f>((G13-I13)*$AW$5+I13*$AW$6)/(1+Customisation!$H$21)^($A13-Customisation!$E$13)</f>
        <v>0</v>
      </c>
      <c r="O13" s="53">
        <f>G13*Customisation!$H$17</f>
        <v>0</v>
      </c>
      <c r="P13" s="109">
        <f>O13/(1+Customisation!$H$21)^($A13-Customisation!$E$13)</f>
        <v>0</v>
      </c>
      <c r="Q13" s="53">
        <f>IF($A13&lt;Customisation!$H$13,G13,G13*(1-Customisation!$H$11*Customisation!$H$12))</f>
        <v>0</v>
      </c>
      <c r="R13" s="53">
        <f>IF($A13&lt;Customisation!$H$13,H13,H13*(1-Customisation!$H$11*Customisation!$H$12))</f>
        <v>0</v>
      </c>
      <c r="S13" s="53">
        <f>IF($A13&lt;Customisation!$H$13,I13,I13*(1-Customisation!$H$11*Customisation!$H$12))</f>
        <v>0</v>
      </c>
      <c r="T13" s="53">
        <f>IF($A13&lt;Customisation!$H$13,J13,J13*(1-Customisation!$H$11*Customisation!$H$12))</f>
        <v>0</v>
      </c>
      <c r="U13" s="53">
        <f>IF($A13&lt;Customisation!$H$13,K13,K13*(1-Customisation!$H$11*Customisation!$H$12))</f>
        <v>0</v>
      </c>
      <c r="V13" s="53">
        <f>IF($A13&lt;Customisation!$H$13,L13,L13*(1-Customisation!$H$11*Customisation!$H$12))</f>
        <v>0</v>
      </c>
      <c r="W13" s="53">
        <f>IF($A13&lt;Customisation!$H$13,M13,M13*(1-Customisation!$H$11*Customisation!$H$12))</f>
        <v>0</v>
      </c>
      <c r="X13" s="53">
        <f>IF($A13&lt;Customisation!$H$13,N13,N13*(1-Customisation!$H$11*Customisation!$H$12))</f>
        <v>0</v>
      </c>
      <c r="Y13" s="53">
        <f>IF($A13&lt;Customisation!$H$13,O13,O13*(1-Customisation!$H$11*Customisation!$H$12))</f>
        <v>0</v>
      </c>
      <c r="Z13" s="53">
        <f>IF($A13&lt;Customisation!$H$13,P13,P13*(1-Customisation!$H$11*Customisation!$H$12))</f>
        <v>0</v>
      </c>
      <c r="AA13" s="53">
        <f t="shared" ref="AA13:AJ13" si="30">G13-Q13</f>
        <v>0</v>
      </c>
      <c r="AB13" s="53">
        <f t="shared" si="30"/>
        <v>0</v>
      </c>
      <c r="AC13" s="53">
        <f t="shared" si="30"/>
        <v>0</v>
      </c>
      <c r="AD13" s="53">
        <f t="shared" si="30"/>
        <v>0</v>
      </c>
      <c r="AE13" s="53">
        <f t="shared" si="30"/>
        <v>0</v>
      </c>
      <c r="AF13" s="53">
        <f t="shared" si="30"/>
        <v>0</v>
      </c>
      <c r="AG13" s="53">
        <f t="shared" si="30"/>
        <v>0</v>
      </c>
      <c r="AH13" s="53">
        <f t="shared" si="30"/>
        <v>0</v>
      </c>
      <c r="AI13" s="53">
        <f t="shared" si="30"/>
        <v>0</v>
      </c>
      <c r="AJ13" s="53">
        <f t="shared" si="30"/>
        <v>0</v>
      </c>
      <c r="AK13" s="1"/>
      <c r="AL13" s="55">
        <f t="shared" si="7"/>
        <v>0</v>
      </c>
      <c r="AM13" s="55">
        <f t="shared" si="8"/>
        <v>0</v>
      </c>
      <c r="AN13" s="1"/>
      <c r="AO13" s="1"/>
      <c r="AP13" s="1"/>
      <c r="AQ13" s="1"/>
      <c r="AR13" s="1"/>
      <c r="AS13" s="1"/>
      <c r="AT13" s="1"/>
      <c r="AU13" s="1"/>
      <c r="AV13" s="1"/>
      <c r="AW13" s="1"/>
      <c r="AX13" s="1"/>
      <c r="AY13" s="53">
        <f>IF($A13&lt;Customisation!$H$13,G13,G13*(1-Customisation!$H$24*Customisation!$H$12))</f>
        <v>0</v>
      </c>
      <c r="AZ13" s="53">
        <f>IF($A13&lt;Customisation!$H$13,H13,H13*(1-Customisation!$H$24*Customisation!$H$12))</f>
        <v>0</v>
      </c>
      <c r="BA13" s="53">
        <f>IF($A13&lt;Customisation!$H$13,I13,I13*(1-Customisation!$H$24*Customisation!$H$12))</f>
        <v>0</v>
      </c>
      <c r="BB13" s="53">
        <f>IF($A13&lt;Customisation!$H$13,J13,J13*(1-Customisation!$H$24*Customisation!$H$12))</f>
        <v>0</v>
      </c>
      <c r="BC13" s="53">
        <f>IF($A13&lt;Customisation!$H$13,K13,K13*(1-Customisation!$H$24*Customisation!$H$12))</f>
        <v>0</v>
      </c>
      <c r="BD13" s="53">
        <f>IF($A13&lt;Customisation!$H$13,L13,L13*(1-Customisation!$H$24*Customisation!$H$12))</f>
        <v>0</v>
      </c>
      <c r="BE13" s="53">
        <f>IF($A13&lt;Customisation!$H$13,M13,M13*(1-Customisation!$H$24*Customisation!$H$12))</f>
        <v>0</v>
      </c>
      <c r="BF13" s="53">
        <f>IF($A13&lt;Customisation!$H$13,N13,N13*(1-Customisation!$H$24*Customisation!$H$12))</f>
        <v>0</v>
      </c>
      <c r="BG13" s="53">
        <f>IF($A13&lt;Customisation!$H$13,O13,O13*(1-Customisation!$H$24*Customisation!$H$12))</f>
        <v>0</v>
      </c>
      <c r="BH13" s="53">
        <f>IF($A13&lt;Customisation!$H$13,P13,P13*(1-Customisation!$H$24*Customisation!$H$12))</f>
        <v>0</v>
      </c>
      <c r="BI13" s="53">
        <f t="shared" si="13"/>
        <v>0</v>
      </c>
      <c r="BJ13" s="53">
        <f t="shared" si="14"/>
        <v>0</v>
      </c>
      <c r="BK13" s="53">
        <f t="shared" si="15"/>
        <v>0</v>
      </c>
      <c r="BL13" s="53">
        <f t="shared" si="16"/>
        <v>0</v>
      </c>
      <c r="BM13" s="53">
        <f t="shared" si="17"/>
        <v>0</v>
      </c>
      <c r="BN13" s="53">
        <f t="shared" si="18"/>
        <v>0</v>
      </c>
      <c r="BO13" s="53">
        <f t="shared" si="19"/>
        <v>0</v>
      </c>
      <c r="BP13" s="53">
        <f t="shared" si="20"/>
        <v>0</v>
      </c>
      <c r="BQ13" s="53">
        <f t="shared" si="21"/>
        <v>0</v>
      </c>
      <c r="BR13" s="53">
        <f t="shared" si="22"/>
        <v>0</v>
      </c>
    </row>
    <row r="14" spans="1:70" ht="14.25" customHeight="1" x14ac:dyDescent="0.3">
      <c r="A14" s="1">
        <f t="shared" si="10"/>
        <v>10</v>
      </c>
      <c r="B14" s="52">
        <f>'Life table'!D12</f>
        <v>0.98630717219824404</v>
      </c>
      <c r="C14" s="52">
        <f>IF($A14&lt;Customisation!$H$13,0,B14)/LOOKUP(Customisation!$H$13,$A$4:$A$104,$B$4:$B$104)</f>
        <v>0</v>
      </c>
      <c r="D14" s="1">
        <f>IF($A14&lt;=Customisation!$H$13,1,1/(1+Customisation!$H$21)^($A14-Customisation!$H$13))</f>
        <v>1</v>
      </c>
      <c r="E14" s="1">
        <f t="shared" si="11"/>
        <v>10</v>
      </c>
      <c r="F14" s="1">
        <f t="shared" si="2"/>
        <v>0</v>
      </c>
      <c r="G14" s="53">
        <f>'Age data'!M18*Customisation!$H$22</f>
        <v>0</v>
      </c>
      <c r="H14" s="53">
        <f t="shared" si="3"/>
        <v>0</v>
      </c>
      <c r="I14" s="53">
        <f>'Age data'!N18*Customisation!$H$22</f>
        <v>0</v>
      </c>
      <c r="J14" s="54">
        <f t="shared" si="4"/>
        <v>0</v>
      </c>
      <c r="K14" s="53">
        <f>I14*'Life table'!I12</f>
        <v>0</v>
      </c>
      <c r="L14" s="53">
        <f>J14*'Life table'!J12</f>
        <v>0</v>
      </c>
      <c r="M14" s="53">
        <f t="shared" si="5"/>
        <v>0</v>
      </c>
      <c r="N14" s="53">
        <f>((G14-I14)*$AW$5+I14*$AW$6)/(1+Customisation!$H$21)^($A14-Customisation!$E$13)</f>
        <v>0</v>
      </c>
      <c r="O14" s="53">
        <f>G14*Customisation!$H$17</f>
        <v>0</v>
      </c>
      <c r="P14" s="109">
        <f>O14/(1+Customisation!$H$21)^($A14-Customisation!$E$13)</f>
        <v>0</v>
      </c>
      <c r="Q14" s="53">
        <f>IF($A14&lt;Customisation!$H$13,G14,G14*(1-Customisation!$H$11*Customisation!$H$12))</f>
        <v>0</v>
      </c>
      <c r="R14" s="53">
        <f>IF($A14&lt;Customisation!$H$13,H14,H14*(1-Customisation!$H$11*Customisation!$H$12))</f>
        <v>0</v>
      </c>
      <c r="S14" s="53">
        <f>IF($A14&lt;Customisation!$H$13,I14,I14*(1-Customisation!$H$11*Customisation!$H$12))</f>
        <v>0</v>
      </c>
      <c r="T14" s="53">
        <f>IF($A14&lt;Customisation!$H$13,J14,J14*(1-Customisation!$H$11*Customisation!$H$12))</f>
        <v>0</v>
      </c>
      <c r="U14" s="53">
        <f>IF($A14&lt;Customisation!$H$13,K14,K14*(1-Customisation!$H$11*Customisation!$H$12))</f>
        <v>0</v>
      </c>
      <c r="V14" s="53">
        <f>IF($A14&lt;Customisation!$H$13,L14,L14*(1-Customisation!$H$11*Customisation!$H$12))</f>
        <v>0</v>
      </c>
      <c r="W14" s="53">
        <f>IF($A14&lt;Customisation!$H$13,M14,M14*(1-Customisation!$H$11*Customisation!$H$12))</f>
        <v>0</v>
      </c>
      <c r="X14" s="53">
        <f>IF($A14&lt;Customisation!$H$13,N14,N14*(1-Customisation!$H$11*Customisation!$H$12))</f>
        <v>0</v>
      </c>
      <c r="Y14" s="53">
        <f>IF($A14&lt;Customisation!$H$13,O14,O14*(1-Customisation!$H$11*Customisation!$H$12))</f>
        <v>0</v>
      </c>
      <c r="Z14" s="53">
        <f>IF($A14&lt;Customisation!$H$13,P14,P14*(1-Customisation!$H$11*Customisation!$H$12))</f>
        <v>0</v>
      </c>
      <c r="AA14" s="53">
        <f t="shared" ref="AA14:AJ14" si="31">G14-Q14</f>
        <v>0</v>
      </c>
      <c r="AB14" s="53">
        <f t="shared" si="31"/>
        <v>0</v>
      </c>
      <c r="AC14" s="53">
        <f t="shared" si="31"/>
        <v>0</v>
      </c>
      <c r="AD14" s="53">
        <f t="shared" si="31"/>
        <v>0</v>
      </c>
      <c r="AE14" s="53">
        <f t="shared" si="31"/>
        <v>0</v>
      </c>
      <c r="AF14" s="53">
        <f t="shared" si="31"/>
        <v>0</v>
      </c>
      <c r="AG14" s="53">
        <f t="shared" si="31"/>
        <v>0</v>
      </c>
      <c r="AH14" s="53">
        <f t="shared" si="31"/>
        <v>0</v>
      </c>
      <c r="AI14" s="53">
        <f t="shared" si="31"/>
        <v>0</v>
      </c>
      <c r="AJ14" s="53">
        <f t="shared" si="31"/>
        <v>0</v>
      </c>
      <c r="AK14" s="1"/>
      <c r="AL14" s="55">
        <f t="shared" si="7"/>
        <v>0</v>
      </c>
      <c r="AM14" s="55">
        <f t="shared" si="8"/>
        <v>0</v>
      </c>
      <c r="AN14" s="1"/>
      <c r="AO14" s="1"/>
      <c r="AP14" s="1"/>
      <c r="AQ14" s="1"/>
      <c r="AR14" s="1"/>
      <c r="AS14" s="1"/>
      <c r="AT14" s="1"/>
      <c r="AU14" s="1"/>
      <c r="AV14" s="1"/>
      <c r="AW14" s="1"/>
      <c r="AX14" s="1"/>
      <c r="AY14" s="53">
        <f>IF($A14&lt;Customisation!$H$13,G14,G14*(1-Customisation!$H$24*Customisation!$H$12))</f>
        <v>0</v>
      </c>
      <c r="AZ14" s="53">
        <f>IF($A14&lt;Customisation!$H$13,H14,H14*(1-Customisation!$H$24*Customisation!$H$12))</f>
        <v>0</v>
      </c>
      <c r="BA14" s="53">
        <f>IF($A14&lt;Customisation!$H$13,I14,I14*(1-Customisation!$H$24*Customisation!$H$12))</f>
        <v>0</v>
      </c>
      <c r="BB14" s="53">
        <f>IF($A14&lt;Customisation!$H$13,J14,J14*(1-Customisation!$H$24*Customisation!$H$12))</f>
        <v>0</v>
      </c>
      <c r="BC14" s="53">
        <f>IF($A14&lt;Customisation!$H$13,K14,K14*(1-Customisation!$H$24*Customisation!$H$12))</f>
        <v>0</v>
      </c>
      <c r="BD14" s="53">
        <f>IF($A14&lt;Customisation!$H$13,L14,L14*(1-Customisation!$H$24*Customisation!$H$12))</f>
        <v>0</v>
      </c>
      <c r="BE14" s="53">
        <f>IF($A14&lt;Customisation!$H$13,M14,M14*(1-Customisation!$H$24*Customisation!$H$12))</f>
        <v>0</v>
      </c>
      <c r="BF14" s="53">
        <f>IF($A14&lt;Customisation!$H$13,N14,N14*(1-Customisation!$H$24*Customisation!$H$12))</f>
        <v>0</v>
      </c>
      <c r="BG14" s="53">
        <f>IF($A14&lt;Customisation!$H$13,O14,O14*(1-Customisation!$H$24*Customisation!$H$12))</f>
        <v>0</v>
      </c>
      <c r="BH14" s="53">
        <f>IF($A14&lt;Customisation!$H$13,P14,P14*(1-Customisation!$H$24*Customisation!$H$12))</f>
        <v>0</v>
      </c>
      <c r="BI14" s="53">
        <f t="shared" si="13"/>
        <v>0</v>
      </c>
      <c r="BJ14" s="53">
        <f t="shared" si="14"/>
        <v>0</v>
      </c>
      <c r="BK14" s="53">
        <f t="shared" si="15"/>
        <v>0</v>
      </c>
      <c r="BL14" s="53">
        <f t="shared" si="16"/>
        <v>0</v>
      </c>
      <c r="BM14" s="53">
        <f t="shared" si="17"/>
        <v>0</v>
      </c>
      <c r="BN14" s="53">
        <f t="shared" si="18"/>
        <v>0</v>
      </c>
      <c r="BO14" s="53">
        <f t="shared" si="19"/>
        <v>0</v>
      </c>
      <c r="BP14" s="53">
        <f t="shared" si="20"/>
        <v>0</v>
      </c>
      <c r="BQ14" s="53">
        <f t="shared" si="21"/>
        <v>0</v>
      </c>
      <c r="BR14" s="53">
        <f t="shared" si="22"/>
        <v>0</v>
      </c>
    </row>
    <row r="15" spans="1:70" ht="14.25" customHeight="1" x14ac:dyDescent="0.3">
      <c r="A15" s="1">
        <f t="shared" si="10"/>
        <v>11</v>
      </c>
      <c r="B15" s="52">
        <f>'Life table'!D13</f>
        <v>0.98614936305069223</v>
      </c>
      <c r="C15" s="52">
        <f>IF($A15&lt;Customisation!$H$13,0,B15)/LOOKUP(Customisation!$H$13,$A$4:$A$104,$B$4:$B$104)</f>
        <v>0</v>
      </c>
      <c r="D15" s="1">
        <f>IF($A15&lt;=Customisation!$H$13,1,1/(1+Customisation!$H$21)^($A15-Customisation!$H$13))</f>
        <v>1</v>
      </c>
      <c r="E15" s="1">
        <f t="shared" si="11"/>
        <v>11</v>
      </c>
      <c r="F15" s="1">
        <f t="shared" si="2"/>
        <v>0</v>
      </c>
      <c r="G15" s="53">
        <f>'Age data'!M19*Customisation!$H$22</f>
        <v>0</v>
      </c>
      <c r="H15" s="53">
        <f t="shared" si="3"/>
        <v>0</v>
      </c>
      <c r="I15" s="53">
        <f>'Age data'!N19*Customisation!$H$22</f>
        <v>0</v>
      </c>
      <c r="J15" s="54">
        <f t="shared" si="4"/>
        <v>0</v>
      </c>
      <c r="K15" s="53">
        <f>I15*'Life table'!I13</f>
        <v>0</v>
      </c>
      <c r="L15" s="53">
        <f>J15*'Life table'!J13</f>
        <v>0</v>
      </c>
      <c r="M15" s="53">
        <f t="shared" si="5"/>
        <v>0</v>
      </c>
      <c r="N15" s="53">
        <f>((G15-I15)*$AW$5+I15*$AW$6)/(1+Customisation!$H$21)^($A15-Customisation!$E$13)</f>
        <v>0</v>
      </c>
      <c r="O15" s="53">
        <f>G15*Customisation!$H$17</f>
        <v>0</v>
      </c>
      <c r="P15" s="109">
        <f>O15/(1+Customisation!$H$21)^($A15-Customisation!$E$13)</f>
        <v>0</v>
      </c>
      <c r="Q15" s="53">
        <f>IF($A15&lt;Customisation!$H$13,G15,G15*(1-Customisation!$H$11*Customisation!$H$12))</f>
        <v>0</v>
      </c>
      <c r="R15" s="53">
        <f>IF($A15&lt;Customisation!$H$13,H15,H15*(1-Customisation!$H$11*Customisation!$H$12))</f>
        <v>0</v>
      </c>
      <c r="S15" s="53">
        <f>IF($A15&lt;Customisation!$H$13,I15,I15*(1-Customisation!$H$11*Customisation!$H$12))</f>
        <v>0</v>
      </c>
      <c r="T15" s="53">
        <f>IF($A15&lt;Customisation!$H$13,J15,J15*(1-Customisation!$H$11*Customisation!$H$12))</f>
        <v>0</v>
      </c>
      <c r="U15" s="53">
        <f>IF($A15&lt;Customisation!$H$13,K15,K15*(1-Customisation!$H$11*Customisation!$H$12))</f>
        <v>0</v>
      </c>
      <c r="V15" s="53">
        <f>IF($A15&lt;Customisation!$H$13,L15,L15*(1-Customisation!$H$11*Customisation!$H$12))</f>
        <v>0</v>
      </c>
      <c r="W15" s="53">
        <f>IF($A15&lt;Customisation!$H$13,M15,M15*(1-Customisation!$H$11*Customisation!$H$12))</f>
        <v>0</v>
      </c>
      <c r="X15" s="53">
        <f>IF($A15&lt;Customisation!$H$13,N15,N15*(1-Customisation!$H$11*Customisation!$H$12))</f>
        <v>0</v>
      </c>
      <c r="Y15" s="53">
        <f>IF($A15&lt;Customisation!$H$13,O15,O15*(1-Customisation!$H$11*Customisation!$H$12))</f>
        <v>0</v>
      </c>
      <c r="Z15" s="53">
        <f>IF($A15&lt;Customisation!$H$13,P15,P15*(1-Customisation!$H$11*Customisation!$H$12))</f>
        <v>0</v>
      </c>
      <c r="AA15" s="53">
        <f t="shared" ref="AA15:AJ15" si="32">G15-Q15</f>
        <v>0</v>
      </c>
      <c r="AB15" s="53">
        <f t="shared" si="32"/>
        <v>0</v>
      </c>
      <c r="AC15" s="53">
        <f t="shared" si="32"/>
        <v>0</v>
      </c>
      <c r="AD15" s="53">
        <f t="shared" si="32"/>
        <v>0</v>
      </c>
      <c r="AE15" s="53">
        <f t="shared" si="32"/>
        <v>0</v>
      </c>
      <c r="AF15" s="53">
        <f t="shared" si="32"/>
        <v>0</v>
      </c>
      <c r="AG15" s="53">
        <f t="shared" si="32"/>
        <v>0</v>
      </c>
      <c r="AH15" s="53">
        <f t="shared" si="32"/>
        <v>0</v>
      </c>
      <c r="AI15" s="53">
        <f t="shared" si="32"/>
        <v>0</v>
      </c>
      <c r="AJ15" s="53">
        <f t="shared" si="32"/>
        <v>0</v>
      </c>
      <c r="AK15" s="1"/>
      <c r="AL15" s="55">
        <f t="shared" si="7"/>
        <v>0</v>
      </c>
      <c r="AM15" s="55">
        <f t="shared" si="8"/>
        <v>0</v>
      </c>
      <c r="AN15" s="1"/>
      <c r="AO15" s="1"/>
      <c r="AP15" s="1"/>
      <c r="AQ15" s="1"/>
      <c r="AR15" s="1"/>
      <c r="AS15" s="1"/>
      <c r="AT15" s="1"/>
      <c r="AU15" s="1"/>
      <c r="AV15" s="1"/>
      <c r="AW15" s="1"/>
      <c r="AX15" s="1"/>
      <c r="AY15" s="53">
        <f>IF($A15&lt;Customisation!$H$13,G15,G15*(1-Customisation!$H$24*Customisation!$H$12))</f>
        <v>0</v>
      </c>
      <c r="AZ15" s="53">
        <f>IF($A15&lt;Customisation!$H$13,H15,H15*(1-Customisation!$H$24*Customisation!$H$12))</f>
        <v>0</v>
      </c>
      <c r="BA15" s="53">
        <f>IF($A15&lt;Customisation!$H$13,I15,I15*(1-Customisation!$H$24*Customisation!$H$12))</f>
        <v>0</v>
      </c>
      <c r="BB15" s="53">
        <f>IF($A15&lt;Customisation!$H$13,J15,J15*(1-Customisation!$H$24*Customisation!$H$12))</f>
        <v>0</v>
      </c>
      <c r="BC15" s="53">
        <f>IF($A15&lt;Customisation!$H$13,K15,K15*(1-Customisation!$H$24*Customisation!$H$12))</f>
        <v>0</v>
      </c>
      <c r="BD15" s="53">
        <f>IF($A15&lt;Customisation!$H$13,L15,L15*(1-Customisation!$H$24*Customisation!$H$12))</f>
        <v>0</v>
      </c>
      <c r="BE15" s="53">
        <f>IF($A15&lt;Customisation!$H$13,M15,M15*(1-Customisation!$H$24*Customisation!$H$12))</f>
        <v>0</v>
      </c>
      <c r="BF15" s="53">
        <f>IF($A15&lt;Customisation!$H$13,N15,N15*(1-Customisation!$H$24*Customisation!$H$12))</f>
        <v>0</v>
      </c>
      <c r="BG15" s="53">
        <f>IF($A15&lt;Customisation!$H$13,O15,O15*(1-Customisation!$H$24*Customisation!$H$12))</f>
        <v>0</v>
      </c>
      <c r="BH15" s="53">
        <f>IF($A15&lt;Customisation!$H$13,P15,P15*(1-Customisation!$H$24*Customisation!$H$12))</f>
        <v>0</v>
      </c>
      <c r="BI15" s="53">
        <f t="shared" si="13"/>
        <v>0</v>
      </c>
      <c r="BJ15" s="53">
        <f t="shared" si="14"/>
        <v>0</v>
      </c>
      <c r="BK15" s="53">
        <f t="shared" si="15"/>
        <v>0</v>
      </c>
      <c r="BL15" s="53">
        <f t="shared" si="16"/>
        <v>0</v>
      </c>
      <c r="BM15" s="53">
        <f t="shared" si="17"/>
        <v>0</v>
      </c>
      <c r="BN15" s="53">
        <f t="shared" si="18"/>
        <v>0</v>
      </c>
      <c r="BO15" s="53">
        <f t="shared" si="19"/>
        <v>0</v>
      </c>
      <c r="BP15" s="53">
        <f t="shared" si="20"/>
        <v>0</v>
      </c>
      <c r="BQ15" s="53">
        <f t="shared" si="21"/>
        <v>0</v>
      </c>
      <c r="BR15" s="53">
        <f t="shared" si="22"/>
        <v>0</v>
      </c>
    </row>
    <row r="16" spans="1:70" ht="14.25" customHeight="1" x14ac:dyDescent="0.3">
      <c r="A16" s="1">
        <v>12</v>
      </c>
      <c r="B16" s="52">
        <f>'Life table'!D14</f>
        <v>0.98597185616534311</v>
      </c>
      <c r="C16" s="52">
        <f>IF($A16&lt;Customisation!$H$13,0,B16)/LOOKUP(Customisation!$H$13,$A$4:$A$104,$B$4:$B$104)</f>
        <v>1</v>
      </c>
      <c r="D16" s="1">
        <f>IF($A16&lt;=Customisation!$H$13,1,1/(1+Customisation!$H$21)^($A16-Customisation!$H$13))</f>
        <v>1</v>
      </c>
      <c r="E16" s="1">
        <f t="shared" si="11"/>
        <v>12</v>
      </c>
      <c r="F16" s="1">
        <f t="shared" si="2"/>
        <v>1</v>
      </c>
      <c r="G16" s="53">
        <f>'Age data'!M20*Customisation!$H$22</f>
        <v>0</v>
      </c>
      <c r="H16" s="53">
        <f t="shared" si="3"/>
        <v>0</v>
      </c>
      <c r="I16" s="53">
        <f>'Age data'!N20*Customisation!$H$22</f>
        <v>0</v>
      </c>
      <c r="J16" s="54">
        <f t="shared" si="4"/>
        <v>0</v>
      </c>
      <c r="K16" s="53">
        <f>I16*'Life table'!I14</f>
        <v>0</v>
      </c>
      <c r="L16" s="53">
        <f>J16*'Life table'!J14</f>
        <v>0</v>
      </c>
      <c r="M16" s="53">
        <f t="shared" si="5"/>
        <v>0</v>
      </c>
      <c r="N16" s="53">
        <f>((G16-I16)*$AW$5+I16*$AW$6)/(1+Customisation!$H$21)^($A16-Customisation!$E$13)</f>
        <v>0</v>
      </c>
      <c r="O16" s="53">
        <f>G16*Customisation!$H$17</f>
        <v>0</v>
      </c>
      <c r="P16" s="109">
        <f>O16/(1+Customisation!$H$21)^($A16-Customisation!$E$13)</f>
        <v>0</v>
      </c>
      <c r="Q16" s="53">
        <f>IF($A16&lt;Customisation!$H$13,G16,G16*(1-Customisation!$H$11*Customisation!$H$12))</f>
        <v>0</v>
      </c>
      <c r="R16" s="53">
        <f>IF($A16&lt;Customisation!$H$13,H16,H16*(1-Customisation!$H$11*Customisation!$H$12))</f>
        <v>0</v>
      </c>
      <c r="S16" s="53">
        <f>IF($A16&lt;Customisation!$H$13,I16,I16*(1-Customisation!$H$11*Customisation!$H$12))</f>
        <v>0</v>
      </c>
      <c r="T16" s="53">
        <f>IF($A16&lt;Customisation!$H$13,J16,J16*(1-Customisation!$H$11*Customisation!$H$12))</f>
        <v>0</v>
      </c>
      <c r="U16" s="53">
        <f>IF($A16&lt;Customisation!$H$13,K16,K16*(1-Customisation!$H$11*Customisation!$H$12))</f>
        <v>0</v>
      </c>
      <c r="V16" s="53">
        <f>IF($A16&lt;Customisation!$H$13,L16,L16*(1-Customisation!$H$11*Customisation!$H$12))</f>
        <v>0</v>
      </c>
      <c r="W16" s="53">
        <f>IF($A16&lt;Customisation!$H$13,M16,M16*(1-Customisation!$H$11*Customisation!$H$12))</f>
        <v>0</v>
      </c>
      <c r="X16" s="53">
        <f>IF($A16&lt;Customisation!$H$13,N16,N16*(1-Customisation!$H$11*Customisation!$H$12))</f>
        <v>0</v>
      </c>
      <c r="Y16" s="53">
        <f>IF($A16&lt;Customisation!$H$13,O16,O16*(1-Customisation!$H$11*Customisation!$H$12))</f>
        <v>0</v>
      </c>
      <c r="Z16" s="53">
        <f>IF($A16&lt;Customisation!$H$13,P16,P16*(1-Customisation!$H$11*Customisation!$H$12))</f>
        <v>0</v>
      </c>
      <c r="AA16" s="53">
        <f t="shared" ref="AA16:AJ16" si="33">G16-Q16</f>
        <v>0</v>
      </c>
      <c r="AB16" s="53">
        <f t="shared" si="33"/>
        <v>0</v>
      </c>
      <c r="AC16" s="53">
        <f t="shared" si="33"/>
        <v>0</v>
      </c>
      <c r="AD16" s="53">
        <f t="shared" si="33"/>
        <v>0</v>
      </c>
      <c r="AE16" s="53">
        <f t="shared" si="33"/>
        <v>0</v>
      </c>
      <c r="AF16" s="53">
        <f t="shared" si="33"/>
        <v>0</v>
      </c>
      <c r="AG16" s="53">
        <f t="shared" si="33"/>
        <v>0</v>
      </c>
      <c r="AH16" s="53">
        <f t="shared" si="33"/>
        <v>0</v>
      </c>
      <c r="AI16" s="53">
        <f t="shared" si="33"/>
        <v>0</v>
      </c>
      <c r="AJ16" s="53">
        <f t="shared" si="33"/>
        <v>0</v>
      </c>
      <c r="AK16" s="1"/>
      <c r="AL16" s="55">
        <f t="shared" si="7"/>
        <v>0</v>
      </c>
      <c r="AM16" s="55">
        <f t="shared" si="8"/>
        <v>0</v>
      </c>
      <c r="AN16" s="1"/>
      <c r="AO16" s="1"/>
      <c r="AP16" s="1"/>
      <c r="AQ16" s="1"/>
      <c r="AR16" s="1"/>
      <c r="AS16" s="1"/>
      <c r="AT16" s="1"/>
      <c r="AU16" s="1"/>
      <c r="AV16" s="1"/>
      <c r="AW16" s="1"/>
      <c r="AX16" s="1"/>
      <c r="AY16" s="53">
        <f>IF($A16&lt;Customisation!$H$13,G16,G16*(1-Customisation!$H$24*Customisation!$H$12))</f>
        <v>0</v>
      </c>
      <c r="AZ16" s="53">
        <f>IF($A16&lt;Customisation!$H$13,H16,H16*(1-Customisation!$H$24*Customisation!$H$12))</f>
        <v>0</v>
      </c>
      <c r="BA16" s="53">
        <f>IF($A16&lt;Customisation!$H$13,I16,I16*(1-Customisation!$H$24*Customisation!$H$12))</f>
        <v>0</v>
      </c>
      <c r="BB16" s="53">
        <f>IF($A16&lt;Customisation!$H$13,J16,J16*(1-Customisation!$H$24*Customisation!$H$12))</f>
        <v>0</v>
      </c>
      <c r="BC16" s="53">
        <f>IF($A16&lt;Customisation!$H$13,K16,K16*(1-Customisation!$H$24*Customisation!$H$12))</f>
        <v>0</v>
      </c>
      <c r="BD16" s="53">
        <f>IF($A16&lt;Customisation!$H$13,L16,L16*(1-Customisation!$H$24*Customisation!$H$12))</f>
        <v>0</v>
      </c>
      <c r="BE16" s="53">
        <f>IF($A16&lt;Customisation!$H$13,M16,M16*(1-Customisation!$H$24*Customisation!$H$12))</f>
        <v>0</v>
      </c>
      <c r="BF16" s="53">
        <f>IF($A16&lt;Customisation!$H$13,N16,N16*(1-Customisation!$H$24*Customisation!$H$12))</f>
        <v>0</v>
      </c>
      <c r="BG16" s="53">
        <f>IF($A16&lt;Customisation!$H$13,O16,O16*(1-Customisation!$H$24*Customisation!$H$12))</f>
        <v>0</v>
      </c>
      <c r="BH16" s="53">
        <f>IF($A16&lt;Customisation!$H$13,P16,P16*(1-Customisation!$H$24*Customisation!$H$12))</f>
        <v>0</v>
      </c>
      <c r="BI16" s="53">
        <f t="shared" si="13"/>
        <v>0</v>
      </c>
      <c r="BJ16" s="53">
        <f t="shared" si="14"/>
        <v>0</v>
      </c>
      <c r="BK16" s="53">
        <f t="shared" si="15"/>
        <v>0</v>
      </c>
      <c r="BL16" s="53">
        <f t="shared" si="16"/>
        <v>0</v>
      </c>
      <c r="BM16" s="53">
        <f t="shared" si="17"/>
        <v>0</v>
      </c>
      <c r="BN16" s="53">
        <f t="shared" si="18"/>
        <v>0</v>
      </c>
      <c r="BO16" s="53">
        <f t="shared" si="19"/>
        <v>0</v>
      </c>
      <c r="BP16" s="53">
        <f t="shared" si="20"/>
        <v>0</v>
      </c>
      <c r="BQ16" s="53">
        <f t="shared" si="21"/>
        <v>0</v>
      </c>
      <c r="BR16" s="53">
        <f t="shared" si="22"/>
        <v>0</v>
      </c>
    </row>
    <row r="17" spans="1:70" ht="14.25" customHeight="1" x14ac:dyDescent="0.3">
      <c r="A17" s="1">
        <f t="shared" ref="A17:A104" si="34">A16+1</f>
        <v>13</v>
      </c>
      <c r="B17" s="52">
        <f>'Life table'!D15</f>
        <v>0.9857648020755484</v>
      </c>
      <c r="C17" s="52">
        <f>IF($A17&lt;Customisation!$H$13,0,B17)/LOOKUP(Customisation!$H$13,$A$4:$A$104,$B$4:$B$104)</f>
        <v>0.99978999999999996</v>
      </c>
      <c r="D17" s="1">
        <f>IF($A17&lt;=Customisation!$H$13,1,1/(1+Customisation!$H$21)^($A17-Customisation!$H$13))</f>
        <v>0.95238095238095233</v>
      </c>
      <c r="E17" s="1">
        <f t="shared" si="11"/>
        <v>13</v>
      </c>
      <c r="F17" s="1">
        <f t="shared" si="2"/>
        <v>0.95218095238095224</v>
      </c>
      <c r="G17" s="53">
        <f>'Age data'!M21*Customisation!$H$22</f>
        <v>0</v>
      </c>
      <c r="H17" s="53">
        <f t="shared" si="3"/>
        <v>0</v>
      </c>
      <c r="I17" s="53">
        <f>'Age data'!N21*Customisation!$H$22</f>
        <v>0</v>
      </c>
      <c r="J17" s="54">
        <f t="shared" si="4"/>
        <v>0</v>
      </c>
      <c r="K17" s="53">
        <f>I17*'Life table'!I15</f>
        <v>0</v>
      </c>
      <c r="L17" s="53">
        <f>J17*'Life table'!J15</f>
        <v>0</v>
      </c>
      <c r="M17" s="53">
        <f t="shared" si="5"/>
        <v>0</v>
      </c>
      <c r="N17" s="53">
        <f>((G17-I17)*$AW$5+I17*$AW$6)/(1+Customisation!$H$21)^($A17-Customisation!$E$13)</f>
        <v>0</v>
      </c>
      <c r="O17" s="53">
        <f>G17*Customisation!$H$17</f>
        <v>0</v>
      </c>
      <c r="P17" s="109">
        <f>O17/(1+Customisation!$H$21)^($A17-Customisation!$E$13)</f>
        <v>0</v>
      </c>
      <c r="Q17" s="53">
        <f>IF($A17&lt;Customisation!$H$13,G17,G17*(1-Customisation!$H$11*Customisation!$H$12))</f>
        <v>0</v>
      </c>
      <c r="R17" s="53">
        <f>IF($A17&lt;Customisation!$H$13,H17,H17*(1-Customisation!$H$11*Customisation!$H$12))</f>
        <v>0</v>
      </c>
      <c r="S17" s="53">
        <f>IF($A17&lt;Customisation!$H$13,I17,I17*(1-Customisation!$H$11*Customisation!$H$12))</f>
        <v>0</v>
      </c>
      <c r="T17" s="53">
        <f>IF($A17&lt;Customisation!$H$13,J17,J17*(1-Customisation!$H$11*Customisation!$H$12))</f>
        <v>0</v>
      </c>
      <c r="U17" s="53">
        <f>IF($A17&lt;Customisation!$H$13,K17,K17*(1-Customisation!$H$11*Customisation!$H$12))</f>
        <v>0</v>
      </c>
      <c r="V17" s="53">
        <f>IF($A17&lt;Customisation!$H$13,L17,L17*(1-Customisation!$H$11*Customisation!$H$12))</f>
        <v>0</v>
      </c>
      <c r="W17" s="53">
        <f>IF($A17&lt;Customisation!$H$13,M17,M17*(1-Customisation!$H$11*Customisation!$H$12))</f>
        <v>0</v>
      </c>
      <c r="X17" s="53">
        <f>IF($A17&lt;Customisation!$H$13,N17,N17*(1-Customisation!$H$11*Customisation!$H$12))</f>
        <v>0</v>
      </c>
      <c r="Y17" s="53">
        <f>IF($A17&lt;Customisation!$H$13,O17,O17*(1-Customisation!$H$11*Customisation!$H$12))</f>
        <v>0</v>
      </c>
      <c r="Z17" s="53">
        <f>IF($A17&lt;Customisation!$H$13,P17,P17*(1-Customisation!$H$11*Customisation!$H$12))</f>
        <v>0</v>
      </c>
      <c r="AA17" s="53">
        <f t="shared" ref="AA17:AJ17" si="35">G17-Q17</f>
        <v>0</v>
      </c>
      <c r="AB17" s="53">
        <f t="shared" si="35"/>
        <v>0</v>
      </c>
      <c r="AC17" s="53">
        <f t="shared" si="35"/>
        <v>0</v>
      </c>
      <c r="AD17" s="53">
        <f t="shared" si="35"/>
        <v>0</v>
      </c>
      <c r="AE17" s="53">
        <f t="shared" si="35"/>
        <v>0</v>
      </c>
      <c r="AF17" s="53">
        <f t="shared" si="35"/>
        <v>0</v>
      </c>
      <c r="AG17" s="53">
        <f t="shared" si="35"/>
        <v>0</v>
      </c>
      <c r="AH17" s="53">
        <f t="shared" si="35"/>
        <v>0</v>
      </c>
      <c r="AI17" s="53">
        <f t="shared" si="35"/>
        <v>0</v>
      </c>
      <c r="AJ17" s="53">
        <f t="shared" si="35"/>
        <v>0</v>
      </c>
      <c r="AK17" s="1"/>
      <c r="AL17" s="55">
        <f t="shared" si="7"/>
        <v>0</v>
      </c>
      <c r="AM17" s="55">
        <f t="shared" si="8"/>
        <v>0</v>
      </c>
      <c r="AN17" s="1"/>
      <c r="AO17" s="1"/>
      <c r="AP17" s="1"/>
      <c r="AQ17" s="1"/>
      <c r="AR17" s="1"/>
      <c r="AS17" s="1"/>
      <c r="AT17" s="1"/>
      <c r="AU17" s="1"/>
      <c r="AV17" s="1"/>
      <c r="AW17" s="1"/>
      <c r="AX17" s="1"/>
      <c r="AY17" s="53">
        <f>IF($A17&lt;Customisation!$H$13,G17,G17*(1-Customisation!$H$24*Customisation!$H$12))</f>
        <v>0</v>
      </c>
      <c r="AZ17" s="53">
        <f>IF($A17&lt;Customisation!$H$13,H17,H17*(1-Customisation!$H$24*Customisation!$H$12))</f>
        <v>0</v>
      </c>
      <c r="BA17" s="53">
        <f>IF($A17&lt;Customisation!$H$13,I17,I17*(1-Customisation!$H$24*Customisation!$H$12))</f>
        <v>0</v>
      </c>
      <c r="BB17" s="53">
        <f>IF($A17&lt;Customisation!$H$13,J17,J17*(1-Customisation!$H$24*Customisation!$H$12))</f>
        <v>0</v>
      </c>
      <c r="BC17" s="53">
        <f>IF($A17&lt;Customisation!$H$13,K17,K17*(1-Customisation!$H$24*Customisation!$H$12))</f>
        <v>0</v>
      </c>
      <c r="BD17" s="53">
        <f>IF($A17&lt;Customisation!$H$13,L17,L17*(1-Customisation!$H$24*Customisation!$H$12))</f>
        <v>0</v>
      </c>
      <c r="BE17" s="53">
        <f>IF($A17&lt;Customisation!$H$13,M17,M17*(1-Customisation!$H$24*Customisation!$H$12))</f>
        <v>0</v>
      </c>
      <c r="BF17" s="53">
        <f>IF($A17&lt;Customisation!$H$13,N17,N17*(1-Customisation!$H$24*Customisation!$H$12))</f>
        <v>0</v>
      </c>
      <c r="BG17" s="53">
        <f>IF($A17&lt;Customisation!$H$13,O17,O17*(1-Customisation!$H$24*Customisation!$H$12))</f>
        <v>0</v>
      </c>
      <c r="BH17" s="53">
        <f>IF($A17&lt;Customisation!$H$13,P17,P17*(1-Customisation!$H$24*Customisation!$H$12))</f>
        <v>0</v>
      </c>
      <c r="BI17" s="53">
        <f t="shared" si="13"/>
        <v>0</v>
      </c>
      <c r="BJ17" s="53">
        <f t="shared" si="14"/>
        <v>0</v>
      </c>
      <c r="BK17" s="53">
        <f t="shared" si="15"/>
        <v>0</v>
      </c>
      <c r="BL17" s="53">
        <f t="shared" si="16"/>
        <v>0</v>
      </c>
      <c r="BM17" s="53">
        <f t="shared" si="17"/>
        <v>0</v>
      </c>
      <c r="BN17" s="53">
        <f t="shared" si="18"/>
        <v>0</v>
      </c>
      <c r="BO17" s="53">
        <f t="shared" si="19"/>
        <v>0</v>
      </c>
      <c r="BP17" s="53">
        <f t="shared" si="20"/>
        <v>0</v>
      </c>
      <c r="BQ17" s="53">
        <f t="shared" si="21"/>
        <v>0</v>
      </c>
      <c r="BR17" s="53">
        <f t="shared" si="22"/>
        <v>0</v>
      </c>
    </row>
    <row r="18" spans="1:70" ht="14.25" customHeight="1" x14ac:dyDescent="0.3">
      <c r="A18" s="1">
        <f t="shared" si="34"/>
        <v>14</v>
      </c>
      <c r="B18" s="52">
        <f>'Life table'!D16</f>
        <v>0.98552821852305028</v>
      </c>
      <c r="C18" s="52">
        <f>IF($A18&lt;Customisation!$H$13,0,B18)/LOOKUP(Customisation!$H$13,$A$4:$A$104,$B$4:$B$104)</f>
        <v>0.9995500504</v>
      </c>
      <c r="D18" s="1">
        <f>IF($A18&lt;=Customisation!$H$13,1,1/(1+Customisation!$H$21)^($A18-Customisation!$H$13))</f>
        <v>0.90702947845804982</v>
      </c>
      <c r="E18" s="1">
        <f t="shared" si="11"/>
        <v>13.952380952380953</v>
      </c>
      <c r="F18" s="1">
        <f t="shared" si="2"/>
        <v>0.90662136090702938</v>
      </c>
      <c r="G18" s="53">
        <f>'Age data'!M22*Customisation!$H$22</f>
        <v>0</v>
      </c>
      <c r="H18" s="53">
        <f t="shared" si="3"/>
        <v>0</v>
      </c>
      <c r="I18" s="53">
        <f>'Age data'!N22*Customisation!$H$22</f>
        <v>0</v>
      </c>
      <c r="J18" s="54">
        <f t="shared" si="4"/>
        <v>0</v>
      </c>
      <c r="K18" s="53">
        <f>I18*'Life table'!I16</f>
        <v>0</v>
      </c>
      <c r="L18" s="53">
        <f>J18*'Life table'!J16</f>
        <v>0</v>
      </c>
      <c r="M18" s="53">
        <f t="shared" si="5"/>
        <v>0</v>
      </c>
      <c r="N18" s="53">
        <f>((G18-I18)*$AW$5+I18*$AW$6)/(1+Customisation!$H$21)^($A18-Customisation!$E$13)</f>
        <v>0</v>
      </c>
      <c r="O18" s="53">
        <f>G18*Customisation!$H$17</f>
        <v>0</v>
      </c>
      <c r="P18" s="109">
        <f>O18/(1+Customisation!$H$21)^($A18-Customisation!$E$13)</f>
        <v>0</v>
      </c>
      <c r="Q18" s="53">
        <f>IF($A18&lt;Customisation!$H$13,G18,G18*(1-Customisation!$H$11*Customisation!$H$12))</f>
        <v>0</v>
      </c>
      <c r="R18" s="53">
        <f>IF($A18&lt;Customisation!$H$13,H18,H18*(1-Customisation!$H$11*Customisation!$H$12))</f>
        <v>0</v>
      </c>
      <c r="S18" s="53">
        <f>IF($A18&lt;Customisation!$H$13,I18,I18*(1-Customisation!$H$11*Customisation!$H$12))</f>
        <v>0</v>
      </c>
      <c r="T18" s="53">
        <f>IF($A18&lt;Customisation!$H$13,J18,J18*(1-Customisation!$H$11*Customisation!$H$12))</f>
        <v>0</v>
      </c>
      <c r="U18" s="53">
        <f>IF($A18&lt;Customisation!$H$13,K18,K18*(1-Customisation!$H$11*Customisation!$H$12))</f>
        <v>0</v>
      </c>
      <c r="V18" s="53">
        <f>IF($A18&lt;Customisation!$H$13,L18,L18*(1-Customisation!$H$11*Customisation!$H$12))</f>
        <v>0</v>
      </c>
      <c r="W18" s="53">
        <f>IF($A18&lt;Customisation!$H$13,M18,M18*(1-Customisation!$H$11*Customisation!$H$12))</f>
        <v>0</v>
      </c>
      <c r="X18" s="53">
        <f>IF($A18&lt;Customisation!$H$13,N18,N18*(1-Customisation!$H$11*Customisation!$H$12))</f>
        <v>0</v>
      </c>
      <c r="Y18" s="53">
        <f>IF($A18&lt;Customisation!$H$13,O18,O18*(1-Customisation!$H$11*Customisation!$H$12))</f>
        <v>0</v>
      </c>
      <c r="Z18" s="53">
        <f>IF($A18&lt;Customisation!$H$13,P18,P18*(1-Customisation!$H$11*Customisation!$H$12))</f>
        <v>0</v>
      </c>
      <c r="AA18" s="53">
        <f t="shared" ref="AA18:AJ18" si="36">G18-Q18</f>
        <v>0</v>
      </c>
      <c r="AB18" s="53">
        <f t="shared" si="36"/>
        <v>0</v>
      </c>
      <c r="AC18" s="53">
        <f t="shared" si="36"/>
        <v>0</v>
      </c>
      <c r="AD18" s="53">
        <f t="shared" si="36"/>
        <v>0</v>
      </c>
      <c r="AE18" s="53">
        <f t="shared" si="36"/>
        <v>0</v>
      </c>
      <c r="AF18" s="53">
        <f t="shared" si="36"/>
        <v>0</v>
      </c>
      <c r="AG18" s="53">
        <f t="shared" si="36"/>
        <v>0</v>
      </c>
      <c r="AH18" s="53">
        <f t="shared" si="36"/>
        <v>0</v>
      </c>
      <c r="AI18" s="53">
        <f t="shared" si="36"/>
        <v>0</v>
      </c>
      <c r="AJ18" s="53">
        <f t="shared" si="36"/>
        <v>0</v>
      </c>
      <c r="AK18" s="1"/>
      <c r="AL18" s="55">
        <f t="shared" si="7"/>
        <v>0</v>
      </c>
      <c r="AM18" s="55">
        <f t="shared" si="8"/>
        <v>0</v>
      </c>
      <c r="AN18" s="1"/>
      <c r="AO18" s="1"/>
      <c r="AP18" s="1"/>
      <c r="AQ18" s="1"/>
      <c r="AR18" s="1"/>
      <c r="AS18" s="1"/>
      <c r="AT18" s="1"/>
      <c r="AU18" s="1"/>
      <c r="AV18" s="1"/>
      <c r="AW18" s="1"/>
      <c r="AX18" s="1"/>
      <c r="AY18" s="53">
        <f>IF($A18&lt;Customisation!$H$13,G18,G18*(1-Customisation!$H$24*Customisation!$H$12))</f>
        <v>0</v>
      </c>
      <c r="AZ18" s="53">
        <f>IF($A18&lt;Customisation!$H$13,H18,H18*(1-Customisation!$H$24*Customisation!$H$12))</f>
        <v>0</v>
      </c>
      <c r="BA18" s="53">
        <f>IF($A18&lt;Customisation!$H$13,I18,I18*(1-Customisation!$H$24*Customisation!$H$12))</f>
        <v>0</v>
      </c>
      <c r="BB18" s="53">
        <f>IF($A18&lt;Customisation!$H$13,J18,J18*(1-Customisation!$H$24*Customisation!$H$12))</f>
        <v>0</v>
      </c>
      <c r="BC18" s="53">
        <f>IF($A18&lt;Customisation!$H$13,K18,K18*(1-Customisation!$H$24*Customisation!$H$12))</f>
        <v>0</v>
      </c>
      <c r="BD18" s="53">
        <f>IF($A18&lt;Customisation!$H$13,L18,L18*(1-Customisation!$H$24*Customisation!$H$12))</f>
        <v>0</v>
      </c>
      <c r="BE18" s="53">
        <f>IF($A18&lt;Customisation!$H$13,M18,M18*(1-Customisation!$H$24*Customisation!$H$12))</f>
        <v>0</v>
      </c>
      <c r="BF18" s="53">
        <f>IF($A18&lt;Customisation!$H$13,N18,N18*(1-Customisation!$H$24*Customisation!$H$12))</f>
        <v>0</v>
      </c>
      <c r="BG18" s="53">
        <f>IF($A18&lt;Customisation!$H$13,O18,O18*(1-Customisation!$H$24*Customisation!$H$12))</f>
        <v>0</v>
      </c>
      <c r="BH18" s="53">
        <f>IF($A18&lt;Customisation!$H$13,P18,P18*(1-Customisation!$H$24*Customisation!$H$12))</f>
        <v>0</v>
      </c>
      <c r="BI18" s="53">
        <f t="shared" si="13"/>
        <v>0</v>
      </c>
      <c r="BJ18" s="53">
        <f t="shared" si="14"/>
        <v>0</v>
      </c>
      <c r="BK18" s="53">
        <f t="shared" si="15"/>
        <v>0</v>
      </c>
      <c r="BL18" s="53">
        <f t="shared" si="16"/>
        <v>0</v>
      </c>
      <c r="BM18" s="53">
        <f t="shared" si="17"/>
        <v>0</v>
      </c>
      <c r="BN18" s="53">
        <f t="shared" si="18"/>
        <v>0</v>
      </c>
      <c r="BO18" s="53">
        <f t="shared" si="19"/>
        <v>0</v>
      </c>
      <c r="BP18" s="53">
        <f t="shared" si="20"/>
        <v>0</v>
      </c>
      <c r="BQ18" s="53">
        <f t="shared" si="21"/>
        <v>0</v>
      </c>
      <c r="BR18" s="53">
        <f t="shared" si="22"/>
        <v>0</v>
      </c>
    </row>
    <row r="19" spans="1:70" ht="14.25" customHeight="1" x14ac:dyDescent="0.3">
      <c r="A19" s="1">
        <f t="shared" si="34"/>
        <v>15</v>
      </c>
      <c r="B19" s="52">
        <f>'Life table'!D17</f>
        <v>0.9852424153396786</v>
      </c>
      <c r="C19" s="52">
        <f>IF($A19&lt;Customisation!$H$13,0,B19)/LOOKUP(Customisation!$H$13,$A$4:$A$104,$B$4:$B$104)</f>
        <v>0.99926018088538404</v>
      </c>
      <c r="D19" s="1">
        <f>IF($A19&lt;=Customisation!$H$13,1,1/(1+Customisation!$H$21)^($A19-Customisation!$H$13))</f>
        <v>0.86383759853147601</v>
      </c>
      <c r="E19" s="1">
        <f t="shared" si="11"/>
        <v>14.859410430839002</v>
      </c>
      <c r="F19" s="1">
        <f t="shared" si="2"/>
        <v>0.86319851496415845</v>
      </c>
      <c r="G19" s="53">
        <f>'Age data'!M23*Customisation!$H$22</f>
        <v>2.1299999999999999E-6</v>
      </c>
      <c r="H19" s="53">
        <f t="shared" si="3"/>
        <v>1.8399740848720439E-6</v>
      </c>
      <c r="I19" s="53">
        <f>'Age data'!N23*Customisation!$H$22</f>
        <v>7.0999999999999998E-7</v>
      </c>
      <c r="J19" s="54">
        <f t="shared" si="4"/>
        <v>6.13324694957348E-7</v>
      </c>
      <c r="K19" s="53">
        <f>I19*'Life table'!I17</f>
        <v>4.5087420041721807E-5</v>
      </c>
      <c r="L19" s="53">
        <f>J19*'Life table'!J17</f>
        <v>1.9195673235390242E-5</v>
      </c>
      <c r="M19" s="53">
        <f t="shared" si="5"/>
        <v>1.2751599999999998E-6</v>
      </c>
      <c r="N19" s="53">
        <f>((G19-I19)*$AW$5+I19*$AW$6)/(1+Customisation!$H$21)^($A19-Customisation!$E$13)</f>
        <v>1.0584689283856811E-6</v>
      </c>
      <c r="O19" s="53">
        <f>G19*Customisation!$H$17</f>
        <v>3.6580620000000001E-3</v>
      </c>
      <c r="P19" s="109">
        <f>O19/(1+Customisation!$H$21)^($A19-Customisation!$E$13)</f>
        <v>3.1599714933592481E-3</v>
      </c>
      <c r="Q19" s="53">
        <f>IF($A19&lt;Customisation!$H$13,G19,G19*(1-Customisation!$H$11*Customisation!$H$12))</f>
        <v>8.9289600000000006E-7</v>
      </c>
      <c r="R19" s="53">
        <f>IF($A19&lt;Customisation!$H$13,H19,H19*(1-Customisation!$H$11*Customisation!$H$12))</f>
        <v>7.7131713637836087E-7</v>
      </c>
      <c r="S19" s="53">
        <f>IF($A19&lt;Customisation!$H$13,I19,I19*(1-Customisation!$H$11*Customisation!$H$12))</f>
        <v>2.97632E-7</v>
      </c>
      <c r="T19" s="53">
        <f>IF($A19&lt;Customisation!$H$13,J19,J19*(1-Customisation!$H$11*Customisation!$H$12))</f>
        <v>2.5710571212612031E-7</v>
      </c>
      <c r="U19" s="53">
        <f>IF($A19&lt;Customisation!$H$13,K19,K19*(1-Customisation!$H$11*Customisation!$H$12))</f>
        <v>1.8900646481489783E-5</v>
      </c>
      <c r="V19" s="53">
        <f>IF($A19&lt;Customisation!$H$13,L19,L19*(1-Customisation!$H$11*Customisation!$H$12))</f>
        <v>8.0468262202755902E-6</v>
      </c>
      <c r="W19" s="53">
        <f>IF($A19&lt;Customisation!$H$13,M19,M19*(1-Customisation!$H$11*Customisation!$H$12))</f>
        <v>5.34547072E-7</v>
      </c>
      <c r="X19" s="53">
        <f>IF($A19&lt;Customisation!$H$13,N19,N19*(1-Customisation!$H$11*Customisation!$H$12))</f>
        <v>4.437101747792775E-7</v>
      </c>
      <c r="Y19" s="53">
        <f>IF($A19&lt;Customisation!$H$13,O19,O19*(1-Customisation!$H$11*Customisation!$H$12))</f>
        <v>1.5334595904000002E-3</v>
      </c>
      <c r="Z19" s="53">
        <f>IF($A19&lt;Customisation!$H$13,P19,P19*(1-Customisation!$H$11*Customisation!$H$12))</f>
        <v>1.3246600500161968E-3</v>
      </c>
      <c r="AA19" s="53">
        <f t="shared" ref="AA19:AJ19" si="37">G19-Q19</f>
        <v>1.2371039999999999E-6</v>
      </c>
      <c r="AB19" s="53">
        <f t="shared" si="37"/>
        <v>1.0686569484936831E-6</v>
      </c>
      <c r="AC19" s="53">
        <f t="shared" si="37"/>
        <v>4.1236799999999998E-7</v>
      </c>
      <c r="AD19" s="53">
        <f t="shared" si="37"/>
        <v>3.5621898283122769E-7</v>
      </c>
      <c r="AE19" s="53">
        <f t="shared" si="37"/>
        <v>2.6186773560232024E-5</v>
      </c>
      <c r="AF19" s="53">
        <f t="shared" si="37"/>
        <v>1.1148847015114652E-5</v>
      </c>
      <c r="AG19" s="53">
        <f t="shared" si="37"/>
        <v>7.4061292799999983E-7</v>
      </c>
      <c r="AH19" s="53">
        <f t="shared" si="37"/>
        <v>6.147587536064036E-7</v>
      </c>
      <c r="AI19" s="53">
        <f t="shared" si="37"/>
        <v>2.1246024095999999E-3</v>
      </c>
      <c r="AJ19" s="53">
        <f t="shared" si="37"/>
        <v>1.8353114433430514E-3</v>
      </c>
      <c r="AK19" s="1"/>
      <c r="AL19" s="55">
        <f t="shared" si="7"/>
        <v>0.21299999999999999</v>
      </c>
      <c r="AM19" s="55">
        <f t="shared" si="8"/>
        <v>8.9289600000000011E-2</v>
      </c>
      <c r="AN19" s="1"/>
      <c r="AO19" s="1"/>
      <c r="AP19" s="1"/>
      <c r="AQ19" s="1"/>
      <c r="AR19" s="1"/>
      <c r="AS19" s="1"/>
      <c r="AT19" s="1"/>
      <c r="AU19" s="1"/>
      <c r="AV19" s="1"/>
      <c r="AW19" s="1"/>
      <c r="AX19" s="1"/>
      <c r="AY19" s="53">
        <f>IF($A19&lt;Customisation!$H$13,G19,G19*(1-Customisation!$H$24*Customisation!$H$12))</f>
        <v>7.6168800000000004E-7</v>
      </c>
      <c r="AZ19" s="53">
        <f>IF($A19&lt;Customisation!$H$13,H19,H19*(1-Customisation!$H$24*Customisation!$H$12))</f>
        <v>6.5797473275024294E-7</v>
      </c>
      <c r="BA19" s="53">
        <f>IF($A19&lt;Customisation!$H$13,I19,I19*(1-Customisation!$H$24*Customisation!$H$12))</f>
        <v>2.5389600000000001E-7</v>
      </c>
      <c r="BB19" s="53">
        <f>IF($A19&lt;Customisation!$H$13,J19,J19*(1-Customisation!$H$24*Customisation!$H$12))</f>
        <v>2.1932491091674765E-7</v>
      </c>
      <c r="BC19" s="53">
        <f>IF($A19&lt;Customisation!$H$13,K19,K19*(1-Customisation!$H$24*Customisation!$H$12))</f>
        <v>1.6123261406919719E-5</v>
      </c>
      <c r="BD19" s="53">
        <f>IF($A19&lt;Customisation!$H$13,L19,L19*(1-Customisation!$H$24*Customisation!$H$12))</f>
        <v>6.8643727489755513E-6</v>
      </c>
      <c r="BE19" s="53">
        <f>IF($A19&lt;Customisation!$H$13,M19,M19*(1-Customisation!$H$24*Customisation!$H$12))</f>
        <v>4.5599721599999997E-7</v>
      </c>
      <c r="BF19" s="53">
        <f>IF($A19&lt;Customisation!$H$13,N19,N19*(1-Customisation!$H$24*Customisation!$H$12))</f>
        <v>3.7850848879071959E-7</v>
      </c>
      <c r="BG19" s="53">
        <f>IF($A19&lt;Customisation!$H$13,O19,O19*(1-Customisation!$H$24*Customisation!$H$12))</f>
        <v>1.3081229712000001E-3</v>
      </c>
      <c r="BH19" s="53">
        <f>IF($A19&lt;Customisation!$H$13,P19,P19*(1-Customisation!$H$24*Customisation!$H$12))</f>
        <v>1.1300058060252673E-3</v>
      </c>
      <c r="BI19" s="53">
        <f t="shared" si="13"/>
        <v>1.3120800000000002E-7</v>
      </c>
      <c r="BJ19" s="53">
        <f t="shared" si="14"/>
        <v>1.1334240362811793E-7</v>
      </c>
      <c r="BK19" s="53">
        <f t="shared" si="15"/>
        <v>4.3735999999999989E-8</v>
      </c>
      <c r="BL19" s="53">
        <f t="shared" si="16"/>
        <v>3.7780801209372653E-8</v>
      </c>
      <c r="BM19" s="53">
        <f t="shared" si="17"/>
        <v>2.7773850745700639E-6</v>
      </c>
      <c r="BN19" s="53">
        <f t="shared" si="18"/>
        <v>1.182453471300039E-6</v>
      </c>
      <c r="BO19" s="53">
        <f t="shared" si="19"/>
        <v>7.8549856000000032E-8</v>
      </c>
      <c r="BP19" s="53">
        <f t="shared" si="20"/>
        <v>6.5201685988557911E-8</v>
      </c>
      <c r="BQ19" s="53">
        <f t="shared" si="21"/>
        <v>2.2533661920000011E-4</v>
      </c>
      <c r="BR19" s="53">
        <f t="shared" si="22"/>
        <v>1.9465424399092951E-4</v>
      </c>
    </row>
    <row r="20" spans="1:70" ht="14.25" customHeight="1" x14ac:dyDescent="0.3">
      <c r="A20" s="1">
        <f t="shared" si="34"/>
        <v>16</v>
      </c>
      <c r="B20" s="52">
        <f>'Life table'!D18</f>
        <v>0.98490743291846305</v>
      </c>
      <c r="C20" s="52">
        <f>IF($A20&lt;Customisation!$H$13,0,B20)/LOOKUP(Customisation!$H$13,$A$4:$A$104,$B$4:$B$104)</f>
        <v>0.99892043242388295</v>
      </c>
      <c r="D20" s="1">
        <f>IF($A20&lt;=Customisation!$H$13,1,1/(1+Customisation!$H$21)^($A20-Customisation!$H$13))</f>
        <v>0.82270247479188197</v>
      </c>
      <c r="E20" s="1">
        <f t="shared" si="11"/>
        <v>15.723248029370477</v>
      </c>
      <c r="F20" s="1">
        <f t="shared" si="2"/>
        <v>0.8218143118753054</v>
      </c>
      <c r="G20" s="53">
        <f>'Age data'!M24*Customisation!$H$22</f>
        <v>2.1299999999999999E-6</v>
      </c>
      <c r="H20" s="53">
        <f t="shared" si="3"/>
        <v>1.7523562713067085E-6</v>
      </c>
      <c r="I20" s="53">
        <f>'Age data'!N24*Customisation!$H$22</f>
        <v>7.0999999999999998E-7</v>
      </c>
      <c r="J20" s="54">
        <f t="shared" si="4"/>
        <v>5.8411875710223615E-7</v>
      </c>
      <c r="K20" s="53">
        <f>I20*'Life table'!I18</f>
        <v>4.4392634237362517E-5</v>
      </c>
      <c r="L20" s="53">
        <f>J20*'Life table'!J18</f>
        <v>1.8232968793979725E-5</v>
      </c>
      <c r="M20" s="53">
        <f t="shared" si="5"/>
        <v>1.2751599999999998E-6</v>
      </c>
      <c r="N20" s="53">
        <f>((G20-I20)*$AW$5+I20*$AW$6)/(1+Customisation!$H$21)^($A20-Customisation!$E$13)</f>
        <v>1.0080656460816011E-6</v>
      </c>
      <c r="O20" s="53">
        <f>G20*Customisation!$H$17</f>
        <v>3.6580620000000001E-3</v>
      </c>
      <c r="P20" s="109">
        <f>O20/(1+Customisation!$H$21)^($A20-Customisation!$E$13)</f>
        <v>3.0094966603421416E-3</v>
      </c>
      <c r="Q20" s="53">
        <f>IF($A20&lt;Customisation!$H$13,G20,G20*(1-Customisation!$H$11*Customisation!$H$12))</f>
        <v>8.9289600000000006E-7</v>
      </c>
      <c r="R20" s="53">
        <f>IF($A20&lt;Customisation!$H$13,H20,H20*(1-Customisation!$H$11*Customisation!$H$12))</f>
        <v>7.3458774893177229E-7</v>
      </c>
      <c r="S20" s="53">
        <f>IF($A20&lt;Customisation!$H$13,I20,I20*(1-Customisation!$H$11*Customisation!$H$12))</f>
        <v>2.97632E-7</v>
      </c>
      <c r="T20" s="53">
        <f>IF($A20&lt;Customisation!$H$13,J20,J20*(1-Customisation!$H$11*Customisation!$H$12))</f>
        <v>2.4486258297725741E-7</v>
      </c>
      <c r="U20" s="53">
        <f>IF($A20&lt;Customisation!$H$13,K20,K20*(1-Customisation!$H$11*Customisation!$H$12))</f>
        <v>1.8609392272302366E-5</v>
      </c>
      <c r="V20" s="53">
        <f>IF($A20&lt;Customisation!$H$13,L20,L20*(1-Customisation!$H$11*Customisation!$H$12))</f>
        <v>7.643260518436301E-6</v>
      </c>
      <c r="W20" s="53">
        <f>IF($A20&lt;Customisation!$H$13,M20,M20*(1-Customisation!$H$11*Customisation!$H$12))</f>
        <v>5.34547072E-7</v>
      </c>
      <c r="X20" s="53">
        <f>IF($A20&lt;Customisation!$H$13,N20,N20*(1-Customisation!$H$11*Customisation!$H$12))</f>
        <v>4.2258111883740721E-7</v>
      </c>
      <c r="Y20" s="53">
        <f>IF($A20&lt;Customisation!$H$13,O20,O20*(1-Customisation!$H$11*Customisation!$H$12))</f>
        <v>1.5334595904000002E-3</v>
      </c>
      <c r="Z20" s="53">
        <f>IF($A20&lt;Customisation!$H$13,P20,P20*(1-Customisation!$H$11*Customisation!$H$12))</f>
        <v>1.2615810000154257E-3</v>
      </c>
      <c r="AA20" s="53">
        <f t="shared" ref="AA20:AJ20" si="38">G20-Q20</f>
        <v>1.2371039999999999E-6</v>
      </c>
      <c r="AB20" s="53">
        <f t="shared" si="38"/>
        <v>1.0177685223749364E-6</v>
      </c>
      <c r="AC20" s="53">
        <f t="shared" si="38"/>
        <v>4.1236799999999998E-7</v>
      </c>
      <c r="AD20" s="53">
        <f t="shared" si="38"/>
        <v>3.3925617412497873E-7</v>
      </c>
      <c r="AE20" s="53">
        <f t="shared" si="38"/>
        <v>2.5783241965060151E-5</v>
      </c>
      <c r="AF20" s="53">
        <f t="shared" si="38"/>
        <v>1.0589708275543424E-5</v>
      </c>
      <c r="AG20" s="53">
        <f t="shared" si="38"/>
        <v>7.4061292799999983E-7</v>
      </c>
      <c r="AH20" s="53">
        <f t="shared" si="38"/>
        <v>5.8548452724419392E-7</v>
      </c>
      <c r="AI20" s="53">
        <f t="shared" si="38"/>
        <v>2.1246024095999999E-3</v>
      </c>
      <c r="AJ20" s="53">
        <f t="shared" si="38"/>
        <v>1.7479156603267159E-3</v>
      </c>
      <c r="AK20" s="1"/>
      <c r="AL20" s="55">
        <f t="shared" si="7"/>
        <v>0.21299999999999999</v>
      </c>
      <c r="AM20" s="55">
        <f t="shared" si="8"/>
        <v>8.9289600000000011E-2</v>
      </c>
      <c r="AN20" s="1"/>
      <c r="AO20" s="1"/>
      <c r="AP20" s="1"/>
      <c r="AQ20" s="1"/>
      <c r="AR20" s="1"/>
      <c r="AS20" s="1"/>
      <c r="AT20" s="1"/>
      <c r="AU20" s="1"/>
      <c r="AV20" s="1"/>
      <c r="AW20" s="1"/>
      <c r="AX20" s="1"/>
      <c r="AY20" s="53">
        <f>IF($A20&lt;Customisation!$H$13,G20,G20*(1-Customisation!$H$24*Customisation!$H$12))</f>
        <v>7.6168800000000004E-7</v>
      </c>
      <c r="AZ20" s="53">
        <f>IF($A20&lt;Customisation!$H$13,H20,H20*(1-Customisation!$H$24*Customisation!$H$12))</f>
        <v>6.2664260261927904E-7</v>
      </c>
      <c r="BA20" s="53">
        <f>IF($A20&lt;Customisation!$H$13,I20,I20*(1-Customisation!$H$24*Customisation!$H$12))</f>
        <v>2.5389600000000001E-7</v>
      </c>
      <c r="BB20" s="53">
        <f>IF($A20&lt;Customisation!$H$13,J20,J20*(1-Customisation!$H$24*Customisation!$H$12))</f>
        <v>2.0888086753975967E-7</v>
      </c>
      <c r="BC20" s="53">
        <f>IF($A20&lt;Customisation!$H$13,K20,K20*(1-Customisation!$H$24*Customisation!$H$12))</f>
        <v>1.5874806003280839E-5</v>
      </c>
      <c r="BD20" s="53">
        <f>IF($A20&lt;Customisation!$H$13,L20,L20*(1-Customisation!$H$24*Customisation!$H$12))</f>
        <v>6.5201096407271505E-6</v>
      </c>
      <c r="BE20" s="53">
        <f>IF($A20&lt;Customisation!$H$13,M20,M20*(1-Customisation!$H$24*Customisation!$H$12))</f>
        <v>4.5599721599999997E-7</v>
      </c>
      <c r="BF20" s="53">
        <f>IF($A20&lt;Customisation!$H$13,N20,N20*(1-Customisation!$H$24*Customisation!$H$12))</f>
        <v>3.6048427503878056E-7</v>
      </c>
      <c r="BG20" s="53">
        <f>IF($A20&lt;Customisation!$H$13,O20,O20*(1-Customisation!$H$24*Customisation!$H$12))</f>
        <v>1.3081229712000001E-3</v>
      </c>
      <c r="BH20" s="53">
        <f>IF($A20&lt;Customisation!$H$13,P20,P20*(1-Customisation!$H$24*Customisation!$H$12))</f>
        <v>1.0761960057383499E-3</v>
      </c>
      <c r="BI20" s="53">
        <f t="shared" si="13"/>
        <v>1.3120800000000002E-7</v>
      </c>
      <c r="BJ20" s="53">
        <f t="shared" si="14"/>
        <v>1.0794514631249325E-7</v>
      </c>
      <c r="BK20" s="53">
        <f t="shared" si="15"/>
        <v>4.3735999999999989E-8</v>
      </c>
      <c r="BL20" s="53">
        <f t="shared" si="16"/>
        <v>3.5981715437497741E-8</v>
      </c>
      <c r="BM20" s="53">
        <f t="shared" si="17"/>
        <v>2.7345862690215274E-6</v>
      </c>
      <c r="BN20" s="53">
        <f t="shared" si="18"/>
        <v>1.1231508777091505E-6</v>
      </c>
      <c r="BO20" s="53">
        <f t="shared" si="19"/>
        <v>7.8549856000000032E-8</v>
      </c>
      <c r="BP20" s="53">
        <f t="shared" si="20"/>
        <v>6.2096843798626645E-8</v>
      </c>
      <c r="BQ20" s="53">
        <f t="shared" si="21"/>
        <v>2.2533661920000011E-4</v>
      </c>
      <c r="BR20" s="53">
        <f t="shared" si="22"/>
        <v>1.8538499427707585E-4</v>
      </c>
    </row>
    <row r="21" spans="1:70" ht="14.25" customHeight="1" x14ac:dyDescent="0.3">
      <c r="A21" s="1">
        <f t="shared" si="34"/>
        <v>17</v>
      </c>
      <c r="B21" s="52">
        <f>'Life table'!D19</f>
        <v>0.98452331901962487</v>
      </c>
      <c r="C21" s="52">
        <f>IF($A21&lt;Customisation!$H$13,0,B21)/LOOKUP(Customisation!$H$13,$A$4:$A$104,$B$4:$B$104)</f>
        <v>0.99853085345523762</v>
      </c>
      <c r="D21" s="1">
        <f>IF($A21&lt;=Customisation!$H$13,1,1/(1+Customisation!$H$21)^($A21-Customisation!$H$13))</f>
        <v>0.78352616646845896</v>
      </c>
      <c r="E21" s="1">
        <f t="shared" si="11"/>
        <v>16.545950504162359</v>
      </c>
      <c r="F21" s="1">
        <f t="shared" si="2"/>
        <v>0.78237505170826094</v>
      </c>
      <c r="G21" s="53">
        <f>'Age data'!M25*Customisation!$H$22</f>
        <v>2.1299999999999999E-6</v>
      </c>
      <c r="H21" s="53">
        <f t="shared" si="3"/>
        <v>1.6689107345778175E-6</v>
      </c>
      <c r="I21" s="53">
        <f>'Age data'!N25*Customisation!$H$22</f>
        <v>7.0999999999999998E-7</v>
      </c>
      <c r="J21" s="54">
        <f t="shared" si="4"/>
        <v>5.563035781926058E-7</v>
      </c>
      <c r="K21" s="53">
        <f>I21*'Life table'!I19</f>
        <v>4.3699815615452546E-5</v>
      </c>
      <c r="L21" s="53">
        <f>J21*'Life table'!J19</f>
        <v>1.7316300528793662E-5</v>
      </c>
      <c r="M21" s="53">
        <f t="shared" si="5"/>
        <v>1.2751599999999998E-6</v>
      </c>
      <c r="N21" s="53">
        <f>((G21-I21)*$AW$5+I21*$AW$6)/(1+Customisation!$H$21)^($A21-Customisation!$E$13)</f>
        <v>9.6006252007771518E-7</v>
      </c>
      <c r="O21" s="53">
        <f>G21*Customisation!$H$17</f>
        <v>3.6580620000000001E-3</v>
      </c>
      <c r="P21" s="109">
        <f>O21/(1+Customisation!$H$21)^($A21-Customisation!$E$13)</f>
        <v>2.8661872955639441E-3</v>
      </c>
      <c r="Q21" s="53">
        <f>IF($A21&lt;Customisation!$H$13,G21,G21*(1-Customisation!$H$11*Customisation!$H$12))</f>
        <v>8.9289600000000006E-7</v>
      </c>
      <c r="R21" s="53">
        <f>IF($A21&lt;Customisation!$H$13,H21,H21*(1-Customisation!$H$11*Customisation!$H$12))</f>
        <v>6.9960737993502117E-7</v>
      </c>
      <c r="S21" s="53">
        <f>IF($A21&lt;Customisation!$H$13,I21,I21*(1-Customisation!$H$11*Customisation!$H$12))</f>
        <v>2.97632E-7</v>
      </c>
      <c r="T21" s="53">
        <f>IF($A21&lt;Customisation!$H$13,J21,J21*(1-Customisation!$H$11*Customisation!$H$12))</f>
        <v>2.3320245997834036E-7</v>
      </c>
      <c r="U21" s="53">
        <f>IF($A21&lt;Customisation!$H$13,K21,K21*(1-Customisation!$H$11*Customisation!$H$12))</f>
        <v>1.8318962705997707E-5</v>
      </c>
      <c r="V21" s="53">
        <f>IF($A21&lt;Customisation!$H$13,L21,L21*(1-Customisation!$H$11*Customisation!$H$12))</f>
        <v>7.2589931816703038E-6</v>
      </c>
      <c r="W21" s="53">
        <f>IF($A21&lt;Customisation!$H$13,M21,M21*(1-Customisation!$H$11*Customisation!$H$12))</f>
        <v>5.34547072E-7</v>
      </c>
      <c r="X21" s="53">
        <f>IF($A21&lt;Customisation!$H$13,N21,N21*(1-Customisation!$H$11*Customisation!$H$12))</f>
        <v>4.0245820841657824E-7</v>
      </c>
      <c r="Y21" s="53">
        <f>IF($A21&lt;Customisation!$H$13,O21,O21*(1-Customisation!$H$11*Customisation!$H$12))</f>
        <v>1.5334595904000002E-3</v>
      </c>
      <c r="Z21" s="53">
        <f>IF($A21&lt;Customisation!$H$13,P21,P21*(1-Customisation!$H$11*Customisation!$H$12))</f>
        <v>1.2015057143004053E-3</v>
      </c>
      <c r="AA21" s="53">
        <f t="shared" ref="AA21:AJ21" si="39">G21-Q21</f>
        <v>1.2371039999999999E-6</v>
      </c>
      <c r="AB21" s="53">
        <f t="shared" si="39"/>
        <v>9.6930335464279623E-7</v>
      </c>
      <c r="AC21" s="53">
        <f t="shared" si="39"/>
        <v>4.1236799999999998E-7</v>
      </c>
      <c r="AD21" s="53">
        <f t="shared" si="39"/>
        <v>3.2310111821426541E-7</v>
      </c>
      <c r="AE21" s="53">
        <f t="shared" si="39"/>
        <v>2.5380852909454839E-5</v>
      </c>
      <c r="AF21" s="53">
        <f t="shared" si="39"/>
        <v>1.0057307347123358E-5</v>
      </c>
      <c r="AG21" s="53">
        <f t="shared" si="39"/>
        <v>7.4061292799999983E-7</v>
      </c>
      <c r="AH21" s="53">
        <f t="shared" si="39"/>
        <v>5.5760431166113699E-7</v>
      </c>
      <c r="AI21" s="53">
        <f t="shared" si="39"/>
        <v>2.1246024095999999E-3</v>
      </c>
      <c r="AJ21" s="53">
        <f t="shared" si="39"/>
        <v>1.6646815812635387E-3</v>
      </c>
      <c r="AK21" s="1"/>
      <c r="AL21" s="55">
        <f t="shared" si="7"/>
        <v>0.21299999999999999</v>
      </c>
      <c r="AM21" s="55">
        <f t="shared" si="8"/>
        <v>8.9289600000000011E-2</v>
      </c>
      <c r="AN21" s="1"/>
      <c r="AO21" s="1"/>
      <c r="AP21" s="1"/>
      <c r="AQ21" s="1"/>
      <c r="AR21" s="1"/>
      <c r="AS21" s="1"/>
      <c r="AT21" s="1"/>
      <c r="AU21" s="1"/>
      <c r="AV21" s="1"/>
      <c r="AW21" s="1"/>
      <c r="AX21" s="1"/>
      <c r="AY21" s="53">
        <f>IF($A21&lt;Customisation!$H$13,G21,G21*(1-Customisation!$H$24*Customisation!$H$12))</f>
        <v>7.6168800000000004E-7</v>
      </c>
      <c r="AZ21" s="53">
        <f>IF($A21&lt;Customisation!$H$13,H21,H21*(1-Customisation!$H$24*Customisation!$H$12))</f>
        <v>5.9680247868502756E-7</v>
      </c>
      <c r="BA21" s="53">
        <f>IF($A21&lt;Customisation!$H$13,I21,I21*(1-Customisation!$H$24*Customisation!$H$12))</f>
        <v>2.5389600000000001E-7</v>
      </c>
      <c r="BB21" s="53">
        <f>IF($A21&lt;Customisation!$H$13,J21,J21*(1-Customisation!$H$24*Customisation!$H$12))</f>
        <v>1.9893415956167585E-7</v>
      </c>
      <c r="BC21" s="53">
        <f>IF($A21&lt;Customisation!$H$13,K21,K21*(1-Customisation!$H$24*Customisation!$H$12))</f>
        <v>1.5627054064085831E-5</v>
      </c>
      <c r="BD21" s="53">
        <f>IF($A21&lt;Customisation!$H$13,L21,L21*(1-Customisation!$H$24*Customisation!$H$12))</f>
        <v>6.192309069096614E-6</v>
      </c>
      <c r="BE21" s="53">
        <f>IF($A21&lt;Customisation!$H$13,M21,M21*(1-Customisation!$H$24*Customisation!$H$12))</f>
        <v>4.5599721599999997E-7</v>
      </c>
      <c r="BF21" s="53">
        <f>IF($A21&lt;Customisation!$H$13,N21,N21*(1-Customisation!$H$24*Customisation!$H$12))</f>
        <v>3.43318357179791E-7</v>
      </c>
      <c r="BG21" s="53">
        <f>IF($A21&lt;Customisation!$H$13,O21,O21*(1-Customisation!$H$24*Customisation!$H$12))</f>
        <v>1.3081229712000001E-3</v>
      </c>
      <c r="BH21" s="53">
        <f>IF($A21&lt;Customisation!$H$13,P21,P21*(1-Customisation!$H$24*Customisation!$H$12))</f>
        <v>1.0249485768936664E-3</v>
      </c>
      <c r="BI21" s="53">
        <f t="shared" si="13"/>
        <v>1.3120800000000002E-7</v>
      </c>
      <c r="BJ21" s="53">
        <f t="shared" si="14"/>
        <v>1.0280490124999361E-7</v>
      </c>
      <c r="BK21" s="53">
        <f t="shared" si="15"/>
        <v>4.3735999999999989E-8</v>
      </c>
      <c r="BL21" s="53">
        <f t="shared" si="16"/>
        <v>3.4268300416664509E-8</v>
      </c>
      <c r="BM21" s="53">
        <f t="shared" si="17"/>
        <v>2.6919086419118766E-6</v>
      </c>
      <c r="BN21" s="53">
        <f t="shared" si="18"/>
        <v>1.0666841125736898E-6</v>
      </c>
      <c r="BO21" s="53">
        <f t="shared" si="19"/>
        <v>7.8549856000000032E-8</v>
      </c>
      <c r="BP21" s="53">
        <f t="shared" si="20"/>
        <v>5.9139851236787241E-8</v>
      </c>
      <c r="BQ21" s="53">
        <f t="shared" si="21"/>
        <v>2.2533661920000011E-4</v>
      </c>
      <c r="BR21" s="53">
        <f t="shared" si="22"/>
        <v>1.7655713740673891E-4</v>
      </c>
    </row>
    <row r="22" spans="1:70" ht="14.25" customHeight="1" x14ac:dyDescent="0.3">
      <c r="A22" s="1">
        <f t="shared" si="34"/>
        <v>18</v>
      </c>
      <c r="B22" s="52">
        <f>'Life table'!D20</f>
        <v>0.98409012875925628</v>
      </c>
      <c r="C22" s="52">
        <f>IF($A22&lt;Customisation!$H$13,0,B22)/LOOKUP(Customisation!$H$13,$A$4:$A$104,$B$4:$B$104)</f>
        <v>0.99809149987971735</v>
      </c>
      <c r="D22" s="1">
        <f>IF($A22&lt;=Customisation!$H$13,1,1/(1+Customisation!$H$21)^($A22-Customisation!$H$13))</f>
        <v>0.74621539663662761</v>
      </c>
      <c r="E22" s="1">
        <f t="shared" si="11"/>
        <v>17.329476670630818</v>
      </c>
      <c r="F22" s="1">
        <f t="shared" si="2"/>
        <v>0.74479124446238987</v>
      </c>
      <c r="G22" s="53">
        <f>'Age data'!M26*Customisation!$H$22</f>
        <v>2.1299999999999999E-6</v>
      </c>
      <c r="H22" s="53">
        <f t="shared" si="3"/>
        <v>1.5894387948360167E-6</v>
      </c>
      <c r="I22" s="53">
        <f>'Age data'!N26*Customisation!$H$22</f>
        <v>7.0999999999999998E-7</v>
      </c>
      <c r="J22" s="54">
        <f t="shared" si="4"/>
        <v>5.2981293161200555E-7</v>
      </c>
      <c r="K22" s="53">
        <f>I22*'Life table'!I20</f>
        <v>4.3008895729573547E-5</v>
      </c>
      <c r="L22" s="53">
        <f>J22*'Life table'!J20</f>
        <v>1.64434780509568E-5</v>
      </c>
      <c r="M22" s="53">
        <f t="shared" si="5"/>
        <v>1.2751599999999998E-6</v>
      </c>
      <c r="N22" s="53">
        <f>((G22-I22)*$AW$5+I22*$AW$6)/(1+Customisation!$H$21)^($A22-Customisation!$E$13)</f>
        <v>9.143452572168717E-7</v>
      </c>
      <c r="O22" s="53">
        <f>G22*Customisation!$H$17</f>
        <v>3.6580620000000001E-3</v>
      </c>
      <c r="P22" s="109">
        <f>O22/(1+Customisation!$H$21)^($A22-Customisation!$E$13)</f>
        <v>2.7297021862513755E-3</v>
      </c>
      <c r="Q22" s="53">
        <f>IF($A22&lt;Customisation!$H$13,G22,G22*(1-Customisation!$H$11*Customisation!$H$12))</f>
        <v>8.9289600000000006E-7</v>
      </c>
      <c r="R22" s="53">
        <f>IF($A22&lt;Customisation!$H$13,H22,H22*(1-Customisation!$H$11*Customisation!$H$12))</f>
        <v>6.6629274279525828E-7</v>
      </c>
      <c r="S22" s="53">
        <f>IF($A22&lt;Customisation!$H$13,I22,I22*(1-Customisation!$H$11*Customisation!$H$12))</f>
        <v>2.97632E-7</v>
      </c>
      <c r="T22" s="53">
        <f>IF($A22&lt;Customisation!$H$13,J22,J22*(1-Customisation!$H$11*Customisation!$H$12))</f>
        <v>2.2209758093175273E-7</v>
      </c>
      <c r="U22" s="53">
        <f>IF($A22&lt;Customisation!$H$13,K22,K22*(1-Customisation!$H$11*Customisation!$H$12))</f>
        <v>1.8029329089837232E-5</v>
      </c>
      <c r="V22" s="53">
        <f>IF($A22&lt;Customisation!$H$13,L22,L22*(1-Customisation!$H$11*Customisation!$H$12))</f>
        <v>6.8931059989610911E-6</v>
      </c>
      <c r="W22" s="53">
        <f>IF($A22&lt;Customisation!$H$13,M22,M22*(1-Customisation!$H$11*Customisation!$H$12))</f>
        <v>5.34547072E-7</v>
      </c>
      <c r="X22" s="53">
        <f>IF($A22&lt;Customisation!$H$13,N22,N22*(1-Customisation!$H$11*Customisation!$H$12))</f>
        <v>3.8329353182531262E-7</v>
      </c>
      <c r="Y22" s="53">
        <f>IF($A22&lt;Customisation!$H$13,O22,O22*(1-Customisation!$H$11*Customisation!$H$12))</f>
        <v>1.5334595904000002E-3</v>
      </c>
      <c r="Z22" s="53">
        <f>IF($A22&lt;Customisation!$H$13,P22,P22*(1-Customisation!$H$11*Customisation!$H$12))</f>
        <v>1.1442911564765767E-3</v>
      </c>
      <c r="AA22" s="53">
        <f t="shared" ref="AA22:AJ22" si="40">G22-Q22</f>
        <v>1.2371039999999999E-6</v>
      </c>
      <c r="AB22" s="53">
        <f t="shared" si="40"/>
        <v>9.2314605204075846E-7</v>
      </c>
      <c r="AC22" s="53">
        <f t="shared" si="40"/>
        <v>4.1236799999999998E-7</v>
      </c>
      <c r="AD22" s="53">
        <f t="shared" si="40"/>
        <v>3.0771535068025282E-7</v>
      </c>
      <c r="AE22" s="53">
        <f t="shared" si="40"/>
        <v>2.4979566639736315E-5</v>
      </c>
      <c r="AF22" s="53">
        <f t="shared" si="40"/>
        <v>9.5503720519957097E-6</v>
      </c>
      <c r="AG22" s="53">
        <f t="shared" si="40"/>
        <v>7.4061292799999983E-7</v>
      </c>
      <c r="AH22" s="53">
        <f t="shared" si="40"/>
        <v>5.3105172539155908E-7</v>
      </c>
      <c r="AI22" s="53">
        <f t="shared" si="40"/>
        <v>2.1246024095999999E-3</v>
      </c>
      <c r="AJ22" s="53">
        <f t="shared" si="40"/>
        <v>1.5854110297747988E-3</v>
      </c>
      <c r="AK22" s="1"/>
      <c r="AL22" s="55">
        <f t="shared" si="7"/>
        <v>0.21299999999999999</v>
      </c>
      <c r="AM22" s="55">
        <f t="shared" si="8"/>
        <v>8.9289600000000011E-2</v>
      </c>
      <c r="AN22" s="1"/>
      <c r="AO22" s="1"/>
      <c r="AP22" s="1"/>
      <c r="AQ22" s="1"/>
      <c r="AR22" s="1"/>
      <c r="AS22" s="1"/>
      <c r="AT22" s="1"/>
      <c r="AU22" s="1"/>
      <c r="AV22" s="1"/>
      <c r="AW22" s="1"/>
      <c r="AX22" s="1"/>
      <c r="AY22" s="53">
        <f>IF($A22&lt;Customisation!$H$13,G22,G22*(1-Customisation!$H$24*Customisation!$H$12))</f>
        <v>7.6168800000000004E-7</v>
      </c>
      <c r="AZ22" s="53">
        <f>IF($A22&lt;Customisation!$H$13,H22,H22*(1-Customisation!$H$24*Customisation!$H$12))</f>
        <v>5.6838331303335961E-7</v>
      </c>
      <c r="BA22" s="53">
        <f>IF($A22&lt;Customisation!$H$13,I22,I22*(1-Customisation!$H$24*Customisation!$H$12))</f>
        <v>2.5389600000000001E-7</v>
      </c>
      <c r="BB22" s="53">
        <f>IF($A22&lt;Customisation!$H$13,J22,J22*(1-Customisation!$H$24*Customisation!$H$12))</f>
        <v>1.8946110434445319E-7</v>
      </c>
      <c r="BC22" s="53">
        <f>IF($A22&lt;Customisation!$H$13,K22,K22*(1-Customisation!$H$24*Customisation!$H$12))</f>
        <v>1.5379981112895502E-5</v>
      </c>
      <c r="BD22" s="53">
        <f>IF($A22&lt;Customisation!$H$13,L22,L22*(1-Customisation!$H$24*Customisation!$H$12))</f>
        <v>5.8801877510221518E-6</v>
      </c>
      <c r="BE22" s="53">
        <f>IF($A22&lt;Customisation!$H$13,M22,M22*(1-Customisation!$H$24*Customisation!$H$12))</f>
        <v>4.5599721599999997E-7</v>
      </c>
      <c r="BF22" s="53">
        <f>IF($A22&lt;Customisation!$H$13,N22,N22*(1-Customisation!$H$24*Customisation!$H$12))</f>
        <v>3.2696986398075335E-7</v>
      </c>
      <c r="BG22" s="53">
        <f>IF($A22&lt;Customisation!$H$13,O22,O22*(1-Customisation!$H$24*Customisation!$H$12))</f>
        <v>1.3081229712000001E-3</v>
      </c>
      <c r="BH22" s="53">
        <f>IF($A22&lt;Customisation!$H$13,P22,P22*(1-Customisation!$H$24*Customisation!$H$12))</f>
        <v>9.7614150180349191E-4</v>
      </c>
      <c r="BI22" s="53">
        <f t="shared" si="13"/>
        <v>1.3120800000000002E-7</v>
      </c>
      <c r="BJ22" s="53">
        <f t="shared" si="14"/>
        <v>9.7909429761898673E-8</v>
      </c>
      <c r="BK22" s="53">
        <f t="shared" si="15"/>
        <v>4.3735999999999989E-8</v>
      </c>
      <c r="BL22" s="53">
        <f t="shared" si="16"/>
        <v>3.263647658729954E-8</v>
      </c>
      <c r="BM22" s="53">
        <f t="shared" si="17"/>
        <v>2.6493479769417301E-6</v>
      </c>
      <c r="BN22" s="53">
        <f t="shared" si="18"/>
        <v>1.0129182479389393E-6</v>
      </c>
      <c r="BO22" s="53">
        <f t="shared" si="19"/>
        <v>7.8549856000000032E-8</v>
      </c>
      <c r="BP22" s="53">
        <f t="shared" si="20"/>
        <v>5.6323667844559272E-8</v>
      </c>
      <c r="BQ22" s="53">
        <f t="shared" si="21"/>
        <v>2.2533661920000011E-4</v>
      </c>
      <c r="BR22" s="53">
        <f t="shared" si="22"/>
        <v>1.6814965467308476E-4</v>
      </c>
    </row>
    <row r="23" spans="1:70" ht="14.25" customHeight="1" x14ac:dyDescent="0.3">
      <c r="A23" s="1">
        <f t="shared" si="34"/>
        <v>19</v>
      </c>
      <c r="B23" s="52">
        <f>'Life table'!D21</f>
        <v>0.98361776549745183</v>
      </c>
      <c r="C23" s="52">
        <f>IF($A23&lt;Customisation!$H$13,0,B23)/LOOKUP(Customisation!$H$13,$A$4:$A$104,$B$4:$B$104)</f>
        <v>0.99761241595977512</v>
      </c>
      <c r="D23" s="1">
        <f>IF($A23&lt;=Customisation!$H$13,1,1/(1+Customisation!$H$21)^($A23-Customisation!$H$13))</f>
        <v>0.71068133013012147</v>
      </c>
      <c r="E23" s="1">
        <f t="shared" si="11"/>
        <v>18.075692067267447</v>
      </c>
      <c r="F23" s="1">
        <f t="shared" si="2"/>
        <v>0.70898451872861701</v>
      </c>
      <c r="G23" s="53">
        <f>'Age data'!M27*Customisation!$H$22</f>
        <v>2.1299999999999999E-6</v>
      </c>
      <c r="H23" s="53">
        <f t="shared" si="3"/>
        <v>1.5137512331771587E-6</v>
      </c>
      <c r="I23" s="53">
        <f>'Age data'!N27*Customisation!$H$22</f>
        <v>7.0999999999999998E-7</v>
      </c>
      <c r="J23" s="54">
        <f t="shared" si="4"/>
        <v>5.0458374439238622E-7</v>
      </c>
      <c r="K23" s="53">
        <f>I23*'Life table'!I21</f>
        <v>4.2319379431700766E-5</v>
      </c>
      <c r="L23" s="53">
        <f>J23*'Life table'!J21</f>
        <v>1.5612384429256426E-5</v>
      </c>
      <c r="M23" s="53">
        <f t="shared" si="5"/>
        <v>1.2751599999999998E-6</v>
      </c>
      <c r="N23" s="53">
        <f>((G23-I23)*$AW$5+I23*$AW$6)/(1+Customisation!$H$21)^($A23-Customisation!$E$13)</f>
        <v>8.7080500687321097E-7</v>
      </c>
      <c r="O23" s="53">
        <f>G23*Customisation!$H$17</f>
        <v>3.6580620000000001E-3</v>
      </c>
      <c r="P23" s="109">
        <f>O23/(1+Customisation!$H$21)^($A23-Customisation!$E$13)</f>
        <v>2.5997163678584522E-3</v>
      </c>
      <c r="Q23" s="53">
        <f>IF($A23&lt;Customisation!$H$13,G23,G23*(1-Customisation!$H$11*Customisation!$H$12))</f>
        <v>8.9289600000000006E-7</v>
      </c>
      <c r="R23" s="53">
        <f>IF($A23&lt;Customisation!$H$13,H23,H23*(1-Customisation!$H$11*Customisation!$H$12))</f>
        <v>6.3456451694786498E-7</v>
      </c>
      <c r="S23" s="53">
        <f>IF($A23&lt;Customisation!$H$13,I23,I23*(1-Customisation!$H$11*Customisation!$H$12))</f>
        <v>2.97632E-7</v>
      </c>
      <c r="T23" s="53">
        <f>IF($A23&lt;Customisation!$H$13,J23,J23*(1-Customisation!$H$11*Customisation!$H$12))</f>
        <v>2.1152150564928833E-7</v>
      </c>
      <c r="U23" s="53">
        <f>IF($A23&lt;Customisation!$H$13,K23,K23*(1-Customisation!$H$11*Customisation!$H$12))</f>
        <v>1.7740283857768961E-5</v>
      </c>
      <c r="V23" s="53">
        <f>IF($A23&lt;Customisation!$H$13,L23,L23*(1-Customisation!$H$11*Customisation!$H$12))</f>
        <v>6.5447115527442935E-6</v>
      </c>
      <c r="W23" s="53">
        <f>IF($A23&lt;Customisation!$H$13,M23,M23*(1-Customisation!$H$11*Customisation!$H$12))</f>
        <v>5.34547072E-7</v>
      </c>
      <c r="X23" s="53">
        <f>IF($A23&lt;Customisation!$H$13,N23,N23*(1-Customisation!$H$11*Customisation!$H$12))</f>
        <v>3.6504145888125005E-7</v>
      </c>
      <c r="Y23" s="53">
        <f>IF($A23&lt;Customisation!$H$13,O23,O23*(1-Customisation!$H$11*Customisation!$H$12))</f>
        <v>1.5334595904000002E-3</v>
      </c>
      <c r="Z23" s="53">
        <f>IF($A23&lt;Customisation!$H$13,P23,P23*(1-Customisation!$H$11*Customisation!$H$12))</f>
        <v>1.0898011014062632E-3</v>
      </c>
      <c r="AA23" s="53">
        <f t="shared" ref="AA23:AJ23" si="41">G23-Q23</f>
        <v>1.2371039999999999E-6</v>
      </c>
      <c r="AB23" s="53">
        <f t="shared" si="41"/>
        <v>8.791867162292937E-7</v>
      </c>
      <c r="AC23" s="53">
        <f t="shared" si="41"/>
        <v>4.1236799999999998E-7</v>
      </c>
      <c r="AD23" s="53">
        <f t="shared" si="41"/>
        <v>2.930622387430979E-7</v>
      </c>
      <c r="AE23" s="53">
        <f t="shared" si="41"/>
        <v>2.4579095573931805E-5</v>
      </c>
      <c r="AF23" s="53">
        <f t="shared" si="41"/>
        <v>9.0676728765121313E-6</v>
      </c>
      <c r="AG23" s="53">
        <f t="shared" si="41"/>
        <v>7.4061292799999983E-7</v>
      </c>
      <c r="AH23" s="53">
        <f t="shared" si="41"/>
        <v>5.0576354799196092E-7</v>
      </c>
      <c r="AI23" s="53">
        <f t="shared" si="41"/>
        <v>2.1246024095999999E-3</v>
      </c>
      <c r="AJ23" s="53">
        <f t="shared" si="41"/>
        <v>1.509915266452189E-3</v>
      </c>
      <c r="AK23" s="1"/>
      <c r="AL23" s="55">
        <f t="shared" si="7"/>
        <v>0.21299999999999999</v>
      </c>
      <c r="AM23" s="55">
        <f t="shared" si="8"/>
        <v>8.9289600000000011E-2</v>
      </c>
      <c r="AN23" s="1"/>
      <c r="AO23" s="1"/>
      <c r="AP23" s="1"/>
      <c r="AQ23" s="1"/>
      <c r="AR23" s="1"/>
      <c r="AS23" s="1"/>
      <c r="AT23" s="1"/>
      <c r="AU23" s="1"/>
      <c r="AV23" s="1"/>
      <c r="AW23" s="1"/>
      <c r="AX23" s="1"/>
      <c r="AY23" s="53">
        <f>IF($A23&lt;Customisation!$H$13,G23,G23*(1-Customisation!$H$24*Customisation!$H$12))</f>
        <v>7.6168800000000004E-7</v>
      </c>
      <c r="AZ23" s="53">
        <f>IF($A23&lt;Customisation!$H$13,H23,H23*(1-Customisation!$H$24*Customisation!$H$12))</f>
        <v>5.4131744098415197E-7</v>
      </c>
      <c r="BA23" s="53">
        <f>IF($A23&lt;Customisation!$H$13,I23,I23*(1-Customisation!$H$24*Customisation!$H$12))</f>
        <v>2.5389600000000001E-7</v>
      </c>
      <c r="BB23" s="53">
        <f>IF($A23&lt;Customisation!$H$13,J23,J23*(1-Customisation!$H$24*Customisation!$H$12))</f>
        <v>1.8043914699471732E-7</v>
      </c>
      <c r="BC23" s="53">
        <f>IF($A23&lt;Customisation!$H$13,K23,K23*(1-Customisation!$H$24*Customisation!$H$12))</f>
        <v>1.5133410084776196E-5</v>
      </c>
      <c r="BD23" s="53">
        <f>IF($A23&lt;Customisation!$H$13,L23,L23*(1-Customisation!$H$24*Customisation!$H$12))</f>
        <v>5.5829886719020984E-6</v>
      </c>
      <c r="BE23" s="53">
        <f>IF($A23&lt;Customisation!$H$13,M23,M23*(1-Customisation!$H$24*Customisation!$H$12))</f>
        <v>4.5599721599999997E-7</v>
      </c>
      <c r="BF23" s="53">
        <f>IF($A23&lt;Customisation!$H$13,N23,N23*(1-Customisation!$H$24*Customisation!$H$12))</f>
        <v>3.1139987045786027E-7</v>
      </c>
      <c r="BG23" s="53">
        <f>IF($A23&lt;Customisation!$H$13,O23,O23*(1-Customisation!$H$24*Customisation!$H$12))</f>
        <v>1.3081229712000001E-3</v>
      </c>
      <c r="BH23" s="53">
        <f>IF($A23&lt;Customisation!$H$13,P23,P23*(1-Customisation!$H$24*Customisation!$H$12))</f>
        <v>9.2965857314618262E-4</v>
      </c>
      <c r="BI23" s="53">
        <f t="shared" si="13"/>
        <v>1.3120800000000002E-7</v>
      </c>
      <c r="BJ23" s="53">
        <f t="shared" si="14"/>
        <v>9.3247075963713002E-8</v>
      </c>
      <c r="BK23" s="53">
        <f t="shared" si="15"/>
        <v>4.3735999999999989E-8</v>
      </c>
      <c r="BL23" s="53">
        <f t="shared" si="16"/>
        <v>3.1082358654571009E-8</v>
      </c>
      <c r="BM23" s="53">
        <f t="shared" si="17"/>
        <v>2.6068737729927655E-6</v>
      </c>
      <c r="BN23" s="53">
        <f t="shared" si="18"/>
        <v>9.6172288084219515E-7</v>
      </c>
      <c r="BO23" s="53">
        <f t="shared" si="19"/>
        <v>7.8549856000000032E-8</v>
      </c>
      <c r="BP23" s="53">
        <f t="shared" si="20"/>
        <v>5.3641588423389775E-8</v>
      </c>
      <c r="BQ23" s="53">
        <f t="shared" si="21"/>
        <v>2.2533661920000011E-4</v>
      </c>
      <c r="BR23" s="53">
        <f t="shared" si="22"/>
        <v>1.6014252826008059E-4</v>
      </c>
    </row>
    <row r="24" spans="1:70" ht="14.25" customHeight="1" x14ac:dyDescent="0.3">
      <c r="A24" s="1">
        <f t="shared" si="34"/>
        <v>20</v>
      </c>
      <c r="B24" s="52">
        <f>'Life table'!D22</f>
        <v>0.98310628425939317</v>
      </c>
      <c r="C24" s="52">
        <f>IF($A24&lt;Customisation!$H$13,0,B24)/LOOKUP(Customisation!$H$13,$A$4:$A$104,$B$4:$B$104)</f>
        <v>0.99709365750347601</v>
      </c>
      <c r="D24" s="1">
        <f>IF($A24&lt;=Customisation!$H$13,1,1/(1+Customisation!$H$21)^($A24-Customisation!$H$13))</f>
        <v>0.67683936202868722</v>
      </c>
      <c r="E24" s="1">
        <f t="shared" si="11"/>
        <v>18.786373397397568</v>
      </c>
      <c r="F24" s="1">
        <f t="shared" si="2"/>
        <v>0.67487223502750304</v>
      </c>
      <c r="G24" s="53">
        <f>'Age data'!M28*Customisation!$H$22</f>
        <v>2.6269999999999998E-5</v>
      </c>
      <c r="H24" s="53">
        <f t="shared" si="3"/>
        <v>1.7780570040493611E-5</v>
      </c>
      <c r="I24" s="53">
        <f>'Age data'!N28*Customisation!$H$22</f>
        <v>3.5500000000000003E-6</v>
      </c>
      <c r="J24" s="54">
        <f t="shared" si="4"/>
        <v>2.4027797352018399E-6</v>
      </c>
      <c r="K24" s="53">
        <f>I24*'Life table'!I22</f>
        <v>2.0815606131038527E-4</v>
      </c>
      <c r="L24" s="53">
        <f>J24*'Life table'!J22</f>
        <v>7.4105167316598953E-5</v>
      </c>
      <c r="M24" s="53">
        <f t="shared" si="5"/>
        <v>1.3935879999999998E-5</v>
      </c>
      <c r="N24" s="53">
        <f>((G24-I24)*$AW$5+I24*$AW$6)/(1+Customisation!$H$21)^($A24-Customisation!$E$13)</f>
        <v>9.0284347450633462E-6</v>
      </c>
      <c r="O24" s="53">
        <f>G24*Customisation!$H$17</f>
        <v>4.5116098E-2</v>
      </c>
      <c r="P24" s="109">
        <f>O24/(1+Customisation!$H$21)^($A24-Customisation!$E$13)</f>
        <v>3.0536350987543731E-2</v>
      </c>
      <c r="Q24" s="53">
        <f>IF($A24&lt;Customisation!$H$13,G24,G24*(1-Customisation!$H$11*Customisation!$H$12))</f>
        <v>1.1012383999999999E-5</v>
      </c>
      <c r="R24" s="53">
        <f>IF($A24&lt;Customisation!$H$13,H24,H24*(1-Customisation!$H$11*Customisation!$H$12))</f>
        <v>7.4536149609749224E-6</v>
      </c>
      <c r="S24" s="53">
        <f>IF($A24&lt;Customisation!$H$13,I24,I24*(1-Customisation!$H$11*Customisation!$H$12))</f>
        <v>1.4881600000000002E-6</v>
      </c>
      <c r="T24" s="53">
        <f>IF($A24&lt;Customisation!$H$13,J24,J24*(1-Customisation!$H$11*Customisation!$H$12))</f>
        <v>1.0072452649966113E-6</v>
      </c>
      <c r="U24" s="53">
        <f>IF($A24&lt;Customisation!$H$13,K24,K24*(1-Customisation!$H$11*Customisation!$H$12))</f>
        <v>8.7259020901313503E-5</v>
      </c>
      <c r="V24" s="53">
        <f>IF($A24&lt;Customisation!$H$13,L24,L24*(1-Customisation!$H$11*Customisation!$H$12))</f>
        <v>3.106488613911828E-5</v>
      </c>
      <c r="W24" s="53">
        <f>IF($A24&lt;Customisation!$H$13,M24,M24*(1-Customisation!$H$11*Customisation!$H$12))</f>
        <v>5.8419208959999995E-6</v>
      </c>
      <c r="X24" s="53">
        <f>IF($A24&lt;Customisation!$H$13,N24,N24*(1-Customisation!$H$11*Customisation!$H$12))</f>
        <v>3.7847198451305547E-6</v>
      </c>
      <c r="Y24" s="53">
        <f>IF($A24&lt;Customisation!$H$13,O24,O24*(1-Customisation!$H$11*Customisation!$H$12))</f>
        <v>1.8912668281600001E-2</v>
      </c>
      <c r="Z24" s="53">
        <f>IF($A24&lt;Customisation!$H$13,P24,P24*(1-Customisation!$H$11*Customisation!$H$12))</f>
        <v>1.2800838333978333E-2</v>
      </c>
      <c r="AA24" s="53">
        <f t="shared" ref="AA24:AJ24" si="42">G24-Q24</f>
        <v>1.5257615999999998E-5</v>
      </c>
      <c r="AB24" s="53">
        <f t="shared" si="42"/>
        <v>1.0326955079518689E-5</v>
      </c>
      <c r="AC24" s="53">
        <f t="shared" si="42"/>
        <v>2.0618400000000002E-6</v>
      </c>
      <c r="AD24" s="53">
        <f t="shared" si="42"/>
        <v>1.3955344702052286E-6</v>
      </c>
      <c r="AE24" s="53">
        <f t="shared" si="42"/>
        <v>1.2089704040907176E-4</v>
      </c>
      <c r="AF24" s="53">
        <f t="shared" si="42"/>
        <v>4.3040281177480673E-5</v>
      </c>
      <c r="AG24" s="53">
        <f t="shared" si="42"/>
        <v>8.0939591039999981E-6</v>
      </c>
      <c r="AH24" s="53">
        <f t="shared" si="42"/>
        <v>5.243714899932791E-6</v>
      </c>
      <c r="AI24" s="53">
        <f t="shared" si="42"/>
        <v>2.62034297184E-2</v>
      </c>
      <c r="AJ24" s="53">
        <f t="shared" si="42"/>
        <v>1.7735512653565398E-2</v>
      </c>
      <c r="AK24" s="1"/>
      <c r="AL24" s="55">
        <f t="shared" si="7"/>
        <v>2.6269999999999998</v>
      </c>
      <c r="AM24" s="55">
        <f t="shared" si="8"/>
        <v>1.1012384</v>
      </c>
      <c r="AN24" s="1"/>
      <c r="AO24" s="1"/>
      <c r="AP24" s="1"/>
      <c r="AQ24" s="1"/>
      <c r="AR24" s="1"/>
      <c r="AS24" s="1"/>
      <c r="AT24" s="1"/>
      <c r="AU24" s="1"/>
      <c r="AV24" s="1"/>
      <c r="AW24" s="1"/>
      <c r="AX24" s="1"/>
      <c r="AY24" s="53">
        <f>IF($A24&lt;Customisation!$H$13,G24,G24*(1-Customisation!$H$24*Customisation!$H$12))</f>
        <v>9.3941519999999993E-6</v>
      </c>
      <c r="AZ24" s="53">
        <f>IF($A24&lt;Customisation!$H$13,H24,H24*(1-Customisation!$H$24*Customisation!$H$12))</f>
        <v>6.3583318464805162E-6</v>
      </c>
      <c r="BA24" s="53">
        <f>IF($A24&lt;Customisation!$H$13,I24,I24*(1-Customisation!$H$24*Customisation!$H$12))</f>
        <v>1.2694800000000002E-6</v>
      </c>
      <c r="BB24" s="53">
        <f>IF($A24&lt;Customisation!$H$13,J24,J24*(1-Customisation!$H$24*Customisation!$H$12))</f>
        <v>8.5923403330817797E-7</v>
      </c>
      <c r="BC24" s="53">
        <f>IF($A24&lt;Customisation!$H$13,K24,K24*(1-Customisation!$H$24*Customisation!$H$12))</f>
        <v>7.4436607524593773E-5</v>
      </c>
      <c r="BD24" s="53">
        <f>IF($A24&lt;Customisation!$H$13,L24,L24*(1-Customisation!$H$24*Customisation!$H$12))</f>
        <v>2.6500007832415787E-5</v>
      </c>
      <c r="BE24" s="53">
        <f>IF($A24&lt;Customisation!$H$13,M24,M24*(1-Customisation!$H$24*Customisation!$H$12))</f>
        <v>4.9834706880000002E-6</v>
      </c>
      <c r="BF24" s="53">
        <f>IF($A24&lt;Customisation!$H$13,N24,N24*(1-Customisation!$H$24*Customisation!$H$12))</f>
        <v>3.2285682648346527E-6</v>
      </c>
      <c r="BG24" s="53">
        <f>IF($A24&lt;Customisation!$H$13,O24,O24*(1-Customisation!$H$24*Customisation!$H$12))</f>
        <v>1.6133516644800002E-2</v>
      </c>
      <c r="BH24" s="53">
        <f>IF($A24&lt;Customisation!$H$13,P24,P24*(1-Customisation!$H$24*Customisation!$H$12))</f>
        <v>1.091979911314564E-2</v>
      </c>
      <c r="BI24" s="53">
        <f t="shared" si="13"/>
        <v>1.6182320000000001E-6</v>
      </c>
      <c r="BJ24" s="53">
        <f t="shared" si="14"/>
        <v>1.0952831144944062E-6</v>
      </c>
      <c r="BK24" s="53">
        <f t="shared" si="15"/>
        <v>2.1868E-7</v>
      </c>
      <c r="BL24" s="53">
        <f t="shared" si="16"/>
        <v>1.4801123168843331E-7</v>
      </c>
      <c r="BM24" s="53">
        <f t="shared" si="17"/>
        <v>1.2822413376719729E-5</v>
      </c>
      <c r="BN24" s="53">
        <f t="shared" si="18"/>
        <v>4.5648783067024927E-6</v>
      </c>
      <c r="BO24" s="53">
        <f t="shared" si="19"/>
        <v>8.5845020799999929E-7</v>
      </c>
      <c r="BP24" s="53">
        <f t="shared" si="20"/>
        <v>5.5615158029590204E-7</v>
      </c>
      <c r="BQ24" s="53">
        <f t="shared" si="21"/>
        <v>2.7791516367999987E-3</v>
      </c>
      <c r="BR24" s="53">
        <f t="shared" si="22"/>
        <v>1.8810392208326934E-3</v>
      </c>
    </row>
    <row r="25" spans="1:70" ht="14.25" customHeight="1" x14ac:dyDescent="0.3">
      <c r="A25" s="1">
        <f t="shared" si="34"/>
        <v>21</v>
      </c>
      <c r="B25" s="52">
        <f>'Life table'!D23</f>
        <v>0.9825557447402079</v>
      </c>
      <c r="C25" s="52">
        <f>IF($A25&lt;Customisation!$H$13,0,B25)/LOOKUP(Customisation!$H$13,$A$4:$A$104,$B$4:$B$104)</f>
        <v>0.99653528505527411</v>
      </c>
      <c r="D25" s="1">
        <f>IF($A25&lt;=Customisation!$H$13,1,1/(1+Customisation!$H$21)^($A25-Customisation!$H$13))</f>
        <v>0.64460891621779726</v>
      </c>
      <c r="E25" s="1">
        <f t="shared" si="11"/>
        <v>19.463212759426256</v>
      </c>
      <c r="F25" s="1">
        <f t="shared" si="2"/>
        <v>0.64237553007227388</v>
      </c>
      <c r="G25" s="53">
        <f>'Age data'!M29*Customisation!$H$22</f>
        <v>2.6269999999999998E-5</v>
      </c>
      <c r="H25" s="53">
        <f t="shared" si="3"/>
        <v>1.6933876229041532E-5</v>
      </c>
      <c r="I25" s="53">
        <f>'Age data'!N29*Customisation!$H$22</f>
        <v>3.5500000000000003E-6</v>
      </c>
      <c r="J25" s="54">
        <f t="shared" si="4"/>
        <v>2.2883616525731806E-6</v>
      </c>
      <c r="K25" s="53">
        <f>I25*'Life table'!I23</f>
        <v>2.04721699462084E-4</v>
      </c>
      <c r="L25" s="53">
        <f>J25*'Life table'!J23</f>
        <v>7.033766678562212E-5</v>
      </c>
      <c r="M25" s="53">
        <f t="shared" si="5"/>
        <v>1.3935879999999998E-5</v>
      </c>
      <c r="N25" s="53">
        <f>((G25-I25)*$AW$5+I25*$AW$6)/(1+Customisation!$H$21)^($A25-Customisation!$E$13)</f>
        <v>8.5985092810127098E-6</v>
      </c>
      <c r="O25" s="53">
        <f>G25*Customisation!$H$17</f>
        <v>4.5116098E-2</v>
      </c>
      <c r="P25" s="109">
        <f>O25/(1+Customisation!$H$21)^($A25-Customisation!$E$13)</f>
        <v>2.9082239035755932E-2</v>
      </c>
      <c r="Q25" s="53">
        <f>IF($A25&lt;Customisation!$H$13,G25,G25*(1-Customisation!$H$11*Customisation!$H$12))</f>
        <v>1.1012383999999999E-5</v>
      </c>
      <c r="R25" s="53">
        <f>IF($A25&lt;Customisation!$H$13,H25,H25*(1-Customisation!$H$11*Customisation!$H$12))</f>
        <v>7.0986809152142111E-6</v>
      </c>
      <c r="S25" s="53">
        <f>IF($A25&lt;Customisation!$H$13,I25,I25*(1-Customisation!$H$11*Customisation!$H$12))</f>
        <v>1.4881600000000002E-6</v>
      </c>
      <c r="T25" s="53">
        <f>IF($A25&lt;Customisation!$H$13,J25,J25*(1-Customisation!$H$11*Customisation!$H$12))</f>
        <v>9.5928120475867732E-7</v>
      </c>
      <c r="U25" s="53">
        <f>IF($A25&lt;Customisation!$H$13,K25,K25*(1-Customisation!$H$11*Customisation!$H$12))</f>
        <v>8.5819336414505614E-5</v>
      </c>
      <c r="V25" s="53">
        <f>IF($A25&lt;Customisation!$H$13,L25,L25*(1-Customisation!$H$11*Customisation!$H$12))</f>
        <v>2.9485549916532795E-5</v>
      </c>
      <c r="W25" s="53">
        <f>IF($A25&lt;Customisation!$H$13,M25,M25*(1-Customisation!$H$11*Customisation!$H$12))</f>
        <v>5.8419208959999995E-6</v>
      </c>
      <c r="X25" s="53">
        <f>IF($A25&lt;Customisation!$H$13,N25,N25*(1-Customisation!$H$11*Customisation!$H$12))</f>
        <v>3.6044950906005279E-6</v>
      </c>
      <c r="Y25" s="53">
        <f>IF($A25&lt;Customisation!$H$13,O25,O25*(1-Customisation!$H$11*Customisation!$H$12))</f>
        <v>1.8912668281600001E-2</v>
      </c>
      <c r="Z25" s="53">
        <f>IF($A25&lt;Customisation!$H$13,P25,P25*(1-Customisation!$H$11*Customisation!$H$12))</f>
        <v>1.2191274603788887E-2</v>
      </c>
      <c r="AA25" s="53">
        <f t="shared" ref="AA25:AJ25" si="43">G25-Q25</f>
        <v>1.5257615999999998E-5</v>
      </c>
      <c r="AB25" s="53">
        <f t="shared" si="43"/>
        <v>9.8351953138273213E-6</v>
      </c>
      <c r="AC25" s="53">
        <f t="shared" si="43"/>
        <v>2.0618400000000002E-6</v>
      </c>
      <c r="AD25" s="53">
        <f t="shared" si="43"/>
        <v>1.3290804478145033E-6</v>
      </c>
      <c r="AE25" s="53">
        <f t="shared" si="43"/>
        <v>1.1890236304757839E-4</v>
      </c>
      <c r="AF25" s="53">
        <f t="shared" si="43"/>
        <v>4.0852116869089325E-5</v>
      </c>
      <c r="AG25" s="53">
        <f t="shared" si="43"/>
        <v>8.0939591039999981E-6</v>
      </c>
      <c r="AH25" s="53">
        <f t="shared" si="43"/>
        <v>4.9940141904121815E-6</v>
      </c>
      <c r="AI25" s="53">
        <f t="shared" si="43"/>
        <v>2.62034297184E-2</v>
      </c>
      <c r="AJ25" s="53">
        <f t="shared" si="43"/>
        <v>1.6890964431967047E-2</v>
      </c>
      <c r="AK25" s="1"/>
      <c r="AL25" s="55">
        <f t="shared" si="7"/>
        <v>2.6269999999999998</v>
      </c>
      <c r="AM25" s="55">
        <f t="shared" si="8"/>
        <v>1.1012384</v>
      </c>
      <c r="AN25" s="1"/>
      <c r="AO25" s="1"/>
      <c r="AP25" s="1"/>
      <c r="AQ25" s="1"/>
      <c r="AR25" s="1"/>
      <c r="AS25" s="1"/>
      <c r="AT25" s="1"/>
      <c r="AU25" s="1"/>
      <c r="AV25" s="1"/>
      <c r="AW25" s="1"/>
      <c r="AX25" s="1"/>
      <c r="AY25" s="53">
        <f>IF($A25&lt;Customisation!$H$13,G25,G25*(1-Customisation!$H$24*Customisation!$H$12))</f>
        <v>9.3941519999999993E-6</v>
      </c>
      <c r="AZ25" s="53">
        <f>IF($A25&lt;Customisation!$H$13,H25,H25*(1-Customisation!$H$24*Customisation!$H$12))</f>
        <v>6.0555541395052525E-6</v>
      </c>
      <c r="BA25" s="53">
        <f>IF($A25&lt;Customisation!$H$13,I25,I25*(1-Customisation!$H$24*Customisation!$H$12))</f>
        <v>1.2694800000000002E-6</v>
      </c>
      <c r="BB25" s="53">
        <f>IF($A25&lt;Customisation!$H$13,J25,J25*(1-Customisation!$H$24*Customisation!$H$12))</f>
        <v>8.1831812696016941E-7</v>
      </c>
      <c r="BC25" s="53">
        <f>IF($A25&lt;Customisation!$H$13,K25,K25*(1-Customisation!$H$24*Customisation!$H$12))</f>
        <v>7.3208479727641246E-5</v>
      </c>
      <c r="BD25" s="53">
        <f>IF($A25&lt;Customisation!$H$13,L25,L25*(1-Customisation!$H$24*Customisation!$H$12))</f>
        <v>2.5152749642538473E-5</v>
      </c>
      <c r="BE25" s="53">
        <f>IF($A25&lt;Customisation!$H$13,M25,M25*(1-Customisation!$H$24*Customisation!$H$12))</f>
        <v>4.9834706880000002E-6</v>
      </c>
      <c r="BF25" s="53">
        <f>IF($A25&lt;Customisation!$H$13,N25,N25*(1-Customisation!$H$24*Customisation!$H$12))</f>
        <v>3.0748269188901454E-6</v>
      </c>
      <c r="BG25" s="53">
        <f>IF($A25&lt;Customisation!$H$13,O25,O25*(1-Customisation!$H$24*Customisation!$H$12))</f>
        <v>1.6133516644800002E-2</v>
      </c>
      <c r="BH25" s="53">
        <f>IF($A25&lt;Customisation!$H$13,P25,P25*(1-Customisation!$H$24*Customisation!$H$12))</f>
        <v>1.0399808679186322E-2</v>
      </c>
      <c r="BI25" s="53">
        <f t="shared" si="13"/>
        <v>1.6182320000000001E-6</v>
      </c>
      <c r="BJ25" s="53">
        <f t="shared" si="14"/>
        <v>1.0431267757089586E-6</v>
      </c>
      <c r="BK25" s="53">
        <f t="shared" si="15"/>
        <v>2.1868E-7</v>
      </c>
      <c r="BL25" s="53">
        <f t="shared" si="16"/>
        <v>1.4096307779850792E-7</v>
      </c>
      <c r="BM25" s="53">
        <f t="shared" si="17"/>
        <v>1.2610856686864368E-5</v>
      </c>
      <c r="BN25" s="53">
        <f t="shared" si="18"/>
        <v>4.3328002739943217E-6</v>
      </c>
      <c r="BO25" s="53">
        <f t="shared" si="19"/>
        <v>8.5845020799999929E-7</v>
      </c>
      <c r="BP25" s="53">
        <f t="shared" si="20"/>
        <v>5.2966817171038243E-7</v>
      </c>
      <c r="BQ25" s="53">
        <f t="shared" si="21"/>
        <v>2.7791516367999987E-3</v>
      </c>
      <c r="BR25" s="53">
        <f t="shared" si="22"/>
        <v>1.7914659246025654E-3</v>
      </c>
    </row>
    <row r="26" spans="1:70" ht="14.25" customHeight="1" x14ac:dyDescent="0.3">
      <c r="A26" s="1">
        <f t="shared" si="34"/>
        <v>22</v>
      </c>
      <c r="B26" s="52">
        <f>'Life table'!D24</f>
        <v>0.98198586240825858</v>
      </c>
      <c r="C26" s="52">
        <f>IF($A26&lt;Customisation!$H$13,0,B26)/LOOKUP(Customisation!$H$13,$A$4:$A$104,$B$4:$B$104)</f>
        <v>0.99595729458994209</v>
      </c>
      <c r="D26" s="1">
        <f>IF($A26&lt;=Customisation!$H$13,1,1/(1+Customisation!$H$21)^($A26-Customisation!$H$13))</f>
        <v>0.61391325354075932</v>
      </c>
      <c r="E26" s="1">
        <f t="shared" si="11"/>
        <v>20.107821675644054</v>
      </c>
      <c r="F26" s="1">
        <f t="shared" si="2"/>
        <v>0.61143138310936385</v>
      </c>
      <c r="G26" s="53">
        <f>'Age data'!M30*Customisation!$H$22</f>
        <v>2.6269999999999998E-5</v>
      </c>
      <c r="H26" s="53">
        <f t="shared" si="3"/>
        <v>1.6127501170515746E-5</v>
      </c>
      <c r="I26" s="53">
        <f>'Age data'!N30*Customisation!$H$22</f>
        <v>3.5500000000000003E-6</v>
      </c>
      <c r="J26" s="54">
        <f t="shared" si="4"/>
        <v>2.1793920500696956E-6</v>
      </c>
      <c r="K26" s="53">
        <f>I26*'Life table'!I24</f>
        <v>2.0128947685866207E-4</v>
      </c>
      <c r="L26" s="53">
        <f>J26*'Life table'!J24</f>
        <v>6.6750119574026661E-5</v>
      </c>
      <c r="M26" s="53">
        <f t="shared" si="5"/>
        <v>1.3935879999999998E-5</v>
      </c>
      <c r="N26" s="53">
        <f>((G26-I26)*$AW$5+I26*$AW$6)/(1+Customisation!$H$21)^($A26-Customisation!$E$13)</f>
        <v>8.1890564581073431E-6</v>
      </c>
      <c r="O26" s="53">
        <f>G26*Customisation!$H$17</f>
        <v>4.5116098E-2</v>
      </c>
      <c r="P26" s="109">
        <f>O26/(1+Customisation!$H$21)^($A26-Customisation!$E$13)</f>
        <v>2.7697370510243745E-2</v>
      </c>
      <c r="Q26" s="53">
        <f>IF($A26&lt;Customisation!$H$13,G26,G26*(1-Customisation!$H$11*Customisation!$H$12))</f>
        <v>1.1012383999999999E-5</v>
      </c>
      <c r="R26" s="53">
        <f>IF($A26&lt;Customisation!$H$13,H26,H26*(1-Customisation!$H$11*Customisation!$H$12))</f>
        <v>6.760648490680201E-6</v>
      </c>
      <c r="S26" s="53">
        <f>IF($A26&lt;Customisation!$H$13,I26,I26*(1-Customisation!$H$11*Customisation!$H$12))</f>
        <v>1.4881600000000002E-6</v>
      </c>
      <c r="T26" s="53">
        <f>IF($A26&lt;Customisation!$H$13,J26,J26*(1-Customisation!$H$11*Customisation!$H$12))</f>
        <v>9.1360114738921646E-7</v>
      </c>
      <c r="U26" s="53">
        <f>IF($A26&lt;Customisation!$H$13,K26,K26*(1-Customisation!$H$11*Customisation!$H$12))</f>
        <v>8.438054869915114E-5</v>
      </c>
      <c r="V26" s="53">
        <f>IF($A26&lt;Customisation!$H$13,L26,L26*(1-Customisation!$H$11*Customisation!$H$12))</f>
        <v>2.7981650125431976E-5</v>
      </c>
      <c r="W26" s="53">
        <f>IF($A26&lt;Customisation!$H$13,M26,M26*(1-Customisation!$H$11*Customisation!$H$12))</f>
        <v>5.8419208959999995E-6</v>
      </c>
      <c r="X26" s="53">
        <f>IF($A26&lt;Customisation!$H$13,N26,N26*(1-Customisation!$H$11*Customisation!$H$12))</f>
        <v>3.4328524672385984E-6</v>
      </c>
      <c r="Y26" s="53">
        <f>IF($A26&lt;Customisation!$H$13,O26,O26*(1-Customisation!$H$11*Customisation!$H$12))</f>
        <v>1.8912668281600001E-2</v>
      </c>
      <c r="Z26" s="53">
        <f>IF($A26&lt;Customisation!$H$13,P26,P26*(1-Customisation!$H$11*Customisation!$H$12))</f>
        <v>1.1610737717894179E-2</v>
      </c>
      <c r="AA26" s="53">
        <f t="shared" ref="AA26:AJ26" si="44">G26-Q26</f>
        <v>1.5257615999999998E-5</v>
      </c>
      <c r="AB26" s="53">
        <f t="shared" si="44"/>
        <v>9.3668526798355438E-6</v>
      </c>
      <c r="AC26" s="53">
        <f t="shared" si="44"/>
        <v>2.0618400000000002E-6</v>
      </c>
      <c r="AD26" s="53">
        <f t="shared" si="44"/>
        <v>1.2657909026804792E-6</v>
      </c>
      <c r="AE26" s="53">
        <f t="shared" si="44"/>
        <v>1.1690892815951093E-4</v>
      </c>
      <c r="AF26" s="53">
        <f t="shared" si="44"/>
        <v>3.8768469448594682E-5</v>
      </c>
      <c r="AG26" s="53">
        <f t="shared" si="44"/>
        <v>8.0939591039999981E-6</v>
      </c>
      <c r="AH26" s="53">
        <f t="shared" si="44"/>
        <v>4.7562039908687447E-6</v>
      </c>
      <c r="AI26" s="53">
        <f t="shared" si="44"/>
        <v>2.62034297184E-2</v>
      </c>
      <c r="AJ26" s="53">
        <f t="shared" si="44"/>
        <v>1.6086632792349564E-2</v>
      </c>
      <c r="AK26" s="1"/>
      <c r="AL26" s="55">
        <f t="shared" si="7"/>
        <v>2.6269999999999998</v>
      </c>
      <c r="AM26" s="55">
        <f t="shared" si="8"/>
        <v>1.1012384</v>
      </c>
      <c r="AN26" s="1"/>
      <c r="AO26" s="1"/>
      <c r="AP26" s="1"/>
      <c r="AQ26" s="1"/>
      <c r="AR26" s="1"/>
      <c r="AS26" s="1"/>
      <c r="AT26" s="1"/>
      <c r="AU26" s="1"/>
      <c r="AV26" s="1"/>
      <c r="AW26" s="1"/>
      <c r="AX26" s="1"/>
      <c r="AY26" s="53">
        <f>IF($A26&lt;Customisation!$H$13,G26,G26*(1-Customisation!$H$24*Customisation!$H$12))</f>
        <v>9.3941519999999993E-6</v>
      </c>
      <c r="AZ26" s="53">
        <f>IF($A26&lt;Customisation!$H$13,H26,H26*(1-Customisation!$H$24*Customisation!$H$12))</f>
        <v>5.7671944185764308E-6</v>
      </c>
      <c r="BA26" s="53">
        <f>IF($A26&lt;Customisation!$H$13,I26,I26*(1-Customisation!$H$24*Customisation!$H$12))</f>
        <v>1.2694800000000002E-6</v>
      </c>
      <c r="BB26" s="53">
        <f>IF($A26&lt;Customisation!$H$13,J26,J26*(1-Customisation!$H$24*Customisation!$H$12))</f>
        <v>7.7935059710492318E-7</v>
      </c>
      <c r="BC26" s="53">
        <f>IF($A26&lt;Customisation!$H$13,K26,K26*(1-Customisation!$H$24*Customisation!$H$12))</f>
        <v>7.1981116924657565E-5</v>
      </c>
      <c r="BD26" s="53">
        <f>IF($A26&lt;Customisation!$H$13,L26,L26*(1-Customisation!$H$24*Customisation!$H$12))</f>
        <v>2.3869842759671935E-5</v>
      </c>
      <c r="BE26" s="53">
        <f>IF($A26&lt;Customisation!$H$13,M26,M26*(1-Customisation!$H$24*Customisation!$H$12))</f>
        <v>4.9834706880000002E-6</v>
      </c>
      <c r="BF26" s="53">
        <f>IF($A26&lt;Customisation!$H$13,N26,N26*(1-Customisation!$H$24*Customisation!$H$12))</f>
        <v>2.9284065894191863E-6</v>
      </c>
      <c r="BG26" s="53">
        <f>IF($A26&lt;Customisation!$H$13,O26,O26*(1-Customisation!$H$24*Customisation!$H$12))</f>
        <v>1.6133516644800002E-2</v>
      </c>
      <c r="BH26" s="53">
        <f>IF($A26&lt;Customisation!$H$13,P26,P26*(1-Customisation!$H$24*Customisation!$H$12))</f>
        <v>9.9045796944631642E-3</v>
      </c>
      <c r="BI26" s="53">
        <f t="shared" si="13"/>
        <v>1.6182320000000001E-6</v>
      </c>
      <c r="BJ26" s="53">
        <f t="shared" si="14"/>
        <v>9.9345407210377016E-7</v>
      </c>
      <c r="BK26" s="53">
        <f t="shared" si="15"/>
        <v>2.1868E-7</v>
      </c>
      <c r="BL26" s="53">
        <f t="shared" si="16"/>
        <v>1.3425055028429328E-7</v>
      </c>
      <c r="BM26" s="53">
        <f t="shared" si="17"/>
        <v>1.2399431774493574E-5</v>
      </c>
      <c r="BN26" s="53">
        <f t="shared" si="18"/>
        <v>4.1118073657600406E-6</v>
      </c>
      <c r="BO26" s="53">
        <f t="shared" si="19"/>
        <v>8.5845020799999929E-7</v>
      </c>
      <c r="BP26" s="53">
        <f t="shared" si="20"/>
        <v>5.0444587781941212E-7</v>
      </c>
      <c r="BQ26" s="53">
        <f t="shared" si="21"/>
        <v>2.7791516367999987E-3</v>
      </c>
      <c r="BR26" s="53">
        <f t="shared" si="22"/>
        <v>1.7061580234310151E-3</v>
      </c>
    </row>
    <row r="27" spans="1:70" ht="14.25" customHeight="1" x14ac:dyDescent="0.3">
      <c r="A27" s="1">
        <f t="shared" si="34"/>
        <v>23</v>
      </c>
      <c r="B27" s="52">
        <f>'Life table'!D25</f>
        <v>0.98139667089081362</v>
      </c>
      <c r="C27" s="52">
        <f>IF($A27&lt;Customisation!$H$13,0,B27)/LOOKUP(Customisation!$H$13,$A$4:$A$104,$B$4:$B$104)</f>
        <v>0.99535972021318808</v>
      </c>
      <c r="D27" s="1">
        <f>IF($A27&lt;=Customisation!$H$13,1,1/(1+Customisation!$H$21)^($A27-Customisation!$H$13))</f>
        <v>0.5846792890864374</v>
      </c>
      <c r="E27" s="1">
        <f t="shared" si="11"/>
        <v>20.721734929184812</v>
      </c>
      <c r="F27" s="1">
        <f t="shared" si="2"/>
        <v>0.58196621359952205</v>
      </c>
      <c r="G27" s="53">
        <f>'Age data'!M31*Customisation!$H$22</f>
        <v>2.6269999999999998E-5</v>
      </c>
      <c r="H27" s="53">
        <f t="shared" si="3"/>
        <v>1.5359524924300709E-5</v>
      </c>
      <c r="I27" s="53">
        <f>'Age data'!N31*Customisation!$H$22</f>
        <v>3.5500000000000003E-6</v>
      </c>
      <c r="J27" s="54">
        <f t="shared" si="4"/>
        <v>2.0756114762568528E-6</v>
      </c>
      <c r="K27" s="53">
        <f>I27*'Life table'!I25</f>
        <v>1.9785925741310994E-4</v>
      </c>
      <c r="L27" s="53">
        <f>J27*'Life table'!J25</f>
        <v>6.3333954021220569E-5</v>
      </c>
      <c r="M27" s="53">
        <f t="shared" si="5"/>
        <v>1.3935879999999998E-5</v>
      </c>
      <c r="N27" s="53">
        <f>((G27-I27)*$AW$5+I27*$AW$6)/(1+Customisation!$H$21)^($A27-Customisation!$E$13)</f>
        <v>7.7991013886736588E-6</v>
      </c>
      <c r="O27" s="53">
        <f>G27*Customisation!$H$17</f>
        <v>4.5116098E-2</v>
      </c>
      <c r="P27" s="109">
        <f>O27/(1+Customisation!$H$21)^($A27-Customisation!$E$13)</f>
        <v>2.637844810499404E-2</v>
      </c>
      <c r="Q27" s="53">
        <f>IF($A27&lt;Customisation!$H$13,G27,G27*(1-Customisation!$H$11*Customisation!$H$12))</f>
        <v>1.1012383999999999E-5</v>
      </c>
      <c r="R27" s="53">
        <f>IF($A27&lt;Customisation!$H$13,H27,H27*(1-Customisation!$H$11*Customisation!$H$12))</f>
        <v>6.4387128482668576E-6</v>
      </c>
      <c r="S27" s="53">
        <f>IF($A27&lt;Customisation!$H$13,I27,I27*(1-Customisation!$H$11*Customisation!$H$12))</f>
        <v>1.4881600000000002E-6</v>
      </c>
      <c r="T27" s="53">
        <f>IF($A27&lt;Customisation!$H$13,J27,J27*(1-Customisation!$H$11*Customisation!$H$12))</f>
        <v>8.7009633084687272E-7</v>
      </c>
      <c r="U27" s="53">
        <f>IF($A27&lt;Customisation!$H$13,K27,K27*(1-Customisation!$H$11*Customisation!$H$12))</f>
        <v>8.2942600707575689E-5</v>
      </c>
      <c r="V27" s="53">
        <f>IF($A27&lt;Customisation!$H$13,L27,L27*(1-Customisation!$H$11*Customisation!$H$12))</f>
        <v>2.6549593525695662E-5</v>
      </c>
      <c r="W27" s="53">
        <f>IF($A27&lt;Customisation!$H$13,M27,M27*(1-Customisation!$H$11*Customisation!$H$12))</f>
        <v>5.8419208959999995E-6</v>
      </c>
      <c r="X27" s="53">
        <f>IF($A27&lt;Customisation!$H$13,N27,N27*(1-Customisation!$H$11*Customisation!$H$12))</f>
        <v>3.269383302131998E-6</v>
      </c>
      <c r="Y27" s="53">
        <f>IF($A27&lt;Customisation!$H$13,O27,O27*(1-Customisation!$H$11*Customisation!$H$12))</f>
        <v>1.8912668281600001E-2</v>
      </c>
      <c r="Z27" s="53">
        <f>IF($A27&lt;Customisation!$H$13,P27,P27*(1-Customisation!$H$11*Customisation!$H$12))</f>
        <v>1.1057845445613503E-2</v>
      </c>
      <c r="AA27" s="53">
        <f t="shared" ref="AA27:AJ27" si="45">G27-Q27</f>
        <v>1.5257615999999998E-5</v>
      </c>
      <c r="AB27" s="53">
        <f t="shared" si="45"/>
        <v>8.9208120760338521E-6</v>
      </c>
      <c r="AC27" s="53">
        <f t="shared" si="45"/>
        <v>2.0618400000000002E-6</v>
      </c>
      <c r="AD27" s="53">
        <f t="shared" si="45"/>
        <v>1.20551514540998E-6</v>
      </c>
      <c r="AE27" s="53">
        <f t="shared" si="45"/>
        <v>1.1491665670553425E-4</v>
      </c>
      <c r="AF27" s="53">
        <f t="shared" si="45"/>
        <v>3.6784360495524903E-5</v>
      </c>
      <c r="AG27" s="53">
        <f t="shared" si="45"/>
        <v>8.0939591039999981E-6</v>
      </c>
      <c r="AH27" s="53">
        <f t="shared" si="45"/>
        <v>4.5297180865416604E-6</v>
      </c>
      <c r="AI27" s="53">
        <f t="shared" si="45"/>
        <v>2.62034297184E-2</v>
      </c>
      <c r="AJ27" s="53">
        <f t="shared" si="45"/>
        <v>1.5320602659380537E-2</v>
      </c>
      <c r="AK27" s="1"/>
      <c r="AL27" s="55">
        <f t="shared" si="7"/>
        <v>2.6269999999999998</v>
      </c>
      <c r="AM27" s="55">
        <f t="shared" si="8"/>
        <v>1.1012384</v>
      </c>
      <c r="AN27" s="1"/>
      <c r="AO27" s="1"/>
      <c r="AP27" s="1"/>
      <c r="AQ27" s="1"/>
      <c r="AR27" s="1"/>
      <c r="AS27" s="1"/>
      <c r="AT27" s="1"/>
      <c r="AU27" s="1"/>
      <c r="AV27" s="1"/>
      <c r="AW27" s="1"/>
      <c r="AX27" s="1"/>
      <c r="AY27" s="53">
        <f>IF($A27&lt;Customisation!$H$13,G27,G27*(1-Customisation!$H$24*Customisation!$H$12))</f>
        <v>9.3941519999999993E-6</v>
      </c>
      <c r="AZ27" s="53">
        <f>IF($A27&lt;Customisation!$H$13,H27,H27*(1-Customisation!$H$24*Customisation!$H$12))</f>
        <v>5.4925661129299342E-6</v>
      </c>
      <c r="BA27" s="53">
        <f>IF($A27&lt;Customisation!$H$13,I27,I27*(1-Customisation!$H$24*Customisation!$H$12))</f>
        <v>1.2694800000000002E-6</v>
      </c>
      <c r="BB27" s="53">
        <f>IF($A27&lt;Customisation!$H$13,J27,J27*(1-Customisation!$H$24*Customisation!$H$12))</f>
        <v>7.4223866390945062E-7</v>
      </c>
      <c r="BC27" s="53">
        <f>IF($A27&lt;Customisation!$H$13,K27,K27*(1-Customisation!$H$24*Customisation!$H$12))</f>
        <v>7.0754470450928126E-5</v>
      </c>
      <c r="BD27" s="53">
        <f>IF($A27&lt;Customisation!$H$13,L27,L27*(1-Customisation!$H$24*Customisation!$H$12))</f>
        <v>2.2648221957988478E-5</v>
      </c>
      <c r="BE27" s="53">
        <f>IF($A27&lt;Customisation!$H$13,M27,M27*(1-Customisation!$H$24*Customisation!$H$12))</f>
        <v>4.9834706880000002E-6</v>
      </c>
      <c r="BF27" s="53">
        <f>IF($A27&lt;Customisation!$H$13,N27,N27*(1-Customisation!$H$24*Customisation!$H$12))</f>
        <v>2.7889586565897008E-6</v>
      </c>
      <c r="BG27" s="53">
        <f>IF($A27&lt;Customisation!$H$13,O27,O27*(1-Customisation!$H$24*Customisation!$H$12))</f>
        <v>1.6133516644800002E-2</v>
      </c>
      <c r="BH27" s="53">
        <f>IF($A27&lt;Customisation!$H$13,P27,P27*(1-Customisation!$H$24*Customisation!$H$12))</f>
        <v>9.4329330423458691E-3</v>
      </c>
      <c r="BI27" s="53">
        <f t="shared" si="13"/>
        <v>1.6182320000000001E-6</v>
      </c>
      <c r="BJ27" s="53">
        <f t="shared" si="14"/>
        <v>9.461467353369234E-7</v>
      </c>
      <c r="BK27" s="53">
        <f t="shared" si="15"/>
        <v>2.1868E-7</v>
      </c>
      <c r="BL27" s="53">
        <f t="shared" si="16"/>
        <v>1.2785766693742209E-7</v>
      </c>
      <c r="BM27" s="53">
        <f t="shared" si="17"/>
        <v>1.2188130256647563E-5</v>
      </c>
      <c r="BN27" s="53">
        <f t="shared" si="18"/>
        <v>3.9013715677071839E-6</v>
      </c>
      <c r="BO27" s="53">
        <f t="shared" si="19"/>
        <v>8.5845020799999929E-7</v>
      </c>
      <c r="BP27" s="53">
        <f t="shared" si="20"/>
        <v>4.804246455422972E-7</v>
      </c>
      <c r="BQ27" s="53">
        <f t="shared" si="21"/>
        <v>2.7791516367999987E-3</v>
      </c>
      <c r="BR27" s="53">
        <f t="shared" si="22"/>
        <v>1.6249124032676338E-3</v>
      </c>
    </row>
    <row r="28" spans="1:70" ht="14.25" customHeight="1" x14ac:dyDescent="0.3">
      <c r="A28" s="1">
        <f t="shared" si="34"/>
        <v>24</v>
      </c>
      <c r="B28" s="52">
        <f>'Life table'!D26</f>
        <v>0.98078820495486141</v>
      </c>
      <c r="C28" s="52">
        <f>IF($A28&lt;Customisation!$H$13,0,B28)/LOOKUP(Customisation!$H$13,$A$4:$A$104,$B$4:$B$104)</f>
        <v>0.99474259718665603</v>
      </c>
      <c r="D28" s="1">
        <f>IF($A28&lt;=Customisation!$H$13,1,1/(1+Customisation!$H$21)^($A28-Customisation!$H$13))</f>
        <v>0.5568374181775595</v>
      </c>
      <c r="E28" s="1">
        <f t="shared" si="11"/>
        <v>21.30641421827125</v>
      </c>
      <c r="F28" s="1">
        <f t="shared" si="2"/>
        <v>0.55390989956865755</v>
      </c>
      <c r="G28" s="53">
        <f>'Age data'!M32*Customisation!$H$22</f>
        <v>2.6269999999999998E-5</v>
      </c>
      <c r="H28" s="53">
        <f t="shared" si="3"/>
        <v>1.4628118975524487E-5</v>
      </c>
      <c r="I28" s="53">
        <f>'Age data'!N32*Customisation!$H$22</f>
        <v>3.5500000000000003E-6</v>
      </c>
      <c r="J28" s="54">
        <f t="shared" si="4"/>
        <v>1.9767728345303364E-6</v>
      </c>
      <c r="K28" s="53">
        <f>I28*'Life table'!I26</f>
        <v>1.944309050742559E-4</v>
      </c>
      <c r="L28" s="53">
        <f>J28*'Life table'!J26</f>
        <v>6.008100617858001E-5</v>
      </c>
      <c r="M28" s="53">
        <f t="shared" si="5"/>
        <v>1.3935879999999998E-5</v>
      </c>
      <c r="N28" s="53">
        <f>((G28-I28)*$AW$5+I28*$AW$6)/(1+Customisation!$H$21)^($A28-Customisation!$E$13)</f>
        <v>7.4277156082606294E-6</v>
      </c>
      <c r="O28" s="53">
        <f>G28*Customisation!$H$17</f>
        <v>4.5116098E-2</v>
      </c>
      <c r="P28" s="109">
        <f>O28/(1+Customisation!$H$21)^($A28-Customisation!$E$13)</f>
        <v>2.5122331528565755E-2</v>
      </c>
      <c r="Q28" s="53">
        <f>IF($A28&lt;Customisation!$H$13,G28,G28*(1-Customisation!$H$11*Customisation!$H$12))</f>
        <v>1.1012383999999999E-5</v>
      </c>
      <c r="R28" s="53">
        <f>IF($A28&lt;Customisation!$H$13,H28,H28*(1-Customisation!$H$11*Customisation!$H$12))</f>
        <v>6.1321074745398648E-6</v>
      </c>
      <c r="S28" s="53">
        <f>IF($A28&lt;Customisation!$H$13,I28,I28*(1-Customisation!$H$11*Customisation!$H$12))</f>
        <v>1.4881600000000002E-6</v>
      </c>
      <c r="T28" s="53">
        <f>IF($A28&lt;Customisation!$H$13,J28,J28*(1-Customisation!$H$11*Customisation!$H$12))</f>
        <v>8.286631722351171E-7</v>
      </c>
      <c r="U28" s="53">
        <f>IF($A28&lt;Customisation!$H$13,K28,K28*(1-Customisation!$H$11*Customisation!$H$12))</f>
        <v>8.1505435407128076E-5</v>
      </c>
      <c r="V28" s="53">
        <f>IF($A28&lt;Customisation!$H$13,L28,L28*(1-Customisation!$H$11*Customisation!$H$12))</f>
        <v>2.518595779006074E-5</v>
      </c>
      <c r="W28" s="53">
        <f>IF($A28&lt;Customisation!$H$13,M28,M28*(1-Customisation!$H$11*Customisation!$H$12))</f>
        <v>5.8419208959999995E-6</v>
      </c>
      <c r="X28" s="53">
        <f>IF($A28&lt;Customisation!$H$13,N28,N28*(1-Customisation!$H$11*Customisation!$H$12))</f>
        <v>3.1136983829828562E-6</v>
      </c>
      <c r="Y28" s="53">
        <f>IF($A28&lt;Customisation!$H$13,O28,O28*(1-Customisation!$H$11*Customisation!$H$12))</f>
        <v>1.8912668281600001E-2</v>
      </c>
      <c r="Z28" s="53">
        <f>IF($A28&lt;Customisation!$H$13,P28,P28*(1-Customisation!$H$11*Customisation!$H$12))</f>
        <v>1.0531281376774764E-2</v>
      </c>
      <c r="AA28" s="53">
        <f t="shared" ref="AA28:AJ28" si="46">G28-Q28</f>
        <v>1.5257615999999998E-5</v>
      </c>
      <c r="AB28" s="53">
        <f t="shared" si="46"/>
        <v>8.496011500984621E-6</v>
      </c>
      <c r="AC28" s="53">
        <f t="shared" si="46"/>
        <v>2.0618400000000002E-6</v>
      </c>
      <c r="AD28" s="53">
        <f t="shared" si="46"/>
        <v>1.1481096622952193E-6</v>
      </c>
      <c r="AE28" s="53">
        <f t="shared" si="46"/>
        <v>1.1292546966712783E-4</v>
      </c>
      <c r="AF28" s="53">
        <f t="shared" si="46"/>
        <v>3.489504838851927E-5</v>
      </c>
      <c r="AG28" s="53">
        <f t="shared" si="46"/>
        <v>8.0939591039999981E-6</v>
      </c>
      <c r="AH28" s="53">
        <f t="shared" si="46"/>
        <v>4.3140172252777733E-6</v>
      </c>
      <c r="AI28" s="53">
        <f t="shared" si="46"/>
        <v>2.62034297184E-2</v>
      </c>
      <c r="AJ28" s="53">
        <f t="shared" si="46"/>
        <v>1.4591050151790991E-2</v>
      </c>
      <c r="AK28" s="1"/>
      <c r="AL28" s="55">
        <f t="shared" si="7"/>
        <v>2.6269999999999998</v>
      </c>
      <c r="AM28" s="55">
        <f t="shared" si="8"/>
        <v>1.1012384</v>
      </c>
      <c r="AN28" s="1"/>
      <c r="AO28" s="1"/>
      <c r="AP28" s="1"/>
      <c r="AQ28" s="1"/>
      <c r="AR28" s="1"/>
      <c r="AS28" s="1"/>
      <c r="AT28" s="1"/>
      <c r="AU28" s="1"/>
      <c r="AV28" s="1"/>
      <c r="AW28" s="1"/>
      <c r="AX28" s="1"/>
      <c r="AY28" s="53">
        <f>IF($A28&lt;Customisation!$H$13,G28,G28*(1-Customisation!$H$24*Customisation!$H$12))</f>
        <v>9.3941519999999993E-6</v>
      </c>
      <c r="AZ28" s="53">
        <f>IF($A28&lt;Customisation!$H$13,H28,H28*(1-Customisation!$H$24*Customisation!$H$12))</f>
        <v>5.2310153456475572E-6</v>
      </c>
      <c r="BA28" s="53">
        <f>IF($A28&lt;Customisation!$H$13,I28,I28*(1-Customisation!$H$24*Customisation!$H$12))</f>
        <v>1.2694800000000002E-6</v>
      </c>
      <c r="BB28" s="53">
        <f>IF($A28&lt;Customisation!$H$13,J28,J28*(1-Customisation!$H$24*Customisation!$H$12))</f>
        <v>7.0689396562804834E-7</v>
      </c>
      <c r="BC28" s="53">
        <f>IF($A28&lt;Customisation!$H$13,K28,K28*(1-Customisation!$H$24*Customisation!$H$12))</f>
        <v>6.9528491654553918E-5</v>
      </c>
      <c r="BD28" s="53">
        <f>IF($A28&lt;Customisation!$H$13,L28,L28*(1-Customisation!$H$24*Customisation!$H$12))</f>
        <v>2.1484967809460214E-5</v>
      </c>
      <c r="BE28" s="53">
        <f>IF($A28&lt;Customisation!$H$13,M28,M28*(1-Customisation!$H$24*Customisation!$H$12))</f>
        <v>4.9834706880000002E-6</v>
      </c>
      <c r="BF28" s="53">
        <f>IF($A28&lt;Customisation!$H$13,N28,N28*(1-Customisation!$H$24*Customisation!$H$12))</f>
        <v>2.6561511015140012E-6</v>
      </c>
      <c r="BG28" s="53">
        <f>IF($A28&lt;Customisation!$H$13,O28,O28*(1-Customisation!$H$24*Customisation!$H$12))</f>
        <v>1.6133516644800002E-2</v>
      </c>
      <c r="BH28" s="53">
        <f>IF($A28&lt;Customisation!$H$13,P28,P28*(1-Customisation!$H$24*Customisation!$H$12))</f>
        <v>8.9837457546151148E-3</v>
      </c>
      <c r="BI28" s="53">
        <f t="shared" si="13"/>
        <v>1.6182320000000001E-6</v>
      </c>
      <c r="BJ28" s="53">
        <f t="shared" si="14"/>
        <v>9.0109212889230767E-7</v>
      </c>
      <c r="BK28" s="53">
        <f t="shared" si="15"/>
        <v>2.1868E-7</v>
      </c>
      <c r="BL28" s="53">
        <f t="shared" si="16"/>
        <v>1.2176920660706877E-7</v>
      </c>
      <c r="BM28" s="53">
        <f t="shared" si="17"/>
        <v>1.1976943752574159E-5</v>
      </c>
      <c r="BN28" s="53">
        <f t="shared" si="18"/>
        <v>3.7009899806005263E-6</v>
      </c>
      <c r="BO28" s="53">
        <f t="shared" si="19"/>
        <v>8.5845020799999929E-7</v>
      </c>
      <c r="BP28" s="53">
        <f t="shared" si="20"/>
        <v>4.5754728146885492E-7</v>
      </c>
      <c r="BQ28" s="53">
        <f t="shared" si="21"/>
        <v>2.7791516367999987E-3</v>
      </c>
      <c r="BR28" s="53">
        <f t="shared" si="22"/>
        <v>1.5475356221596494E-3</v>
      </c>
    </row>
    <row r="29" spans="1:70" ht="14.25" customHeight="1" x14ac:dyDescent="0.3">
      <c r="A29" s="1">
        <f t="shared" si="34"/>
        <v>25</v>
      </c>
      <c r="B29" s="52">
        <f>'Life table'!D27</f>
        <v>0.9801605005036903</v>
      </c>
      <c r="C29" s="52">
        <f>IF($A29&lt;Customisation!$H$13,0,B29)/LOOKUP(Customisation!$H$13,$A$4:$A$104,$B$4:$B$104)</f>
        <v>0.99410596192445655</v>
      </c>
      <c r="D29" s="1">
        <f>IF($A29&lt;=Customisation!$H$13,1,1/(1+Customisation!$H$21)^($A29-Customisation!$H$13))</f>
        <v>0.53032135064529462</v>
      </c>
      <c r="E29" s="1">
        <f t="shared" si="11"/>
        <v>21.863251636448808</v>
      </c>
      <c r="F29" s="1">
        <f t="shared" si="2"/>
        <v>0.5271956164123176</v>
      </c>
      <c r="G29" s="53">
        <f>'Age data'!M33*Customisation!$H$22</f>
        <v>5.8929999999999993E-5</v>
      </c>
      <c r="H29" s="53">
        <f t="shared" si="3"/>
        <v>3.1251837193527207E-5</v>
      </c>
      <c r="I29" s="53">
        <f>'Age data'!N33*Customisation!$H$22</f>
        <v>1.9879999999999999E-5</v>
      </c>
      <c r="J29" s="54">
        <f t="shared" si="4"/>
        <v>1.0542788450828457E-5</v>
      </c>
      <c r="K29" s="53">
        <f>I29*'Life table'!I27</f>
        <v>1.0696239893690292E-3</v>
      </c>
      <c r="L29" s="53">
        <f>J29*'Life table'!J27</f>
        <v>3.1910760220604404E-4</v>
      </c>
      <c r="M29" s="53">
        <f t="shared" si="5"/>
        <v>3.5360839999999998E-5</v>
      </c>
      <c r="N29" s="53">
        <f>((G29-I29)*$AW$5+I29*$AW$6)/(1+Customisation!$H$21)^($A29-Customisation!$E$13)</f>
        <v>1.8020764430398213E-5</v>
      </c>
      <c r="O29" s="53">
        <f>G29*Customisation!$H$17</f>
        <v>0.101206382</v>
      </c>
      <c r="P29" s="109">
        <f>O29/(1+Customisation!$H$21)^($A29-Customisation!$E$13)</f>
        <v>5.367190519616364E-2</v>
      </c>
      <c r="Q29" s="53">
        <f>IF($A29&lt;Customisation!$H$13,G29,G29*(1-Customisation!$H$11*Customisation!$H$12))</f>
        <v>2.4703455999999998E-5</v>
      </c>
      <c r="R29" s="53">
        <f>IF($A29&lt;Customisation!$H$13,H29,H29*(1-Customisation!$H$11*Customisation!$H$12))</f>
        <v>1.3100770151526606E-5</v>
      </c>
      <c r="S29" s="53">
        <f>IF($A29&lt;Customisation!$H$13,I29,I29*(1-Customisation!$H$11*Customisation!$H$12))</f>
        <v>8.3336960000000002E-6</v>
      </c>
      <c r="T29" s="53">
        <f>IF($A29&lt;Customisation!$H$13,J29,J29*(1-Customisation!$H$11*Customisation!$H$12))</f>
        <v>4.4195369185872895E-6</v>
      </c>
      <c r="U29" s="53">
        <f>IF($A29&lt;Customisation!$H$13,K29,K29*(1-Customisation!$H$11*Customisation!$H$12))</f>
        <v>4.4838637634349706E-4</v>
      </c>
      <c r="V29" s="53">
        <f>IF($A29&lt;Customisation!$H$13,L29,L29*(1-Customisation!$H$11*Customisation!$H$12))</f>
        <v>1.3376990684477367E-4</v>
      </c>
      <c r="W29" s="53">
        <f>IF($A29&lt;Customisation!$H$13,M29,M29*(1-Customisation!$H$11*Customisation!$H$12))</f>
        <v>1.4823264127999999E-5</v>
      </c>
      <c r="X29" s="53">
        <f>IF($A29&lt;Customisation!$H$13,N29,N29*(1-Customisation!$H$11*Customisation!$H$12))</f>
        <v>7.5543044492229316E-6</v>
      </c>
      <c r="Y29" s="53">
        <f>IF($A29&lt;Customisation!$H$13,O29,O29*(1-Customisation!$H$11*Customisation!$H$12))</f>
        <v>4.2425715334400003E-2</v>
      </c>
      <c r="Z29" s="53">
        <f>IF($A29&lt;Customisation!$H$13,P29,P29*(1-Customisation!$H$11*Customisation!$H$12))</f>
        <v>2.2499262658231798E-2</v>
      </c>
      <c r="AA29" s="53">
        <f t="shared" ref="AA29:AJ29" si="47">G29-Q29</f>
        <v>3.4226543999999995E-5</v>
      </c>
      <c r="AB29" s="53">
        <f t="shared" si="47"/>
        <v>1.8151067042000602E-5</v>
      </c>
      <c r="AC29" s="53">
        <f t="shared" si="47"/>
        <v>1.1546303999999999E-5</v>
      </c>
      <c r="AD29" s="53">
        <f t="shared" si="47"/>
        <v>6.1232515322411675E-6</v>
      </c>
      <c r="AE29" s="53">
        <f t="shared" si="47"/>
        <v>6.2123761302553221E-4</v>
      </c>
      <c r="AF29" s="53">
        <f t="shared" si="47"/>
        <v>1.8533769536127037E-4</v>
      </c>
      <c r="AG29" s="53">
        <f t="shared" si="47"/>
        <v>2.0537575871999999E-5</v>
      </c>
      <c r="AH29" s="53">
        <f t="shared" si="47"/>
        <v>1.0466459981175282E-5</v>
      </c>
      <c r="AI29" s="53">
        <f t="shared" si="47"/>
        <v>5.8780666665599994E-2</v>
      </c>
      <c r="AJ29" s="53">
        <f t="shared" si="47"/>
        <v>3.1172642537931842E-2</v>
      </c>
      <c r="AK29" s="1"/>
      <c r="AL29" s="55">
        <f t="shared" si="7"/>
        <v>5.8929999999999989</v>
      </c>
      <c r="AM29" s="55">
        <f t="shared" si="8"/>
        <v>2.4703455999999999</v>
      </c>
      <c r="AN29" s="1"/>
      <c r="AO29" s="1"/>
      <c r="AP29" s="1"/>
      <c r="AQ29" s="1"/>
      <c r="AR29" s="1"/>
      <c r="AS29" s="1"/>
      <c r="AT29" s="1"/>
      <c r="AU29" s="1"/>
      <c r="AV29" s="1"/>
      <c r="AW29" s="1"/>
      <c r="AX29" s="1"/>
      <c r="AY29" s="53">
        <f>IF($A29&lt;Customisation!$H$13,G29,G29*(1-Customisation!$H$24*Customisation!$H$12))</f>
        <v>2.1073368E-5</v>
      </c>
      <c r="AZ29" s="53">
        <f>IF($A29&lt;Customisation!$H$13,H29,H29*(1-Customisation!$H$24*Customisation!$H$12))</f>
        <v>1.117565698040533E-5</v>
      </c>
      <c r="BA29" s="53">
        <f>IF($A29&lt;Customisation!$H$13,I29,I29*(1-Customisation!$H$24*Customisation!$H$12))</f>
        <v>7.1090880000000008E-6</v>
      </c>
      <c r="BB29" s="53">
        <f>IF($A29&lt;Customisation!$H$13,J29,J29*(1-Customisation!$H$24*Customisation!$H$12))</f>
        <v>3.7701011500162565E-6</v>
      </c>
      <c r="BC29" s="53">
        <f>IF($A29&lt;Customisation!$H$13,K29,K29*(1-Customisation!$H$24*Customisation!$H$12))</f>
        <v>3.8249753859836489E-4</v>
      </c>
      <c r="BD29" s="53">
        <f>IF($A29&lt;Customisation!$H$13,L29,L29*(1-Customisation!$H$24*Customisation!$H$12))</f>
        <v>1.1411287854888136E-4</v>
      </c>
      <c r="BE29" s="53">
        <f>IF($A29&lt;Customisation!$H$13,M29,M29*(1-Customisation!$H$24*Customisation!$H$12))</f>
        <v>1.2645036384E-5</v>
      </c>
      <c r="BF29" s="53">
        <f>IF($A29&lt;Customisation!$H$13,N29,N29*(1-Customisation!$H$24*Customisation!$H$12))</f>
        <v>6.4442253603104017E-6</v>
      </c>
      <c r="BG29" s="53">
        <f>IF($A29&lt;Customisation!$H$13,O29,O29*(1-Customisation!$H$24*Customisation!$H$12))</f>
        <v>3.6191402203200003E-2</v>
      </c>
      <c r="BH29" s="53">
        <f>IF($A29&lt;Customisation!$H$13,P29,P29*(1-Customisation!$H$24*Customisation!$H$12))</f>
        <v>1.9193073298148119E-2</v>
      </c>
      <c r="BI29" s="53">
        <f t="shared" si="13"/>
        <v>3.6300879999999982E-6</v>
      </c>
      <c r="BJ29" s="53">
        <f t="shared" si="14"/>
        <v>1.9251131711212757E-6</v>
      </c>
      <c r="BK29" s="53">
        <f t="shared" si="15"/>
        <v>1.2246079999999995E-6</v>
      </c>
      <c r="BL29" s="53">
        <f t="shared" si="16"/>
        <v>6.49435768571033E-7</v>
      </c>
      <c r="BM29" s="53">
        <f t="shared" si="17"/>
        <v>6.5888837745132166E-5</v>
      </c>
      <c r="BN29" s="53">
        <f t="shared" si="18"/>
        <v>1.9657028295892313E-5</v>
      </c>
      <c r="BO29" s="53">
        <f t="shared" si="19"/>
        <v>2.1782277439999996E-6</v>
      </c>
      <c r="BP29" s="53">
        <f t="shared" si="20"/>
        <v>1.1100790889125299E-6</v>
      </c>
      <c r="BQ29" s="53">
        <f t="shared" si="21"/>
        <v>6.2343131312000005E-3</v>
      </c>
      <c r="BR29" s="53">
        <f t="shared" si="22"/>
        <v>3.3061893600836792E-3</v>
      </c>
    </row>
    <row r="30" spans="1:70" ht="14.25" customHeight="1" x14ac:dyDescent="0.3">
      <c r="A30" s="1">
        <f t="shared" si="34"/>
        <v>26</v>
      </c>
      <c r="B30" s="52">
        <f>'Life table'!D28</f>
        <v>0.97952339617836282</v>
      </c>
      <c r="C30" s="52">
        <f>IF($A30&lt;Customisation!$H$13,0,B30)/LOOKUP(Customisation!$H$13,$A$4:$A$104,$B$4:$B$104)</f>
        <v>0.99345979304920551</v>
      </c>
      <c r="D30" s="1">
        <f>IF($A30&lt;=Customisation!$H$13,1,1/(1+Customisation!$H$21)^($A30-Customisation!$H$13))</f>
        <v>0.50506795299551888</v>
      </c>
      <c r="E30" s="1">
        <f t="shared" si="11"/>
        <v>22.393572987094103</v>
      </c>
      <c r="F30" s="1">
        <f t="shared" si="2"/>
        <v>0.50176470405871398</v>
      </c>
      <c r="G30" s="53">
        <f>'Age data'!M34*Customisation!$H$22</f>
        <v>5.8929999999999993E-5</v>
      </c>
      <c r="H30" s="53">
        <f t="shared" si="3"/>
        <v>2.9763654470025923E-5</v>
      </c>
      <c r="I30" s="53">
        <f>'Age data'!N34*Customisation!$H$22</f>
        <v>1.9879999999999999E-5</v>
      </c>
      <c r="J30" s="54">
        <f t="shared" si="4"/>
        <v>1.0040750905550915E-5</v>
      </c>
      <c r="K30" s="53">
        <f>I30*'Life table'!I28</f>
        <v>1.0504332319698094E-3</v>
      </c>
      <c r="L30" s="53">
        <f>J30*'Life table'!J28</f>
        <v>3.0258981135217747E-4</v>
      </c>
      <c r="M30" s="53">
        <f t="shared" si="5"/>
        <v>3.5360839999999998E-5</v>
      </c>
      <c r="N30" s="53">
        <f>((G30-I30)*$AW$5+I30*$AW$6)/(1+Customisation!$H$21)^($A30-Customisation!$E$13)</f>
        <v>1.7162632790855444E-5</v>
      </c>
      <c r="O30" s="53">
        <f>G30*Customisation!$H$17</f>
        <v>0.101206382</v>
      </c>
      <c r="P30" s="109">
        <f>O30/(1+Customisation!$H$21)^($A30-Customisation!$E$13)</f>
        <v>5.1116100186822527E-2</v>
      </c>
      <c r="Q30" s="53">
        <f>IF($A30&lt;Customisation!$H$13,G30,G30*(1-Customisation!$H$11*Customisation!$H$12))</f>
        <v>2.4703455999999998E-5</v>
      </c>
      <c r="R30" s="53">
        <f>IF($A30&lt;Customisation!$H$13,H30,H30*(1-Customisation!$H$11*Customisation!$H$12))</f>
        <v>1.2476923953834868E-5</v>
      </c>
      <c r="S30" s="53">
        <f>IF($A30&lt;Customisation!$H$13,I30,I30*(1-Customisation!$H$11*Customisation!$H$12))</f>
        <v>8.3336960000000002E-6</v>
      </c>
      <c r="T30" s="53">
        <f>IF($A30&lt;Customisation!$H$13,J30,J30*(1-Customisation!$H$11*Customisation!$H$12))</f>
        <v>4.2090827796069435E-6</v>
      </c>
      <c r="U30" s="53">
        <f>IF($A30&lt;Customisation!$H$13,K30,K30*(1-Customisation!$H$11*Customisation!$H$12))</f>
        <v>4.4034161084174412E-4</v>
      </c>
      <c r="V30" s="53">
        <f>IF($A30&lt;Customisation!$H$13,L30,L30*(1-Customisation!$H$11*Customisation!$H$12))</f>
        <v>1.2684564891883281E-4</v>
      </c>
      <c r="W30" s="53">
        <f>IF($A30&lt;Customisation!$H$13,M30,M30*(1-Customisation!$H$11*Customisation!$H$12))</f>
        <v>1.4823264127999999E-5</v>
      </c>
      <c r="X30" s="53">
        <f>IF($A30&lt;Customisation!$H$13,N30,N30*(1-Customisation!$H$11*Customisation!$H$12))</f>
        <v>7.1945756659266022E-6</v>
      </c>
      <c r="Y30" s="53">
        <f>IF($A30&lt;Customisation!$H$13,O30,O30*(1-Customisation!$H$11*Customisation!$H$12))</f>
        <v>4.2425715334400003E-2</v>
      </c>
      <c r="Z30" s="53">
        <f>IF($A30&lt;Customisation!$H$13,P30,P30*(1-Customisation!$H$11*Customisation!$H$12))</f>
        <v>2.1427869198316005E-2</v>
      </c>
      <c r="AA30" s="53">
        <f t="shared" ref="AA30:AJ30" si="48">G30-Q30</f>
        <v>3.4226543999999995E-5</v>
      </c>
      <c r="AB30" s="53">
        <f t="shared" si="48"/>
        <v>1.7286730516191054E-5</v>
      </c>
      <c r="AC30" s="53">
        <f t="shared" si="48"/>
        <v>1.1546303999999999E-5</v>
      </c>
      <c r="AD30" s="53">
        <f t="shared" si="48"/>
        <v>5.8316681259439715E-6</v>
      </c>
      <c r="AE30" s="53">
        <f t="shared" si="48"/>
        <v>6.1009162112806532E-4</v>
      </c>
      <c r="AF30" s="53">
        <f t="shared" si="48"/>
        <v>1.7574416243334466E-4</v>
      </c>
      <c r="AG30" s="53">
        <f t="shared" si="48"/>
        <v>2.0537575871999999E-5</v>
      </c>
      <c r="AH30" s="53">
        <f t="shared" si="48"/>
        <v>9.9680571249288413E-6</v>
      </c>
      <c r="AI30" s="53">
        <f t="shared" si="48"/>
        <v>5.8780666665599994E-2</v>
      </c>
      <c r="AJ30" s="53">
        <f t="shared" si="48"/>
        <v>2.9688230988506523E-2</v>
      </c>
      <c r="AK30" s="1"/>
      <c r="AL30" s="55">
        <f t="shared" si="7"/>
        <v>5.8929999999999989</v>
      </c>
      <c r="AM30" s="55">
        <f t="shared" si="8"/>
        <v>2.4703455999999999</v>
      </c>
      <c r="AN30" s="1"/>
      <c r="AO30" s="1"/>
      <c r="AP30" s="1"/>
      <c r="AQ30" s="1"/>
      <c r="AR30" s="1"/>
      <c r="AS30" s="1"/>
      <c r="AT30" s="1"/>
      <c r="AU30" s="1"/>
      <c r="AV30" s="1"/>
      <c r="AW30" s="1"/>
      <c r="AX30" s="1"/>
      <c r="AY30" s="53">
        <f>IF($A30&lt;Customisation!$H$13,G30,G30*(1-Customisation!$H$24*Customisation!$H$12))</f>
        <v>2.1073368E-5</v>
      </c>
      <c r="AZ30" s="53">
        <f>IF($A30&lt;Customisation!$H$13,H30,H30*(1-Customisation!$H$24*Customisation!$H$12))</f>
        <v>1.064348283848127E-5</v>
      </c>
      <c r="BA30" s="53">
        <f>IF($A30&lt;Customisation!$H$13,I30,I30*(1-Customisation!$H$24*Customisation!$H$12))</f>
        <v>7.1090880000000008E-6</v>
      </c>
      <c r="BB30" s="53">
        <f>IF($A30&lt;Customisation!$H$13,J30,J30*(1-Customisation!$H$24*Customisation!$H$12))</f>
        <v>3.5905725238250075E-6</v>
      </c>
      <c r="BC30" s="53">
        <f>IF($A30&lt;Customisation!$H$13,K30,K30*(1-Customisation!$H$24*Customisation!$H$12))</f>
        <v>3.7563492375240385E-4</v>
      </c>
      <c r="BD30" s="53">
        <f>IF($A30&lt;Customisation!$H$13,L30,L30*(1-Customisation!$H$24*Customisation!$H$12))</f>
        <v>1.0820611653953867E-4</v>
      </c>
      <c r="BE30" s="53">
        <f>IF($A30&lt;Customisation!$H$13,M30,M30*(1-Customisation!$H$24*Customisation!$H$12))</f>
        <v>1.2645036384E-5</v>
      </c>
      <c r="BF30" s="53">
        <f>IF($A30&lt;Customisation!$H$13,N30,N30*(1-Customisation!$H$24*Customisation!$H$12))</f>
        <v>6.1373574860099069E-6</v>
      </c>
      <c r="BG30" s="53">
        <f>IF($A30&lt;Customisation!$H$13,O30,O30*(1-Customisation!$H$24*Customisation!$H$12))</f>
        <v>3.6191402203200003E-2</v>
      </c>
      <c r="BH30" s="53">
        <f>IF($A30&lt;Customisation!$H$13,P30,P30*(1-Customisation!$H$24*Customisation!$H$12))</f>
        <v>1.8279117426807736E-2</v>
      </c>
      <c r="BI30" s="53">
        <f t="shared" si="13"/>
        <v>3.6300879999999982E-6</v>
      </c>
      <c r="BJ30" s="53">
        <f t="shared" si="14"/>
        <v>1.8334411153535976E-6</v>
      </c>
      <c r="BK30" s="53">
        <f t="shared" si="15"/>
        <v>1.2246079999999995E-6</v>
      </c>
      <c r="BL30" s="53">
        <f t="shared" si="16"/>
        <v>6.1851025578193605E-7</v>
      </c>
      <c r="BM30" s="53">
        <f t="shared" si="17"/>
        <v>6.4706687089340271E-5</v>
      </c>
      <c r="BN30" s="53">
        <f t="shared" si="18"/>
        <v>1.8639532379294141E-5</v>
      </c>
      <c r="BO30" s="53">
        <f t="shared" si="19"/>
        <v>2.1782277439999996E-6</v>
      </c>
      <c r="BP30" s="53">
        <f t="shared" si="20"/>
        <v>1.0572181799166953E-6</v>
      </c>
      <c r="BQ30" s="53">
        <f t="shared" si="21"/>
        <v>6.2343131312000005E-3</v>
      </c>
      <c r="BR30" s="53">
        <f t="shared" si="22"/>
        <v>3.1487517715082687E-3</v>
      </c>
    </row>
    <row r="31" spans="1:70" ht="14.25" customHeight="1" x14ac:dyDescent="0.3">
      <c r="A31" s="1">
        <f t="shared" si="34"/>
        <v>27</v>
      </c>
      <c r="B31" s="52">
        <f>'Life table'!D29</f>
        <v>0.97886711550292338</v>
      </c>
      <c r="C31" s="52">
        <f>IF($A31&lt;Customisation!$H$13,0,B31)/LOOKUP(Customisation!$H$13,$A$4:$A$104,$B$4:$B$104)</f>
        <v>0.9927941749878626</v>
      </c>
      <c r="D31" s="1">
        <f>IF($A31&lt;=Customisation!$H$13,1,1/(1+Customisation!$H$21)^($A31-Customisation!$H$13))</f>
        <v>0.48101709809097021</v>
      </c>
      <c r="E31" s="1">
        <f t="shared" si="11"/>
        <v>22.898640940089621</v>
      </c>
      <c r="F31" s="1">
        <f t="shared" si="2"/>
        <v>0.47755097305428057</v>
      </c>
      <c r="G31" s="53">
        <f>'Age data'!M35*Customisation!$H$22</f>
        <v>5.8929999999999993E-5</v>
      </c>
      <c r="H31" s="53">
        <f t="shared" si="3"/>
        <v>2.8346337590500872E-5</v>
      </c>
      <c r="I31" s="53">
        <f>'Age data'!N35*Customisation!$H$22</f>
        <v>1.9879999999999999E-5</v>
      </c>
      <c r="J31" s="54">
        <f t="shared" si="4"/>
        <v>9.5626199100484877E-6</v>
      </c>
      <c r="K31" s="53">
        <f>I31*'Life table'!I29</f>
        <v>1.0312508298257928E-3</v>
      </c>
      <c r="L31" s="53">
        <f>J31*'Life table'!J29</f>
        <v>2.868615360696409E-4</v>
      </c>
      <c r="M31" s="53">
        <f t="shared" si="5"/>
        <v>3.5360839999999998E-5</v>
      </c>
      <c r="N31" s="53">
        <f>((G31-I31)*$AW$5+I31*$AW$6)/(1+Customisation!$H$21)^($A31-Customisation!$E$13)</f>
        <v>1.6345364562719467E-5</v>
      </c>
      <c r="O31" s="53">
        <f>G31*Customisation!$H$17</f>
        <v>0.101206382</v>
      </c>
      <c r="P31" s="109">
        <f>O31/(1+Customisation!$H$21)^($A31-Customisation!$E$13)</f>
        <v>4.8682000177926198E-2</v>
      </c>
      <c r="Q31" s="53">
        <f>IF($A31&lt;Customisation!$H$13,G31,G31*(1-Customisation!$H$11*Customisation!$H$12))</f>
        <v>2.4703455999999998E-5</v>
      </c>
      <c r="R31" s="53">
        <f>IF($A31&lt;Customisation!$H$13,H31,H31*(1-Customisation!$H$11*Customisation!$H$12))</f>
        <v>1.1882784717937966E-5</v>
      </c>
      <c r="S31" s="53">
        <f>IF($A31&lt;Customisation!$H$13,I31,I31*(1-Customisation!$H$11*Customisation!$H$12))</f>
        <v>8.3336960000000002E-6</v>
      </c>
      <c r="T31" s="53">
        <f>IF($A31&lt;Customisation!$H$13,J31,J31*(1-Customisation!$H$11*Customisation!$H$12))</f>
        <v>4.0086502662923264E-6</v>
      </c>
      <c r="U31" s="53">
        <f>IF($A31&lt;Customisation!$H$13,K31,K31*(1-Customisation!$H$11*Customisation!$H$12))</f>
        <v>4.3230034786297236E-4</v>
      </c>
      <c r="V31" s="53">
        <f>IF($A31&lt;Customisation!$H$13,L31,L31*(1-Customisation!$H$11*Customisation!$H$12))</f>
        <v>1.2025235592039347E-4</v>
      </c>
      <c r="W31" s="53">
        <f>IF($A31&lt;Customisation!$H$13,M31,M31*(1-Customisation!$H$11*Customisation!$H$12))</f>
        <v>1.4823264127999999E-5</v>
      </c>
      <c r="X31" s="53">
        <f>IF($A31&lt;Customisation!$H$13,N31,N31*(1-Customisation!$H$11*Customisation!$H$12))</f>
        <v>6.8519768246920009E-6</v>
      </c>
      <c r="Y31" s="53">
        <f>IF($A31&lt;Customisation!$H$13,O31,O31*(1-Customisation!$H$11*Customisation!$H$12))</f>
        <v>4.2425715334400003E-2</v>
      </c>
      <c r="Z31" s="53">
        <f>IF($A31&lt;Customisation!$H$13,P31,P31*(1-Customisation!$H$11*Customisation!$H$12))</f>
        <v>2.0407494474586663E-2</v>
      </c>
      <c r="AA31" s="53">
        <f t="shared" ref="AA31:AJ31" si="49">G31-Q31</f>
        <v>3.4226543999999995E-5</v>
      </c>
      <c r="AB31" s="53">
        <f t="shared" si="49"/>
        <v>1.6463552872562905E-5</v>
      </c>
      <c r="AC31" s="53">
        <f t="shared" si="49"/>
        <v>1.1546303999999999E-5</v>
      </c>
      <c r="AD31" s="53">
        <f t="shared" si="49"/>
        <v>5.5539696437561613E-6</v>
      </c>
      <c r="AE31" s="53">
        <f t="shared" si="49"/>
        <v>5.9895048196282035E-4</v>
      </c>
      <c r="AF31" s="53">
        <f t="shared" si="49"/>
        <v>1.6660918014924742E-4</v>
      </c>
      <c r="AG31" s="53">
        <f t="shared" si="49"/>
        <v>2.0537575871999999E-5</v>
      </c>
      <c r="AH31" s="53">
        <f t="shared" si="49"/>
        <v>9.4933877380274648E-6</v>
      </c>
      <c r="AI31" s="53">
        <f t="shared" si="49"/>
        <v>5.8780666665599994E-2</v>
      </c>
      <c r="AJ31" s="53">
        <f t="shared" si="49"/>
        <v>2.8274505703339534E-2</v>
      </c>
      <c r="AK31" s="1"/>
      <c r="AL31" s="55">
        <f t="shared" si="7"/>
        <v>5.8929999999999989</v>
      </c>
      <c r="AM31" s="55">
        <f t="shared" si="8"/>
        <v>2.4703455999999999</v>
      </c>
      <c r="AN31" s="1"/>
      <c r="AO31" s="1"/>
      <c r="AP31" s="1"/>
      <c r="AQ31" s="1"/>
      <c r="AR31" s="1"/>
      <c r="AS31" s="1"/>
      <c r="AT31" s="1"/>
      <c r="AU31" s="1"/>
      <c r="AV31" s="1"/>
      <c r="AW31" s="1"/>
      <c r="AX31" s="1"/>
      <c r="AY31" s="53">
        <f>IF($A31&lt;Customisation!$H$13,G31,G31*(1-Customisation!$H$24*Customisation!$H$12))</f>
        <v>2.1073368E-5</v>
      </c>
      <c r="AZ31" s="53">
        <f>IF($A31&lt;Customisation!$H$13,H31,H31*(1-Customisation!$H$24*Customisation!$H$12))</f>
        <v>1.0136650322363112E-5</v>
      </c>
      <c r="BA31" s="53">
        <f>IF($A31&lt;Customisation!$H$13,I31,I31*(1-Customisation!$H$24*Customisation!$H$12))</f>
        <v>7.1090880000000008E-6</v>
      </c>
      <c r="BB31" s="53">
        <f>IF($A31&lt;Customisation!$H$13,J31,J31*(1-Customisation!$H$24*Customisation!$H$12))</f>
        <v>3.4195928798333393E-6</v>
      </c>
      <c r="BC31" s="53">
        <f>IF($A31&lt;Customisation!$H$13,K31,K31*(1-Customisation!$H$24*Customisation!$H$12))</f>
        <v>3.6877529674570354E-4</v>
      </c>
      <c r="BD31" s="53">
        <f>IF($A31&lt;Customisation!$H$13,L31,L31*(1-Customisation!$H$24*Customisation!$H$12))</f>
        <v>1.025816852985036E-4</v>
      </c>
      <c r="BE31" s="53">
        <f>IF($A31&lt;Customisation!$H$13,M31,M31*(1-Customisation!$H$24*Customisation!$H$12))</f>
        <v>1.2645036384E-5</v>
      </c>
      <c r="BF31" s="53">
        <f>IF($A31&lt;Customisation!$H$13,N31,N31*(1-Customisation!$H$24*Customisation!$H$12))</f>
        <v>5.8451023676284815E-6</v>
      </c>
      <c r="BG31" s="53">
        <f>IF($A31&lt;Customisation!$H$13,O31,O31*(1-Customisation!$H$24*Customisation!$H$12))</f>
        <v>3.6191402203200003E-2</v>
      </c>
      <c r="BH31" s="53">
        <f>IF($A31&lt;Customisation!$H$13,P31,P31*(1-Customisation!$H$24*Customisation!$H$12))</f>
        <v>1.740868326362641E-2</v>
      </c>
      <c r="BI31" s="53">
        <f t="shared" si="13"/>
        <v>3.6300879999999982E-6</v>
      </c>
      <c r="BJ31" s="53">
        <f t="shared" si="14"/>
        <v>1.7461343955748538E-6</v>
      </c>
      <c r="BK31" s="53">
        <f t="shared" si="15"/>
        <v>1.2246079999999995E-6</v>
      </c>
      <c r="BL31" s="53">
        <f t="shared" si="16"/>
        <v>5.8905738645898704E-7</v>
      </c>
      <c r="BM31" s="53">
        <f t="shared" si="17"/>
        <v>6.3525051117268823E-5</v>
      </c>
      <c r="BN31" s="53">
        <f t="shared" si="18"/>
        <v>1.7670670621889873E-5</v>
      </c>
      <c r="BO31" s="53">
        <f t="shared" si="19"/>
        <v>2.1782277439999996E-6</v>
      </c>
      <c r="BP31" s="53">
        <f t="shared" si="20"/>
        <v>1.0068744570635195E-6</v>
      </c>
      <c r="BQ31" s="53">
        <f t="shared" si="21"/>
        <v>6.2343131312000005E-3</v>
      </c>
      <c r="BR31" s="53">
        <f t="shared" si="22"/>
        <v>2.9988112109602533E-3</v>
      </c>
    </row>
    <row r="32" spans="1:70" ht="14.25" customHeight="1" x14ac:dyDescent="0.3">
      <c r="A32" s="1">
        <f t="shared" si="34"/>
        <v>28</v>
      </c>
      <c r="B32" s="52">
        <f>'Life table'!D30</f>
        <v>0.97818190852207132</v>
      </c>
      <c r="C32" s="52">
        <f>IF($A32&lt;Customisation!$H$13,0,B32)/LOOKUP(Customisation!$H$13,$A$4:$A$104,$B$4:$B$104)</f>
        <v>0.99209921906537113</v>
      </c>
      <c r="D32" s="1">
        <f>IF($A32&lt;=Customisation!$H$13,1,1/(1+Customisation!$H$21)^($A32-Customisation!$H$13))</f>
        <v>0.45811152199140021</v>
      </c>
      <c r="E32" s="1">
        <f t="shared" si="11"/>
        <v>23.37965803818059</v>
      </c>
      <c r="F32" s="1">
        <f t="shared" si="2"/>
        <v>0.45449208321251672</v>
      </c>
      <c r="G32" s="53">
        <f>'Age data'!M36*Customisation!$H$22</f>
        <v>5.8929999999999993E-5</v>
      </c>
      <c r="H32" s="53">
        <f t="shared" si="3"/>
        <v>2.6996511990953211E-5</v>
      </c>
      <c r="I32" s="53">
        <f>'Age data'!N36*Customisation!$H$22</f>
        <v>1.9879999999999999E-5</v>
      </c>
      <c r="J32" s="54">
        <f t="shared" si="4"/>
        <v>9.1072570571890362E-6</v>
      </c>
      <c r="K32" s="53">
        <f>I32*'Life table'!I30</f>
        <v>1.0120862481995325E-3</v>
      </c>
      <c r="L32" s="53">
        <f>J32*'Life table'!J30</f>
        <v>2.7188588798677361E-4</v>
      </c>
      <c r="M32" s="53">
        <f t="shared" si="5"/>
        <v>3.5360839999999998E-5</v>
      </c>
      <c r="N32" s="53">
        <f>((G32-I32)*$AW$5+I32*$AW$6)/(1+Customisation!$H$21)^($A32-Customisation!$E$13)</f>
        <v>1.5567013869256636E-5</v>
      </c>
      <c r="O32" s="53">
        <f>G32*Customisation!$H$17</f>
        <v>0.101206382</v>
      </c>
      <c r="P32" s="109">
        <f>O32/(1+Customisation!$H$21)^($A32-Customisation!$E$13)</f>
        <v>4.636380969326305E-2</v>
      </c>
      <c r="Q32" s="53">
        <f>IF($A32&lt;Customisation!$H$13,G32,G32*(1-Customisation!$H$11*Customisation!$H$12))</f>
        <v>2.4703455999999998E-5</v>
      </c>
      <c r="R32" s="53">
        <f>IF($A32&lt;Customisation!$H$13,H32,H32*(1-Customisation!$H$11*Customisation!$H$12))</f>
        <v>1.1316937826607586E-5</v>
      </c>
      <c r="S32" s="53">
        <f>IF($A32&lt;Customisation!$H$13,I32,I32*(1-Customisation!$H$11*Customisation!$H$12))</f>
        <v>8.3336960000000002E-6</v>
      </c>
      <c r="T32" s="53">
        <f>IF($A32&lt;Customisation!$H$13,J32,J32*(1-Customisation!$H$11*Customisation!$H$12))</f>
        <v>3.8177621583736443E-6</v>
      </c>
      <c r="U32" s="53">
        <f>IF($A32&lt;Customisation!$H$13,K32,K32*(1-Customisation!$H$11*Customisation!$H$12))</f>
        <v>4.2426655524524401E-4</v>
      </c>
      <c r="V32" s="53">
        <f>IF($A32&lt;Customisation!$H$13,L32,L32*(1-Customisation!$H$11*Customisation!$H$12))</f>
        <v>1.1397456424405549E-4</v>
      </c>
      <c r="W32" s="53">
        <f>IF($A32&lt;Customisation!$H$13,M32,M32*(1-Customisation!$H$11*Customisation!$H$12))</f>
        <v>1.4823264127999999E-5</v>
      </c>
      <c r="X32" s="53">
        <f>IF($A32&lt;Customisation!$H$13,N32,N32*(1-Customisation!$H$11*Customisation!$H$12))</f>
        <v>6.5256922139923818E-6</v>
      </c>
      <c r="Y32" s="53">
        <f>IF($A32&lt;Customisation!$H$13,O32,O32*(1-Customisation!$H$11*Customisation!$H$12))</f>
        <v>4.2425715334400003E-2</v>
      </c>
      <c r="Z32" s="53">
        <f>IF($A32&lt;Customisation!$H$13,P32,P32*(1-Customisation!$H$11*Customisation!$H$12))</f>
        <v>1.9435709023415872E-2</v>
      </c>
      <c r="AA32" s="53">
        <f t="shared" ref="AA32:AJ32" si="50">G32-Q32</f>
        <v>3.4226543999999995E-5</v>
      </c>
      <c r="AB32" s="53">
        <f t="shared" si="50"/>
        <v>1.5679574164345626E-5</v>
      </c>
      <c r="AC32" s="53">
        <f t="shared" si="50"/>
        <v>1.1546303999999999E-5</v>
      </c>
      <c r="AD32" s="53">
        <f t="shared" si="50"/>
        <v>5.2894948988153919E-6</v>
      </c>
      <c r="AE32" s="53">
        <f t="shared" si="50"/>
        <v>5.8781969295428841E-4</v>
      </c>
      <c r="AF32" s="53">
        <f t="shared" si="50"/>
        <v>1.5791132374271813E-4</v>
      </c>
      <c r="AG32" s="53">
        <f t="shared" si="50"/>
        <v>2.0537575871999999E-5</v>
      </c>
      <c r="AH32" s="53">
        <f t="shared" si="50"/>
        <v>9.0413216552642544E-6</v>
      </c>
      <c r="AI32" s="53">
        <f t="shared" si="50"/>
        <v>5.8780666665599994E-2</v>
      </c>
      <c r="AJ32" s="53">
        <f t="shared" si="50"/>
        <v>2.6928100669847178E-2</v>
      </c>
      <c r="AK32" s="1"/>
      <c r="AL32" s="55">
        <f t="shared" si="7"/>
        <v>5.8929999999999989</v>
      </c>
      <c r="AM32" s="55">
        <f t="shared" si="8"/>
        <v>2.4703455999999999</v>
      </c>
      <c r="AN32" s="1"/>
      <c r="AO32" s="1"/>
      <c r="AP32" s="1"/>
      <c r="AQ32" s="1"/>
      <c r="AR32" s="1"/>
      <c r="AS32" s="1"/>
      <c r="AT32" s="1"/>
      <c r="AU32" s="1"/>
      <c r="AV32" s="1"/>
      <c r="AW32" s="1"/>
      <c r="AX32" s="1"/>
      <c r="AY32" s="53">
        <f>IF($A32&lt;Customisation!$H$13,G32,G32*(1-Customisation!$H$24*Customisation!$H$12))</f>
        <v>2.1073368E-5</v>
      </c>
      <c r="AZ32" s="53">
        <f>IF($A32&lt;Customisation!$H$13,H32,H32*(1-Customisation!$H$24*Customisation!$H$12))</f>
        <v>9.653952687964869E-6</v>
      </c>
      <c r="BA32" s="53">
        <f>IF($A32&lt;Customisation!$H$13,I32,I32*(1-Customisation!$H$24*Customisation!$H$12))</f>
        <v>7.1090880000000008E-6</v>
      </c>
      <c r="BB32" s="53">
        <f>IF($A32&lt;Customisation!$H$13,J32,J32*(1-Customisation!$H$24*Customisation!$H$12))</f>
        <v>3.2567551236507994E-6</v>
      </c>
      <c r="BC32" s="53">
        <f>IF($A32&lt;Customisation!$H$13,K32,K32*(1-Customisation!$H$24*Customisation!$H$12))</f>
        <v>3.6192204235615285E-4</v>
      </c>
      <c r="BD32" s="53">
        <f>IF($A32&lt;Customisation!$H$13,L32,L32*(1-Customisation!$H$24*Customisation!$H$12))</f>
        <v>9.722639354407025E-5</v>
      </c>
      <c r="BE32" s="53">
        <f>IF($A32&lt;Customisation!$H$13,M32,M32*(1-Customisation!$H$24*Customisation!$H$12))</f>
        <v>1.2645036384E-5</v>
      </c>
      <c r="BF32" s="53">
        <f>IF($A32&lt;Customisation!$H$13,N32,N32*(1-Customisation!$H$24*Customisation!$H$12))</f>
        <v>5.5667641596461734E-6</v>
      </c>
      <c r="BG32" s="53">
        <f>IF($A32&lt;Customisation!$H$13,O32,O32*(1-Customisation!$H$24*Customisation!$H$12))</f>
        <v>3.6191402203200003E-2</v>
      </c>
      <c r="BH32" s="53">
        <f>IF($A32&lt;Customisation!$H$13,P32,P32*(1-Customisation!$H$24*Customisation!$H$12))</f>
        <v>1.6579698346310869E-2</v>
      </c>
      <c r="BI32" s="53">
        <f t="shared" si="13"/>
        <v>3.6300879999999982E-6</v>
      </c>
      <c r="BJ32" s="53">
        <f t="shared" si="14"/>
        <v>1.6629851386427168E-6</v>
      </c>
      <c r="BK32" s="53">
        <f t="shared" si="15"/>
        <v>1.2246079999999995E-6</v>
      </c>
      <c r="BL32" s="53">
        <f t="shared" si="16"/>
        <v>5.610070347228449E-7</v>
      </c>
      <c r="BM32" s="53">
        <f t="shared" si="17"/>
        <v>6.2344512889091154E-5</v>
      </c>
      <c r="BN32" s="53">
        <f t="shared" si="18"/>
        <v>1.6748170699985244E-5</v>
      </c>
      <c r="BO32" s="53">
        <f t="shared" si="19"/>
        <v>2.1782277439999996E-6</v>
      </c>
      <c r="BP32" s="53">
        <f t="shared" si="20"/>
        <v>9.5892805434620837E-7</v>
      </c>
      <c r="BQ32" s="53">
        <f t="shared" si="21"/>
        <v>6.2343131312000005E-3</v>
      </c>
      <c r="BR32" s="53">
        <f t="shared" si="22"/>
        <v>2.8560106771050031E-3</v>
      </c>
    </row>
    <row r="33" spans="1:70" ht="14.25" customHeight="1" x14ac:dyDescent="0.3">
      <c r="A33" s="1">
        <f t="shared" si="34"/>
        <v>29</v>
      </c>
      <c r="B33" s="52">
        <f>'Life table'!D31</f>
        <v>0.97745805390976503</v>
      </c>
      <c r="C33" s="52">
        <f>IF($A33&lt;Customisation!$H$13,0,B33)/LOOKUP(Customisation!$H$13,$A$4:$A$104,$B$4:$B$104)</f>
        <v>0.99136506564326277</v>
      </c>
      <c r="D33" s="1">
        <f>IF($A33&lt;=Customisation!$H$13,1,1/(1+Customisation!$H$21)^($A33-Customisation!$H$13))</f>
        <v>0.43629668761085727</v>
      </c>
      <c r="E33" s="1">
        <f t="shared" si="11"/>
        <v>23.837769560171992</v>
      </c>
      <c r="F33" s="1">
        <f t="shared" si="2"/>
        <v>0.43252929435327564</v>
      </c>
      <c r="G33" s="53">
        <f>'Age data'!M37*Customisation!$H$22</f>
        <v>5.8219999999999995E-5</v>
      </c>
      <c r="H33" s="53">
        <f t="shared" si="3"/>
        <v>2.5401193152704107E-5</v>
      </c>
      <c r="I33" s="53">
        <f>'Age data'!N37*Customisation!$H$22</f>
        <v>1.9879999999999999E-5</v>
      </c>
      <c r="J33" s="54">
        <f t="shared" si="4"/>
        <v>8.6735781497038417E-6</v>
      </c>
      <c r="K33" s="53">
        <f>I33*'Life table'!I31</f>
        <v>9.9294838560488007E-4</v>
      </c>
      <c r="L33" s="53">
        <f>J33*'Life table'!J31</f>
        <v>2.5762772699731339E-4</v>
      </c>
      <c r="M33" s="53">
        <f t="shared" si="5"/>
        <v>3.5017200000000001E-5</v>
      </c>
      <c r="N33" s="53">
        <f>((G33-I33)*$AW$5+I33*$AW$6)/(1+Customisation!$H$21)^($A33-Customisation!$E$13)</f>
        <v>1.4682690409924998E-5</v>
      </c>
      <c r="O33" s="53">
        <f>G33*Customisation!$H$17</f>
        <v>9.9987027999999992E-2</v>
      </c>
      <c r="P33" s="109">
        <f>O33/(1+Customisation!$H$21)^($A33-Customisation!$E$13)</f>
        <v>4.3624009120454041E-2</v>
      </c>
      <c r="Q33" s="53">
        <f>IF($A33&lt;Customisation!$H$13,G33,G33*(1-Customisation!$H$11*Customisation!$H$12))</f>
        <v>2.4405823999999998E-5</v>
      </c>
      <c r="R33" s="53">
        <f>IF($A33&lt;Customisation!$H$13,H33,H33*(1-Customisation!$H$11*Customisation!$H$12))</f>
        <v>1.0648180169613561E-5</v>
      </c>
      <c r="S33" s="53">
        <f>IF($A33&lt;Customisation!$H$13,I33,I33*(1-Customisation!$H$11*Customisation!$H$12))</f>
        <v>8.3336960000000002E-6</v>
      </c>
      <c r="T33" s="53">
        <f>IF($A33&lt;Customisation!$H$13,J33,J33*(1-Customisation!$H$11*Customisation!$H$12))</f>
        <v>3.6359639603558505E-6</v>
      </c>
      <c r="U33" s="53">
        <f>IF($A33&lt;Customisation!$H$13,K33,K33*(1-Customisation!$H$11*Customisation!$H$12))</f>
        <v>4.1624396324556573E-4</v>
      </c>
      <c r="V33" s="53">
        <f>IF($A33&lt;Customisation!$H$13,L33,L33*(1-Customisation!$H$11*Customisation!$H$12))</f>
        <v>1.0799754315727377E-4</v>
      </c>
      <c r="W33" s="53">
        <f>IF($A33&lt;Customisation!$H$13,M33,M33*(1-Customisation!$H$11*Customisation!$H$12))</f>
        <v>1.4679210240000002E-5</v>
      </c>
      <c r="X33" s="53">
        <f>IF($A33&lt;Customisation!$H$13,N33,N33*(1-Customisation!$H$11*Customisation!$H$12))</f>
        <v>6.1549838198405593E-6</v>
      </c>
      <c r="Y33" s="53">
        <f>IF($A33&lt;Customisation!$H$13,O33,O33*(1-Customisation!$H$11*Customisation!$H$12))</f>
        <v>4.1914562137599996E-2</v>
      </c>
      <c r="Z33" s="53">
        <f>IF($A33&lt;Customisation!$H$13,P33,P33*(1-Customisation!$H$11*Customisation!$H$12))</f>
        <v>1.8287184623294334E-2</v>
      </c>
      <c r="AA33" s="53">
        <f t="shared" ref="AA33:AJ33" si="51">G33-Q33</f>
        <v>3.3814176E-5</v>
      </c>
      <c r="AB33" s="53">
        <f t="shared" si="51"/>
        <v>1.4753012983090546E-5</v>
      </c>
      <c r="AC33" s="53">
        <f t="shared" si="51"/>
        <v>1.1546303999999999E-5</v>
      </c>
      <c r="AD33" s="53">
        <f t="shared" si="51"/>
        <v>5.0376141893479912E-6</v>
      </c>
      <c r="AE33" s="53">
        <f t="shared" si="51"/>
        <v>5.7670442235931434E-4</v>
      </c>
      <c r="AF33" s="53">
        <f t="shared" si="51"/>
        <v>1.4963018384003962E-4</v>
      </c>
      <c r="AG33" s="53">
        <f t="shared" si="51"/>
        <v>2.0337989759999998E-5</v>
      </c>
      <c r="AH33" s="53">
        <f t="shared" si="51"/>
        <v>8.5277065900844383E-6</v>
      </c>
      <c r="AI33" s="53">
        <f t="shared" si="51"/>
        <v>5.8072465862399995E-2</v>
      </c>
      <c r="AJ33" s="53">
        <f t="shared" si="51"/>
        <v>2.5336824497159707E-2</v>
      </c>
      <c r="AK33" s="1"/>
      <c r="AL33" s="55">
        <f t="shared" si="7"/>
        <v>5.8219999999999992</v>
      </c>
      <c r="AM33" s="55">
        <f t="shared" si="8"/>
        <v>2.4405823999999998</v>
      </c>
      <c r="AN33" s="1"/>
      <c r="AO33" s="1"/>
      <c r="AP33" s="1"/>
      <c r="AQ33" s="1"/>
      <c r="AR33" s="1"/>
      <c r="AS33" s="1"/>
      <c r="AT33" s="1"/>
      <c r="AU33" s="1"/>
      <c r="AV33" s="1"/>
      <c r="AW33" s="1"/>
      <c r="AX33" s="1"/>
      <c r="AY33" s="53">
        <f>IF($A33&lt;Customisation!$H$13,G33,G33*(1-Customisation!$H$24*Customisation!$H$12))</f>
        <v>2.0819472E-5</v>
      </c>
      <c r="AZ33" s="53">
        <f>IF($A33&lt;Customisation!$H$13,H33,H33*(1-Customisation!$H$24*Customisation!$H$12))</f>
        <v>9.0834666714069886E-6</v>
      </c>
      <c r="BA33" s="53">
        <f>IF($A33&lt;Customisation!$H$13,I33,I33*(1-Customisation!$H$24*Customisation!$H$12))</f>
        <v>7.1090880000000008E-6</v>
      </c>
      <c r="BB33" s="53">
        <f>IF($A33&lt;Customisation!$H$13,J33,J33*(1-Customisation!$H$24*Customisation!$H$12))</f>
        <v>3.1016715463340941E-6</v>
      </c>
      <c r="BC33" s="53">
        <f>IF($A33&lt;Customisation!$H$13,K33,K33*(1-Customisation!$H$24*Customisation!$H$12))</f>
        <v>3.5507834269230513E-4</v>
      </c>
      <c r="BD33" s="53">
        <f>IF($A33&lt;Customisation!$H$13,L33,L33*(1-Customisation!$H$24*Customisation!$H$12))</f>
        <v>9.2127675174239279E-5</v>
      </c>
      <c r="BE33" s="53">
        <f>IF($A33&lt;Customisation!$H$13,M33,M33*(1-Customisation!$H$24*Customisation!$H$12))</f>
        <v>1.2522150720000001E-5</v>
      </c>
      <c r="BF33" s="53">
        <f>IF($A33&lt;Customisation!$H$13,N33,N33*(1-Customisation!$H$24*Customisation!$H$12))</f>
        <v>5.2505300905891797E-6</v>
      </c>
      <c r="BG33" s="53">
        <f>IF($A33&lt;Customisation!$H$13,O33,O33*(1-Customisation!$H$24*Customisation!$H$12))</f>
        <v>3.5755361212799999E-2</v>
      </c>
      <c r="BH33" s="53">
        <f>IF($A33&lt;Customisation!$H$13,P33,P33*(1-Customisation!$H$24*Customisation!$H$12))</f>
        <v>1.5599945661474367E-2</v>
      </c>
      <c r="BI33" s="53">
        <f t="shared" si="13"/>
        <v>3.5863519999999988E-6</v>
      </c>
      <c r="BJ33" s="53">
        <f t="shared" si="14"/>
        <v>1.5647134982065728E-6</v>
      </c>
      <c r="BK33" s="53">
        <f t="shared" si="15"/>
        <v>1.2246079999999995E-6</v>
      </c>
      <c r="BL33" s="53">
        <f t="shared" si="16"/>
        <v>5.3429241402175638E-7</v>
      </c>
      <c r="BM33" s="53">
        <f t="shared" si="17"/>
        <v>6.1165620553260594E-5</v>
      </c>
      <c r="BN33" s="53">
        <f t="shared" si="18"/>
        <v>1.5869867983034494E-5</v>
      </c>
      <c r="BO33" s="53">
        <f t="shared" si="19"/>
        <v>2.1570595200000006E-6</v>
      </c>
      <c r="BP33" s="53">
        <f t="shared" si="20"/>
        <v>9.0445372925137964E-7</v>
      </c>
      <c r="BQ33" s="53">
        <f t="shared" si="21"/>
        <v>6.1592009247999971E-3</v>
      </c>
      <c r="BR33" s="53">
        <f t="shared" si="22"/>
        <v>2.6872389618199672E-3</v>
      </c>
    </row>
    <row r="34" spans="1:70" ht="14.25" customHeight="1" x14ac:dyDescent="0.3">
      <c r="A34" s="1">
        <f t="shared" si="34"/>
        <v>30</v>
      </c>
      <c r="B34" s="52">
        <f>'Life table'!D32</f>
        <v>0.97669563662771541</v>
      </c>
      <c r="C34" s="52">
        <f>IF($A34&lt;Customisation!$H$13,0,B34)/LOOKUP(Customisation!$H$13,$A$4:$A$104,$B$4:$B$104)</f>
        <v>0.990591800892061</v>
      </c>
      <c r="D34" s="1">
        <f>IF($A34&lt;=Customisation!$H$13,1,1/(1+Customisation!$H$21)^($A34-Customisation!$H$13))</f>
        <v>0.41552065486748313</v>
      </c>
      <c r="E34" s="1">
        <f t="shared" si="11"/>
        <v>24.274066247782848</v>
      </c>
      <c r="F34" s="1">
        <f t="shared" si="2"/>
        <v>0.41161135381302866</v>
      </c>
      <c r="G34" s="53">
        <f>'Age data'!M38*Customisation!$H$22</f>
        <v>9.0879999999999997E-5</v>
      </c>
      <c r="H34" s="53">
        <f t="shared" si="3"/>
        <v>3.7762517114356864E-5</v>
      </c>
      <c r="I34" s="53">
        <f>'Age data'!N38*Customisation!$H$22</f>
        <v>3.9050000000000001E-5</v>
      </c>
      <c r="J34" s="54">
        <f t="shared" si="4"/>
        <v>1.6226081572575216E-5</v>
      </c>
      <c r="K34" s="53">
        <f>I34*'Life table'!I32</f>
        <v>1.9128916138255129E-3</v>
      </c>
      <c r="L34" s="53">
        <f>J34*'Life table'!J32</f>
        <v>4.7938956587573341E-4</v>
      </c>
      <c r="M34" s="53">
        <f t="shared" si="5"/>
        <v>5.7419120000000002E-5</v>
      </c>
      <c r="N34" s="53">
        <f>((G34-I34)*$AW$5+I34*$AW$6)/(1+Customisation!$H$21)^($A34-Customisation!$E$13)</f>
        <v>2.296243646943969E-5</v>
      </c>
      <c r="O34" s="53">
        <f>G34*Customisation!$H$17</f>
        <v>0.156077312</v>
      </c>
      <c r="P34" s="109">
        <f>O34/(1+Customisation!$H$21)^($A34-Customisation!$E$13)</f>
        <v>6.485334689219649E-2</v>
      </c>
      <c r="Q34" s="53">
        <f>IF($A34&lt;Customisation!$H$13,G34,G34*(1-Customisation!$H$11*Customisation!$H$12))</f>
        <v>3.8096896E-5</v>
      </c>
      <c r="R34" s="53">
        <f>IF($A34&lt;Customisation!$H$13,H34,H34*(1-Customisation!$H$11*Customisation!$H$12))</f>
        <v>1.5830047174338399E-5</v>
      </c>
      <c r="S34" s="53">
        <f>IF($A34&lt;Customisation!$H$13,I34,I34*(1-Customisation!$H$11*Customisation!$H$12))</f>
        <v>1.6369760000000001E-5</v>
      </c>
      <c r="T34" s="53">
        <f>IF($A34&lt;Customisation!$H$13,J34,J34*(1-Customisation!$H$11*Customisation!$H$12))</f>
        <v>6.8019733952235307E-6</v>
      </c>
      <c r="U34" s="53">
        <f>IF($A34&lt;Customisation!$H$13,K34,K34*(1-Customisation!$H$11*Customisation!$H$12))</f>
        <v>8.01884164515655E-4</v>
      </c>
      <c r="V34" s="53">
        <f>IF($A34&lt;Customisation!$H$13,L34,L34*(1-Customisation!$H$11*Customisation!$H$12))</f>
        <v>2.0096010601510745E-4</v>
      </c>
      <c r="W34" s="53">
        <f>IF($A34&lt;Customisation!$H$13,M34,M34*(1-Customisation!$H$11*Customisation!$H$12))</f>
        <v>2.4070095104000001E-5</v>
      </c>
      <c r="X34" s="53">
        <f>IF($A34&lt;Customisation!$H$13,N34,N34*(1-Customisation!$H$11*Customisation!$H$12))</f>
        <v>9.6258533679891189E-6</v>
      </c>
      <c r="Y34" s="53">
        <f>IF($A34&lt;Customisation!$H$13,O34,O34*(1-Customisation!$H$11*Customisation!$H$12))</f>
        <v>6.5427609190399999E-2</v>
      </c>
      <c r="Z34" s="53">
        <f>IF($A34&lt;Customisation!$H$13,P34,P34*(1-Customisation!$H$11*Customisation!$H$12))</f>
        <v>2.718652301720877E-2</v>
      </c>
      <c r="AA34" s="53">
        <f t="shared" ref="AA34:AJ34" si="52">G34-Q34</f>
        <v>5.2783103999999997E-5</v>
      </c>
      <c r="AB34" s="53">
        <f t="shared" si="52"/>
        <v>2.1932469940018465E-5</v>
      </c>
      <c r="AC34" s="53">
        <f t="shared" si="52"/>
        <v>2.268024E-5</v>
      </c>
      <c r="AD34" s="53">
        <f t="shared" si="52"/>
        <v>9.424108177351686E-6</v>
      </c>
      <c r="AE34" s="53">
        <f t="shared" si="52"/>
        <v>1.1110074493098578E-3</v>
      </c>
      <c r="AF34" s="53">
        <f t="shared" si="52"/>
        <v>2.7842945986062599E-4</v>
      </c>
      <c r="AG34" s="53">
        <f t="shared" si="52"/>
        <v>3.3349024895999998E-5</v>
      </c>
      <c r="AH34" s="53">
        <f t="shared" si="52"/>
        <v>1.3336583101450571E-5</v>
      </c>
      <c r="AI34" s="53">
        <f t="shared" si="52"/>
        <v>9.0649702809599997E-2</v>
      </c>
      <c r="AJ34" s="53">
        <f t="shared" si="52"/>
        <v>3.7666823874987723E-2</v>
      </c>
      <c r="AK34" s="1"/>
      <c r="AL34" s="55">
        <f t="shared" si="7"/>
        <v>9.0879999999999992</v>
      </c>
      <c r="AM34" s="55">
        <f t="shared" si="8"/>
        <v>3.8096896</v>
      </c>
      <c r="AN34" s="1"/>
      <c r="AO34" s="1"/>
      <c r="AP34" s="1"/>
      <c r="AQ34" s="1"/>
      <c r="AR34" s="1"/>
      <c r="AS34" s="1"/>
      <c r="AT34" s="1"/>
      <c r="AU34" s="1"/>
      <c r="AV34" s="1"/>
      <c r="AW34" s="1"/>
      <c r="AX34" s="1"/>
      <c r="AY34" s="53">
        <f>IF($A34&lt;Customisation!$H$13,G34,G34*(1-Customisation!$H$24*Customisation!$H$12))</f>
        <v>3.2498688000000002E-5</v>
      </c>
      <c r="AZ34" s="53">
        <f>IF($A34&lt;Customisation!$H$13,H34,H34*(1-Customisation!$H$24*Customisation!$H$12))</f>
        <v>1.3503876120094016E-5</v>
      </c>
      <c r="BA34" s="53">
        <f>IF($A34&lt;Customisation!$H$13,I34,I34*(1-Customisation!$H$24*Customisation!$H$12))</f>
        <v>1.3964280000000001E-5</v>
      </c>
      <c r="BB34" s="53">
        <f>IF($A34&lt;Customisation!$H$13,J34,J34*(1-Customisation!$H$24*Customisation!$H$12))</f>
        <v>5.8024467703528974E-6</v>
      </c>
      <c r="BC34" s="53">
        <f>IF($A34&lt;Customisation!$H$13,K34,K34*(1-Customisation!$H$24*Customisation!$H$12))</f>
        <v>6.8405004110400351E-4</v>
      </c>
      <c r="BD34" s="53">
        <f>IF($A34&lt;Customisation!$H$13,L34,L34*(1-Customisation!$H$24*Customisation!$H$12))</f>
        <v>1.7142970875716227E-4</v>
      </c>
      <c r="BE34" s="53">
        <f>IF($A34&lt;Customisation!$H$13,M34,M34*(1-Customisation!$H$24*Customisation!$H$12))</f>
        <v>2.0533077312000001E-5</v>
      </c>
      <c r="BF34" s="53">
        <f>IF($A34&lt;Customisation!$H$13,N34,N34*(1-Customisation!$H$24*Customisation!$H$12))</f>
        <v>8.2113672814716339E-6</v>
      </c>
      <c r="BG34" s="53">
        <f>IF($A34&lt;Customisation!$H$13,O34,O34*(1-Customisation!$H$24*Customisation!$H$12))</f>
        <v>5.5813246771200004E-2</v>
      </c>
      <c r="BH34" s="53">
        <f>IF($A34&lt;Customisation!$H$13,P34,P34*(1-Customisation!$H$24*Customisation!$H$12))</f>
        <v>2.3191556848649465E-2</v>
      </c>
      <c r="BI34" s="53">
        <f t="shared" si="13"/>
        <v>5.5982079999999986E-6</v>
      </c>
      <c r="BJ34" s="53">
        <f t="shared" si="14"/>
        <v>2.3261710542443835E-6</v>
      </c>
      <c r="BK34" s="53">
        <f t="shared" si="15"/>
        <v>2.4054799999999995E-6</v>
      </c>
      <c r="BL34" s="53">
        <f t="shared" si="16"/>
        <v>9.9952662487063334E-7</v>
      </c>
      <c r="BM34" s="53">
        <f t="shared" si="17"/>
        <v>1.1783412341165149E-4</v>
      </c>
      <c r="BN34" s="53">
        <f t="shared" si="18"/>
        <v>2.9530397257945178E-5</v>
      </c>
      <c r="BO34" s="53">
        <f t="shared" si="19"/>
        <v>3.5370177920000004E-6</v>
      </c>
      <c r="BP34" s="53">
        <f t="shared" si="20"/>
        <v>1.4144860865174849E-6</v>
      </c>
      <c r="BQ34" s="53">
        <f t="shared" si="21"/>
        <v>9.6143624191999955E-3</v>
      </c>
      <c r="BR34" s="53">
        <f t="shared" si="22"/>
        <v>3.9949661685593045E-3</v>
      </c>
    </row>
    <row r="35" spans="1:70" ht="14.25" customHeight="1" x14ac:dyDescent="0.3">
      <c r="A35" s="1">
        <f t="shared" si="34"/>
        <v>31</v>
      </c>
      <c r="B35" s="52">
        <f>'Life table'!D33</f>
        <v>0.97588497924931439</v>
      </c>
      <c r="C35" s="52">
        <f>IF($A35&lt;Customisation!$H$13,0,B35)/LOOKUP(Customisation!$H$13,$A$4:$A$104,$B$4:$B$104)</f>
        <v>0.98976960969732064</v>
      </c>
      <c r="D35" s="1">
        <f>IF($A35&lt;=Customisation!$H$13,1,1/(1+Customisation!$H$21)^($A35-Customisation!$H$13))</f>
        <v>0.39573395701665059</v>
      </c>
      <c r="E35" s="1">
        <f t="shared" si="11"/>
        <v>24.68958690265033</v>
      </c>
      <c r="F35" s="1">
        <f t="shared" si="2"/>
        <v>0.39168544418034651</v>
      </c>
      <c r="G35" s="53">
        <f>'Age data'!M39*Customisation!$H$22</f>
        <v>9.0169999999999999E-5</v>
      </c>
      <c r="H35" s="53">
        <f t="shared" si="3"/>
        <v>3.5683330904191381E-5</v>
      </c>
      <c r="I35" s="53">
        <f>'Age data'!N39*Customisation!$H$22</f>
        <v>3.8339999999999995E-5</v>
      </c>
      <c r="J35" s="54">
        <f t="shared" si="4"/>
        <v>1.5172439912018381E-5</v>
      </c>
      <c r="K35" s="53">
        <f>I35*'Life table'!I33</f>
        <v>1.8413159696562271E-3</v>
      </c>
      <c r="L35" s="53">
        <f>J35*'Life table'!J33</f>
        <v>4.4574624889672166E-4</v>
      </c>
      <c r="M35" s="53">
        <f t="shared" si="5"/>
        <v>5.6831240000000002E-5</v>
      </c>
      <c r="N35" s="53">
        <f>((G35-I35)*$AW$5+I35*$AW$6)/(1+Customisation!$H$21)^($A35-Customisation!$E$13)</f>
        <v>2.1643568006487808E-5</v>
      </c>
      <c r="O35" s="53">
        <f>G35*Customisation!$H$17</f>
        <v>0.15485795800000002</v>
      </c>
      <c r="P35" s="109">
        <f>O35/(1+Customisation!$H$21)^($A35-Customisation!$E$13)</f>
        <v>6.128255249485829E-2</v>
      </c>
      <c r="Q35" s="53">
        <f>IF($A35&lt;Customisation!$H$13,G35,G35*(1-Customisation!$H$11*Customisation!$H$12))</f>
        <v>3.7799264000000004E-5</v>
      </c>
      <c r="R35" s="53">
        <f>IF($A35&lt;Customisation!$H$13,H35,H35*(1-Customisation!$H$11*Customisation!$H$12))</f>
        <v>1.4958452315037028E-5</v>
      </c>
      <c r="S35" s="53">
        <f>IF($A35&lt;Customisation!$H$13,I35,I35*(1-Customisation!$H$11*Customisation!$H$12))</f>
        <v>1.6072127999999998E-5</v>
      </c>
      <c r="T35" s="53">
        <f>IF($A35&lt;Customisation!$H$13,J35,J35*(1-Customisation!$H$11*Customisation!$H$12))</f>
        <v>6.3602868111181056E-6</v>
      </c>
      <c r="U35" s="53">
        <f>IF($A35&lt;Customisation!$H$13,K35,K35*(1-Customisation!$H$11*Customisation!$H$12))</f>
        <v>7.7187965447989048E-4</v>
      </c>
      <c r="V35" s="53">
        <f>IF($A35&lt;Customisation!$H$13,L35,L35*(1-Customisation!$H$11*Customisation!$H$12))</f>
        <v>1.8685682753750573E-4</v>
      </c>
      <c r="W35" s="53">
        <f>IF($A35&lt;Customisation!$H$13,M35,M35*(1-Customisation!$H$11*Customisation!$H$12))</f>
        <v>2.3823655808000003E-5</v>
      </c>
      <c r="X35" s="53">
        <f>IF($A35&lt;Customisation!$H$13,N35,N35*(1-Customisation!$H$11*Customisation!$H$12))</f>
        <v>9.0729837083196888E-6</v>
      </c>
      <c r="Y35" s="53">
        <f>IF($A35&lt;Customisation!$H$13,O35,O35*(1-Customisation!$H$11*Customisation!$H$12))</f>
        <v>6.4916455993600006E-2</v>
      </c>
      <c r="Z35" s="53">
        <f>IF($A35&lt;Customisation!$H$13,P35,P35*(1-Customisation!$H$11*Customisation!$H$12))</f>
        <v>2.5689646005844596E-2</v>
      </c>
      <c r="AA35" s="53">
        <f t="shared" ref="AA35:AJ35" si="53">G35-Q35</f>
        <v>5.2370735999999995E-5</v>
      </c>
      <c r="AB35" s="53">
        <f t="shared" si="53"/>
        <v>2.0724878589154351E-5</v>
      </c>
      <c r="AC35" s="53">
        <f t="shared" si="53"/>
        <v>2.2267871999999997E-5</v>
      </c>
      <c r="AD35" s="53">
        <f t="shared" si="53"/>
        <v>8.8121531009002755E-6</v>
      </c>
      <c r="AE35" s="53">
        <f t="shared" si="53"/>
        <v>1.0694363151763366E-3</v>
      </c>
      <c r="AF35" s="53">
        <f t="shared" si="53"/>
        <v>2.5888942135921596E-4</v>
      </c>
      <c r="AG35" s="53">
        <f t="shared" si="53"/>
        <v>3.3007584191999996E-5</v>
      </c>
      <c r="AH35" s="53">
        <f t="shared" si="53"/>
        <v>1.2570584298168119E-5</v>
      </c>
      <c r="AI35" s="53">
        <f t="shared" si="53"/>
        <v>8.9941502006400012E-2</v>
      </c>
      <c r="AJ35" s="53">
        <f t="shared" si="53"/>
        <v>3.5592906489013698E-2</v>
      </c>
      <c r="AK35" s="1"/>
      <c r="AL35" s="55">
        <f t="shared" si="7"/>
        <v>9.0169999999999995</v>
      </c>
      <c r="AM35" s="55">
        <f t="shared" si="8"/>
        <v>3.7799264000000004</v>
      </c>
      <c r="AN35" s="1"/>
      <c r="AO35" s="1"/>
      <c r="AP35" s="1"/>
      <c r="AQ35" s="1"/>
      <c r="AR35" s="1"/>
      <c r="AS35" s="1"/>
      <c r="AT35" s="1"/>
      <c r="AU35" s="1"/>
      <c r="AV35" s="1"/>
      <c r="AW35" s="1"/>
      <c r="AX35" s="1"/>
      <c r="AY35" s="53">
        <f>IF($A35&lt;Customisation!$H$13,G35,G35*(1-Customisation!$H$24*Customisation!$H$12))</f>
        <v>3.2244792000000005E-5</v>
      </c>
      <c r="AZ35" s="53">
        <f>IF($A35&lt;Customisation!$H$13,H35,H35*(1-Customisation!$H$24*Customisation!$H$12))</f>
        <v>1.2760359131338839E-5</v>
      </c>
      <c r="BA35" s="53">
        <f>IF($A35&lt;Customisation!$H$13,I35,I35*(1-Customisation!$H$24*Customisation!$H$12))</f>
        <v>1.3710384E-5</v>
      </c>
      <c r="BB35" s="53">
        <f>IF($A35&lt;Customisation!$H$13,J35,J35*(1-Customisation!$H$24*Customisation!$H$12))</f>
        <v>5.4256645125377732E-6</v>
      </c>
      <c r="BC35" s="53">
        <f>IF($A35&lt;Customisation!$H$13,K35,K35*(1-Customisation!$H$24*Customisation!$H$12))</f>
        <v>6.584545907490669E-4</v>
      </c>
      <c r="BD35" s="53">
        <f>IF($A35&lt;Customisation!$H$13,L35,L35*(1-Customisation!$H$24*Customisation!$H$12))</f>
        <v>1.5939885860546767E-4</v>
      </c>
      <c r="BE35" s="53">
        <f>IF($A35&lt;Customisation!$H$13,M35,M35*(1-Customisation!$H$24*Customisation!$H$12))</f>
        <v>2.0322851424000002E-5</v>
      </c>
      <c r="BF35" s="53">
        <f>IF($A35&lt;Customisation!$H$13,N35,N35*(1-Customisation!$H$24*Customisation!$H$12))</f>
        <v>7.7397399191200401E-6</v>
      </c>
      <c r="BG35" s="53">
        <f>IF($A35&lt;Customisation!$H$13,O35,O35*(1-Customisation!$H$24*Customisation!$H$12))</f>
        <v>5.5377205780800014E-2</v>
      </c>
      <c r="BH35" s="53">
        <f>IF($A35&lt;Customisation!$H$13,P35,P35*(1-Customisation!$H$24*Customisation!$H$12))</f>
        <v>2.1914640772161327E-2</v>
      </c>
      <c r="BI35" s="53">
        <f t="shared" si="13"/>
        <v>5.5544719999999992E-6</v>
      </c>
      <c r="BJ35" s="53">
        <f t="shared" si="14"/>
        <v>2.1980931836981895E-6</v>
      </c>
      <c r="BK35" s="53">
        <f t="shared" si="15"/>
        <v>2.3617439999999984E-6</v>
      </c>
      <c r="BL35" s="53">
        <f t="shared" si="16"/>
        <v>9.3462229858033246E-7</v>
      </c>
      <c r="BM35" s="53">
        <f t="shared" si="17"/>
        <v>1.1342506373082358E-4</v>
      </c>
      <c r="BN35" s="53">
        <f t="shared" si="18"/>
        <v>2.7457968932038056E-5</v>
      </c>
      <c r="BO35" s="53">
        <f t="shared" si="19"/>
        <v>3.5008043840000011E-6</v>
      </c>
      <c r="BP35" s="53">
        <f t="shared" si="20"/>
        <v>1.3332437891996488E-6</v>
      </c>
      <c r="BQ35" s="53">
        <f t="shared" si="21"/>
        <v>9.539250212799992E-3</v>
      </c>
      <c r="BR35" s="53">
        <f t="shared" si="22"/>
        <v>3.7750052336832686E-3</v>
      </c>
    </row>
    <row r="36" spans="1:70" ht="14.25" customHeight="1" x14ac:dyDescent="0.3">
      <c r="A36" s="1">
        <f t="shared" si="34"/>
        <v>32</v>
      </c>
      <c r="B36" s="52">
        <f>'Life table'!D34</f>
        <v>0.97501644161778256</v>
      </c>
      <c r="C36" s="52">
        <f>IF($A36&lt;Customisation!$H$13,0,B36)/LOOKUP(Customisation!$H$13,$A$4:$A$104,$B$4:$B$104)</f>
        <v>0.98888871474469009</v>
      </c>
      <c r="D36" s="1">
        <f>IF($A36&lt;=Customisation!$H$13,1,1/(1+Customisation!$H$21)^($A36-Customisation!$H$13))</f>
        <v>0.37688948287300061</v>
      </c>
      <c r="E36" s="1">
        <f t="shared" si="11"/>
        <v>25.085320859666979</v>
      </c>
      <c r="F36" s="1">
        <f t="shared" si="2"/>
        <v>0.37270175631907249</v>
      </c>
      <c r="G36" s="53">
        <f>'Age data'!M40*Customisation!$H$22</f>
        <v>8.9460000000000001E-5</v>
      </c>
      <c r="H36" s="53">
        <f t="shared" si="3"/>
        <v>3.3716533137818635E-5</v>
      </c>
      <c r="I36" s="53">
        <f>'Age data'!N40*Customisation!$H$22</f>
        <v>3.8339999999999995E-5</v>
      </c>
      <c r="J36" s="54">
        <f t="shared" si="4"/>
        <v>1.4449942773350842E-5</v>
      </c>
      <c r="K36" s="53">
        <f>I36*'Life table'!I34</f>
        <v>1.8045991241767447E-3</v>
      </c>
      <c r="L36" s="53">
        <f>J36*'Life table'!J34</f>
        <v>4.2201474762880176E-4</v>
      </c>
      <c r="M36" s="53">
        <f t="shared" si="5"/>
        <v>5.6487599999999998E-5</v>
      </c>
      <c r="N36" s="53">
        <f>((G36-I36)*$AW$5+I36*$AW$6)/(1+Customisation!$H$21)^($A36-Customisation!$E$13)</f>
        <v>2.0489361099274536E-5</v>
      </c>
      <c r="O36" s="53">
        <f>G36*Customisation!$H$17</f>
        <v>0.15363860400000001</v>
      </c>
      <c r="P36" s="109">
        <f>O36/(1+Customisation!$H$21)^($A36-Customisation!$E$13)</f>
        <v>5.7904774010889726E-2</v>
      </c>
      <c r="Q36" s="53">
        <f>IF($A36&lt;Customisation!$H$13,G36,G36*(1-Customisation!$H$11*Customisation!$H$12))</f>
        <v>3.7501632000000001E-5</v>
      </c>
      <c r="R36" s="53">
        <f>IF($A36&lt;Customisation!$H$13,H36,H36*(1-Customisation!$H$11*Customisation!$H$12))</f>
        <v>1.4133970691373572E-5</v>
      </c>
      <c r="S36" s="53">
        <f>IF($A36&lt;Customisation!$H$13,I36,I36*(1-Customisation!$H$11*Customisation!$H$12))</f>
        <v>1.6072127999999998E-5</v>
      </c>
      <c r="T36" s="53">
        <f>IF($A36&lt;Customisation!$H$13,J36,J36*(1-Customisation!$H$11*Customisation!$H$12))</f>
        <v>6.0574160105886736E-6</v>
      </c>
      <c r="U36" s="53">
        <f>IF($A36&lt;Customisation!$H$13,K36,K36*(1-Customisation!$H$11*Customisation!$H$12))</f>
        <v>7.5648795285489137E-4</v>
      </c>
      <c r="V36" s="53">
        <f>IF($A36&lt;Customisation!$H$13,L36,L36*(1-Customisation!$H$11*Customisation!$H$12))</f>
        <v>1.7690858220599371E-4</v>
      </c>
      <c r="W36" s="53">
        <f>IF($A36&lt;Customisation!$H$13,M36,M36*(1-Customisation!$H$11*Customisation!$H$12))</f>
        <v>2.367960192E-5</v>
      </c>
      <c r="X36" s="53">
        <f>IF($A36&lt;Customisation!$H$13,N36,N36*(1-Customisation!$H$11*Customisation!$H$12))</f>
        <v>8.5891401728158851E-6</v>
      </c>
      <c r="Y36" s="53">
        <f>IF($A36&lt;Customisation!$H$13,O36,O36*(1-Customisation!$H$11*Customisation!$H$12))</f>
        <v>6.4405302796800012E-2</v>
      </c>
      <c r="Z36" s="53">
        <f>IF($A36&lt;Customisation!$H$13,P36,P36*(1-Customisation!$H$11*Customisation!$H$12))</f>
        <v>2.4273681265364975E-2</v>
      </c>
      <c r="AA36" s="53">
        <f t="shared" ref="AA36:AJ36" si="54">G36-Q36</f>
        <v>5.1958368E-5</v>
      </c>
      <c r="AB36" s="53">
        <f t="shared" si="54"/>
        <v>1.9582562446445063E-5</v>
      </c>
      <c r="AC36" s="53">
        <f t="shared" si="54"/>
        <v>2.2267871999999997E-5</v>
      </c>
      <c r="AD36" s="53">
        <f t="shared" si="54"/>
        <v>8.3925267627621687E-6</v>
      </c>
      <c r="AE36" s="53">
        <f t="shared" si="54"/>
        <v>1.0481111713218534E-3</v>
      </c>
      <c r="AF36" s="53">
        <f t="shared" si="54"/>
        <v>2.4510616542280808E-4</v>
      </c>
      <c r="AG36" s="53">
        <f t="shared" si="54"/>
        <v>3.2807998079999995E-5</v>
      </c>
      <c r="AH36" s="53">
        <f t="shared" si="54"/>
        <v>1.190022092645865E-5</v>
      </c>
      <c r="AI36" s="53">
        <f t="shared" si="54"/>
        <v>8.9233301203199999E-2</v>
      </c>
      <c r="AJ36" s="53">
        <f t="shared" si="54"/>
        <v>3.3631092745524754E-2</v>
      </c>
      <c r="AK36" s="1"/>
      <c r="AL36" s="55">
        <f t="shared" si="7"/>
        <v>8.9459999999999997</v>
      </c>
      <c r="AM36" s="55">
        <f t="shared" si="8"/>
        <v>3.7501632000000003</v>
      </c>
      <c r="AN36" s="1"/>
      <c r="AO36" s="1"/>
      <c r="AP36" s="1"/>
      <c r="AQ36" s="1"/>
      <c r="AR36" s="1"/>
      <c r="AS36" s="1"/>
      <c r="AT36" s="1"/>
      <c r="AU36" s="1"/>
      <c r="AV36" s="1"/>
      <c r="AW36" s="1"/>
      <c r="AX36" s="1"/>
      <c r="AY36" s="53">
        <f>IF($A36&lt;Customisation!$H$13,G36,G36*(1-Customisation!$H$24*Customisation!$H$12))</f>
        <v>3.1990896000000001E-5</v>
      </c>
      <c r="AZ36" s="53">
        <f>IF($A36&lt;Customisation!$H$13,H36,H36*(1-Customisation!$H$24*Customisation!$H$12))</f>
        <v>1.2057032250083944E-5</v>
      </c>
      <c r="BA36" s="53">
        <f>IF($A36&lt;Customisation!$H$13,I36,I36*(1-Customisation!$H$24*Customisation!$H$12))</f>
        <v>1.3710384E-5</v>
      </c>
      <c r="BB36" s="53">
        <f>IF($A36&lt;Customisation!$H$13,J36,J36*(1-Customisation!$H$24*Customisation!$H$12))</f>
        <v>5.1672995357502613E-6</v>
      </c>
      <c r="BC36" s="53">
        <f>IF($A36&lt;Customisation!$H$13,K36,K36*(1-Customisation!$H$24*Customisation!$H$12))</f>
        <v>6.4532464680560394E-4</v>
      </c>
      <c r="BD36" s="53">
        <f>IF($A36&lt;Customisation!$H$13,L36,L36*(1-Customisation!$H$24*Customisation!$H$12))</f>
        <v>1.5091247375205954E-4</v>
      </c>
      <c r="BE36" s="53">
        <f>IF($A36&lt;Customisation!$H$13,M36,M36*(1-Customisation!$H$24*Customisation!$H$12))</f>
        <v>2.0199965760000001E-5</v>
      </c>
      <c r="BF36" s="53">
        <f>IF($A36&lt;Customisation!$H$13,N36,N36*(1-Customisation!$H$24*Customisation!$H$12))</f>
        <v>7.3269955291005747E-6</v>
      </c>
      <c r="BG36" s="53">
        <f>IF($A36&lt;Customisation!$H$13,O36,O36*(1-Customisation!$H$24*Customisation!$H$12))</f>
        <v>5.494116479040001E-2</v>
      </c>
      <c r="BH36" s="53">
        <f>IF($A36&lt;Customisation!$H$13,P36,P36*(1-Customisation!$H$24*Customisation!$H$12))</f>
        <v>2.0706747186294169E-2</v>
      </c>
      <c r="BI36" s="53">
        <f t="shared" si="13"/>
        <v>5.5107359999999997E-6</v>
      </c>
      <c r="BJ36" s="53">
        <f t="shared" si="14"/>
        <v>2.0769384412896281E-6</v>
      </c>
      <c r="BK36" s="53">
        <f t="shared" si="15"/>
        <v>2.3617439999999984E-6</v>
      </c>
      <c r="BL36" s="53">
        <f t="shared" si="16"/>
        <v>8.9011647483841227E-7</v>
      </c>
      <c r="BM36" s="53">
        <f t="shared" si="17"/>
        <v>1.1116330604928743E-4</v>
      </c>
      <c r="BN36" s="53">
        <f t="shared" si="18"/>
        <v>2.5996108453934174E-5</v>
      </c>
      <c r="BO36" s="53">
        <f t="shared" si="19"/>
        <v>3.4796361599999987E-6</v>
      </c>
      <c r="BP36" s="53">
        <f t="shared" si="20"/>
        <v>1.2621446437153104E-6</v>
      </c>
      <c r="BQ36" s="53">
        <f t="shared" si="21"/>
        <v>9.4641380064000025E-3</v>
      </c>
      <c r="BR36" s="53">
        <f t="shared" si="22"/>
        <v>3.5669340790708062E-3</v>
      </c>
    </row>
    <row r="37" spans="1:70" ht="14.25" customHeight="1" x14ac:dyDescent="0.3">
      <c r="A37" s="1">
        <f t="shared" si="34"/>
        <v>33</v>
      </c>
      <c r="B37" s="52">
        <f>'Life table'!D35</f>
        <v>0.97409017599824566</v>
      </c>
      <c r="C37" s="52">
        <f>IF($A37&lt;Customisation!$H$13,0,B37)/LOOKUP(Customisation!$H$13,$A$4:$A$104,$B$4:$B$104)</f>
        <v>0.98794927046568259</v>
      </c>
      <c r="D37" s="1">
        <f>IF($A37&lt;=Customisation!$H$13,1,1/(1+Customisation!$H$21)^($A37-Customisation!$H$13))</f>
        <v>0.35894236464095297</v>
      </c>
      <c r="E37" s="1">
        <f t="shared" si="11"/>
        <v>25.462210342539979</v>
      </c>
      <c r="F37" s="1">
        <f t="shared" si="2"/>
        <v>0.35461684728625653</v>
      </c>
      <c r="G37" s="53">
        <f>'Age data'!M41*Customisation!$H$22</f>
        <v>8.9460000000000001E-5</v>
      </c>
      <c r="H37" s="53">
        <f t="shared" si="3"/>
        <v>3.2110983940779652E-5</v>
      </c>
      <c r="I37" s="53">
        <f>'Age data'!N41*Customisation!$H$22</f>
        <v>3.8339999999999995E-5</v>
      </c>
      <c r="J37" s="54">
        <f t="shared" si="4"/>
        <v>1.3761850260334136E-5</v>
      </c>
      <c r="K37" s="53">
        <f>I37*'Life table'!I35</f>
        <v>1.7679568947267345E-3</v>
      </c>
      <c r="L37" s="53">
        <f>J37*'Life table'!J35</f>
        <v>3.9942369725217704E-4</v>
      </c>
      <c r="M37" s="53">
        <f t="shared" si="5"/>
        <v>5.6487599999999998E-5</v>
      </c>
      <c r="N37" s="53">
        <f>((G37-I37)*$AW$5+I37*$AW$6)/(1+Customisation!$H$21)^($A37-Customisation!$E$13)</f>
        <v>1.9513677237404321E-5</v>
      </c>
      <c r="O37" s="53">
        <f>G37*Customisation!$H$17</f>
        <v>0.15363860400000001</v>
      </c>
      <c r="P37" s="109">
        <f>O37/(1+Customisation!$H$21)^($A37-Customisation!$E$13)</f>
        <v>5.5147403819894976E-2</v>
      </c>
      <c r="Q37" s="53">
        <f>IF($A37&lt;Customisation!$H$13,G37,G37*(1-Customisation!$H$11*Customisation!$H$12))</f>
        <v>3.7501632000000001E-5</v>
      </c>
      <c r="R37" s="53">
        <f>IF($A37&lt;Customisation!$H$13,H37,H37*(1-Customisation!$H$11*Customisation!$H$12))</f>
        <v>1.346092446797483E-5</v>
      </c>
      <c r="S37" s="53">
        <f>IF($A37&lt;Customisation!$H$13,I37,I37*(1-Customisation!$H$11*Customisation!$H$12))</f>
        <v>1.6072127999999998E-5</v>
      </c>
      <c r="T37" s="53">
        <f>IF($A37&lt;Customisation!$H$13,J37,J37*(1-Customisation!$H$11*Customisation!$H$12))</f>
        <v>5.7689676291320697E-6</v>
      </c>
      <c r="U37" s="53">
        <f>IF($A37&lt;Customisation!$H$13,K37,K37*(1-Customisation!$H$11*Customisation!$H$12))</f>
        <v>7.4112753026944712E-4</v>
      </c>
      <c r="V37" s="53">
        <f>IF($A37&lt;Customisation!$H$13,L37,L37*(1-Customisation!$H$11*Customisation!$H$12))</f>
        <v>1.6743841388811262E-4</v>
      </c>
      <c r="W37" s="53">
        <f>IF($A37&lt;Customisation!$H$13,M37,M37*(1-Customisation!$H$11*Customisation!$H$12))</f>
        <v>2.367960192E-5</v>
      </c>
      <c r="X37" s="53">
        <f>IF($A37&lt;Customisation!$H$13,N37,N37*(1-Customisation!$H$11*Customisation!$H$12))</f>
        <v>8.1801334979198919E-6</v>
      </c>
      <c r="Y37" s="53">
        <f>IF($A37&lt;Customisation!$H$13,O37,O37*(1-Customisation!$H$11*Customisation!$H$12))</f>
        <v>6.4405302796800012E-2</v>
      </c>
      <c r="Z37" s="53">
        <f>IF($A37&lt;Customisation!$H$13,P37,P37*(1-Customisation!$H$11*Customisation!$H$12))</f>
        <v>2.3117791681299973E-2</v>
      </c>
      <c r="AA37" s="53">
        <f t="shared" ref="AA37:AJ37" si="55">G37-Q37</f>
        <v>5.1958368E-5</v>
      </c>
      <c r="AB37" s="53">
        <f t="shared" si="55"/>
        <v>1.865005947280482E-5</v>
      </c>
      <c r="AC37" s="53">
        <f t="shared" si="55"/>
        <v>2.2267871999999997E-5</v>
      </c>
      <c r="AD37" s="53">
        <f t="shared" si="55"/>
        <v>7.992882631202066E-6</v>
      </c>
      <c r="AE37" s="53">
        <f t="shared" si="55"/>
        <v>1.0268293644572874E-3</v>
      </c>
      <c r="AF37" s="53">
        <f t="shared" si="55"/>
        <v>2.3198528336406443E-4</v>
      </c>
      <c r="AG37" s="53">
        <f t="shared" si="55"/>
        <v>3.2807998079999995E-5</v>
      </c>
      <c r="AH37" s="53">
        <f t="shared" si="55"/>
        <v>1.1333543739484429E-5</v>
      </c>
      <c r="AI37" s="53">
        <f t="shared" si="55"/>
        <v>8.9233301203199999E-2</v>
      </c>
      <c r="AJ37" s="53">
        <f t="shared" si="55"/>
        <v>3.2029612138595003E-2</v>
      </c>
      <c r="AK37" s="1"/>
      <c r="AL37" s="55">
        <f t="shared" si="7"/>
        <v>8.9459999999999997</v>
      </c>
      <c r="AM37" s="55">
        <f t="shared" si="8"/>
        <v>3.7501632000000003</v>
      </c>
      <c r="AN37" s="1"/>
      <c r="AO37" s="1"/>
      <c r="AP37" s="1"/>
      <c r="AQ37" s="1"/>
      <c r="AR37" s="1"/>
      <c r="AS37" s="1"/>
      <c r="AT37" s="1"/>
      <c r="AU37" s="1"/>
      <c r="AV37" s="1"/>
      <c r="AW37" s="1"/>
      <c r="AX37" s="1"/>
      <c r="AY37" s="53">
        <f>IF($A37&lt;Customisation!$H$13,G37,G37*(1-Customisation!$H$24*Customisation!$H$12))</f>
        <v>3.1990896000000001E-5</v>
      </c>
      <c r="AZ37" s="53">
        <f>IF($A37&lt;Customisation!$H$13,H37,H37*(1-Customisation!$H$24*Customisation!$H$12))</f>
        <v>1.1482887857222804E-5</v>
      </c>
      <c r="BA37" s="53">
        <f>IF($A37&lt;Customisation!$H$13,I37,I37*(1-Customisation!$H$24*Customisation!$H$12))</f>
        <v>1.3710384E-5</v>
      </c>
      <c r="BB37" s="53">
        <f>IF($A37&lt;Customisation!$H$13,J37,J37*(1-Customisation!$H$24*Customisation!$H$12))</f>
        <v>4.9212376530954874E-6</v>
      </c>
      <c r="BC37" s="53">
        <f>IF($A37&lt;Customisation!$H$13,K37,K37*(1-Customisation!$H$24*Customisation!$H$12))</f>
        <v>6.3222138555428032E-4</v>
      </c>
      <c r="BD37" s="53">
        <f>IF($A37&lt;Customisation!$H$13,L37,L37*(1-Customisation!$H$24*Customisation!$H$12))</f>
        <v>1.4283391413737851E-4</v>
      </c>
      <c r="BE37" s="53">
        <f>IF($A37&lt;Customisation!$H$13,M37,M37*(1-Customisation!$H$24*Customisation!$H$12))</f>
        <v>2.0199965760000001E-5</v>
      </c>
      <c r="BF37" s="53">
        <f>IF($A37&lt;Customisation!$H$13,N37,N37*(1-Customisation!$H$24*Customisation!$H$12))</f>
        <v>6.9780909800957859E-6</v>
      </c>
      <c r="BG37" s="53">
        <f>IF($A37&lt;Customisation!$H$13,O37,O37*(1-Customisation!$H$24*Customisation!$H$12))</f>
        <v>5.494116479040001E-2</v>
      </c>
      <c r="BH37" s="53">
        <f>IF($A37&lt;Customisation!$H$13,P37,P37*(1-Customisation!$H$24*Customisation!$H$12))</f>
        <v>1.9720711605994444E-2</v>
      </c>
      <c r="BI37" s="53">
        <f t="shared" si="13"/>
        <v>5.5107359999999997E-6</v>
      </c>
      <c r="BJ37" s="53">
        <f t="shared" si="14"/>
        <v>1.9780366107520263E-6</v>
      </c>
      <c r="BK37" s="53">
        <f t="shared" si="15"/>
        <v>2.3617439999999984E-6</v>
      </c>
      <c r="BL37" s="53">
        <f t="shared" si="16"/>
        <v>8.4772997603658235E-7</v>
      </c>
      <c r="BM37" s="53">
        <f t="shared" si="17"/>
        <v>1.089061447151668E-4</v>
      </c>
      <c r="BN37" s="53">
        <f t="shared" si="18"/>
        <v>2.4604499750734105E-5</v>
      </c>
      <c r="BO37" s="53">
        <f t="shared" si="19"/>
        <v>3.4796361599999987E-6</v>
      </c>
      <c r="BP37" s="53">
        <f t="shared" si="20"/>
        <v>1.2020425178241059E-6</v>
      </c>
      <c r="BQ37" s="53">
        <f t="shared" si="21"/>
        <v>9.4641380064000025E-3</v>
      </c>
      <c r="BR37" s="53">
        <f t="shared" si="22"/>
        <v>3.3970800753055294E-3</v>
      </c>
    </row>
    <row r="38" spans="1:70" ht="14.25" customHeight="1" x14ac:dyDescent="0.3">
      <c r="A38" s="1">
        <f t="shared" si="34"/>
        <v>34</v>
      </c>
      <c r="B38" s="52">
        <f>'Life table'!D36</f>
        <v>0.97308686311696746</v>
      </c>
      <c r="C38" s="52">
        <f>IF($A38&lt;Customisation!$H$13,0,B38)/LOOKUP(Customisation!$H$13,$A$4:$A$104,$B$4:$B$104)</f>
        <v>0.98693168271710296</v>
      </c>
      <c r="D38" s="1">
        <f>IF($A38&lt;=Customisation!$H$13,1,1/(1+Customisation!$H$21)^($A38-Customisation!$H$13))</f>
        <v>0.3418498710866219</v>
      </c>
      <c r="E38" s="1">
        <f t="shared" si="11"/>
        <v>25.821152707180932</v>
      </c>
      <c r="F38" s="1">
        <f t="shared" si="2"/>
        <v>0.33738246850814446</v>
      </c>
      <c r="G38" s="53">
        <f>'Age data'!M42*Customisation!$H$22</f>
        <v>8.8750000000000002E-5</v>
      </c>
      <c r="H38" s="53">
        <f t="shared" si="3"/>
        <v>3.0339176058937694E-5</v>
      </c>
      <c r="I38" s="53">
        <f>'Age data'!N42*Customisation!$H$22</f>
        <v>3.7629999999999997E-5</v>
      </c>
      <c r="J38" s="54">
        <f t="shared" si="4"/>
        <v>1.2863810648989581E-5</v>
      </c>
      <c r="K38" s="53">
        <f>I38*'Life table'!I36</f>
        <v>1.6993566690509179E-3</v>
      </c>
      <c r="L38" s="53">
        <f>J38*'Life table'!J36</f>
        <v>3.7092259292967089E-4</v>
      </c>
      <c r="M38" s="53">
        <f t="shared" si="5"/>
        <v>5.5899719999999997E-5</v>
      </c>
      <c r="N38" s="53">
        <f>((G38-I38)*$AW$5+I38*$AW$6)/(1+Customisation!$H$21)^($A38-Customisation!$E$13)</f>
        <v>1.8389729011531361E-5</v>
      </c>
      <c r="O38" s="53">
        <f>G38*Customisation!$H$17</f>
        <v>0.15241925000000001</v>
      </c>
      <c r="P38" s="109">
        <f>O38/(1+Customisation!$H$21)^($A38-Customisation!$E$13)</f>
        <v>5.2104500963619592E-2</v>
      </c>
      <c r="Q38" s="53">
        <f>IF($A38&lt;Customisation!$H$13,G38,G38*(1-Customisation!$H$11*Customisation!$H$12))</f>
        <v>3.7204000000000005E-5</v>
      </c>
      <c r="R38" s="53">
        <f>IF($A38&lt;Customisation!$H$13,H38,H38*(1-Customisation!$H$11*Customisation!$H$12))</f>
        <v>1.2718182603906682E-5</v>
      </c>
      <c r="S38" s="53">
        <f>IF($A38&lt;Customisation!$H$13,I38,I38*(1-Customisation!$H$11*Customisation!$H$12))</f>
        <v>1.5774495999999999E-5</v>
      </c>
      <c r="T38" s="53">
        <f>IF($A38&lt;Customisation!$H$13,J38,J38*(1-Customisation!$H$11*Customisation!$H$12))</f>
        <v>5.3925094240564326E-6</v>
      </c>
      <c r="U38" s="53">
        <f>IF($A38&lt;Customisation!$H$13,K38,K38*(1-Customisation!$H$11*Customisation!$H$12))</f>
        <v>7.1237031566614485E-4</v>
      </c>
      <c r="V38" s="53">
        <f>IF($A38&lt;Customisation!$H$13,L38,L38*(1-Customisation!$H$11*Customisation!$H$12))</f>
        <v>1.5549075095611805E-4</v>
      </c>
      <c r="W38" s="53">
        <f>IF($A38&lt;Customisation!$H$13,M38,M38*(1-Customisation!$H$11*Customisation!$H$12))</f>
        <v>2.3433162624000001E-5</v>
      </c>
      <c r="X38" s="53">
        <f>IF($A38&lt;Customisation!$H$13,N38,N38*(1-Customisation!$H$11*Customisation!$H$12))</f>
        <v>7.7089744016339474E-6</v>
      </c>
      <c r="Y38" s="53">
        <f>IF($A38&lt;Customisation!$H$13,O38,O38*(1-Customisation!$H$11*Customisation!$H$12))</f>
        <v>6.3894149600000005E-2</v>
      </c>
      <c r="Z38" s="53">
        <f>IF($A38&lt;Customisation!$H$13,P38,P38*(1-Customisation!$H$11*Customisation!$H$12))</f>
        <v>2.1842206803949334E-2</v>
      </c>
      <c r="AA38" s="53">
        <f t="shared" ref="AA38:AJ38" si="56">G38-Q38</f>
        <v>5.1545999999999997E-5</v>
      </c>
      <c r="AB38" s="53">
        <f t="shared" si="56"/>
        <v>1.7620993455031012E-5</v>
      </c>
      <c r="AC38" s="53">
        <f t="shared" si="56"/>
        <v>2.1855503999999999E-5</v>
      </c>
      <c r="AD38" s="53">
        <f t="shared" si="56"/>
        <v>7.4713012249331484E-6</v>
      </c>
      <c r="AE38" s="53">
        <f t="shared" si="56"/>
        <v>9.8698635338477308E-4</v>
      </c>
      <c r="AF38" s="53">
        <f t="shared" si="56"/>
        <v>2.1543184197355284E-4</v>
      </c>
      <c r="AG38" s="53">
        <f t="shared" si="56"/>
        <v>3.2466557375999993E-5</v>
      </c>
      <c r="AH38" s="53">
        <f t="shared" si="56"/>
        <v>1.0680754609897414E-5</v>
      </c>
      <c r="AI38" s="53">
        <f t="shared" si="56"/>
        <v>8.8525100400000001E-2</v>
      </c>
      <c r="AJ38" s="53">
        <f t="shared" si="56"/>
        <v>3.0262294159670258E-2</v>
      </c>
      <c r="AK38" s="1"/>
      <c r="AL38" s="55">
        <f t="shared" si="7"/>
        <v>8.875</v>
      </c>
      <c r="AM38" s="55">
        <f t="shared" si="8"/>
        <v>3.7204000000000006</v>
      </c>
      <c r="AN38" s="1"/>
      <c r="AO38" s="1"/>
      <c r="AP38" s="1"/>
      <c r="AQ38" s="1"/>
      <c r="AR38" s="1"/>
      <c r="AS38" s="1"/>
      <c r="AT38" s="1"/>
      <c r="AU38" s="1"/>
      <c r="AV38" s="1"/>
      <c r="AW38" s="1"/>
      <c r="AX38" s="1"/>
      <c r="AY38" s="53">
        <f>IF($A38&lt;Customisation!$H$13,G38,G38*(1-Customisation!$H$24*Customisation!$H$12))</f>
        <v>3.1737000000000005E-5</v>
      </c>
      <c r="AZ38" s="53">
        <f>IF($A38&lt;Customisation!$H$13,H38,H38*(1-Customisation!$H$24*Customisation!$H$12))</f>
        <v>1.084928935867612E-5</v>
      </c>
      <c r="BA38" s="53">
        <f>IF($A38&lt;Customisation!$H$13,I38,I38*(1-Customisation!$H$24*Customisation!$H$12))</f>
        <v>1.3456487999999999E-5</v>
      </c>
      <c r="BB38" s="53">
        <f>IF($A38&lt;Customisation!$H$13,J38,J38*(1-Customisation!$H$24*Customisation!$H$12))</f>
        <v>4.6000986880786747E-6</v>
      </c>
      <c r="BC38" s="53">
        <f>IF($A38&lt;Customisation!$H$13,K38,K38*(1-Customisation!$H$24*Customisation!$H$12))</f>
        <v>6.0768994485260828E-4</v>
      </c>
      <c r="BD38" s="53">
        <f>IF($A38&lt;Customisation!$H$13,L38,L38*(1-Customisation!$H$24*Customisation!$H$12))</f>
        <v>1.3264191923165032E-4</v>
      </c>
      <c r="BE38" s="53">
        <f>IF($A38&lt;Customisation!$H$13,M38,M38*(1-Customisation!$H$24*Customisation!$H$12))</f>
        <v>1.9989739872000002E-5</v>
      </c>
      <c r="BF38" s="53">
        <f>IF($A38&lt;Customisation!$H$13,N38,N38*(1-Customisation!$H$24*Customisation!$H$12))</f>
        <v>6.5761670945236155E-6</v>
      </c>
      <c r="BG38" s="53">
        <f>IF($A38&lt;Customisation!$H$13,O38,O38*(1-Customisation!$H$24*Customisation!$H$12))</f>
        <v>5.4505123800000006E-2</v>
      </c>
      <c r="BH38" s="53">
        <f>IF($A38&lt;Customisation!$H$13,P38,P38*(1-Customisation!$H$24*Customisation!$H$12))</f>
        <v>1.8632569544590367E-2</v>
      </c>
      <c r="BI38" s="53">
        <f t="shared" si="13"/>
        <v>5.4670000000000003E-6</v>
      </c>
      <c r="BJ38" s="53">
        <f t="shared" si="14"/>
        <v>1.8688932452305623E-6</v>
      </c>
      <c r="BK38" s="53">
        <f t="shared" si="15"/>
        <v>2.318007999999999E-6</v>
      </c>
      <c r="BL38" s="53">
        <f t="shared" si="16"/>
        <v>7.9241073597775798E-7</v>
      </c>
      <c r="BM38" s="53">
        <f t="shared" si="17"/>
        <v>1.0468037081353657E-4</v>
      </c>
      <c r="BN38" s="53">
        <f t="shared" si="18"/>
        <v>2.2848831724467736E-5</v>
      </c>
      <c r="BO38" s="53">
        <f t="shared" si="19"/>
        <v>3.4434227519999995E-6</v>
      </c>
      <c r="BP38" s="53">
        <f t="shared" si="20"/>
        <v>1.1328073071103319E-6</v>
      </c>
      <c r="BQ38" s="53">
        <f t="shared" si="21"/>
        <v>9.389025799999999E-3</v>
      </c>
      <c r="BR38" s="53">
        <f t="shared" si="22"/>
        <v>3.2096372593589662E-3</v>
      </c>
    </row>
    <row r="39" spans="1:70" ht="14.25" customHeight="1" x14ac:dyDescent="0.3">
      <c r="A39" s="1">
        <f t="shared" si="34"/>
        <v>35</v>
      </c>
      <c r="B39" s="52">
        <f>'Life table'!D37</f>
        <v>0.97200673669890758</v>
      </c>
      <c r="C39" s="52">
        <f>IF($A39&lt;Customisation!$H$13,0,B39)/LOOKUP(Customisation!$H$13,$A$4:$A$104,$B$4:$B$104)</f>
        <v>0.9858361885492869</v>
      </c>
      <c r="D39" s="1">
        <f>IF($A39&lt;=Customisation!$H$13,1,1/(1+Customisation!$H$21)^($A39-Customisation!$H$13))</f>
        <v>0.32557130579678267</v>
      </c>
      <c r="E39" s="1">
        <f t="shared" si="11"/>
        <v>26.163002578267555</v>
      </c>
      <c r="F39" s="1">
        <f t="shared" si="2"/>
        <v>0.32095997520771458</v>
      </c>
      <c r="G39" s="53">
        <f>'Age data'!M43*Customisation!$H$22</f>
        <v>1.2212E-4</v>
      </c>
      <c r="H39" s="53">
        <f t="shared" si="3"/>
        <v>3.9758767863903098E-5</v>
      </c>
      <c r="I39" s="53">
        <f>'Age data'!N43*Customisation!$H$22</f>
        <v>5.6089999999999993E-5</v>
      </c>
      <c r="J39" s="54">
        <f t="shared" si="4"/>
        <v>1.8261294542141538E-5</v>
      </c>
      <c r="K39" s="53">
        <f>I39*'Life table'!I37</f>
        <v>2.4796969304299943E-3</v>
      </c>
      <c r="L39" s="53">
        <f>J39*'Life table'!J37</f>
        <v>5.2294367658647315E-4</v>
      </c>
      <c r="M39" s="53">
        <f t="shared" si="5"/>
        <v>7.840104E-5</v>
      </c>
      <c r="N39" s="53">
        <f>((G39-I39)*$AW$5+I39*$AW$6)/(1+Customisation!$H$21)^($A39-Customisation!$E$13)</f>
        <v>2.4577267894003522E-5</v>
      </c>
      <c r="O39" s="53">
        <f>G39*Customisation!$H$17</f>
        <v>0.20972888800000003</v>
      </c>
      <c r="P39" s="109">
        <f>O39/(1+Customisation!$H$21)^($A39-Customisation!$E$13)</f>
        <v>6.8281707929467195E-2</v>
      </c>
      <c r="Q39" s="53">
        <f>IF($A39&lt;Customisation!$H$13,G39,G39*(1-Customisation!$H$11*Customisation!$H$12))</f>
        <v>5.1192704000000006E-5</v>
      </c>
      <c r="R39" s="53">
        <f>IF($A39&lt;Customisation!$H$13,H39,H39*(1-Customisation!$H$11*Customisation!$H$12))</f>
        <v>1.666687548854818E-5</v>
      </c>
      <c r="S39" s="53">
        <f>IF($A39&lt;Customisation!$H$13,I39,I39*(1-Customisation!$H$11*Customisation!$H$12))</f>
        <v>2.3512928E-5</v>
      </c>
      <c r="T39" s="53">
        <f>IF($A39&lt;Customisation!$H$13,J39,J39*(1-Customisation!$H$11*Customisation!$H$12))</f>
        <v>7.6551346720657325E-6</v>
      </c>
      <c r="U39" s="53">
        <f>IF($A39&lt;Customisation!$H$13,K39,K39*(1-Customisation!$H$11*Customisation!$H$12))</f>
        <v>1.0394889532362537E-3</v>
      </c>
      <c r="V39" s="53">
        <f>IF($A39&lt;Customisation!$H$13,L39,L39*(1-Customisation!$H$11*Customisation!$H$12))</f>
        <v>2.1921798922504954E-4</v>
      </c>
      <c r="W39" s="53">
        <f>IF($A39&lt;Customisation!$H$13,M39,M39*(1-Customisation!$H$11*Customisation!$H$12))</f>
        <v>3.2865715968E-5</v>
      </c>
      <c r="X39" s="53">
        <f>IF($A39&lt;Customisation!$H$13,N39,N39*(1-Customisation!$H$11*Customisation!$H$12))</f>
        <v>1.0302790701166278E-5</v>
      </c>
      <c r="Y39" s="53">
        <f>IF($A39&lt;Customisation!$H$13,O39,O39*(1-Customisation!$H$11*Customisation!$H$12))</f>
        <v>8.7918349849600022E-2</v>
      </c>
      <c r="Z39" s="53">
        <f>IF($A39&lt;Customisation!$H$13,P39,P39*(1-Customisation!$H$11*Customisation!$H$12))</f>
        <v>2.8623691964032649E-2</v>
      </c>
      <c r="AA39" s="53">
        <f t="shared" ref="AA39:AJ39" si="57">G39-Q39</f>
        <v>7.092729599999999E-5</v>
      </c>
      <c r="AB39" s="53">
        <f t="shared" si="57"/>
        <v>2.3091892375354919E-5</v>
      </c>
      <c r="AC39" s="53">
        <f t="shared" si="57"/>
        <v>3.2577071999999993E-5</v>
      </c>
      <c r="AD39" s="53">
        <f t="shared" si="57"/>
        <v>1.0606159870075806E-5</v>
      </c>
      <c r="AE39" s="53">
        <f t="shared" si="57"/>
        <v>1.4402079771937406E-3</v>
      </c>
      <c r="AF39" s="53">
        <f t="shared" si="57"/>
        <v>3.0372568736142361E-4</v>
      </c>
      <c r="AG39" s="53">
        <f t="shared" si="57"/>
        <v>4.5535324032E-5</v>
      </c>
      <c r="AH39" s="53">
        <f t="shared" si="57"/>
        <v>1.4274477192837244E-5</v>
      </c>
      <c r="AI39" s="53">
        <f t="shared" si="57"/>
        <v>0.12181053815040001</v>
      </c>
      <c r="AJ39" s="53">
        <f t="shared" si="57"/>
        <v>3.9658015965434543E-2</v>
      </c>
      <c r="AK39" s="1"/>
      <c r="AL39" s="55">
        <f t="shared" si="7"/>
        <v>12.212</v>
      </c>
      <c r="AM39" s="55">
        <f t="shared" si="8"/>
        <v>5.1192704000000004</v>
      </c>
      <c r="AN39" s="1"/>
      <c r="AO39" s="1"/>
      <c r="AP39" s="1"/>
      <c r="AQ39" s="1"/>
      <c r="AR39" s="1"/>
      <c r="AS39" s="1"/>
      <c r="AT39" s="1"/>
      <c r="AU39" s="1"/>
      <c r="AV39" s="1"/>
      <c r="AW39" s="1"/>
      <c r="AX39" s="1"/>
      <c r="AY39" s="53">
        <f>IF($A39&lt;Customisation!$H$13,G39,G39*(1-Customisation!$H$24*Customisation!$H$12))</f>
        <v>4.3670112000000007E-5</v>
      </c>
      <c r="AZ39" s="53">
        <f>IF($A39&lt;Customisation!$H$13,H39,H39*(1-Customisation!$H$24*Customisation!$H$12))</f>
        <v>1.4217735388131749E-5</v>
      </c>
      <c r="BA39" s="53">
        <f>IF($A39&lt;Customisation!$H$13,I39,I39*(1-Customisation!$H$24*Customisation!$H$12))</f>
        <v>2.0057783999999999E-5</v>
      </c>
      <c r="BB39" s="53">
        <f>IF($A39&lt;Customisation!$H$13,J39,J39*(1-Customisation!$H$24*Customisation!$H$12))</f>
        <v>6.5302389282698142E-6</v>
      </c>
      <c r="BC39" s="53">
        <f>IF($A39&lt;Customisation!$H$13,K39,K39*(1-Customisation!$H$24*Customisation!$H$12))</f>
        <v>8.8673962232176605E-4</v>
      </c>
      <c r="BD39" s="53">
        <f>IF($A39&lt;Customisation!$H$13,L39,L39*(1-Customisation!$H$24*Customisation!$H$12))</f>
        <v>1.870046587473228E-4</v>
      </c>
      <c r="BE39" s="53">
        <f>IF($A39&lt;Customisation!$H$13,M39,M39*(1-Customisation!$H$24*Customisation!$H$12))</f>
        <v>2.8036211904000004E-5</v>
      </c>
      <c r="BF39" s="53">
        <f>IF($A39&lt;Customisation!$H$13,N39,N39*(1-Customisation!$H$24*Customisation!$H$12))</f>
        <v>8.7888309988956599E-6</v>
      </c>
      <c r="BG39" s="53">
        <f>IF($A39&lt;Customisation!$H$13,O39,O39*(1-Customisation!$H$24*Customisation!$H$12))</f>
        <v>7.4999050348800014E-2</v>
      </c>
      <c r="BH39" s="53">
        <f>IF($A39&lt;Customisation!$H$13,P39,P39*(1-Customisation!$H$24*Customisation!$H$12))</f>
        <v>2.4417538755577471E-2</v>
      </c>
      <c r="BI39" s="53">
        <f t="shared" si="13"/>
        <v>7.5225919999999995E-6</v>
      </c>
      <c r="BJ39" s="53">
        <f t="shared" si="14"/>
        <v>2.4491401004164312E-6</v>
      </c>
      <c r="BK39" s="53">
        <f t="shared" si="15"/>
        <v>3.4551440000000005E-6</v>
      </c>
      <c r="BL39" s="53">
        <f t="shared" si="16"/>
        <v>1.1248957437959183E-6</v>
      </c>
      <c r="BM39" s="53">
        <f t="shared" si="17"/>
        <v>1.5274933091448764E-4</v>
      </c>
      <c r="BN39" s="53">
        <f t="shared" si="18"/>
        <v>3.2213330477726739E-5</v>
      </c>
      <c r="BO39" s="53">
        <f t="shared" si="19"/>
        <v>4.8295040639999962E-6</v>
      </c>
      <c r="BP39" s="53">
        <f t="shared" si="20"/>
        <v>1.5139597022706177E-6</v>
      </c>
      <c r="BQ39" s="53">
        <f t="shared" si="21"/>
        <v>1.2919299500800008E-2</v>
      </c>
      <c r="BR39" s="53">
        <f t="shared" si="22"/>
        <v>4.2061532084551774E-3</v>
      </c>
    </row>
    <row r="40" spans="1:70" ht="14.25" customHeight="1" x14ac:dyDescent="0.3">
      <c r="A40" s="1">
        <f t="shared" si="34"/>
        <v>36</v>
      </c>
      <c r="B40" s="52">
        <f>'Life table'!D38</f>
        <v>0.9708500486822359</v>
      </c>
      <c r="C40" s="52">
        <f>IF($A40&lt;Customisation!$H$13,0,B40)/LOOKUP(Customisation!$H$13,$A$4:$A$104,$B$4:$B$104)</f>
        <v>0.98466304348491329</v>
      </c>
      <c r="D40" s="1">
        <f>IF($A40&lt;=Customisation!$H$13,1,1/(1+Customisation!$H$21)^($A40-Customisation!$H$13))</f>
        <v>0.31006791028265024</v>
      </c>
      <c r="E40" s="1">
        <f t="shared" si="11"/>
        <v>26.488573884064337</v>
      </c>
      <c r="F40" s="1">
        <f t="shared" si="2"/>
        <v>0.30531241222592143</v>
      </c>
      <c r="G40" s="53">
        <f>'Age data'!M44*Customisation!$H$22</f>
        <v>1.2282999999999999E-4</v>
      </c>
      <c r="H40" s="53">
        <f t="shared" si="3"/>
        <v>3.8085641420017928E-5</v>
      </c>
      <c r="I40" s="53">
        <f>'Age data'!N44*Customisation!$H$22</f>
        <v>5.6089999999999993E-5</v>
      </c>
      <c r="J40" s="54">
        <f t="shared" si="4"/>
        <v>1.7391709087753849E-5</v>
      </c>
      <c r="K40" s="53">
        <f>I40*'Life table'!I38</f>
        <v>2.4265278721478508E-3</v>
      </c>
      <c r="L40" s="53">
        <f>J40*'Life table'!J38</f>
        <v>4.9444693402940975E-4</v>
      </c>
      <c r="M40" s="53">
        <f t="shared" si="5"/>
        <v>7.8744679999999997E-5</v>
      </c>
      <c r="N40" s="53">
        <f>((G40-I40)*$AW$5+I40*$AW$6)/(1+Customisation!$H$21)^($A40-Customisation!$E$13)</f>
        <v>2.3508575589357985E-5</v>
      </c>
      <c r="O40" s="53">
        <f>G40*Customisation!$H$17</f>
        <v>0.21094824199999998</v>
      </c>
      <c r="P40" s="109">
        <f>O40/(1+Customisation!$H$21)^($A40-Customisation!$E$13)</f>
        <v>6.5408280574738784E-2</v>
      </c>
      <c r="Q40" s="53">
        <f>IF($A40&lt;Customisation!$H$13,G40,G40*(1-Customisation!$H$11*Customisation!$H$12))</f>
        <v>5.1490335999999996E-5</v>
      </c>
      <c r="R40" s="53">
        <f>IF($A40&lt;Customisation!$H$13,H40,H40*(1-Customisation!$H$11*Customisation!$H$12))</f>
        <v>1.5965500883271515E-5</v>
      </c>
      <c r="S40" s="53">
        <f>IF($A40&lt;Customisation!$H$13,I40,I40*(1-Customisation!$H$11*Customisation!$H$12))</f>
        <v>2.3512928E-5</v>
      </c>
      <c r="T40" s="53">
        <f>IF($A40&lt;Customisation!$H$13,J40,J40*(1-Customisation!$H$11*Customisation!$H$12))</f>
        <v>7.2906044495864141E-6</v>
      </c>
      <c r="U40" s="53">
        <f>IF($A40&lt;Customisation!$H$13,K40,K40*(1-Customisation!$H$11*Customisation!$H$12))</f>
        <v>1.0172004840043791E-3</v>
      </c>
      <c r="V40" s="53">
        <f>IF($A40&lt;Customisation!$H$13,L40,L40*(1-Customisation!$H$11*Customisation!$H$12))</f>
        <v>2.0727215474512857E-4</v>
      </c>
      <c r="W40" s="53">
        <f>IF($A40&lt;Customisation!$H$13,M40,M40*(1-Customisation!$H$11*Customisation!$H$12))</f>
        <v>3.3009769856000003E-5</v>
      </c>
      <c r="X40" s="53">
        <f>IF($A40&lt;Customisation!$H$13,N40,N40*(1-Customisation!$H$11*Customisation!$H$12))</f>
        <v>9.8547948870588669E-6</v>
      </c>
      <c r="Y40" s="53">
        <f>IF($A40&lt;Customisation!$H$13,O40,O40*(1-Customisation!$H$11*Customisation!$H$12))</f>
        <v>8.8429503046400001E-2</v>
      </c>
      <c r="Z40" s="53">
        <f>IF($A40&lt;Customisation!$H$13,P40,P40*(1-Customisation!$H$11*Customisation!$H$12))</f>
        <v>2.7419151216930501E-2</v>
      </c>
      <c r="AA40" s="53">
        <f t="shared" ref="AA40:AJ40" si="58">G40-Q40</f>
        <v>7.1339663999999992E-5</v>
      </c>
      <c r="AB40" s="53">
        <f t="shared" si="58"/>
        <v>2.2120140536746413E-5</v>
      </c>
      <c r="AC40" s="53">
        <f t="shared" si="58"/>
        <v>3.2577071999999993E-5</v>
      </c>
      <c r="AD40" s="53">
        <f t="shared" si="58"/>
        <v>1.0101104638167435E-5</v>
      </c>
      <c r="AE40" s="53">
        <f t="shared" si="58"/>
        <v>1.4093273881434717E-3</v>
      </c>
      <c r="AF40" s="53">
        <f t="shared" si="58"/>
        <v>2.8717477928428116E-4</v>
      </c>
      <c r="AG40" s="53">
        <f t="shared" si="58"/>
        <v>4.5734910143999994E-5</v>
      </c>
      <c r="AH40" s="53">
        <f t="shared" si="58"/>
        <v>1.3653780702299118E-5</v>
      </c>
      <c r="AI40" s="53">
        <f t="shared" si="58"/>
        <v>0.12251873895359998</v>
      </c>
      <c r="AJ40" s="53">
        <f t="shared" si="58"/>
        <v>3.7989129357808279E-2</v>
      </c>
      <c r="AK40" s="1"/>
      <c r="AL40" s="55">
        <f t="shared" si="7"/>
        <v>12.282999999999999</v>
      </c>
      <c r="AM40" s="55">
        <f t="shared" si="8"/>
        <v>5.1490335999999992</v>
      </c>
      <c r="AN40" s="1"/>
      <c r="AO40" s="1"/>
      <c r="AP40" s="1"/>
      <c r="AQ40" s="1"/>
      <c r="AR40" s="1"/>
      <c r="AS40" s="1"/>
      <c r="AT40" s="1"/>
      <c r="AU40" s="1"/>
      <c r="AV40" s="1"/>
      <c r="AW40" s="1"/>
      <c r="AX40" s="1"/>
      <c r="AY40" s="53">
        <f>IF($A40&lt;Customisation!$H$13,G40,G40*(1-Customisation!$H$24*Customisation!$H$12))</f>
        <v>4.3924007999999997E-5</v>
      </c>
      <c r="AZ40" s="53">
        <f>IF($A40&lt;Customisation!$H$13,H40,H40*(1-Customisation!$H$24*Customisation!$H$12))</f>
        <v>1.3619425371798413E-5</v>
      </c>
      <c r="BA40" s="53">
        <f>IF($A40&lt;Customisation!$H$13,I40,I40*(1-Customisation!$H$24*Customisation!$H$12))</f>
        <v>2.0057783999999999E-5</v>
      </c>
      <c r="BB40" s="53">
        <f>IF($A40&lt;Customisation!$H$13,J40,J40*(1-Customisation!$H$24*Customisation!$H$12))</f>
        <v>6.2192751697807771E-6</v>
      </c>
      <c r="BC40" s="53">
        <f>IF($A40&lt;Customisation!$H$13,K40,K40*(1-Customisation!$H$24*Customisation!$H$12))</f>
        <v>8.6772636708007151E-4</v>
      </c>
      <c r="BD40" s="53">
        <f>IF($A40&lt;Customisation!$H$13,L40,L40*(1-Customisation!$H$24*Customisation!$H$12))</f>
        <v>1.7681422360891694E-4</v>
      </c>
      <c r="BE40" s="53">
        <f>IF($A40&lt;Customisation!$H$13,M40,M40*(1-Customisation!$H$24*Customisation!$H$12))</f>
        <v>2.8159097568000001E-5</v>
      </c>
      <c r="BF40" s="53">
        <f>IF($A40&lt;Customisation!$H$13,N40,N40*(1-Customisation!$H$24*Customisation!$H$12))</f>
        <v>8.4066666307544164E-6</v>
      </c>
      <c r="BG40" s="53">
        <f>IF($A40&lt;Customisation!$H$13,O40,O40*(1-Customisation!$H$24*Customisation!$H$12))</f>
        <v>7.5435091339199997E-2</v>
      </c>
      <c r="BH40" s="53">
        <f>IF($A40&lt;Customisation!$H$13,P40,P40*(1-Customisation!$H$24*Customisation!$H$12))</f>
        <v>2.339000113352659E-2</v>
      </c>
      <c r="BI40" s="53">
        <f t="shared" si="13"/>
        <v>7.566327999999999E-6</v>
      </c>
      <c r="BJ40" s="53">
        <f t="shared" si="14"/>
        <v>2.3460755114731027E-6</v>
      </c>
      <c r="BK40" s="53">
        <f t="shared" si="15"/>
        <v>3.4551440000000005E-6</v>
      </c>
      <c r="BL40" s="53">
        <f t="shared" si="16"/>
        <v>1.071329279805637E-6</v>
      </c>
      <c r="BM40" s="53">
        <f t="shared" si="17"/>
        <v>1.4947411692430761E-4</v>
      </c>
      <c r="BN40" s="53">
        <f t="shared" si="18"/>
        <v>3.0457931136211629E-5</v>
      </c>
      <c r="BO40" s="53">
        <f t="shared" si="19"/>
        <v>4.850672288000002E-6</v>
      </c>
      <c r="BP40" s="53">
        <f t="shared" si="20"/>
        <v>1.4481282563044505E-6</v>
      </c>
      <c r="BQ40" s="53">
        <f t="shared" si="21"/>
        <v>1.2994411707200004E-2</v>
      </c>
      <c r="BR40" s="53">
        <f t="shared" si="22"/>
        <v>4.029150083403911E-3</v>
      </c>
    </row>
    <row r="41" spans="1:70" ht="14.25" customHeight="1" x14ac:dyDescent="0.3">
      <c r="A41" s="1">
        <f t="shared" si="34"/>
        <v>37</v>
      </c>
      <c r="B41" s="52">
        <f>'Life table'!D39</f>
        <v>0.96959765211943583</v>
      </c>
      <c r="C41" s="52">
        <f>IF($A41&lt;Customisation!$H$13,0,B41)/LOOKUP(Customisation!$H$13,$A$4:$A$104,$B$4:$B$104)</f>
        <v>0.98339282815881779</v>
      </c>
      <c r="D41" s="1">
        <f>IF($A41&lt;=Customisation!$H$13,1,1/(1+Customisation!$H$21)^($A41-Customisation!$H$13))</f>
        <v>0.29530277169776209</v>
      </c>
      <c r="E41" s="1">
        <f t="shared" si="11"/>
        <v>26.798641794346988</v>
      </c>
      <c r="F41" s="1">
        <f t="shared" si="2"/>
        <v>0.29039862782299997</v>
      </c>
      <c r="G41" s="53">
        <f>'Age data'!M45*Customisation!$H$22</f>
        <v>1.2282999999999999E-4</v>
      </c>
      <c r="H41" s="53">
        <f t="shared" si="3"/>
        <v>3.6272039447636111E-5</v>
      </c>
      <c r="I41" s="53">
        <f>'Age data'!N45*Customisation!$H$22</f>
        <v>5.6089999999999993E-5</v>
      </c>
      <c r="J41" s="54">
        <f t="shared" si="4"/>
        <v>1.6563532464527474E-5</v>
      </c>
      <c r="K41" s="53">
        <f>I41*'Life table'!I39</f>
        <v>2.3735359115237163E-3</v>
      </c>
      <c r="L41" s="53">
        <f>J41*'Life table'!J39</f>
        <v>4.6732878334642574E-4</v>
      </c>
      <c r="M41" s="53">
        <f t="shared" si="5"/>
        <v>7.8744679999999997E-5</v>
      </c>
      <c r="N41" s="53">
        <f>((G41-I41)*$AW$5+I41*$AW$6)/(1+Customisation!$H$21)^($A41-Customisation!$E$13)</f>
        <v>2.2389119608912366E-5</v>
      </c>
      <c r="O41" s="53">
        <f>G41*Customisation!$H$17</f>
        <v>0.21094824199999998</v>
      </c>
      <c r="P41" s="109">
        <f>O41/(1+Customisation!$H$21)^($A41-Customisation!$E$13)</f>
        <v>6.2293600547370265E-2</v>
      </c>
      <c r="Q41" s="53">
        <f>IF($A41&lt;Customisation!$H$13,G41,G41*(1-Customisation!$H$11*Customisation!$H$12))</f>
        <v>5.1490335999999996E-5</v>
      </c>
      <c r="R41" s="53">
        <f>IF($A41&lt;Customisation!$H$13,H41,H41*(1-Customisation!$H$11*Customisation!$H$12))</f>
        <v>1.5205238936449057E-5</v>
      </c>
      <c r="S41" s="53">
        <f>IF($A41&lt;Customisation!$H$13,I41,I41*(1-Customisation!$H$11*Customisation!$H$12))</f>
        <v>2.3512928E-5</v>
      </c>
      <c r="T41" s="53">
        <f>IF($A41&lt;Customisation!$H$13,J41,J41*(1-Customisation!$H$11*Customisation!$H$12))</f>
        <v>6.9434328091299173E-6</v>
      </c>
      <c r="U41" s="53">
        <f>IF($A41&lt;Customisation!$H$13,K41,K41*(1-Customisation!$H$11*Customisation!$H$12))</f>
        <v>9.94986254110742E-4</v>
      </c>
      <c r="V41" s="53">
        <f>IF($A41&lt;Customisation!$H$13,L41,L41*(1-Customisation!$H$11*Customisation!$H$12))</f>
        <v>1.9590422597882167E-4</v>
      </c>
      <c r="W41" s="53">
        <f>IF($A41&lt;Customisation!$H$13,M41,M41*(1-Customisation!$H$11*Customisation!$H$12))</f>
        <v>3.3009769856000003E-5</v>
      </c>
      <c r="X41" s="53">
        <f>IF($A41&lt;Customisation!$H$13,N41,N41*(1-Customisation!$H$11*Customisation!$H$12))</f>
        <v>9.385518940056065E-6</v>
      </c>
      <c r="Y41" s="53">
        <f>IF($A41&lt;Customisation!$H$13,O41,O41*(1-Customisation!$H$11*Customisation!$H$12))</f>
        <v>8.8429503046400001E-2</v>
      </c>
      <c r="Z41" s="53">
        <f>IF($A41&lt;Customisation!$H$13,P41,P41*(1-Customisation!$H$11*Customisation!$H$12))</f>
        <v>2.6113477349457615E-2</v>
      </c>
      <c r="AA41" s="53">
        <f t="shared" ref="AA41:AJ41" si="59">G41-Q41</f>
        <v>7.1339663999999992E-5</v>
      </c>
      <c r="AB41" s="53">
        <f t="shared" si="59"/>
        <v>2.1066800511187053E-5</v>
      </c>
      <c r="AC41" s="53">
        <f t="shared" si="59"/>
        <v>3.2577071999999993E-5</v>
      </c>
      <c r="AD41" s="53">
        <f t="shared" si="59"/>
        <v>9.6200996553975572E-6</v>
      </c>
      <c r="AE41" s="53">
        <f t="shared" si="59"/>
        <v>1.3785496574129743E-3</v>
      </c>
      <c r="AF41" s="53">
        <f t="shared" si="59"/>
        <v>2.7142455736760404E-4</v>
      </c>
      <c r="AG41" s="53">
        <f t="shared" si="59"/>
        <v>4.5734910143999994E-5</v>
      </c>
      <c r="AH41" s="53">
        <f t="shared" si="59"/>
        <v>1.3003600668856301E-5</v>
      </c>
      <c r="AI41" s="53">
        <f t="shared" si="59"/>
        <v>0.12251873895359998</v>
      </c>
      <c r="AJ41" s="53">
        <f t="shared" si="59"/>
        <v>3.6180123197912653E-2</v>
      </c>
      <c r="AK41" s="1"/>
      <c r="AL41" s="55">
        <f t="shared" si="7"/>
        <v>12.282999999999999</v>
      </c>
      <c r="AM41" s="55">
        <f t="shared" si="8"/>
        <v>5.1490335999999992</v>
      </c>
      <c r="AN41" s="1"/>
      <c r="AO41" s="1"/>
      <c r="AP41" s="1"/>
      <c r="AQ41" s="1"/>
      <c r="AR41" s="1"/>
      <c r="AS41" s="1"/>
      <c r="AT41" s="1"/>
      <c r="AU41" s="1"/>
      <c r="AV41" s="1"/>
      <c r="AW41" s="1"/>
      <c r="AX41" s="1"/>
      <c r="AY41" s="53">
        <f>IF($A41&lt;Customisation!$H$13,G41,G41*(1-Customisation!$H$24*Customisation!$H$12))</f>
        <v>4.3924007999999997E-5</v>
      </c>
      <c r="AZ41" s="53">
        <f>IF($A41&lt;Customisation!$H$13,H41,H41*(1-Customisation!$H$24*Customisation!$H$12))</f>
        <v>1.2970881306474673E-5</v>
      </c>
      <c r="BA41" s="53">
        <f>IF($A41&lt;Customisation!$H$13,I41,I41*(1-Customisation!$H$24*Customisation!$H$12))</f>
        <v>2.0057783999999999E-5</v>
      </c>
      <c r="BB41" s="53">
        <f>IF($A41&lt;Customisation!$H$13,J41,J41*(1-Customisation!$H$24*Customisation!$H$12))</f>
        <v>5.9231192093150249E-6</v>
      </c>
      <c r="BC41" s="53">
        <f>IF($A41&lt;Customisation!$H$13,K41,K41*(1-Customisation!$H$24*Customisation!$H$12))</f>
        <v>8.4877644196088096E-4</v>
      </c>
      <c r="BD41" s="53">
        <f>IF($A41&lt;Customisation!$H$13,L41,L41*(1-Customisation!$H$24*Customisation!$H$12))</f>
        <v>1.6711677292468186E-4</v>
      </c>
      <c r="BE41" s="53">
        <f>IF($A41&lt;Customisation!$H$13,M41,M41*(1-Customisation!$H$24*Customisation!$H$12))</f>
        <v>2.8159097568000001E-5</v>
      </c>
      <c r="BF41" s="53">
        <f>IF($A41&lt;Customisation!$H$13,N41,N41*(1-Customisation!$H$24*Customisation!$H$12))</f>
        <v>8.0063491721470635E-6</v>
      </c>
      <c r="BG41" s="53">
        <f>IF($A41&lt;Customisation!$H$13,O41,O41*(1-Customisation!$H$24*Customisation!$H$12))</f>
        <v>7.5435091339199997E-2</v>
      </c>
      <c r="BH41" s="53">
        <f>IF($A41&lt;Customisation!$H$13,P41,P41*(1-Customisation!$H$24*Customisation!$H$12))</f>
        <v>2.2276191555739608E-2</v>
      </c>
      <c r="BI41" s="53">
        <f t="shared" si="13"/>
        <v>7.566327999999999E-6</v>
      </c>
      <c r="BJ41" s="53">
        <f t="shared" si="14"/>
        <v>2.234357629974384E-6</v>
      </c>
      <c r="BK41" s="53">
        <f t="shared" si="15"/>
        <v>3.4551440000000005E-6</v>
      </c>
      <c r="BL41" s="53">
        <f t="shared" si="16"/>
        <v>1.0203135998148924E-6</v>
      </c>
      <c r="BM41" s="53">
        <f t="shared" si="17"/>
        <v>1.4620981214986104E-4</v>
      </c>
      <c r="BN41" s="53">
        <f t="shared" si="18"/>
        <v>2.8787453054139812E-5</v>
      </c>
      <c r="BO41" s="53">
        <f t="shared" si="19"/>
        <v>4.850672288000002E-6</v>
      </c>
      <c r="BP41" s="53">
        <f t="shared" si="20"/>
        <v>1.3791697679090014E-6</v>
      </c>
      <c r="BQ41" s="53">
        <f t="shared" si="21"/>
        <v>1.2994411707200004E-2</v>
      </c>
      <c r="BR41" s="53">
        <f t="shared" si="22"/>
        <v>3.8372857937180073E-3</v>
      </c>
    </row>
    <row r="42" spans="1:70" ht="14.25" customHeight="1" x14ac:dyDescent="0.3">
      <c r="A42" s="1">
        <f t="shared" si="34"/>
        <v>38</v>
      </c>
      <c r="B42" s="52">
        <f>'Life table'!D40</f>
        <v>0.96824991138298977</v>
      </c>
      <c r="C42" s="52">
        <f>IF($A42&lt;Customisation!$H$13,0,B42)/LOOKUP(Customisation!$H$13,$A$4:$A$104,$B$4:$B$104)</f>
        <v>0.98202591212767698</v>
      </c>
      <c r="D42" s="1">
        <f>IF($A42&lt;=Customisation!$H$13,1,1/(1+Customisation!$H$21)^($A42-Customisation!$H$13))</f>
        <v>0.28124073495024959</v>
      </c>
      <c r="E42" s="1">
        <f t="shared" si="11"/>
        <v>27.093944566044751</v>
      </c>
      <c r="F42" s="1">
        <f t="shared" si="2"/>
        <v>0.27618568926697712</v>
      </c>
      <c r="G42" s="53">
        <f>'Age data'!M46*Customisation!$H$22</f>
        <v>1.2424999999999998E-4</v>
      </c>
      <c r="H42" s="53">
        <f t="shared" si="3"/>
        <v>3.4944161317568505E-5</v>
      </c>
      <c r="I42" s="53">
        <f>'Age data'!N46*Customisation!$H$22</f>
        <v>5.6800000000000005E-5</v>
      </c>
      <c r="J42" s="54">
        <f t="shared" si="4"/>
        <v>1.597447374517418E-5</v>
      </c>
      <c r="K42" s="53">
        <f>I42*'Life table'!I40</f>
        <v>2.3500867665028737E-3</v>
      </c>
      <c r="L42" s="53">
        <f>J42*'Life table'!J40</f>
        <v>4.4711234957183507E-4</v>
      </c>
      <c r="M42" s="53">
        <f t="shared" si="5"/>
        <v>7.9676200000000001E-5</v>
      </c>
      <c r="N42" s="53">
        <f>((G42-I42)*$AW$5+I42*$AW$6)/(1+Customisation!$H$21)^($A42-Customisation!$E$13)</f>
        <v>2.1575375187180595E-5</v>
      </c>
      <c r="O42" s="53">
        <f>G42*Customisation!$H$17</f>
        <v>0.21338694999999999</v>
      </c>
      <c r="P42" s="109">
        <f>O42/(1+Customisation!$H$21)^($A42-Customisation!$E$13)</f>
        <v>6.0013102646792167E-2</v>
      </c>
      <c r="Q42" s="53">
        <f>IF($A42&lt;Customisation!$H$13,G42,G42*(1-Customisation!$H$11*Customisation!$H$12))</f>
        <v>5.2085599999999995E-5</v>
      </c>
      <c r="R42" s="53">
        <f>IF($A42&lt;Customisation!$H$13,H42,H42*(1-Customisation!$H$11*Customisation!$H$12))</f>
        <v>1.4648592424324718E-5</v>
      </c>
      <c r="S42" s="53">
        <f>IF($A42&lt;Customisation!$H$13,I42,I42*(1-Customisation!$H$11*Customisation!$H$12))</f>
        <v>2.3810560000000003E-5</v>
      </c>
      <c r="T42" s="53">
        <f>IF($A42&lt;Customisation!$H$13,J42,J42*(1-Customisation!$H$11*Customisation!$H$12))</f>
        <v>6.6964993939770161E-6</v>
      </c>
      <c r="U42" s="53">
        <f>IF($A42&lt;Customisation!$H$13,K42,K42*(1-Customisation!$H$11*Customisation!$H$12))</f>
        <v>9.8515637251800478E-4</v>
      </c>
      <c r="V42" s="53">
        <f>IF($A42&lt;Customisation!$H$13,L42,L42*(1-Customisation!$H$11*Customisation!$H$12))</f>
        <v>1.8742949694051326E-4</v>
      </c>
      <c r="W42" s="53">
        <f>IF($A42&lt;Customisation!$H$13,M42,M42*(1-Customisation!$H$11*Customisation!$H$12))</f>
        <v>3.3400263040000004E-5</v>
      </c>
      <c r="X42" s="53">
        <f>IF($A42&lt;Customisation!$H$13,N42,N42*(1-Customisation!$H$11*Customisation!$H$12))</f>
        <v>9.044397278466106E-6</v>
      </c>
      <c r="Y42" s="53">
        <f>IF($A42&lt;Customisation!$H$13,O42,O42*(1-Customisation!$H$11*Customisation!$H$12))</f>
        <v>8.9451809440000002E-2</v>
      </c>
      <c r="Z42" s="53">
        <f>IF($A42&lt;Customisation!$H$13,P42,P42*(1-Customisation!$H$11*Customisation!$H$12))</f>
        <v>2.5157492629535278E-2</v>
      </c>
      <c r="AA42" s="53">
        <f t="shared" ref="AA42:AJ42" si="60">G42-Q42</f>
        <v>7.2164399999999996E-5</v>
      </c>
      <c r="AB42" s="53">
        <f t="shared" si="60"/>
        <v>2.0295568893243787E-5</v>
      </c>
      <c r="AC42" s="53">
        <f t="shared" si="60"/>
        <v>3.2989440000000002E-5</v>
      </c>
      <c r="AD42" s="53">
        <f t="shared" si="60"/>
        <v>9.2779743511971636E-6</v>
      </c>
      <c r="AE42" s="53">
        <f t="shared" si="60"/>
        <v>1.3649303939848689E-3</v>
      </c>
      <c r="AF42" s="53">
        <f t="shared" si="60"/>
        <v>2.5968285263132179E-4</v>
      </c>
      <c r="AG42" s="53">
        <f t="shared" si="60"/>
        <v>4.6275936959999997E-5</v>
      </c>
      <c r="AH42" s="53">
        <f t="shared" si="60"/>
        <v>1.2530977908714489E-5</v>
      </c>
      <c r="AI42" s="53">
        <f t="shared" si="60"/>
        <v>0.12393514055999999</v>
      </c>
      <c r="AJ42" s="53">
        <f t="shared" si="60"/>
        <v>3.4855610017256886E-2</v>
      </c>
      <c r="AK42" s="1"/>
      <c r="AL42" s="55">
        <f t="shared" si="7"/>
        <v>12.424999999999999</v>
      </c>
      <c r="AM42" s="55">
        <f t="shared" si="8"/>
        <v>5.2085599999999994</v>
      </c>
      <c r="AN42" s="1"/>
      <c r="AO42" s="1"/>
      <c r="AP42" s="1"/>
      <c r="AQ42" s="1"/>
      <c r="AR42" s="1"/>
      <c r="AS42" s="1"/>
      <c r="AT42" s="1"/>
      <c r="AU42" s="1"/>
      <c r="AV42" s="1"/>
      <c r="AW42" s="1"/>
      <c r="AX42" s="1"/>
      <c r="AY42" s="53">
        <f>IF($A42&lt;Customisation!$H$13,G42,G42*(1-Customisation!$H$24*Customisation!$H$12))</f>
        <v>4.4431799999999997E-5</v>
      </c>
      <c r="AZ42" s="53">
        <f>IF($A42&lt;Customisation!$H$13,H42,H42*(1-Customisation!$H$24*Customisation!$H$12))</f>
        <v>1.2496032087162499E-5</v>
      </c>
      <c r="BA42" s="53">
        <f>IF($A42&lt;Customisation!$H$13,I42,I42*(1-Customisation!$H$24*Customisation!$H$12))</f>
        <v>2.0311680000000003E-5</v>
      </c>
      <c r="BB42" s="53">
        <f>IF($A42&lt;Customisation!$H$13,J42,J42*(1-Customisation!$H$24*Customisation!$H$12))</f>
        <v>5.7124718112742873E-6</v>
      </c>
      <c r="BC42" s="53">
        <f>IF($A42&lt;Customisation!$H$13,K42,K42*(1-Customisation!$H$24*Customisation!$H$12))</f>
        <v>8.4039102770142775E-4</v>
      </c>
      <c r="BD42" s="53">
        <f>IF($A42&lt;Customisation!$H$13,L42,L42*(1-Customisation!$H$24*Customisation!$H$12))</f>
        <v>1.5988737620688823E-4</v>
      </c>
      <c r="BE42" s="53">
        <f>IF($A42&lt;Customisation!$H$13,M42,M42*(1-Customisation!$H$24*Customisation!$H$12))</f>
        <v>2.8492209120000004E-5</v>
      </c>
      <c r="BF42" s="53">
        <f>IF($A42&lt;Customisation!$H$13,N42,N42*(1-Customisation!$H$24*Customisation!$H$12))</f>
        <v>7.7153541669357806E-6</v>
      </c>
      <c r="BG42" s="53">
        <f>IF($A42&lt;Customisation!$H$13,O42,O42*(1-Customisation!$H$24*Customisation!$H$12))</f>
        <v>7.6307173320000005E-2</v>
      </c>
      <c r="BH42" s="53">
        <f>IF($A42&lt;Customisation!$H$13,P42,P42*(1-Customisation!$H$24*Customisation!$H$12))</f>
        <v>2.1460685506492879E-2</v>
      </c>
      <c r="BI42" s="53">
        <f t="shared" si="13"/>
        <v>7.6537999999999978E-6</v>
      </c>
      <c r="BJ42" s="53">
        <f t="shared" si="14"/>
        <v>2.1525603371622195E-6</v>
      </c>
      <c r="BK42" s="53">
        <f t="shared" si="15"/>
        <v>3.4988799999999999E-6</v>
      </c>
      <c r="BL42" s="53">
        <f t="shared" si="16"/>
        <v>9.8402758270272873E-7</v>
      </c>
      <c r="BM42" s="53">
        <f t="shared" si="17"/>
        <v>1.4476534481657703E-4</v>
      </c>
      <c r="BN42" s="53">
        <f t="shared" si="18"/>
        <v>2.7542120733625031E-5</v>
      </c>
      <c r="BO42" s="53">
        <f t="shared" si="19"/>
        <v>4.9080539200000002E-6</v>
      </c>
      <c r="BP42" s="53">
        <f t="shared" si="20"/>
        <v>1.3290431115303253E-6</v>
      </c>
      <c r="BQ42" s="53">
        <f t="shared" si="21"/>
        <v>1.3144636119999997E-2</v>
      </c>
      <c r="BR42" s="53">
        <f t="shared" si="22"/>
        <v>3.6968071230423991E-3</v>
      </c>
    </row>
    <row r="43" spans="1:70" ht="14.25" customHeight="1" x14ac:dyDescent="0.3">
      <c r="A43" s="1">
        <f t="shared" si="34"/>
        <v>39</v>
      </c>
      <c r="B43" s="52">
        <f>'Life table'!D41</f>
        <v>0.96678785401680145</v>
      </c>
      <c r="C43" s="52">
        <f>IF($A43&lt;Customisation!$H$13,0,B43)/LOOKUP(Customisation!$H$13,$A$4:$A$104,$B$4:$B$104)</f>
        <v>0.98054305300036415</v>
      </c>
      <c r="D43" s="1">
        <f>IF($A43&lt;=Customisation!$H$13,1,1/(1+Customisation!$H$21)^($A43-Customisation!$H$13))</f>
        <v>0.2678483190002377</v>
      </c>
      <c r="E43" s="1">
        <f t="shared" si="11"/>
        <v>27.375185300995</v>
      </c>
      <c r="F43" s="1">
        <f t="shared" si="2"/>
        <v>0.26263680845350851</v>
      </c>
      <c r="G43" s="53">
        <f>'Age data'!M47*Customisation!$H$22</f>
        <v>1.2637999999999999E-4</v>
      </c>
      <c r="H43" s="53">
        <f t="shared" si="3"/>
        <v>3.3850670555250042E-5</v>
      </c>
      <c r="I43" s="53">
        <f>'Age data'!N47*Customisation!$H$22</f>
        <v>5.7509999999999997E-5</v>
      </c>
      <c r="J43" s="54">
        <f t="shared" si="4"/>
        <v>1.5403956825703668E-5</v>
      </c>
      <c r="K43" s="53">
        <f>I43*'Life table'!I41</f>
        <v>2.3255077878938787E-3</v>
      </c>
      <c r="L43" s="53">
        <f>J43*'Life table'!J41</f>
        <v>4.275276212202491E-4</v>
      </c>
      <c r="M43" s="53">
        <f t="shared" si="5"/>
        <v>8.0951360000000003E-5</v>
      </c>
      <c r="N43" s="53">
        <f>((G43-I43)*$AW$5+I43*$AW$6)/(1+Customisation!$H$21)^($A43-Customisation!$E$13)</f>
        <v>2.0876173617467084E-5</v>
      </c>
      <c r="O43" s="53">
        <f>G43*Customisation!$H$17</f>
        <v>0.21704501200000001</v>
      </c>
      <c r="P43" s="109">
        <f>O43/(1+Customisation!$H$21)^($A43-Customisation!$E$13)</f>
        <v>5.8135141611586422E-2</v>
      </c>
      <c r="Q43" s="53">
        <f>IF($A43&lt;Customisation!$H$13,G43,G43*(1-Customisation!$H$11*Customisation!$H$12))</f>
        <v>5.2978495999999997E-5</v>
      </c>
      <c r="R43" s="53">
        <f>IF($A43&lt;Customisation!$H$13,H43,H43*(1-Customisation!$H$11*Customisation!$H$12))</f>
        <v>1.4190201096760818E-5</v>
      </c>
      <c r="S43" s="53">
        <f>IF($A43&lt;Customisation!$H$13,I43,I43*(1-Customisation!$H$11*Customisation!$H$12))</f>
        <v>2.4108191999999999E-5</v>
      </c>
      <c r="T43" s="53">
        <f>IF($A43&lt;Customisation!$H$13,J43,J43*(1-Customisation!$H$11*Customisation!$H$12))</f>
        <v>6.4573387013349783E-6</v>
      </c>
      <c r="U43" s="53">
        <f>IF($A43&lt;Customisation!$H$13,K43,K43*(1-Customisation!$H$11*Customisation!$H$12))</f>
        <v>9.7485286468511399E-4</v>
      </c>
      <c r="V43" s="53">
        <f>IF($A43&lt;Customisation!$H$13,L43,L43*(1-Customisation!$H$11*Customisation!$H$12))</f>
        <v>1.7921957881552843E-4</v>
      </c>
      <c r="W43" s="53">
        <f>IF($A43&lt;Customisation!$H$13,M43,M43*(1-Customisation!$H$11*Customisation!$H$12))</f>
        <v>3.3934810112000002E-5</v>
      </c>
      <c r="X43" s="53">
        <f>IF($A43&lt;Customisation!$H$13,N43,N43*(1-Customisation!$H$11*Customisation!$H$12))</f>
        <v>8.7512919804422025E-6</v>
      </c>
      <c r="Y43" s="53">
        <f>IF($A43&lt;Customisation!$H$13,O43,O43*(1-Customisation!$H$11*Customisation!$H$12))</f>
        <v>9.0985269030400009E-2</v>
      </c>
      <c r="Z43" s="53">
        <f>IF($A43&lt;Customisation!$H$13,P43,P43*(1-Customisation!$H$11*Customisation!$H$12))</f>
        <v>2.4370251363577029E-2</v>
      </c>
      <c r="AA43" s="53">
        <f t="shared" ref="AA43:AJ43" si="61">G43-Q43</f>
        <v>7.3401504000000003E-5</v>
      </c>
      <c r="AB43" s="53">
        <f t="shared" si="61"/>
        <v>1.9660469458489225E-5</v>
      </c>
      <c r="AC43" s="53">
        <f t="shared" si="61"/>
        <v>3.3401807999999998E-5</v>
      </c>
      <c r="AD43" s="53">
        <f t="shared" si="61"/>
        <v>8.9466181243686899E-6</v>
      </c>
      <c r="AE43" s="53">
        <f t="shared" si="61"/>
        <v>1.3506549232087648E-3</v>
      </c>
      <c r="AF43" s="53">
        <f t="shared" si="61"/>
        <v>2.4830804240472067E-4</v>
      </c>
      <c r="AG43" s="53">
        <f t="shared" si="61"/>
        <v>4.7016549888000001E-5</v>
      </c>
      <c r="AH43" s="53">
        <f t="shared" si="61"/>
        <v>1.2124881637024882E-5</v>
      </c>
      <c r="AI43" s="53">
        <f t="shared" si="61"/>
        <v>0.12605974296959999</v>
      </c>
      <c r="AJ43" s="53">
        <f t="shared" si="61"/>
        <v>3.3764890248009397E-2</v>
      </c>
      <c r="AK43" s="1"/>
      <c r="AL43" s="55">
        <f t="shared" si="7"/>
        <v>12.638</v>
      </c>
      <c r="AM43" s="55">
        <f t="shared" si="8"/>
        <v>5.2978495999999993</v>
      </c>
      <c r="AN43" s="1"/>
      <c r="AO43" s="1"/>
      <c r="AP43" s="1"/>
      <c r="AQ43" s="1"/>
      <c r="AR43" s="1"/>
      <c r="AS43" s="1"/>
      <c r="AT43" s="1"/>
      <c r="AU43" s="1"/>
      <c r="AV43" s="1"/>
      <c r="AW43" s="1"/>
      <c r="AX43" s="1"/>
      <c r="AY43" s="53">
        <f>IF($A43&lt;Customisation!$H$13,G43,G43*(1-Customisation!$H$24*Customisation!$H$12))</f>
        <v>4.5193488000000001E-5</v>
      </c>
      <c r="AZ43" s="53">
        <f>IF($A43&lt;Customisation!$H$13,H43,H43*(1-Customisation!$H$24*Customisation!$H$12))</f>
        <v>1.2104999790557416E-5</v>
      </c>
      <c r="BA43" s="53">
        <f>IF($A43&lt;Customisation!$H$13,I43,I43*(1-Customisation!$H$24*Customisation!$H$12))</f>
        <v>2.0565575999999999E-5</v>
      </c>
      <c r="BB43" s="53">
        <f>IF($A43&lt;Customisation!$H$13,J43,J43*(1-Customisation!$H$24*Customisation!$H$12))</f>
        <v>5.5084549608716324E-6</v>
      </c>
      <c r="BC43" s="53">
        <f>IF($A43&lt;Customisation!$H$13,K43,K43*(1-Customisation!$H$24*Customisation!$H$12))</f>
        <v>8.3160158495085106E-4</v>
      </c>
      <c r="BD43" s="53">
        <f>IF($A43&lt;Customisation!$H$13,L43,L43*(1-Customisation!$H$24*Customisation!$H$12))</f>
        <v>1.528838773483611E-4</v>
      </c>
      <c r="BE43" s="53">
        <f>IF($A43&lt;Customisation!$H$13,M43,M43*(1-Customisation!$H$24*Customisation!$H$12))</f>
        <v>2.8948206336000004E-5</v>
      </c>
      <c r="BF43" s="53">
        <f>IF($A43&lt;Customisation!$H$13,N43,N43*(1-Customisation!$H$24*Customisation!$H$12))</f>
        <v>7.4653196856062296E-6</v>
      </c>
      <c r="BG43" s="53">
        <f>IF($A43&lt;Customisation!$H$13,O43,O43*(1-Customisation!$H$24*Customisation!$H$12))</f>
        <v>7.7615296291200009E-2</v>
      </c>
      <c r="BH43" s="53">
        <f>IF($A43&lt;Customisation!$H$13,P43,P43*(1-Customisation!$H$24*Customisation!$H$12))</f>
        <v>2.0789126640303305E-2</v>
      </c>
      <c r="BI43" s="53">
        <f t="shared" si="13"/>
        <v>7.785007999999996E-6</v>
      </c>
      <c r="BJ43" s="53">
        <f t="shared" si="14"/>
        <v>2.0852013062034025E-6</v>
      </c>
      <c r="BK43" s="53">
        <f t="shared" si="15"/>
        <v>3.5426159999999994E-6</v>
      </c>
      <c r="BL43" s="53">
        <f t="shared" si="16"/>
        <v>9.4888374046334589E-7</v>
      </c>
      <c r="BM43" s="53">
        <f t="shared" si="17"/>
        <v>1.4325127973426294E-4</v>
      </c>
      <c r="BN43" s="53">
        <f t="shared" si="18"/>
        <v>2.6335701467167336E-5</v>
      </c>
      <c r="BO43" s="53">
        <f t="shared" si="19"/>
        <v>4.9866037759999974E-6</v>
      </c>
      <c r="BP43" s="53">
        <f t="shared" si="20"/>
        <v>1.285972294835973E-6</v>
      </c>
      <c r="BQ43" s="53">
        <f t="shared" si="21"/>
        <v>1.3369972739200001E-2</v>
      </c>
      <c r="BR43" s="53">
        <f t="shared" si="22"/>
        <v>3.5811247232737237E-3</v>
      </c>
    </row>
    <row r="44" spans="1:70" ht="14.25" customHeight="1" x14ac:dyDescent="0.3">
      <c r="A44" s="1">
        <f t="shared" si="34"/>
        <v>40</v>
      </c>
      <c r="B44" s="52">
        <f>'Life table'!D42</f>
        <v>0.96521198981475409</v>
      </c>
      <c r="C44" s="52">
        <f>IF($A44&lt;Customisation!$H$13,0,B44)/LOOKUP(Customisation!$H$13,$A$4:$A$104,$B$4:$B$104)</f>
        <v>0.97894476782397355</v>
      </c>
      <c r="D44" s="1">
        <f>IF($A44&lt;=Customisation!$H$13,1,1/(1+Customisation!$H$21)^($A44-Customisation!$H$13))</f>
        <v>0.25509363714308358</v>
      </c>
      <c r="E44" s="1">
        <f t="shared" si="11"/>
        <v>27.643033619995236</v>
      </c>
      <c r="F44" s="1">
        <f t="shared" si="2"/>
        <v>0.2497225813864089</v>
      </c>
      <c r="G44" s="53">
        <f>'Age data'!M48*Customisation!$H$22</f>
        <v>1.4696999999999998E-4</v>
      </c>
      <c r="H44" s="53">
        <f t="shared" si="3"/>
        <v>3.7491111850918993E-5</v>
      </c>
      <c r="I44" s="53">
        <f>'Age data'!N48*Customisation!$H$22</f>
        <v>6.9579999999999995E-5</v>
      </c>
      <c r="J44" s="54">
        <f t="shared" si="4"/>
        <v>1.7749415272415754E-5</v>
      </c>
      <c r="K44" s="53">
        <f>I44*'Life table'!I42</f>
        <v>2.748534141976114E-3</v>
      </c>
      <c r="L44" s="53">
        <f>J44*'Life table'!J42</f>
        <v>4.8827908976322099E-4</v>
      </c>
      <c r="M44" s="53">
        <f t="shared" si="5"/>
        <v>9.5068999999999994E-5</v>
      </c>
      <c r="N44" s="53">
        <f>((G44-I44)*$AW$5+I44*$AW$6)/(1+Customisation!$H$21)^($A44-Customisation!$E$13)</f>
        <v>2.3355861792435397E-5</v>
      </c>
      <c r="O44" s="53">
        <f>G44*Customisation!$H$17</f>
        <v>0.25240627799999998</v>
      </c>
      <c r="P44" s="109">
        <f>O44/(1+Customisation!$H$21)^($A44-Customisation!$E$13)</f>
        <v>6.4387235492768272E-2</v>
      </c>
      <c r="Q44" s="53">
        <f>IF($A44&lt;Customisation!$H$13,G44,G44*(1-Customisation!$H$11*Customisation!$H$12))</f>
        <v>6.1609824E-5</v>
      </c>
      <c r="R44" s="53">
        <f>IF($A44&lt;Customisation!$H$13,H44,H44*(1-Customisation!$H$11*Customisation!$H$12))</f>
        <v>1.5716274087905241E-5</v>
      </c>
      <c r="S44" s="53">
        <f>IF($A44&lt;Customisation!$H$13,I44,I44*(1-Customisation!$H$11*Customisation!$H$12))</f>
        <v>2.9167935999999997E-5</v>
      </c>
      <c r="T44" s="53">
        <f>IF($A44&lt;Customisation!$H$13,J44,J44*(1-Customisation!$H$11*Customisation!$H$12))</f>
        <v>7.4405548821966844E-6</v>
      </c>
      <c r="U44" s="53">
        <f>IF($A44&lt;Customisation!$H$13,K44,K44*(1-Customisation!$H$11*Customisation!$H$12))</f>
        <v>1.152185512316387E-3</v>
      </c>
      <c r="V44" s="53">
        <f>IF($A44&lt;Customisation!$H$13,L44,L44*(1-Customisation!$H$11*Customisation!$H$12))</f>
        <v>2.0468659442874224E-4</v>
      </c>
      <c r="W44" s="53">
        <f>IF($A44&lt;Customisation!$H$13,M44,M44*(1-Customisation!$H$11*Customisation!$H$12))</f>
        <v>3.9852924799999998E-5</v>
      </c>
      <c r="X44" s="53">
        <f>IF($A44&lt;Customisation!$H$13,N44,N44*(1-Customisation!$H$11*Customisation!$H$12))</f>
        <v>9.7907772633889183E-6</v>
      </c>
      <c r="Y44" s="53">
        <f>IF($A44&lt;Customisation!$H$13,O44,O44*(1-Customisation!$H$11*Customisation!$H$12))</f>
        <v>0.10580871173759999</v>
      </c>
      <c r="Z44" s="53">
        <f>IF($A44&lt;Customisation!$H$13,P44,P44*(1-Customisation!$H$11*Customisation!$H$12))</f>
        <v>2.699112911856846E-2</v>
      </c>
      <c r="AA44" s="53">
        <f t="shared" ref="AA44:AJ44" si="62">G44-Q44</f>
        <v>8.5360175999999984E-5</v>
      </c>
      <c r="AB44" s="53">
        <f t="shared" si="62"/>
        <v>2.1774837763013752E-5</v>
      </c>
      <c r="AC44" s="53">
        <f t="shared" si="62"/>
        <v>4.0412063999999994E-5</v>
      </c>
      <c r="AD44" s="53">
        <f t="shared" si="62"/>
        <v>1.0308860390219069E-5</v>
      </c>
      <c r="AE44" s="53">
        <f t="shared" si="62"/>
        <v>1.596348629659727E-3</v>
      </c>
      <c r="AF44" s="53">
        <f t="shared" si="62"/>
        <v>2.8359249533447877E-4</v>
      </c>
      <c r="AG44" s="53">
        <f t="shared" si="62"/>
        <v>5.5216075199999996E-5</v>
      </c>
      <c r="AH44" s="53">
        <f t="shared" si="62"/>
        <v>1.3565084529046478E-5</v>
      </c>
      <c r="AI44" s="53">
        <f t="shared" si="62"/>
        <v>0.1465975662624</v>
      </c>
      <c r="AJ44" s="53">
        <f t="shared" si="62"/>
        <v>3.7396106374199808E-2</v>
      </c>
      <c r="AK44" s="1"/>
      <c r="AL44" s="55">
        <f t="shared" si="7"/>
        <v>14.696999999999999</v>
      </c>
      <c r="AM44" s="55">
        <f t="shared" si="8"/>
        <v>6.1609824</v>
      </c>
      <c r="AN44" s="1"/>
      <c r="AO44" s="1"/>
      <c r="AP44" s="1"/>
      <c r="AQ44" s="1"/>
      <c r="AR44" s="1"/>
      <c r="AS44" s="1"/>
      <c r="AT44" s="1"/>
      <c r="AU44" s="1"/>
      <c r="AV44" s="1"/>
      <c r="AW44" s="1"/>
      <c r="AX44" s="1"/>
      <c r="AY44" s="53">
        <f>IF($A44&lt;Customisation!$H$13,G44,G44*(1-Customisation!$H$24*Customisation!$H$12))</f>
        <v>5.2556472000000001E-5</v>
      </c>
      <c r="AZ44" s="53">
        <f>IF($A44&lt;Customisation!$H$13,H44,H44*(1-Customisation!$H$24*Customisation!$H$12))</f>
        <v>1.3406821597888634E-5</v>
      </c>
      <c r="BA44" s="53">
        <f>IF($A44&lt;Customisation!$H$13,I44,I44*(1-Customisation!$H$24*Customisation!$H$12))</f>
        <v>2.4881808000000001E-5</v>
      </c>
      <c r="BB44" s="53">
        <f>IF($A44&lt;Customisation!$H$13,J44,J44*(1-Customisation!$H$24*Customisation!$H$12))</f>
        <v>6.3471909014158744E-6</v>
      </c>
      <c r="BC44" s="53">
        <f>IF($A44&lt;Customisation!$H$13,K44,K44*(1-Customisation!$H$24*Customisation!$H$12))</f>
        <v>9.8287580917065845E-4</v>
      </c>
      <c r="BD44" s="53">
        <f>IF($A44&lt;Customisation!$H$13,L44,L44*(1-Customisation!$H$24*Customisation!$H$12))</f>
        <v>1.7460860249932783E-4</v>
      </c>
      <c r="BE44" s="53">
        <f>IF($A44&lt;Customisation!$H$13,M44,M44*(1-Customisation!$H$24*Customisation!$H$12))</f>
        <v>3.3996674400000001E-5</v>
      </c>
      <c r="BF44" s="53">
        <f>IF($A44&lt;Customisation!$H$13,N44,N44*(1-Customisation!$H$24*Customisation!$H$12))</f>
        <v>8.3520561769748988E-6</v>
      </c>
      <c r="BG44" s="53">
        <f>IF($A44&lt;Customisation!$H$13,O44,O44*(1-Customisation!$H$24*Customisation!$H$12))</f>
        <v>9.0260485012799999E-2</v>
      </c>
      <c r="BH44" s="53">
        <f>IF($A44&lt;Customisation!$H$13,P44,P44*(1-Customisation!$H$24*Customisation!$H$12))</f>
        <v>2.3024875412213937E-2</v>
      </c>
      <c r="BI44" s="53">
        <f t="shared" si="13"/>
        <v>9.0533519999999991E-6</v>
      </c>
      <c r="BJ44" s="53">
        <f t="shared" si="14"/>
        <v>2.3094524900166077E-6</v>
      </c>
      <c r="BK44" s="53">
        <f t="shared" si="15"/>
        <v>4.286127999999996E-6</v>
      </c>
      <c r="BL44" s="53">
        <f t="shared" si="16"/>
        <v>1.09336398078081E-6</v>
      </c>
      <c r="BM44" s="53">
        <f t="shared" si="17"/>
        <v>1.6930970314572857E-4</v>
      </c>
      <c r="BN44" s="53">
        <f t="shared" si="18"/>
        <v>3.0077991929414411E-5</v>
      </c>
      <c r="BO44" s="53">
        <f t="shared" si="19"/>
        <v>5.8562503999999964E-6</v>
      </c>
      <c r="BP44" s="53">
        <f t="shared" si="20"/>
        <v>1.4387210864140195E-6</v>
      </c>
      <c r="BQ44" s="53">
        <f t="shared" si="21"/>
        <v>1.5548226724799996E-2</v>
      </c>
      <c r="BR44" s="53">
        <f t="shared" si="22"/>
        <v>3.9662537063545229E-3</v>
      </c>
    </row>
    <row r="45" spans="1:70" ht="14.25" customHeight="1" x14ac:dyDescent="0.3">
      <c r="A45" s="1">
        <f t="shared" si="34"/>
        <v>41</v>
      </c>
      <c r="B45" s="52">
        <f>'Life table'!D43</f>
        <v>0.96350356459278197</v>
      </c>
      <c r="C45" s="52">
        <f>IF($A45&lt;Customisation!$H$13,0,B45)/LOOKUP(Customisation!$H$13,$A$4:$A$104,$B$4:$B$104)</f>
        <v>0.9772120355849252</v>
      </c>
      <c r="D45" s="1">
        <f>IF($A45&lt;=Customisation!$H$13,1,1/(1+Customisation!$H$21)^($A45-Customisation!$H$13))</f>
        <v>0.24294632108865097</v>
      </c>
      <c r="E45" s="1">
        <f t="shared" si="11"/>
        <v>27.89812725713832</v>
      </c>
      <c r="F45" s="1">
        <f t="shared" si="2"/>
        <v>0.23741006896890945</v>
      </c>
      <c r="G45" s="53">
        <f>'Age data'!M49*Customisation!$H$22</f>
        <v>1.4981E-4</v>
      </c>
      <c r="H45" s="53">
        <f t="shared" si="3"/>
        <v>3.63957883622908E-5</v>
      </c>
      <c r="I45" s="53">
        <f>'Age data'!N49*Customisation!$H$22</f>
        <v>7.1000000000000005E-5</v>
      </c>
      <c r="J45" s="54">
        <f t="shared" si="4"/>
        <v>1.7249188797294218E-5</v>
      </c>
      <c r="K45" s="53">
        <f>I45*'Life table'!I43</f>
        <v>2.7385367204810825E-3</v>
      </c>
      <c r="L45" s="53">
        <f>J45*'Life table'!J43</f>
        <v>4.7011829333828346E-4</v>
      </c>
      <c r="M45" s="53">
        <f t="shared" si="5"/>
        <v>9.6932040000000002E-5</v>
      </c>
      <c r="N45" s="53">
        <f>((G45-I45)*$AW$5+I45*$AW$6)/(1+Customisation!$H$21)^($A45-Customisation!$E$13)</f>
        <v>2.2679750254449577E-5</v>
      </c>
      <c r="O45" s="53">
        <f>G45*Customisation!$H$17</f>
        <v>0.25728369400000001</v>
      </c>
      <c r="P45" s="109">
        <f>O45/(1+Customisation!$H$21)^($A45-Customisation!$E$13)</f>
        <v>6.2506126933398229E-2</v>
      </c>
      <c r="Q45" s="53">
        <f>IF($A45&lt;Customisation!$H$13,G45,G45*(1-Customisation!$H$11*Customisation!$H$12))</f>
        <v>6.2800351999999998E-5</v>
      </c>
      <c r="R45" s="53">
        <f>IF($A45&lt;Customisation!$H$13,H45,H45*(1-Customisation!$H$11*Customisation!$H$12))</f>
        <v>1.5257114481472304E-5</v>
      </c>
      <c r="S45" s="53">
        <f>IF($A45&lt;Customisation!$H$13,I45,I45*(1-Customisation!$H$11*Customisation!$H$12))</f>
        <v>2.9763200000000003E-5</v>
      </c>
      <c r="T45" s="53">
        <f>IF($A45&lt;Customisation!$H$13,J45,J45*(1-Customisation!$H$11*Customisation!$H$12))</f>
        <v>7.2308599438257366E-6</v>
      </c>
      <c r="U45" s="53">
        <f>IF($A45&lt;Customisation!$H$13,K45,K45*(1-Customisation!$H$11*Customisation!$H$12))</f>
        <v>1.1479945932256698E-3</v>
      </c>
      <c r="V45" s="53">
        <f>IF($A45&lt;Customisation!$H$13,L45,L45*(1-Customisation!$H$11*Customisation!$H$12))</f>
        <v>1.9707358856740844E-4</v>
      </c>
      <c r="W45" s="53">
        <f>IF($A45&lt;Customisation!$H$13,M45,M45*(1-Customisation!$H$11*Customisation!$H$12))</f>
        <v>4.0633911168000001E-5</v>
      </c>
      <c r="X45" s="53">
        <f>IF($A45&lt;Customisation!$H$13,N45,N45*(1-Customisation!$H$11*Customisation!$H$12))</f>
        <v>9.5073513066652639E-6</v>
      </c>
      <c r="Y45" s="53">
        <f>IF($A45&lt;Customisation!$H$13,O45,O45*(1-Customisation!$H$11*Customisation!$H$12))</f>
        <v>0.10785332452480001</v>
      </c>
      <c r="Z45" s="53">
        <f>IF($A45&lt;Customisation!$H$13,P45,P45*(1-Customisation!$H$11*Customisation!$H$12))</f>
        <v>2.6202568410480537E-2</v>
      </c>
      <c r="AA45" s="53">
        <f t="shared" ref="AA45:AJ45" si="63">G45-Q45</f>
        <v>8.7009648000000006E-5</v>
      </c>
      <c r="AB45" s="53">
        <f t="shared" si="63"/>
        <v>2.1138673880818497E-5</v>
      </c>
      <c r="AC45" s="53">
        <f t="shared" si="63"/>
        <v>4.1236799999999998E-5</v>
      </c>
      <c r="AD45" s="53">
        <f t="shared" si="63"/>
        <v>1.0018328853468482E-5</v>
      </c>
      <c r="AE45" s="53">
        <f t="shared" si="63"/>
        <v>1.5905421272554127E-3</v>
      </c>
      <c r="AF45" s="53">
        <f t="shared" si="63"/>
        <v>2.7304470477087502E-4</v>
      </c>
      <c r="AG45" s="53">
        <f t="shared" si="63"/>
        <v>5.6298128832000002E-5</v>
      </c>
      <c r="AH45" s="53">
        <f t="shared" si="63"/>
        <v>1.3172398947784314E-5</v>
      </c>
      <c r="AI45" s="53">
        <f t="shared" si="63"/>
        <v>0.1494303694752</v>
      </c>
      <c r="AJ45" s="53">
        <f t="shared" si="63"/>
        <v>3.6303558522917695E-2</v>
      </c>
      <c r="AK45" s="1"/>
      <c r="AL45" s="55">
        <f t="shared" si="7"/>
        <v>14.981</v>
      </c>
      <c r="AM45" s="55">
        <f t="shared" si="8"/>
        <v>6.2800351999999995</v>
      </c>
      <c r="AN45" s="1"/>
      <c r="AO45" s="1"/>
      <c r="AP45" s="1"/>
      <c r="AQ45" s="1"/>
      <c r="AR45" s="1"/>
      <c r="AS45" s="1"/>
      <c r="AT45" s="1"/>
      <c r="AU45" s="1"/>
      <c r="AV45" s="1"/>
      <c r="AW45" s="1"/>
      <c r="AX45" s="1"/>
      <c r="AY45" s="53">
        <f>IF($A45&lt;Customisation!$H$13,G45,G45*(1-Customisation!$H$24*Customisation!$H$12))</f>
        <v>5.3572056000000008E-5</v>
      </c>
      <c r="AZ45" s="53">
        <f>IF($A45&lt;Customisation!$H$13,H45,H45*(1-Customisation!$H$24*Customisation!$H$12))</f>
        <v>1.301513391835519E-5</v>
      </c>
      <c r="BA45" s="53">
        <f>IF($A45&lt;Customisation!$H$13,I45,I45*(1-Customisation!$H$24*Customisation!$H$12))</f>
        <v>2.5389600000000005E-5</v>
      </c>
      <c r="BB45" s="53">
        <f>IF($A45&lt;Customisation!$H$13,J45,J45*(1-Customisation!$H$24*Customisation!$H$12))</f>
        <v>6.1683099139124126E-6</v>
      </c>
      <c r="BC45" s="53">
        <f>IF($A45&lt;Customisation!$H$13,K45,K45*(1-Customisation!$H$24*Customisation!$H$12))</f>
        <v>9.7930073124403516E-4</v>
      </c>
      <c r="BD45" s="53">
        <f>IF($A45&lt;Customisation!$H$13,L45,L45*(1-Customisation!$H$24*Customisation!$H$12))</f>
        <v>1.6811430169777017E-4</v>
      </c>
      <c r="BE45" s="53">
        <f>IF($A45&lt;Customisation!$H$13,M45,M45*(1-Customisation!$H$24*Customisation!$H$12))</f>
        <v>3.4662897504000001E-5</v>
      </c>
      <c r="BF45" s="53">
        <f>IF($A45&lt;Customisation!$H$13,N45,N45*(1-Customisation!$H$24*Customisation!$H$12))</f>
        <v>8.1102786909911697E-6</v>
      </c>
      <c r="BG45" s="53">
        <f>IF($A45&lt;Customisation!$H$13,O45,O45*(1-Customisation!$H$24*Customisation!$H$12))</f>
        <v>9.2004648974400013E-2</v>
      </c>
      <c r="BH45" s="53">
        <f>IF($A45&lt;Customisation!$H$13,P45,P45*(1-Customisation!$H$24*Customisation!$H$12))</f>
        <v>2.2352190991383209E-2</v>
      </c>
      <c r="BI45" s="53">
        <f t="shared" si="13"/>
        <v>9.22829599999999E-6</v>
      </c>
      <c r="BJ45" s="53">
        <f t="shared" si="14"/>
        <v>2.2419805631171139E-6</v>
      </c>
      <c r="BK45" s="53">
        <f t="shared" si="15"/>
        <v>4.3735999999999982E-6</v>
      </c>
      <c r="BL45" s="53">
        <f t="shared" si="16"/>
        <v>1.062550029913324E-6</v>
      </c>
      <c r="BM45" s="53">
        <f t="shared" si="17"/>
        <v>1.6869386198163465E-4</v>
      </c>
      <c r="BN45" s="53">
        <f t="shared" si="18"/>
        <v>2.8959286869638265E-5</v>
      </c>
      <c r="BO45" s="53">
        <f t="shared" si="19"/>
        <v>5.9710136639999997E-6</v>
      </c>
      <c r="BP45" s="53">
        <f t="shared" si="20"/>
        <v>1.3970726156740942E-6</v>
      </c>
      <c r="BQ45" s="53">
        <f t="shared" si="21"/>
        <v>1.5848675550399996E-2</v>
      </c>
      <c r="BR45" s="53">
        <f t="shared" si="22"/>
        <v>3.8503774190973283E-3</v>
      </c>
    </row>
    <row r="46" spans="1:70" ht="14.25" customHeight="1" x14ac:dyDescent="0.3">
      <c r="A46" s="1">
        <f t="shared" si="34"/>
        <v>42</v>
      </c>
      <c r="B46" s="52">
        <f>'Life table'!D44</f>
        <v>0.96165363774876378</v>
      </c>
      <c r="C46" s="52">
        <f>IF($A46&lt;Customisation!$H$13,0,B46)/LOOKUP(Customisation!$H$13,$A$4:$A$104,$B$4:$B$104)</f>
        <v>0.97533578847660207</v>
      </c>
      <c r="D46" s="1">
        <f>IF($A46&lt;=Customisation!$H$13,1,1/(1+Customisation!$H$21)^($A46-Customisation!$H$13))</f>
        <v>0.23137744865585813</v>
      </c>
      <c r="E46" s="1">
        <f t="shared" si="11"/>
        <v>28.141073578226973</v>
      </c>
      <c r="F46" s="1">
        <f t="shared" si="2"/>
        <v>0.2256707063204659</v>
      </c>
      <c r="G46" s="53">
        <f>'Age data'!M50*Customisation!$H$22</f>
        <v>1.5335999999999998E-4</v>
      </c>
      <c r="H46" s="53">
        <f t="shared" si="3"/>
        <v>3.5484045525862398E-5</v>
      </c>
      <c r="I46" s="53">
        <f>'Age data'!N50*Customisation!$H$22</f>
        <v>7.2420000000000001E-5</v>
      </c>
      <c r="J46" s="54">
        <f t="shared" si="4"/>
        <v>1.6756354831657245E-5</v>
      </c>
      <c r="K46" s="53">
        <f>I46*'Life table'!I44</f>
        <v>2.7261912653201189E-3</v>
      </c>
      <c r="L46" s="53">
        <f>J46*'Life table'!J44</f>
        <v>4.5223506401579743E-4</v>
      </c>
      <c r="M46" s="53">
        <f t="shared" si="5"/>
        <v>9.9138719999999995E-5</v>
      </c>
      <c r="N46" s="53">
        <f>((G46-I46)*$AW$5+I46*$AW$6)/(1+Customisation!$H$21)^($A46-Customisation!$E$13)</f>
        <v>2.2090924773558861E-5</v>
      </c>
      <c r="O46" s="53">
        <f>G46*Customisation!$H$17</f>
        <v>0.26338046399999998</v>
      </c>
      <c r="P46" s="109">
        <f>O46/(1+Customisation!$H$21)^($A46-Customisation!$E$13)</f>
        <v>6.0940299786116092E-2</v>
      </c>
      <c r="Q46" s="53">
        <f>IF($A46&lt;Customisation!$H$13,G46,G46*(1-Customisation!$H$11*Customisation!$H$12))</f>
        <v>6.4288511999999992E-5</v>
      </c>
      <c r="R46" s="53">
        <f>IF($A46&lt;Customisation!$H$13,H46,H46*(1-Customisation!$H$11*Customisation!$H$12))</f>
        <v>1.4874911884441518E-5</v>
      </c>
      <c r="S46" s="53">
        <f>IF($A46&lt;Customisation!$H$13,I46,I46*(1-Customisation!$H$11*Customisation!$H$12))</f>
        <v>3.0358464000000002E-5</v>
      </c>
      <c r="T46" s="53">
        <f>IF($A46&lt;Customisation!$H$13,J46,J46*(1-Customisation!$H$11*Customisation!$H$12))</f>
        <v>7.0242639454307169E-6</v>
      </c>
      <c r="U46" s="53">
        <f>IF($A46&lt;Customisation!$H$13,K46,K46*(1-Customisation!$H$11*Customisation!$H$12))</f>
        <v>1.142819378422194E-3</v>
      </c>
      <c r="V46" s="53">
        <f>IF($A46&lt;Customisation!$H$13,L46,L46*(1-Customisation!$H$11*Customisation!$H$12))</f>
        <v>1.895769388354223E-4</v>
      </c>
      <c r="W46" s="53">
        <f>IF($A46&lt;Customisation!$H$13,M46,M46*(1-Customisation!$H$11*Customisation!$H$12))</f>
        <v>4.1558951424E-5</v>
      </c>
      <c r="X46" s="53">
        <f>IF($A46&lt;Customisation!$H$13,N46,N46*(1-Customisation!$H$11*Customisation!$H$12))</f>
        <v>9.2605156650758756E-6</v>
      </c>
      <c r="Y46" s="53">
        <f>IF($A46&lt;Customisation!$H$13,O46,O46*(1-Customisation!$H$11*Customisation!$H$12))</f>
        <v>0.11040909050879999</v>
      </c>
      <c r="Z46" s="53">
        <f>IF($A46&lt;Customisation!$H$13,P46,P46*(1-Customisation!$H$11*Customisation!$H$12))</f>
        <v>2.5546173670339865E-2</v>
      </c>
      <c r="AA46" s="53">
        <f t="shared" ref="AA46:AJ46" si="64">G46-Q46</f>
        <v>8.907148799999999E-5</v>
      </c>
      <c r="AB46" s="53">
        <f t="shared" si="64"/>
        <v>2.0609133641420879E-5</v>
      </c>
      <c r="AC46" s="53">
        <f t="shared" si="64"/>
        <v>4.2061536000000002E-5</v>
      </c>
      <c r="AD46" s="53">
        <f t="shared" si="64"/>
        <v>9.7320908862265277E-6</v>
      </c>
      <c r="AE46" s="53">
        <f t="shared" si="64"/>
        <v>1.583371886897925E-3</v>
      </c>
      <c r="AF46" s="53">
        <f t="shared" si="64"/>
        <v>2.626581251803751E-4</v>
      </c>
      <c r="AG46" s="53">
        <f t="shared" si="64"/>
        <v>5.7579768575999995E-5</v>
      </c>
      <c r="AH46" s="53">
        <f t="shared" si="64"/>
        <v>1.2830409108482985E-5</v>
      </c>
      <c r="AI46" s="53">
        <f t="shared" si="64"/>
        <v>0.15297137349119999</v>
      </c>
      <c r="AJ46" s="53">
        <f t="shared" si="64"/>
        <v>3.5394126115776227E-2</v>
      </c>
      <c r="AK46" s="1"/>
      <c r="AL46" s="55">
        <f t="shared" si="7"/>
        <v>15.335999999999999</v>
      </c>
      <c r="AM46" s="55">
        <f t="shared" si="8"/>
        <v>6.4288511999999995</v>
      </c>
      <c r="AN46" s="1"/>
      <c r="AO46" s="1"/>
      <c r="AP46" s="1"/>
      <c r="AQ46" s="1"/>
      <c r="AR46" s="1"/>
      <c r="AS46" s="1"/>
      <c r="AT46" s="1"/>
      <c r="AU46" s="1"/>
      <c r="AV46" s="1"/>
      <c r="AW46" s="1"/>
      <c r="AX46" s="1"/>
      <c r="AY46" s="53">
        <f>IF($A46&lt;Customisation!$H$13,G46,G46*(1-Customisation!$H$24*Customisation!$H$12))</f>
        <v>5.4841535999999998E-5</v>
      </c>
      <c r="AZ46" s="53">
        <f>IF($A46&lt;Customisation!$H$13,H46,H46*(1-Customisation!$H$24*Customisation!$H$12))</f>
        <v>1.2689094680048395E-5</v>
      </c>
      <c r="BA46" s="53">
        <f>IF($A46&lt;Customisation!$H$13,I46,I46*(1-Customisation!$H$24*Customisation!$H$12))</f>
        <v>2.5897392000000002E-5</v>
      </c>
      <c r="BB46" s="53">
        <f>IF($A46&lt;Customisation!$H$13,J46,J46*(1-Customisation!$H$24*Customisation!$H$12))</f>
        <v>5.9920724878006312E-6</v>
      </c>
      <c r="BC46" s="53">
        <f>IF($A46&lt;Customisation!$H$13,K46,K46*(1-Customisation!$H$24*Customisation!$H$12))</f>
        <v>9.7488599647847459E-4</v>
      </c>
      <c r="BD46" s="53">
        <f>IF($A46&lt;Customisation!$H$13,L46,L46*(1-Customisation!$H$24*Customisation!$H$12))</f>
        <v>1.6171925889204918E-4</v>
      </c>
      <c r="BE46" s="53">
        <f>IF($A46&lt;Customisation!$H$13,M46,M46*(1-Customisation!$H$24*Customisation!$H$12))</f>
        <v>3.5452006272000001E-5</v>
      </c>
      <c r="BF46" s="53">
        <f>IF($A46&lt;Customisation!$H$13,N46,N46*(1-Customisation!$H$24*Customisation!$H$12))</f>
        <v>7.8997146990246495E-6</v>
      </c>
      <c r="BG46" s="53">
        <f>IF($A46&lt;Customisation!$H$13,O46,O46*(1-Customisation!$H$24*Customisation!$H$12))</f>
        <v>9.4184853926399997E-2</v>
      </c>
      <c r="BH46" s="53">
        <f>IF($A46&lt;Customisation!$H$13,P46,P46*(1-Customisation!$H$24*Customisation!$H$12))</f>
        <v>2.1792251203515117E-2</v>
      </c>
      <c r="BI46" s="53">
        <f t="shared" si="13"/>
        <v>9.4469759999999938E-6</v>
      </c>
      <c r="BJ46" s="53">
        <f t="shared" si="14"/>
        <v>2.1858172043931229E-6</v>
      </c>
      <c r="BK46" s="53">
        <f t="shared" si="15"/>
        <v>4.4610720000000004E-6</v>
      </c>
      <c r="BL46" s="53">
        <f t="shared" si="16"/>
        <v>1.0321914576300857E-6</v>
      </c>
      <c r="BM46" s="53">
        <f t="shared" si="17"/>
        <v>1.6793338194371937E-4</v>
      </c>
      <c r="BN46" s="53">
        <f t="shared" si="18"/>
        <v>2.7857679943373118E-5</v>
      </c>
      <c r="BO46" s="53">
        <f t="shared" si="19"/>
        <v>6.1069451519999985E-6</v>
      </c>
      <c r="BP46" s="53">
        <f t="shared" si="20"/>
        <v>1.3608009660512261E-6</v>
      </c>
      <c r="BQ46" s="53">
        <f t="shared" si="21"/>
        <v>1.6224236582399992E-2</v>
      </c>
      <c r="BR46" s="53">
        <f t="shared" si="22"/>
        <v>3.7539224668247488E-3</v>
      </c>
    </row>
    <row r="47" spans="1:70" ht="14.25" customHeight="1" x14ac:dyDescent="0.3">
      <c r="A47" s="1">
        <f t="shared" si="34"/>
        <v>43</v>
      </c>
      <c r="B47" s="52">
        <f>'Life table'!D45</f>
        <v>0.95965339818224638</v>
      </c>
      <c r="C47" s="52">
        <f>IF($A47&lt;Customisation!$H$13,0,B47)/LOOKUP(Customisation!$H$13,$A$4:$A$104,$B$4:$B$104)</f>
        <v>0.97330709003657079</v>
      </c>
      <c r="D47" s="1">
        <f>IF($A47&lt;=Customisation!$H$13,1,1/(1+Customisation!$H$21)^($A47-Customisation!$H$13))</f>
        <v>0.220359474910341</v>
      </c>
      <c r="E47" s="1">
        <f t="shared" si="11"/>
        <v>28.372451026882832</v>
      </c>
      <c r="F47" s="1">
        <f t="shared" si="2"/>
        <v>0.21447743928697072</v>
      </c>
      <c r="G47" s="53">
        <f>'Age data'!M51*Customisation!$H$22</f>
        <v>1.5762E-4</v>
      </c>
      <c r="H47" s="53">
        <f t="shared" si="3"/>
        <v>3.4733060435367947E-5</v>
      </c>
      <c r="I47" s="53">
        <f>'Age data'!N51*Customisation!$H$22</f>
        <v>7.4549999999999996E-5</v>
      </c>
      <c r="J47" s="54">
        <f t="shared" si="4"/>
        <v>1.642779885456592E-5</v>
      </c>
      <c r="K47" s="53">
        <f>I47*'Life table'!I45</f>
        <v>2.7375950911485343E-3</v>
      </c>
      <c r="L47" s="53">
        <f>J47*'Life table'!J45</f>
        <v>4.3882458872958677E-4</v>
      </c>
      <c r="M47" s="53">
        <f t="shared" si="5"/>
        <v>1.0193328000000001E-4</v>
      </c>
      <c r="N47" s="53">
        <f>((G47-I47)*$AW$5+I47*$AW$6)/(1+Customisation!$H$21)^($A47-Customisation!$E$13)</f>
        <v>2.1632271698480614E-5</v>
      </c>
      <c r="O47" s="53">
        <f>G47*Customisation!$H$17</f>
        <v>0.27069658800000002</v>
      </c>
      <c r="P47" s="109">
        <f>O47/(1+Customisation!$H$21)^($A47-Customisation!$E$13)</f>
        <v>5.9650557991700916E-2</v>
      </c>
      <c r="Q47" s="53">
        <f>IF($A47&lt;Customisation!$H$13,G47,G47*(1-Customisation!$H$11*Customisation!$H$12))</f>
        <v>6.6074303999999996E-5</v>
      </c>
      <c r="R47" s="53">
        <f>IF($A47&lt;Customisation!$H$13,H47,H47*(1-Customisation!$H$11*Customisation!$H$12))</f>
        <v>1.4560098934506244E-5</v>
      </c>
      <c r="S47" s="53">
        <f>IF($A47&lt;Customisation!$H$13,I47,I47*(1-Customisation!$H$11*Customisation!$H$12))</f>
        <v>3.1251360000000001E-5</v>
      </c>
      <c r="T47" s="53">
        <f>IF($A47&lt;Customisation!$H$13,J47,J47*(1-Customisation!$H$11*Customisation!$H$12))</f>
        <v>6.8865332798340337E-6</v>
      </c>
      <c r="U47" s="53">
        <f>IF($A47&lt;Customisation!$H$13,K47,K47*(1-Customisation!$H$11*Customisation!$H$12))</f>
        <v>1.1475998622094655E-3</v>
      </c>
      <c r="V47" s="53">
        <f>IF($A47&lt;Customisation!$H$13,L47,L47*(1-Customisation!$H$11*Customisation!$H$12))</f>
        <v>1.8395526759544279E-4</v>
      </c>
      <c r="W47" s="53">
        <f>IF($A47&lt;Customisation!$H$13,M47,M47*(1-Customisation!$H$11*Customisation!$H$12))</f>
        <v>4.2730430976000004E-5</v>
      </c>
      <c r="X47" s="53">
        <f>IF($A47&lt;Customisation!$H$13,N47,N47*(1-Customisation!$H$11*Customisation!$H$12))</f>
        <v>9.0682482960030736E-6</v>
      </c>
      <c r="Y47" s="53">
        <f>IF($A47&lt;Customisation!$H$13,O47,O47*(1-Customisation!$H$11*Customisation!$H$12))</f>
        <v>0.1134760096896</v>
      </c>
      <c r="Z47" s="53">
        <f>IF($A47&lt;Customisation!$H$13,P47,P47*(1-Customisation!$H$11*Customisation!$H$12))</f>
        <v>2.5005513910121024E-2</v>
      </c>
      <c r="AA47" s="53">
        <f t="shared" ref="AA47:AJ47" si="65">G47-Q47</f>
        <v>9.1545696000000002E-5</v>
      </c>
      <c r="AB47" s="53">
        <f t="shared" si="65"/>
        <v>2.0172961500861703E-5</v>
      </c>
      <c r="AC47" s="53">
        <f t="shared" si="65"/>
        <v>4.3298639999999995E-5</v>
      </c>
      <c r="AD47" s="53">
        <f t="shared" si="65"/>
        <v>9.5412655747318859E-6</v>
      </c>
      <c r="AE47" s="53">
        <f t="shared" si="65"/>
        <v>1.5899952289390687E-3</v>
      </c>
      <c r="AF47" s="53">
        <f t="shared" si="65"/>
        <v>2.5486932113414398E-4</v>
      </c>
      <c r="AG47" s="53">
        <f t="shared" si="65"/>
        <v>5.9202849024000003E-5</v>
      </c>
      <c r="AH47" s="53">
        <f t="shared" si="65"/>
        <v>1.2564023402477541E-5</v>
      </c>
      <c r="AI47" s="53">
        <f t="shared" si="65"/>
        <v>0.15722057831040001</v>
      </c>
      <c r="AJ47" s="53">
        <f t="shared" si="65"/>
        <v>3.4645044081579895E-2</v>
      </c>
      <c r="AK47" s="1"/>
      <c r="AL47" s="55">
        <f t="shared" si="7"/>
        <v>15.762</v>
      </c>
      <c r="AM47" s="55">
        <f t="shared" si="8"/>
        <v>6.6074303999999993</v>
      </c>
      <c r="AN47" s="1"/>
      <c r="AO47" s="1"/>
      <c r="AP47" s="1"/>
      <c r="AQ47" s="1"/>
      <c r="AR47" s="1"/>
      <c r="AS47" s="1"/>
      <c r="AT47" s="1"/>
      <c r="AU47" s="1"/>
      <c r="AV47" s="1"/>
      <c r="AW47" s="1"/>
      <c r="AX47" s="1"/>
      <c r="AY47" s="53">
        <f>IF($A47&lt;Customisation!$H$13,G47,G47*(1-Customisation!$H$24*Customisation!$H$12))</f>
        <v>5.6364912000000006E-5</v>
      </c>
      <c r="AZ47" s="53">
        <f>IF($A47&lt;Customisation!$H$13,H47,H47*(1-Customisation!$H$24*Customisation!$H$12))</f>
        <v>1.242054241168758E-5</v>
      </c>
      <c r="BA47" s="53">
        <f>IF($A47&lt;Customisation!$H$13,I47,I47*(1-Customisation!$H$24*Customisation!$H$12))</f>
        <v>2.6659080000000002E-5</v>
      </c>
      <c r="BB47" s="53">
        <f>IF($A47&lt;Customisation!$H$13,J47,J47*(1-Customisation!$H$24*Customisation!$H$12))</f>
        <v>5.8745808703927733E-6</v>
      </c>
      <c r="BC47" s="53">
        <f>IF($A47&lt;Customisation!$H$13,K47,K47*(1-Customisation!$H$24*Customisation!$H$12))</f>
        <v>9.7896400459471602E-4</v>
      </c>
      <c r="BD47" s="53">
        <f>IF($A47&lt;Customisation!$H$13,L47,L47*(1-Customisation!$H$24*Customisation!$H$12))</f>
        <v>1.5692367292970025E-4</v>
      </c>
      <c r="BE47" s="53">
        <f>IF($A47&lt;Customisation!$H$13,M47,M47*(1-Customisation!$H$24*Customisation!$H$12))</f>
        <v>3.6451340928000004E-5</v>
      </c>
      <c r="BF47" s="53">
        <f>IF($A47&lt;Customisation!$H$13,N47,N47*(1-Customisation!$H$24*Customisation!$H$12))</f>
        <v>7.7357003593766684E-6</v>
      </c>
      <c r="BG47" s="53">
        <f>IF($A47&lt;Customisation!$H$13,O47,O47*(1-Customisation!$H$24*Customisation!$H$12))</f>
        <v>9.680109986880002E-2</v>
      </c>
      <c r="BH47" s="53">
        <f>IF($A47&lt;Customisation!$H$13,P47,P47*(1-Customisation!$H$24*Customisation!$H$12))</f>
        <v>2.1331039537832251E-2</v>
      </c>
      <c r="BI47" s="53">
        <f t="shared" si="13"/>
        <v>9.7093919999999902E-6</v>
      </c>
      <c r="BJ47" s="53">
        <f t="shared" si="14"/>
        <v>2.1395565228186644E-6</v>
      </c>
      <c r="BK47" s="53">
        <f t="shared" si="15"/>
        <v>4.5922799999999987E-6</v>
      </c>
      <c r="BL47" s="53">
        <f t="shared" si="16"/>
        <v>1.0119524094412604E-6</v>
      </c>
      <c r="BM47" s="53">
        <f t="shared" si="17"/>
        <v>1.6863585761474949E-4</v>
      </c>
      <c r="BN47" s="53">
        <f t="shared" si="18"/>
        <v>2.7031594665742544E-5</v>
      </c>
      <c r="BO47" s="53">
        <f t="shared" si="19"/>
        <v>6.2790900480000001E-6</v>
      </c>
      <c r="BP47" s="53">
        <f t="shared" si="20"/>
        <v>1.3325479366264052E-6</v>
      </c>
      <c r="BQ47" s="53">
        <f t="shared" si="21"/>
        <v>1.6674909820799985E-2</v>
      </c>
      <c r="BR47" s="53">
        <f t="shared" si="22"/>
        <v>3.6744743722887732E-3</v>
      </c>
    </row>
    <row r="48" spans="1:70" ht="14.25" customHeight="1" x14ac:dyDescent="0.3">
      <c r="A48" s="1">
        <f t="shared" si="34"/>
        <v>44</v>
      </c>
      <c r="B48" s="52">
        <f>'Life table'!D46</f>
        <v>0.9575037745703181</v>
      </c>
      <c r="C48" s="52">
        <f>IF($A48&lt;Customisation!$H$13,0,B48)/LOOKUP(Customisation!$H$13,$A$4:$A$104,$B$4:$B$104)</f>
        <v>0.97112688215488874</v>
      </c>
      <c r="D48" s="1">
        <f>IF($A48&lt;=Customisation!$H$13,1,1/(1+Customisation!$H$21)^($A48-Customisation!$H$13))</f>
        <v>0.20986616658127716</v>
      </c>
      <c r="E48" s="1">
        <f t="shared" si="11"/>
        <v>28.592810501793174</v>
      </c>
      <c r="F48" s="1">
        <f t="shared" si="2"/>
        <v>0.20380667602187419</v>
      </c>
      <c r="G48" s="53">
        <f>'Age data'!M52*Customisation!$H$22</f>
        <v>1.6187999999999999E-4</v>
      </c>
      <c r="H48" s="53">
        <f t="shared" si="3"/>
        <v>3.3973135046177144E-5</v>
      </c>
      <c r="I48" s="53">
        <f>'Age data'!N52*Customisation!$H$22</f>
        <v>7.6679999999999991E-5</v>
      </c>
      <c r="J48" s="54">
        <f t="shared" si="4"/>
        <v>1.6092537653452329E-5</v>
      </c>
      <c r="K48" s="53">
        <f>I48*'Life table'!I46</f>
        <v>2.745367598774032E-3</v>
      </c>
      <c r="L48" s="53">
        <f>J48*'Life table'!J46</f>
        <v>4.2523579661577377E-4</v>
      </c>
      <c r="M48" s="53">
        <f t="shared" si="5"/>
        <v>1.0472783999999999E-4</v>
      </c>
      <c r="N48" s="53">
        <f>((G48-I48)*$AW$5+I48*$AW$6)/(1+Customisation!$H$21)^($A48-Customisation!$E$13)</f>
        <v>2.1167207068707879E-5</v>
      </c>
      <c r="O48" s="53">
        <f>G48*Customisation!$H$17</f>
        <v>0.278012712</v>
      </c>
      <c r="P48" s="109">
        <f>O48/(1+Customisation!$H$21)^($A48-Customisation!$E$13)</f>
        <v>5.8345462128304632E-2</v>
      </c>
      <c r="Q48" s="53">
        <f>IF($A48&lt;Customisation!$H$13,G48,G48*(1-Customisation!$H$11*Customisation!$H$12))</f>
        <v>6.7860096E-5</v>
      </c>
      <c r="R48" s="53">
        <f>IF($A48&lt;Customisation!$H$13,H48,H48*(1-Customisation!$H$11*Customisation!$H$12))</f>
        <v>1.4241538211357459E-5</v>
      </c>
      <c r="S48" s="53">
        <f>IF($A48&lt;Customisation!$H$13,I48,I48*(1-Customisation!$H$11*Customisation!$H$12))</f>
        <v>3.2144255999999996E-5</v>
      </c>
      <c r="T48" s="53">
        <f>IF($A48&lt;Customisation!$H$13,J48,J48*(1-Customisation!$H$11*Customisation!$H$12))</f>
        <v>6.7459917843272166E-6</v>
      </c>
      <c r="U48" s="53">
        <f>IF($A48&lt;Customisation!$H$13,K48,K48*(1-Customisation!$H$11*Customisation!$H$12))</f>
        <v>1.1508580974060741E-3</v>
      </c>
      <c r="V48" s="53">
        <f>IF($A48&lt;Customisation!$H$13,L48,L48*(1-Customisation!$H$11*Customisation!$H$12))</f>
        <v>1.7825884594133238E-4</v>
      </c>
      <c r="W48" s="53">
        <f>IF($A48&lt;Customisation!$H$13,M48,M48*(1-Customisation!$H$11*Customisation!$H$12))</f>
        <v>4.3901910528000002E-5</v>
      </c>
      <c r="X48" s="53">
        <f>IF($A48&lt;Customisation!$H$13,N48,N48*(1-Customisation!$H$11*Customisation!$H$12))</f>
        <v>8.8732932032023429E-6</v>
      </c>
      <c r="Y48" s="53">
        <f>IF($A48&lt;Customisation!$H$13,O48,O48*(1-Customisation!$H$11*Customisation!$H$12))</f>
        <v>0.11654292887040001</v>
      </c>
      <c r="Z48" s="53">
        <f>IF($A48&lt;Customisation!$H$13,P48,P48*(1-Customisation!$H$11*Customisation!$H$12))</f>
        <v>2.4458417724185302E-2</v>
      </c>
      <c r="AA48" s="53">
        <f t="shared" ref="AA48:AJ48" si="66">G48-Q48</f>
        <v>9.4019903999999988E-5</v>
      </c>
      <c r="AB48" s="53">
        <f t="shared" si="66"/>
        <v>1.9731596834819683E-5</v>
      </c>
      <c r="AC48" s="53">
        <f t="shared" si="66"/>
        <v>4.4535743999999995E-5</v>
      </c>
      <c r="AD48" s="53">
        <f t="shared" si="66"/>
        <v>9.3465458691251123E-6</v>
      </c>
      <c r="AE48" s="53">
        <f t="shared" si="66"/>
        <v>1.5945095013679578E-3</v>
      </c>
      <c r="AF48" s="53">
        <f t="shared" si="66"/>
        <v>2.4697695067444139E-4</v>
      </c>
      <c r="AG48" s="53">
        <f t="shared" si="66"/>
        <v>6.0825929471999992E-5</v>
      </c>
      <c r="AH48" s="53">
        <f t="shared" si="66"/>
        <v>1.2293913865505536E-5</v>
      </c>
      <c r="AI48" s="53">
        <f t="shared" si="66"/>
        <v>0.16146978312959998</v>
      </c>
      <c r="AJ48" s="53">
        <f t="shared" si="66"/>
        <v>3.3887044404119326E-2</v>
      </c>
      <c r="AK48" s="1"/>
      <c r="AL48" s="55">
        <f t="shared" si="7"/>
        <v>16.187999999999999</v>
      </c>
      <c r="AM48" s="55">
        <f t="shared" si="8"/>
        <v>6.7860095999999999</v>
      </c>
      <c r="AN48" s="1"/>
      <c r="AO48" s="1"/>
      <c r="AP48" s="1"/>
      <c r="AQ48" s="1"/>
      <c r="AR48" s="1"/>
      <c r="AS48" s="1"/>
      <c r="AT48" s="1"/>
      <c r="AU48" s="1"/>
      <c r="AV48" s="1"/>
      <c r="AW48" s="1"/>
      <c r="AX48" s="1"/>
      <c r="AY48" s="53">
        <f>IF($A48&lt;Customisation!$H$13,G48,G48*(1-Customisation!$H$24*Customisation!$H$12))</f>
        <v>5.7888288E-5</v>
      </c>
      <c r="AZ48" s="53">
        <f>IF($A48&lt;Customisation!$H$13,H48,H48*(1-Customisation!$H$24*Customisation!$H$12))</f>
        <v>1.2148793092512947E-5</v>
      </c>
      <c r="BA48" s="53">
        <f>IF($A48&lt;Customisation!$H$13,I48,I48*(1-Customisation!$H$24*Customisation!$H$12))</f>
        <v>2.7420767999999999E-5</v>
      </c>
      <c r="BB48" s="53">
        <f>IF($A48&lt;Customisation!$H$13,J48,J48*(1-Customisation!$H$24*Customisation!$H$12))</f>
        <v>5.7546914648745536E-6</v>
      </c>
      <c r="BC48" s="53">
        <f>IF($A48&lt;Customisation!$H$13,K48,K48*(1-Customisation!$H$24*Customisation!$H$12))</f>
        <v>9.81743453321594E-4</v>
      </c>
      <c r="BD48" s="53">
        <f>IF($A48&lt;Customisation!$H$13,L48,L48*(1-Customisation!$H$24*Customisation!$H$12))</f>
        <v>1.5206432086980071E-4</v>
      </c>
      <c r="BE48" s="53">
        <f>IF($A48&lt;Customisation!$H$13,M48,M48*(1-Customisation!$H$24*Customisation!$H$12))</f>
        <v>3.7450675584E-5</v>
      </c>
      <c r="BF48" s="53">
        <f>IF($A48&lt;Customisation!$H$13,N48,N48*(1-Customisation!$H$24*Customisation!$H$12))</f>
        <v>7.5693932477699382E-6</v>
      </c>
      <c r="BG48" s="53">
        <f>IF($A48&lt;Customisation!$H$13,O48,O48*(1-Customisation!$H$24*Customisation!$H$12))</f>
        <v>9.94173458112E-2</v>
      </c>
      <c r="BH48" s="53">
        <f>IF($A48&lt;Customisation!$H$13,P48,P48*(1-Customisation!$H$24*Customisation!$H$12))</f>
        <v>2.0864337257081738E-2</v>
      </c>
      <c r="BI48" s="53">
        <f t="shared" si="13"/>
        <v>9.9718080000000002E-6</v>
      </c>
      <c r="BJ48" s="53">
        <f t="shared" si="14"/>
        <v>2.092745118844512E-6</v>
      </c>
      <c r="BK48" s="53">
        <f t="shared" si="15"/>
        <v>4.7234879999999969E-6</v>
      </c>
      <c r="BL48" s="53">
        <f t="shared" si="16"/>
        <v>9.9130031945266302E-7</v>
      </c>
      <c r="BM48" s="53">
        <f t="shared" si="17"/>
        <v>1.6911464408448013E-4</v>
      </c>
      <c r="BN48" s="53">
        <f t="shared" si="18"/>
        <v>2.6194525071531664E-5</v>
      </c>
      <c r="BO48" s="53">
        <f t="shared" si="19"/>
        <v>6.4512349440000016E-6</v>
      </c>
      <c r="BP48" s="53">
        <f t="shared" si="20"/>
        <v>1.3038999554324047E-6</v>
      </c>
      <c r="BQ48" s="53">
        <f t="shared" si="21"/>
        <v>1.7125583059200006E-2</v>
      </c>
      <c r="BR48" s="53">
        <f t="shared" si="22"/>
        <v>3.5940804671035637E-3</v>
      </c>
    </row>
    <row r="49" spans="1:70" ht="14.25" customHeight="1" x14ac:dyDescent="0.3">
      <c r="A49" s="1">
        <f t="shared" si="34"/>
        <v>45</v>
      </c>
      <c r="B49" s="52">
        <f>'Life table'!D47</f>
        <v>0.95518661543585792</v>
      </c>
      <c r="C49" s="52">
        <f>IF($A49&lt;Customisation!$H$13,0,B49)/LOOKUP(Customisation!$H$13,$A$4:$A$104,$B$4:$B$104)</f>
        <v>0.96877675510007388</v>
      </c>
      <c r="D49" s="1">
        <f>IF($A49&lt;=Customisation!$H$13,1,1/(1+Customisation!$H$21)^($A49-Customisation!$H$13))</f>
        <v>0.19987253960121634</v>
      </c>
      <c r="E49" s="1">
        <f t="shared" si="11"/>
        <v>28.802676668374453</v>
      </c>
      <c r="F49" s="1">
        <f t="shared" si="2"/>
        <v>0.1936318703484774</v>
      </c>
      <c r="G49" s="53">
        <f>'Age data'!M53*Customisation!$H$22</f>
        <v>1.7039999999999999E-4</v>
      </c>
      <c r="H49" s="53">
        <f t="shared" si="3"/>
        <v>3.4058280748047265E-5</v>
      </c>
      <c r="I49" s="53">
        <f>'Age data'!N53*Customisation!$H$22</f>
        <v>8.4489999999999999E-5</v>
      </c>
      <c r="J49" s="54">
        <f t="shared" si="4"/>
        <v>1.6887230870906769E-5</v>
      </c>
      <c r="K49" s="53">
        <f>I49*'Life table'!I47</f>
        <v>2.9477341221989606E-3</v>
      </c>
      <c r="L49" s="53">
        <f>J49*'Life table'!J47</f>
        <v>4.4117731176449173E-4</v>
      </c>
      <c r="M49" s="53">
        <f t="shared" si="5"/>
        <v>1.1153816E-4</v>
      </c>
      <c r="N49" s="53">
        <f>((G49-I49)*$AW$5+I49*$AW$6)/(1+Customisation!$H$21)^($A49-Customisation!$E$13)</f>
        <v>2.1477143401662992E-5</v>
      </c>
      <c r="O49" s="53">
        <f>G49*Customisation!$H$17</f>
        <v>0.29264496000000001</v>
      </c>
      <c r="P49" s="109">
        <f>O49/(1+Customisation!$H$21)^($A49-Customisation!$E$13)</f>
        <v>5.8491691356696372E-2</v>
      </c>
      <c r="Q49" s="53">
        <f>IF($A49&lt;Customisation!$H$13,G49,G49*(1-Customisation!$H$11*Customisation!$H$12))</f>
        <v>7.1431679999999994E-5</v>
      </c>
      <c r="R49" s="53">
        <f>IF($A49&lt;Customisation!$H$13,H49,H49*(1-Customisation!$H$11*Customisation!$H$12))</f>
        <v>1.4277231289581414E-5</v>
      </c>
      <c r="S49" s="53">
        <f>IF($A49&lt;Customisation!$H$13,I49,I49*(1-Customisation!$H$11*Customisation!$H$12))</f>
        <v>3.5418208000000001E-5</v>
      </c>
      <c r="T49" s="53">
        <f>IF($A49&lt;Customisation!$H$13,J49,J49*(1-Customisation!$H$11*Customisation!$H$12))</f>
        <v>7.0791271810841179E-6</v>
      </c>
      <c r="U49" s="53">
        <f>IF($A49&lt;Customisation!$H$13,K49,K49*(1-Customisation!$H$11*Customisation!$H$12))</f>
        <v>1.2356901440258043E-3</v>
      </c>
      <c r="V49" s="53">
        <f>IF($A49&lt;Customisation!$H$13,L49,L49*(1-Customisation!$H$11*Customisation!$H$12))</f>
        <v>1.8494152909167495E-4</v>
      </c>
      <c r="W49" s="53">
        <f>IF($A49&lt;Customisation!$H$13,M49,M49*(1-Customisation!$H$11*Customisation!$H$12))</f>
        <v>4.6756796672000001E-5</v>
      </c>
      <c r="X49" s="53">
        <f>IF($A49&lt;Customisation!$H$13,N49,N49*(1-Customisation!$H$11*Customisation!$H$12))</f>
        <v>9.0032185139771272E-6</v>
      </c>
      <c r="Y49" s="53">
        <f>IF($A49&lt;Customisation!$H$13,O49,O49*(1-Customisation!$H$11*Customisation!$H$12))</f>
        <v>0.12267676723200001</v>
      </c>
      <c r="Z49" s="53">
        <f>IF($A49&lt;Customisation!$H$13,P49,P49*(1-Customisation!$H$11*Customisation!$H$12))</f>
        <v>2.451971701672712E-2</v>
      </c>
      <c r="AA49" s="53">
        <f t="shared" ref="AA49:AJ49" si="67">G49-Q49</f>
        <v>9.896832E-5</v>
      </c>
      <c r="AB49" s="53">
        <f t="shared" si="67"/>
        <v>1.9781049458465853E-5</v>
      </c>
      <c r="AC49" s="53">
        <f t="shared" si="67"/>
        <v>4.9071791999999998E-5</v>
      </c>
      <c r="AD49" s="53">
        <f t="shared" si="67"/>
        <v>9.8081036898226514E-6</v>
      </c>
      <c r="AE49" s="53">
        <f t="shared" si="67"/>
        <v>1.7120439781731563E-3</v>
      </c>
      <c r="AF49" s="53">
        <f t="shared" si="67"/>
        <v>2.562357826728168E-4</v>
      </c>
      <c r="AG49" s="53">
        <f t="shared" si="67"/>
        <v>6.4781363327999999E-5</v>
      </c>
      <c r="AH49" s="53">
        <f t="shared" si="67"/>
        <v>1.2473924887685865E-5</v>
      </c>
      <c r="AI49" s="53">
        <f t="shared" si="67"/>
        <v>0.16996819276800001</v>
      </c>
      <c r="AJ49" s="53">
        <f t="shared" si="67"/>
        <v>3.3971974339969249E-2</v>
      </c>
      <c r="AK49" s="1"/>
      <c r="AL49" s="55">
        <f t="shared" si="7"/>
        <v>17.04</v>
      </c>
      <c r="AM49" s="55">
        <f t="shared" si="8"/>
        <v>7.1431679999999993</v>
      </c>
      <c r="AN49" s="1"/>
      <c r="AO49" s="1"/>
      <c r="AP49" s="1"/>
      <c r="AQ49" s="1"/>
      <c r="AR49" s="1"/>
      <c r="AS49" s="1"/>
      <c r="AT49" s="1"/>
      <c r="AU49" s="1"/>
      <c r="AV49" s="1"/>
      <c r="AW49" s="1"/>
      <c r="AX49" s="1"/>
      <c r="AY49" s="53">
        <f>IF($A49&lt;Customisation!$H$13,G49,G49*(1-Customisation!$H$24*Customisation!$H$12))</f>
        <v>6.0935040000000001E-5</v>
      </c>
      <c r="AZ49" s="53">
        <f>IF($A49&lt;Customisation!$H$13,H49,H49*(1-Customisation!$H$24*Customisation!$H$12))</f>
        <v>1.2179241195501703E-5</v>
      </c>
      <c r="BA49" s="53">
        <f>IF($A49&lt;Customisation!$H$13,I49,I49*(1-Customisation!$H$24*Customisation!$H$12))</f>
        <v>3.0213624000000001E-5</v>
      </c>
      <c r="BB49" s="53">
        <f>IF($A49&lt;Customisation!$H$13,J49,J49*(1-Customisation!$H$24*Customisation!$H$12))</f>
        <v>6.038873759436261E-6</v>
      </c>
      <c r="BC49" s="53">
        <f>IF($A49&lt;Customisation!$H$13,K49,K49*(1-Customisation!$H$24*Customisation!$H$12))</f>
        <v>1.0541097220983485E-3</v>
      </c>
      <c r="BD49" s="53">
        <f>IF($A49&lt;Customisation!$H$13,L49,L49*(1-Customisation!$H$24*Customisation!$H$12))</f>
        <v>1.5776500668698224E-4</v>
      </c>
      <c r="BE49" s="53">
        <f>IF($A49&lt;Customisation!$H$13,M49,M49*(1-Customisation!$H$24*Customisation!$H$12))</f>
        <v>3.9886046016000002E-5</v>
      </c>
      <c r="BF49" s="53">
        <f>IF($A49&lt;Customisation!$H$13,N49,N49*(1-Customisation!$H$24*Customisation!$H$12))</f>
        <v>7.6802264804346864E-6</v>
      </c>
      <c r="BG49" s="53">
        <f>IF($A49&lt;Customisation!$H$13,O49,O49*(1-Customisation!$H$24*Customisation!$H$12))</f>
        <v>0.10464983769600002</v>
      </c>
      <c r="BH49" s="53">
        <f>IF($A49&lt;Customisation!$H$13,P49,P49*(1-Customisation!$H$24*Customisation!$H$12))</f>
        <v>2.0916628829154623E-2</v>
      </c>
      <c r="BI49" s="53">
        <f t="shared" si="13"/>
        <v>1.0496639999999993E-5</v>
      </c>
      <c r="BJ49" s="53">
        <f t="shared" si="14"/>
        <v>2.0979900940797108E-6</v>
      </c>
      <c r="BK49" s="53">
        <f t="shared" si="15"/>
        <v>5.2045840000000005E-6</v>
      </c>
      <c r="BL49" s="53">
        <f t="shared" si="16"/>
        <v>1.0402534216478569E-6</v>
      </c>
      <c r="BM49" s="53">
        <f t="shared" si="17"/>
        <v>1.8158042192745584E-4</v>
      </c>
      <c r="BN49" s="53">
        <f t="shared" si="18"/>
        <v>2.7176522404692705E-5</v>
      </c>
      <c r="BO49" s="53">
        <f t="shared" si="19"/>
        <v>6.8707506559999992E-6</v>
      </c>
      <c r="BP49" s="53">
        <f t="shared" si="20"/>
        <v>1.3229920335424408E-6</v>
      </c>
      <c r="BQ49" s="53">
        <f t="shared" si="21"/>
        <v>1.8026929535999991E-2</v>
      </c>
      <c r="BR49" s="53">
        <f t="shared" si="22"/>
        <v>3.6030881875724965E-3</v>
      </c>
    </row>
    <row r="50" spans="1:70" ht="14.25" customHeight="1" x14ac:dyDescent="0.3">
      <c r="A50" s="1">
        <f t="shared" si="34"/>
        <v>46</v>
      </c>
      <c r="B50" s="52">
        <f>'Life table'!D48</f>
        <v>0.95270313023572462</v>
      </c>
      <c r="C50" s="52">
        <f>IF($A50&lt;Customisation!$H$13,0,B50)/LOOKUP(Customisation!$H$13,$A$4:$A$104,$B$4:$B$104)</f>
        <v>0.96625793553681372</v>
      </c>
      <c r="D50" s="1">
        <f>IF($A50&lt;=Customisation!$H$13,1,1/(1+Customisation!$H$21)^($A50-Customisation!$H$13))</f>
        <v>0.19035479962020604</v>
      </c>
      <c r="E50" s="1">
        <f t="shared" si="11"/>
        <v>29.002549207975669</v>
      </c>
      <c r="F50" s="1">
        <f t="shared" si="2"/>
        <v>0.18393183570054414</v>
      </c>
      <c r="G50" s="53">
        <f>'Age data'!M54*Customisation!$H$22</f>
        <v>1.7394999999999997E-4</v>
      </c>
      <c r="H50" s="53">
        <f t="shared" si="3"/>
        <v>3.3112217393934835E-5</v>
      </c>
      <c r="I50" s="53">
        <f>'Age data'!N54*Customisation!$H$22</f>
        <v>8.5909999999999996E-5</v>
      </c>
      <c r="J50" s="54">
        <f t="shared" si="4"/>
        <v>1.6353380835371899E-5</v>
      </c>
      <c r="K50" s="53">
        <f>I50*'Life table'!I48</f>
        <v>2.9190671296890759E-3</v>
      </c>
      <c r="L50" s="53">
        <f>J50*'Life table'!J48</f>
        <v>4.2213517733925978E-4</v>
      </c>
      <c r="M50" s="53">
        <f t="shared" si="5"/>
        <v>1.1374483999999999E-4</v>
      </c>
      <c r="N50" s="53">
        <f>((G50-I50)*$AW$5+I50*$AW$6)/(1+Customisation!$H$21)^($A50-Customisation!$E$13)</f>
        <v>2.0858502995615312E-5</v>
      </c>
      <c r="O50" s="53">
        <f>G50*Customisation!$H$17</f>
        <v>0.29874172999999998</v>
      </c>
      <c r="P50" s="109">
        <f>O50/(1+Customisation!$H$21)^($A50-Customisation!$E$13)</f>
        <v>5.6866922152343694E-2</v>
      </c>
      <c r="Q50" s="53">
        <f>IF($A50&lt;Customisation!$H$13,G50,G50*(1-Customisation!$H$11*Customisation!$H$12))</f>
        <v>7.2919839999999989E-5</v>
      </c>
      <c r="R50" s="53">
        <f>IF($A50&lt;Customisation!$H$13,H50,H50*(1-Customisation!$H$11*Customisation!$H$12))</f>
        <v>1.3880641531537484E-5</v>
      </c>
      <c r="S50" s="53">
        <f>IF($A50&lt;Customisation!$H$13,I50,I50*(1-Customisation!$H$11*Customisation!$H$12))</f>
        <v>3.6013472E-5</v>
      </c>
      <c r="T50" s="53">
        <f>IF($A50&lt;Customisation!$H$13,J50,J50*(1-Customisation!$H$11*Customisation!$H$12))</f>
        <v>6.8553372461879007E-6</v>
      </c>
      <c r="U50" s="53">
        <f>IF($A50&lt;Customisation!$H$13,K50,K50*(1-Customisation!$H$11*Customisation!$H$12))</f>
        <v>1.2236729407656608E-3</v>
      </c>
      <c r="V50" s="53">
        <f>IF($A50&lt;Customisation!$H$13,L50,L50*(1-Customisation!$H$11*Customisation!$H$12))</f>
        <v>1.769590663406177E-4</v>
      </c>
      <c r="W50" s="53">
        <f>IF($A50&lt;Customisation!$H$13,M50,M50*(1-Customisation!$H$11*Customisation!$H$12))</f>
        <v>4.7681836928E-5</v>
      </c>
      <c r="X50" s="53">
        <f>IF($A50&lt;Customisation!$H$13,N50,N50*(1-Customisation!$H$11*Customisation!$H$12))</f>
        <v>8.7438844557619395E-6</v>
      </c>
      <c r="Y50" s="53">
        <f>IF($A50&lt;Customisation!$H$13,O50,O50*(1-Customisation!$H$11*Customisation!$H$12))</f>
        <v>0.125232533216</v>
      </c>
      <c r="Z50" s="53">
        <f>IF($A50&lt;Customisation!$H$13,P50,P50*(1-Customisation!$H$11*Customisation!$H$12))</f>
        <v>2.3838613766262479E-2</v>
      </c>
      <c r="AA50" s="53">
        <f t="shared" ref="AA50:AJ50" si="68">G50-Q50</f>
        <v>1.0103015999999998E-4</v>
      </c>
      <c r="AB50" s="53">
        <f t="shared" si="68"/>
        <v>1.9231575862397351E-5</v>
      </c>
      <c r="AC50" s="53">
        <f t="shared" si="68"/>
        <v>4.9896527999999996E-5</v>
      </c>
      <c r="AD50" s="53">
        <f t="shared" si="68"/>
        <v>9.4980435891839993E-6</v>
      </c>
      <c r="AE50" s="53">
        <f t="shared" si="68"/>
        <v>1.6953941889234151E-3</v>
      </c>
      <c r="AF50" s="53">
        <f t="shared" si="68"/>
        <v>2.4517611099864208E-4</v>
      </c>
      <c r="AG50" s="53">
        <f t="shared" si="68"/>
        <v>6.6063003071999992E-5</v>
      </c>
      <c r="AH50" s="53">
        <f t="shared" si="68"/>
        <v>1.2114618539853373E-5</v>
      </c>
      <c r="AI50" s="53">
        <f t="shared" si="68"/>
        <v>0.17350919678399998</v>
      </c>
      <c r="AJ50" s="53">
        <f t="shared" si="68"/>
        <v>3.3028308386081215E-2</v>
      </c>
      <c r="AK50" s="1"/>
      <c r="AL50" s="55">
        <f t="shared" si="7"/>
        <v>17.394999999999996</v>
      </c>
      <c r="AM50" s="55">
        <f t="shared" si="8"/>
        <v>7.2919839999999985</v>
      </c>
      <c r="AN50" s="1"/>
      <c r="AO50" s="1"/>
      <c r="AP50" s="1"/>
      <c r="AQ50" s="1"/>
      <c r="AR50" s="1"/>
      <c r="AS50" s="1"/>
      <c r="AT50" s="1"/>
      <c r="AU50" s="1"/>
      <c r="AV50" s="1"/>
      <c r="AW50" s="1"/>
      <c r="AX50" s="1"/>
      <c r="AY50" s="53">
        <f>IF($A50&lt;Customisation!$H$13,G50,G50*(1-Customisation!$H$24*Customisation!$H$12))</f>
        <v>6.2204519999999998E-5</v>
      </c>
      <c r="AZ50" s="53">
        <f>IF($A50&lt;Customisation!$H$13,H50,H50*(1-Customisation!$H$24*Customisation!$H$12))</f>
        <v>1.1840928940071097E-5</v>
      </c>
      <c r="BA50" s="53">
        <f>IF($A50&lt;Customisation!$H$13,I50,I50*(1-Customisation!$H$24*Customisation!$H$12))</f>
        <v>3.0721416000000004E-5</v>
      </c>
      <c r="BB50" s="53">
        <f>IF($A50&lt;Customisation!$H$13,J50,J50*(1-Customisation!$H$24*Customisation!$H$12))</f>
        <v>5.8479689867289918E-6</v>
      </c>
      <c r="BC50" s="53">
        <f>IF($A50&lt;Customisation!$H$13,K50,K50*(1-Customisation!$H$24*Customisation!$H$12))</f>
        <v>1.0438584055768136E-3</v>
      </c>
      <c r="BD50" s="53">
        <f>IF($A50&lt;Customisation!$H$13,L50,L50*(1-Customisation!$H$24*Customisation!$H$12))</f>
        <v>1.509555394165193E-4</v>
      </c>
      <c r="BE50" s="53">
        <f>IF($A50&lt;Customisation!$H$13,M50,M50*(1-Customisation!$H$24*Customisation!$H$12))</f>
        <v>4.0675154784000002E-5</v>
      </c>
      <c r="BF50" s="53">
        <f>IF($A50&lt;Customisation!$H$13,N50,N50*(1-Customisation!$H$24*Customisation!$H$12))</f>
        <v>7.4590006712320359E-6</v>
      </c>
      <c r="BG50" s="53">
        <f>IF($A50&lt;Customisation!$H$13,O50,O50*(1-Customisation!$H$24*Customisation!$H$12))</f>
        <v>0.106830042648</v>
      </c>
      <c r="BH50" s="53">
        <f>IF($A50&lt;Customisation!$H$13,P50,P50*(1-Customisation!$H$24*Customisation!$H$12))</f>
        <v>2.0335611361678108E-2</v>
      </c>
      <c r="BI50" s="53">
        <f t="shared" si="13"/>
        <v>1.071531999999999E-5</v>
      </c>
      <c r="BJ50" s="53">
        <f t="shared" si="14"/>
        <v>2.0397125914663863E-6</v>
      </c>
      <c r="BK50" s="53">
        <f t="shared" si="15"/>
        <v>5.2920559999999959E-6</v>
      </c>
      <c r="BL50" s="53">
        <f t="shared" si="16"/>
        <v>1.0073682594589089E-6</v>
      </c>
      <c r="BM50" s="53">
        <f t="shared" si="17"/>
        <v>1.7981453518884716E-4</v>
      </c>
      <c r="BN50" s="53">
        <f t="shared" si="18"/>
        <v>2.6003526924098404E-5</v>
      </c>
      <c r="BO50" s="53">
        <f t="shared" si="19"/>
        <v>7.0066821439999981E-6</v>
      </c>
      <c r="BP50" s="53">
        <f t="shared" si="20"/>
        <v>1.2848837845299036E-6</v>
      </c>
      <c r="BQ50" s="53">
        <f t="shared" si="21"/>
        <v>1.8402490568000002E-2</v>
      </c>
      <c r="BR50" s="53">
        <f t="shared" si="22"/>
        <v>3.5030024045843711E-3</v>
      </c>
    </row>
    <row r="51" spans="1:70" ht="14.25" customHeight="1" x14ac:dyDescent="0.3">
      <c r="A51" s="1">
        <f t="shared" si="34"/>
        <v>47</v>
      </c>
      <c r="B51" s="52">
        <f>'Life table'!D49</f>
        <v>0.95004508850236702</v>
      </c>
      <c r="C51" s="52">
        <f>IF($A51&lt;Customisation!$H$13,0,B51)/LOOKUP(Customisation!$H$13,$A$4:$A$104,$B$4:$B$104)</f>
        <v>0.96356207589666598</v>
      </c>
      <c r="D51" s="1">
        <f>IF($A51&lt;=Customisation!$H$13,1,1/(1+Customisation!$H$21)^($A51-Customisation!$H$13))</f>
        <v>0.18129028535257716</v>
      </c>
      <c r="E51" s="1">
        <f t="shared" si="11"/>
        <v>29.192904007595875</v>
      </c>
      <c r="F51" s="1">
        <f t="shared" si="2"/>
        <v>0.1746844436942282</v>
      </c>
      <c r="G51" s="53">
        <f>'Age data'!M55*Customisation!$H$22</f>
        <v>1.7678999999999997E-4</v>
      </c>
      <c r="H51" s="53">
        <f t="shared" si="3"/>
        <v>3.2050309547482109E-5</v>
      </c>
      <c r="I51" s="53">
        <f>'Age data'!N55*Customisation!$H$22</f>
        <v>8.7330000000000006E-5</v>
      </c>
      <c r="J51" s="54">
        <f t="shared" si="4"/>
        <v>1.5832080619840563E-5</v>
      </c>
      <c r="K51" s="53">
        <f>I51*'Life table'!I49</f>
        <v>2.8881659815936569E-3</v>
      </c>
      <c r="L51" s="53">
        <f>J51*'Life table'!J49</f>
        <v>4.0352816236972905E-4</v>
      </c>
      <c r="M51" s="53">
        <f t="shared" si="5"/>
        <v>1.1560787999999999E-4</v>
      </c>
      <c r="N51" s="53">
        <f>((G51-I51)*$AW$5+I51*$AW$6)/(1+Customisation!$H$21)^($A51-Customisation!$E$13)</f>
        <v>2.0190644854965529E-5</v>
      </c>
      <c r="O51" s="53">
        <f>G51*Customisation!$H$17</f>
        <v>0.30361914599999995</v>
      </c>
      <c r="P51" s="109">
        <f>O51/(1+Customisation!$H$21)^($A51-Customisation!$E$13)</f>
        <v>5.5043201616845776E-2</v>
      </c>
      <c r="Q51" s="53">
        <f>IF($A51&lt;Customisation!$H$13,G51,G51*(1-Customisation!$H$11*Customisation!$H$12))</f>
        <v>7.4110367999999987E-5</v>
      </c>
      <c r="R51" s="53">
        <f>IF($A51&lt;Customisation!$H$13,H51,H51*(1-Customisation!$H$11*Customisation!$H$12))</f>
        <v>1.3435489762304501E-5</v>
      </c>
      <c r="S51" s="53">
        <f>IF($A51&lt;Customisation!$H$13,I51,I51*(1-Customisation!$H$11*Customisation!$H$12))</f>
        <v>3.6608736000000006E-5</v>
      </c>
      <c r="T51" s="53">
        <f>IF($A51&lt;Customisation!$H$13,J51,J51*(1-Customisation!$H$11*Customisation!$H$12))</f>
        <v>6.6368081958371641E-6</v>
      </c>
      <c r="U51" s="53">
        <f>IF($A51&lt;Customisation!$H$13,K51,K51*(1-Customisation!$H$11*Customisation!$H$12))</f>
        <v>1.2107191794840609E-3</v>
      </c>
      <c r="V51" s="53">
        <f>IF($A51&lt;Customisation!$H$13,L51,L51*(1-Customisation!$H$11*Customisation!$H$12))</f>
        <v>1.6915900566539044E-4</v>
      </c>
      <c r="W51" s="53">
        <f>IF($A51&lt;Customisation!$H$13,M51,M51*(1-Customisation!$H$11*Customisation!$H$12))</f>
        <v>4.8462823295999996E-5</v>
      </c>
      <c r="X51" s="53">
        <f>IF($A51&lt;Customisation!$H$13,N51,N51*(1-Customisation!$H$11*Customisation!$H$12))</f>
        <v>8.4639183232015498E-6</v>
      </c>
      <c r="Y51" s="53">
        <f>IF($A51&lt;Customisation!$H$13,O51,O51*(1-Customisation!$H$11*Customisation!$H$12))</f>
        <v>0.12727714600319998</v>
      </c>
      <c r="Z51" s="53">
        <f>IF($A51&lt;Customisation!$H$13,P51,P51*(1-Customisation!$H$11*Customisation!$H$12))</f>
        <v>2.3074110117781751E-2</v>
      </c>
      <c r="AA51" s="53">
        <f t="shared" ref="AA51:AJ51" si="69">G51-Q51</f>
        <v>1.0267963199999998E-4</v>
      </c>
      <c r="AB51" s="53">
        <f t="shared" si="69"/>
        <v>1.8614819785177609E-5</v>
      </c>
      <c r="AC51" s="53">
        <f t="shared" si="69"/>
        <v>5.0721264E-5</v>
      </c>
      <c r="AD51" s="53">
        <f t="shared" si="69"/>
        <v>9.1952724240033989E-6</v>
      </c>
      <c r="AE51" s="53">
        <f t="shared" si="69"/>
        <v>1.6774468021095959E-3</v>
      </c>
      <c r="AF51" s="53">
        <f t="shared" si="69"/>
        <v>2.3436915670433861E-4</v>
      </c>
      <c r="AG51" s="53">
        <f t="shared" si="69"/>
        <v>6.7145056703999984E-5</v>
      </c>
      <c r="AH51" s="53">
        <f t="shared" si="69"/>
        <v>1.1726726531763979E-5</v>
      </c>
      <c r="AI51" s="53">
        <f t="shared" si="69"/>
        <v>0.17634199999679998</v>
      </c>
      <c r="AJ51" s="53">
        <f t="shared" si="69"/>
        <v>3.1969091499064024E-2</v>
      </c>
      <c r="AK51" s="1"/>
      <c r="AL51" s="55">
        <f t="shared" si="7"/>
        <v>17.678999999999995</v>
      </c>
      <c r="AM51" s="55">
        <f t="shared" si="8"/>
        <v>7.4110367999999989</v>
      </c>
      <c r="AN51" s="1"/>
      <c r="AO51" s="1"/>
      <c r="AP51" s="1"/>
      <c r="AQ51" s="1"/>
      <c r="AR51" s="1"/>
      <c r="AS51" s="1"/>
      <c r="AT51" s="1"/>
      <c r="AU51" s="1"/>
      <c r="AV51" s="1"/>
      <c r="AW51" s="1"/>
      <c r="AX51" s="1"/>
      <c r="AY51" s="53">
        <f>IF($A51&lt;Customisation!$H$13,G51,G51*(1-Customisation!$H$24*Customisation!$H$12))</f>
        <v>6.3220103999999999E-5</v>
      </c>
      <c r="AZ51" s="53">
        <f>IF($A51&lt;Customisation!$H$13,H51,H51*(1-Customisation!$H$24*Customisation!$H$12))</f>
        <v>1.1461190694179603E-5</v>
      </c>
      <c r="BA51" s="53">
        <f>IF($A51&lt;Customisation!$H$13,I51,I51*(1-Customisation!$H$24*Customisation!$H$12))</f>
        <v>3.1229208000000004E-5</v>
      </c>
      <c r="BB51" s="53">
        <f>IF($A51&lt;Customisation!$H$13,J51,J51*(1-Customisation!$H$24*Customisation!$H$12))</f>
        <v>5.6615520296549857E-6</v>
      </c>
      <c r="BC51" s="53">
        <f>IF($A51&lt;Customisation!$H$13,K51,K51*(1-Customisation!$H$24*Customisation!$H$12))</f>
        <v>1.0328081550178918E-3</v>
      </c>
      <c r="BD51" s="53">
        <f>IF($A51&lt;Customisation!$H$13,L51,L51*(1-Customisation!$H$24*Customisation!$H$12))</f>
        <v>1.4430167086341511E-4</v>
      </c>
      <c r="BE51" s="53">
        <f>IF($A51&lt;Customisation!$H$13,M51,M51*(1-Customisation!$H$24*Customisation!$H$12))</f>
        <v>4.1341377888000001E-5</v>
      </c>
      <c r="BF51" s="53">
        <f>IF($A51&lt;Customisation!$H$13,N51,N51*(1-Customisation!$H$24*Customisation!$H$12))</f>
        <v>7.2201746001356736E-6</v>
      </c>
      <c r="BG51" s="53">
        <f>IF($A51&lt;Customisation!$H$13,O51,O51*(1-Customisation!$H$24*Customisation!$H$12))</f>
        <v>0.10857420660959999</v>
      </c>
      <c r="BH51" s="53">
        <f>IF($A51&lt;Customisation!$H$13,P51,P51*(1-Customisation!$H$24*Customisation!$H$12))</f>
        <v>1.9683448898184051E-2</v>
      </c>
      <c r="BI51" s="53">
        <f t="shared" si="13"/>
        <v>1.0890263999999988E-5</v>
      </c>
      <c r="BJ51" s="53">
        <f t="shared" si="14"/>
        <v>1.9742990681248979E-6</v>
      </c>
      <c r="BK51" s="53">
        <f t="shared" si="15"/>
        <v>5.3795280000000015E-6</v>
      </c>
      <c r="BL51" s="53">
        <f t="shared" si="16"/>
        <v>9.7525616618217839E-7</v>
      </c>
      <c r="BM51" s="53">
        <f t="shared" si="17"/>
        <v>1.7791102446616911E-4</v>
      </c>
      <c r="BN51" s="53">
        <f t="shared" si="18"/>
        <v>2.4857334801975324E-5</v>
      </c>
      <c r="BO51" s="53">
        <f t="shared" si="19"/>
        <v>7.1214454079999946E-6</v>
      </c>
      <c r="BP51" s="53">
        <f t="shared" si="20"/>
        <v>1.2437437230658762E-6</v>
      </c>
      <c r="BQ51" s="53">
        <f t="shared" si="21"/>
        <v>1.8702939393599988E-2</v>
      </c>
      <c r="BR51" s="53">
        <f t="shared" si="22"/>
        <v>3.3906612195977008E-3</v>
      </c>
    </row>
    <row r="52" spans="1:70" ht="14.25" customHeight="1" x14ac:dyDescent="0.3">
      <c r="A52" s="1">
        <f t="shared" si="34"/>
        <v>48</v>
      </c>
      <c r="B52" s="52">
        <f>'Life table'!D50</f>
        <v>0.94719495323685987</v>
      </c>
      <c r="C52" s="52">
        <f>IF($A52&lt;Customisation!$H$13,0,B52)/LOOKUP(Customisation!$H$13,$A$4:$A$104,$B$4:$B$104)</f>
        <v>0.96067138966897603</v>
      </c>
      <c r="D52" s="1">
        <f>IF($A52&lt;=Customisation!$H$13,1,1/(1+Customisation!$H$21)^($A52-Customisation!$H$13))</f>
        <v>0.17265741462150208</v>
      </c>
      <c r="E52" s="1">
        <f t="shared" si="11"/>
        <v>29.374194292948452</v>
      </c>
      <c r="F52" s="1">
        <f t="shared" si="2"/>
        <v>0.16586703844109099</v>
      </c>
      <c r="G52" s="53">
        <f>'Age data'!M56*Customisation!$H$22</f>
        <v>1.8034E-4</v>
      </c>
      <c r="H52" s="53">
        <f t="shared" si="3"/>
        <v>3.1137038152841682E-5</v>
      </c>
      <c r="I52" s="53">
        <f>'Age data'!N56*Customisation!$H$22</f>
        <v>8.9460000000000001E-5</v>
      </c>
      <c r="J52" s="54">
        <f t="shared" si="4"/>
        <v>1.5445932312039577E-5</v>
      </c>
      <c r="K52" s="53">
        <f>I52*'Life table'!I50</f>
        <v>2.8779169953013573E-3</v>
      </c>
      <c r="L52" s="53">
        <f>J52*'Life table'!J50</f>
        <v>3.8845507850857129E-4</v>
      </c>
      <c r="M52" s="53">
        <f t="shared" si="5"/>
        <v>1.1805880000000002E-4</v>
      </c>
      <c r="N52" s="53">
        <f>((G52-I52)*$AW$5+I52*$AW$6)/(1+Customisation!$H$21)^($A52-Customisation!$E$13)</f>
        <v>1.9637443668610275E-5</v>
      </c>
      <c r="O52" s="53">
        <f>G52*Customisation!$H$17</f>
        <v>0.30971591600000004</v>
      </c>
      <c r="P52" s="109">
        <f>O52/(1+Customisation!$H$21)^($A52-Customisation!$E$13)</f>
        <v>5.3474749323690313E-2</v>
      </c>
      <c r="Q52" s="53">
        <f>IF($A52&lt;Customisation!$H$13,G52,G52*(1-Customisation!$H$11*Customisation!$H$12))</f>
        <v>7.5598528000000008E-5</v>
      </c>
      <c r="R52" s="53">
        <f>IF($A52&lt;Customisation!$H$13,H52,H52*(1-Customisation!$H$11*Customisation!$H$12))</f>
        <v>1.3052646393671234E-5</v>
      </c>
      <c r="S52" s="53">
        <f>IF($A52&lt;Customisation!$H$13,I52,I52*(1-Customisation!$H$11*Customisation!$H$12))</f>
        <v>3.7501632000000001E-5</v>
      </c>
      <c r="T52" s="53">
        <f>IF($A52&lt;Customisation!$H$13,J52,J52*(1-Customisation!$H$11*Customisation!$H$12))</f>
        <v>6.4749348252069912E-6</v>
      </c>
      <c r="U52" s="53">
        <f>IF($A52&lt;Customisation!$H$13,K52,K52*(1-Customisation!$H$11*Customisation!$H$12))</f>
        <v>1.206422804430329E-3</v>
      </c>
      <c r="V52" s="53">
        <f>IF($A52&lt;Customisation!$H$13,L52,L52*(1-Customisation!$H$11*Customisation!$H$12))</f>
        <v>1.6284036891079309E-4</v>
      </c>
      <c r="W52" s="53">
        <f>IF($A52&lt;Customisation!$H$13,M52,M52*(1-Customisation!$H$11*Customisation!$H$12))</f>
        <v>4.9490248960000011E-5</v>
      </c>
      <c r="X52" s="53">
        <f>IF($A52&lt;Customisation!$H$13,N52,N52*(1-Customisation!$H$11*Customisation!$H$12))</f>
        <v>8.2320163858814282E-6</v>
      </c>
      <c r="Y52" s="53">
        <f>IF($A52&lt;Customisation!$H$13,O52,O52*(1-Customisation!$H$11*Customisation!$H$12))</f>
        <v>0.12983291198720001</v>
      </c>
      <c r="Z52" s="53">
        <f>IF($A52&lt;Customisation!$H$13,P52,P52*(1-Customisation!$H$11*Customisation!$H$12))</f>
        <v>2.2416614916490982E-2</v>
      </c>
      <c r="AA52" s="53">
        <f t="shared" ref="AA52:AJ52" si="70">G52-Q52</f>
        <v>1.0474147199999999E-4</v>
      </c>
      <c r="AB52" s="53">
        <f t="shared" si="70"/>
        <v>1.8084391759170448E-5</v>
      </c>
      <c r="AC52" s="53">
        <f t="shared" si="70"/>
        <v>5.1958368E-5</v>
      </c>
      <c r="AD52" s="53">
        <f t="shared" si="70"/>
        <v>8.9709974868325857E-6</v>
      </c>
      <c r="AE52" s="53">
        <f t="shared" si="70"/>
        <v>1.6714941908710283E-3</v>
      </c>
      <c r="AF52" s="53">
        <f t="shared" si="70"/>
        <v>2.256147095977782E-4</v>
      </c>
      <c r="AG52" s="53">
        <f t="shared" si="70"/>
        <v>6.8568551040000005E-5</v>
      </c>
      <c r="AH52" s="53">
        <f t="shared" si="70"/>
        <v>1.1405427282728847E-5</v>
      </c>
      <c r="AI52" s="53">
        <f t="shared" si="70"/>
        <v>0.17988300401280002</v>
      </c>
      <c r="AJ52" s="53">
        <f t="shared" si="70"/>
        <v>3.1058134407199331E-2</v>
      </c>
      <c r="AK52" s="1"/>
      <c r="AL52" s="55">
        <f t="shared" si="7"/>
        <v>18.033999999999999</v>
      </c>
      <c r="AM52" s="55">
        <f t="shared" si="8"/>
        <v>7.5598528000000007</v>
      </c>
      <c r="AN52" s="1"/>
      <c r="AO52" s="1"/>
      <c r="AP52" s="1"/>
      <c r="AQ52" s="1"/>
      <c r="AR52" s="1"/>
      <c r="AS52" s="1"/>
      <c r="AT52" s="1"/>
      <c r="AU52" s="1"/>
      <c r="AV52" s="1"/>
      <c r="AW52" s="1"/>
      <c r="AX52" s="1"/>
      <c r="AY52" s="53">
        <f>IF($A52&lt;Customisation!$H$13,G52,G52*(1-Customisation!$H$24*Customisation!$H$12))</f>
        <v>6.448958400000001E-5</v>
      </c>
      <c r="AZ52" s="53">
        <f>IF($A52&lt;Customisation!$H$13,H52,H52*(1-Customisation!$H$24*Customisation!$H$12))</f>
        <v>1.1134604843456186E-5</v>
      </c>
      <c r="BA52" s="53">
        <f>IF($A52&lt;Customisation!$H$13,I52,I52*(1-Customisation!$H$24*Customisation!$H$12))</f>
        <v>3.1990896000000001E-5</v>
      </c>
      <c r="BB52" s="53">
        <f>IF($A52&lt;Customisation!$H$13,J52,J52*(1-Customisation!$H$24*Customisation!$H$12))</f>
        <v>5.523465394785353E-6</v>
      </c>
      <c r="BC52" s="53">
        <f>IF($A52&lt;Customisation!$H$13,K52,K52*(1-Customisation!$H$24*Customisation!$H$12))</f>
        <v>1.0291431175197653E-3</v>
      </c>
      <c r="BD52" s="53">
        <f>IF($A52&lt;Customisation!$H$13,L52,L52*(1-Customisation!$H$24*Customisation!$H$12))</f>
        <v>1.389115360746651E-4</v>
      </c>
      <c r="BE52" s="53">
        <f>IF($A52&lt;Customisation!$H$13,M52,M52*(1-Customisation!$H$24*Customisation!$H$12))</f>
        <v>4.221782688000001E-5</v>
      </c>
      <c r="BF52" s="53">
        <f>IF($A52&lt;Customisation!$H$13,N52,N52*(1-Customisation!$H$24*Customisation!$H$12))</f>
        <v>7.0223498558950349E-6</v>
      </c>
      <c r="BG52" s="53">
        <f>IF($A52&lt;Customisation!$H$13,O52,O52*(1-Customisation!$H$24*Customisation!$H$12))</f>
        <v>0.11075441156160003</v>
      </c>
      <c r="BH52" s="53">
        <f>IF($A52&lt;Customisation!$H$13,P52,P52*(1-Customisation!$H$24*Customisation!$H$12))</f>
        <v>1.9122570358151656E-2</v>
      </c>
      <c r="BI52" s="53">
        <f t="shared" si="13"/>
        <v>1.1108943999999998E-5</v>
      </c>
      <c r="BJ52" s="53">
        <f t="shared" si="14"/>
        <v>1.9180415502150484E-6</v>
      </c>
      <c r="BK52" s="53">
        <f t="shared" si="15"/>
        <v>5.5107359999999997E-6</v>
      </c>
      <c r="BL52" s="53">
        <f t="shared" si="16"/>
        <v>9.5146943042163816E-7</v>
      </c>
      <c r="BM52" s="53">
        <f t="shared" si="17"/>
        <v>1.7727968691056361E-4</v>
      </c>
      <c r="BN52" s="53">
        <f t="shared" si="18"/>
        <v>2.3928832836127989E-5</v>
      </c>
      <c r="BO52" s="53">
        <f t="shared" si="19"/>
        <v>7.2724220800000005E-6</v>
      </c>
      <c r="BP52" s="53">
        <f t="shared" si="20"/>
        <v>1.2096665299863932E-6</v>
      </c>
      <c r="BQ52" s="53">
        <f t="shared" si="21"/>
        <v>1.9078500425599984E-2</v>
      </c>
      <c r="BR52" s="53">
        <f t="shared" si="22"/>
        <v>3.2940445583393256E-3</v>
      </c>
    </row>
    <row r="53" spans="1:70" ht="14.25" customHeight="1" x14ac:dyDescent="0.3">
      <c r="A53" s="1">
        <f t="shared" si="34"/>
        <v>49</v>
      </c>
      <c r="B53" s="52">
        <f>'Life table'!D51</f>
        <v>0.94414498548743719</v>
      </c>
      <c r="C53" s="52">
        <f>IF($A53&lt;Customisation!$H$13,0,B53)/LOOKUP(Customisation!$H$13,$A$4:$A$104,$B$4:$B$104)</f>
        <v>0.95757802779424195</v>
      </c>
      <c r="D53" s="1">
        <f>IF($A53&lt;=Customisation!$H$13,1,1/(1+Customisation!$H$21)^($A53-Customisation!$H$13))</f>
        <v>0.1644356329728591</v>
      </c>
      <c r="E53" s="1">
        <f t="shared" si="11"/>
        <v>29.546851707569953</v>
      </c>
      <c r="F53" s="1">
        <f t="shared" si="2"/>
        <v>0.15745994912124825</v>
      </c>
      <c r="G53" s="53">
        <f>'Age data'!M57*Customisation!$H$22</f>
        <v>1.8389E-4</v>
      </c>
      <c r="H53" s="53">
        <f t="shared" si="3"/>
        <v>3.0238068547379061E-5</v>
      </c>
      <c r="I53" s="53">
        <f>'Age data'!N57*Customisation!$H$22</f>
        <v>9.0879999999999997E-5</v>
      </c>
      <c r="J53" s="54">
        <f t="shared" si="4"/>
        <v>1.4943910324573434E-5</v>
      </c>
      <c r="K53" s="53">
        <f>I53*'Life table'!I51</f>
        <v>2.8420158252061619E-3</v>
      </c>
      <c r="L53" s="53">
        <f>J53*'Life table'!J51</f>
        <v>3.7056860113280368E-4</v>
      </c>
      <c r="M53" s="53">
        <f t="shared" si="5"/>
        <v>1.2026547999999999E-4</v>
      </c>
      <c r="N53" s="53">
        <f>((G53-I53)*$AW$5+I53*$AW$6)/(1+Customisation!$H$21)^($A53-Customisation!$E$13)</f>
        <v>1.9051387412124009E-5</v>
      </c>
      <c r="O53" s="53">
        <f>G53*Customisation!$H$17</f>
        <v>0.31581268600000001</v>
      </c>
      <c r="P53" s="109">
        <f>O53/(1+Customisation!$H$21)^($A53-Customisation!$E$13)</f>
        <v>5.1930858923268798E-2</v>
      </c>
      <c r="Q53" s="53">
        <f>IF($A53&lt;Customisation!$H$13,G53,G53*(1-Customisation!$H$11*Customisation!$H$12))</f>
        <v>7.7086688000000002E-5</v>
      </c>
      <c r="R53" s="53">
        <f>IF($A53&lt;Customisation!$H$13,H53,H53*(1-Customisation!$H$11*Customisation!$H$12))</f>
        <v>1.2675798335061303E-5</v>
      </c>
      <c r="S53" s="53">
        <f>IF($A53&lt;Customisation!$H$13,I53,I53*(1-Customisation!$H$11*Customisation!$H$12))</f>
        <v>3.8096896E-5</v>
      </c>
      <c r="T53" s="53">
        <f>IF($A53&lt;Customisation!$H$13,J53,J53*(1-Customisation!$H$11*Customisation!$H$12))</f>
        <v>6.2644872080611838E-6</v>
      </c>
      <c r="U53" s="53">
        <f>IF($A53&lt;Customisation!$H$13,K53,K53*(1-Customisation!$H$11*Customisation!$H$12))</f>
        <v>1.1913730339264232E-3</v>
      </c>
      <c r="V53" s="53">
        <f>IF($A53&lt;Customisation!$H$13,L53,L53*(1-Customisation!$H$11*Customisation!$H$12))</f>
        <v>1.5534235759487132E-4</v>
      </c>
      <c r="W53" s="53">
        <f>IF($A53&lt;Customisation!$H$13,M53,M53*(1-Customisation!$H$11*Customisation!$H$12))</f>
        <v>5.0415289215999996E-5</v>
      </c>
      <c r="X53" s="53">
        <f>IF($A53&lt;Customisation!$H$13,N53,N53*(1-Customisation!$H$11*Customisation!$H$12))</f>
        <v>7.9863416031623842E-6</v>
      </c>
      <c r="Y53" s="53">
        <f>IF($A53&lt;Customisation!$H$13,O53,O53*(1-Customisation!$H$11*Customisation!$H$12))</f>
        <v>0.13238867797120002</v>
      </c>
      <c r="Z53" s="53">
        <f>IF($A53&lt;Customisation!$H$13,P53,P53*(1-Customisation!$H$11*Customisation!$H$12))</f>
        <v>2.1769416060634282E-2</v>
      </c>
      <c r="AA53" s="53">
        <f t="shared" ref="AA53:AJ53" si="71">G53-Q53</f>
        <v>1.06803312E-4</v>
      </c>
      <c r="AB53" s="53">
        <f t="shared" si="71"/>
        <v>1.7562270212317757E-5</v>
      </c>
      <c r="AC53" s="53">
        <f t="shared" si="71"/>
        <v>5.2783103999999997E-5</v>
      </c>
      <c r="AD53" s="53">
        <f t="shared" si="71"/>
        <v>8.6794231165122498E-6</v>
      </c>
      <c r="AE53" s="53">
        <f t="shared" si="71"/>
        <v>1.6506427912797387E-3</v>
      </c>
      <c r="AF53" s="53">
        <f t="shared" si="71"/>
        <v>2.1522624353793236E-4</v>
      </c>
      <c r="AG53" s="53">
        <f t="shared" si="71"/>
        <v>6.9850190783999998E-5</v>
      </c>
      <c r="AH53" s="53">
        <f t="shared" si="71"/>
        <v>1.1065045808961625E-5</v>
      </c>
      <c r="AI53" s="53">
        <f t="shared" si="71"/>
        <v>0.18342400802879999</v>
      </c>
      <c r="AJ53" s="53">
        <f t="shared" si="71"/>
        <v>3.0161442862634516E-2</v>
      </c>
      <c r="AK53" s="1"/>
      <c r="AL53" s="55">
        <f t="shared" si="7"/>
        <v>18.388999999999999</v>
      </c>
      <c r="AM53" s="55">
        <f t="shared" si="8"/>
        <v>7.7086687999999999</v>
      </c>
      <c r="AN53" s="1"/>
      <c r="AO53" s="1"/>
      <c r="AP53" s="1"/>
      <c r="AQ53" s="1"/>
      <c r="AR53" s="1"/>
      <c r="AS53" s="1"/>
      <c r="AT53" s="1"/>
      <c r="AU53" s="1"/>
      <c r="AV53" s="1"/>
      <c r="AW53" s="1"/>
      <c r="AX53" s="1"/>
      <c r="AY53" s="53">
        <f>IF($A53&lt;Customisation!$H$13,G53,G53*(1-Customisation!$H$24*Customisation!$H$12))</f>
        <v>6.5759064000000007E-5</v>
      </c>
      <c r="AZ53" s="53">
        <f>IF($A53&lt;Customisation!$H$13,H53,H53*(1-Customisation!$H$24*Customisation!$H$12))</f>
        <v>1.0813133312542754E-5</v>
      </c>
      <c r="BA53" s="53">
        <f>IF($A53&lt;Customisation!$H$13,I53,I53*(1-Customisation!$H$24*Customisation!$H$12))</f>
        <v>3.2498688000000002E-5</v>
      </c>
      <c r="BB53" s="53">
        <f>IF($A53&lt;Customisation!$H$13,J53,J53*(1-Customisation!$H$24*Customisation!$H$12))</f>
        <v>5.3439423320674607E-6</v>
      </c>
      <c r="BC53" s="53">
        <f>IF($A53&lt;Customisation!$H$13,K53,K53*(1-Customisation!$H$24*Customisation!$H$12))</f>
        <v>1.0163048590937237E-3</v>
      </c>
      <c r="BD53" s="53">
        <f>IF($A53&lt;Customisation!$H$13,L53,L53*(1-Customisation!$H$24*Customisation!$H$12))</f>
        <v>1.3251533176509062E-4</v>
      </c>
      <c r="BE53" s="53">
        <f>IF($A53&lt;Customisation!$H$13,M53,M53*(1-Customisation!$H$24*Customisation!$H$12))</f>
        <v>4.3006935648000004E-5</v>
      </c>
      <c r="BF53" s="53">
        <f>IF($A53&lt;Customisation!$H$13,N53,N53*(1-Customisation!$H$24*Customisation!$H$12))</f>
        <v>6.812776138575546E-6</v>
      </c>
      <c r="BG53" s="53">
        <f>IF($A53&lt;Customisation!$H$13,O53,O53*(1-Customisation!$H$24*Customisation!$H$12))</f>
        <v>0.11293461651360001</v>
      </c>
      <c r="BH53" s="53">
        <f>IF($A53&lt;Customisation!$H$13,P53,P53*(1-Customisation!$H$24*Customisation!$H$12))</f>
        <v>1.8570475150960924E-2</v>
      </c>
      <c r="BI53" s="53">
        <f t="shared" si="13"/>
        <v>1.1327623999999995E-5</v>
      </c>
      <c r="BJ53" s="53">
        <f t="shared" si="14"/>
        <v>1.8626650225185497E-6</v>
      </c>
      <c r="BK53" s="53">
        <f t="shared" si="15"/>
        <v>5.5982079999999986E-6</v>
      </c>
      <c r="BL53" s="53">
        <f t="shared" si="16"/>
        <v>9.2054487599372313E-7</v>
      </c>
      <c r="BM53" s="53">
        <f t="shared" si="17"/>
        <v>1.7506817483269954E-4</v>
      </c>
      <c r="BN53" s="53">
        <f t="shared" si="18"/>
        <v>2.2827025829780701E-5</v>
      </c>
      <c r="BO53" s="53">
        <f t="shared" si="19"/>
        <v>7.4083535679999926E-6</v>
      </c>
      <c r="BP53" s="53">
        <f t="shared" si="20"/>
        <v>1.1735654645868381E-6</v>
      </c>
      <c r="BQ53" s="53">
        <f t="shared" si="21"/>
        <v>1.9454061457600008E-2</v>
      </c>
      <c r="BR53" s="53">
        <f t="shared" si="22"/>
        <v>3.1989409096733583E-3</v>
      </c>
    </row>
    <row r="54" spans="1:70" ht="14.25" customHeight="1" x14ac:dyDescent="0.3">
      <c r="A54" s="1">
        <f t="shared" si="34"/>
        <v>50</v>
      </c>
      <c r="B54" s="52">
        <f>'Life table'!D52</f>
        <v>0.9408688023877958</v>
      </c>
      <c r="C54" s="52">
        <f>IF($A54&lt;Customisation!$H$13,0,B54)/LOOKUP(Customisation!$H$13,$A$4:$A$104,$B$4:$B$104)</f>
        <v>0.95425523203779594</v>
      </c>
      <c r="D54" s="1">
        <f>IF($A54&lt;=Customisation!$H$13,1,1/(1+Customisation!$H$21)^($A54-Customisation!$H$13))</f>
        <v>0.15660536473605632</v>
      </c>
      <c r="E54" s="1">
        <f t="shared" si="11"/>
        <v>29.71128734054281</v>
      </c>
      <c r="F54" s="1">
        <f t="shared" si="2"/>
        <v>0.14944148866456911</v>
      </c>
      <c r="G54" s="53">
        <f>'Age data'!M58*Customisation!$H$22</f>
        <v>1.9879999999999998E-4</v>
      </c>
      <c r="H54" s="53">
        <f t="shared" si="3"/>
        <v>3.1133146509527995E-5</v>
      </c>
      <c r="I54" s="53">
        <f>'Age data'!N58*Customisation!$H$22</f>
        <v>9.939999999999999E-5</v>
      </c>
      <c r="J54" s="54">
        <f t="shared" si="4"/>
        <v>1.5566573254763997E-5</v>
      </c>
      <c r="K54" s="53">
        <f>I54*'Life table'!I52</f>
        <v>3.0197056464122901E-3</v>
      </c>
      <c r="L54" s="53">
        <f>J54*'Life table'!J52</f>
        <v>3.8031764105665917E-4</v>
      </c>
      <c r="M54" s="53">
        <f t="shared" si="5"/>
        <v>1.304128E-4</v>
      </c>
      <c r="N54" s="53">
        <f>((G54-I54)*$AW$5+I54*$AW$6)/(1+Customisation!$H$21)^($A54-Customisation!$E$13)</f>
        <v>1.9676729055810984E-5</v>
      </c>
      <c r="O54" s="53">
        <f>G54*Customisation!$H$17</f>
        <v>0.34141911999999996</v>
      </c>
      <c r="P54" s="109">
        <f>O54/(1+Customisation!$H$21)^($A54-Customisation!$E$13)</f>
        <v>5.3468065815463373E-2</v>
      </c>
      <c r="Q54" s="53">
        <f>IF($A54&lt;Customisation!$H$13,G54,G54*(1-Customisation!$H$11*Customisation!$H$12))</f>
        <v>8.3336959999999989E-5</v>
      </c>
      <c r="R54" s="53">
        <f>IF($A54&lt;Customisation!$H$13,H54,H54*(1-Customisation!$H$11*Customisation!$H$12))</f>
        <v>1.3051015016794136E-5</v>
      </c>
      <c r="S54" s="53">
        <f>IF($A54&lt;Customisation!$H$13,I54,I54*(1-Customisation!$H$11*Customisation!$H$12))</f>
        <v>4.1668479999999994E-5</v>
      </c>
      <c r="T54" s="53">
        <f>IF($A54&lt;Customisation!$H$13,J54,J54*(1-Customisation!$H$11*Customisation!$H$12))</f>
        <v>6.525507508397068E-6</v>
      </c>
      <c r="U54" s="53">
        <f>IF($A54&lt;Customisation!$H$13,K54,K54*(1-Customisation!$H$11*Customisation!$H$12))</f>
        <v>1.2658606069760321E-3</v>
      </c>
      <c r="V54" s="53">
        <f>IF($A54&lt;Customisation!$H$13,L54,L54*(1-Customisation!$H$11*Customisation!$H$12))</f>
        <v>1.5942915513095154E-4</v>
      </c>
      <c r="W54" s="53">
        <f>IF($A54&lt;Customisation!$H$13,M54,M54*(1-Customisation!$H$11*Customisation!$H$12))</f>
        <v>5.4669045760000005E-5</v>
      </c>
      <c r="X54" s="53">
        <f>IF($A54&lt;Customisation!$H$13,N54,N54*(1-Customisation!$H$11*Customisation!$H$12))</f>
        <v>8.2484848201959656E-6</v>
      </c>
      <c r="Y54" s="53">
        <f>IF($A54&lt;Customisation!$H$13,O54,O54*(1-Customisation!$H$11*Customisation!$H$12))</f>
        <v>0.143122895104</v>
      </c>
      <c r="Z54" s="53">
        <f>IF($A54&lt;Customisation!$H$13,P54,P54*(1-Customisation!$H$11*Customisation!$H$12))</f>
        <v>2.2413813189842247E-2</v>
      </c>
      <c r="AA54" s="53">
        <f t="shared" ref="AA54:AJ54" si="72">G54-Q54</f>
        <v>1.1546303999999999E-4</v>
      </c>
      <c r="AB54" s="53">
        <f t="shared" si="72"/>
        <v>1.8082131492733857E-5</v>
      </c>
      <c r="AC54" s="53">
        <f t="shared" si="72"/>
        <v>5.7731519999999996E-5</v>
      </c>
      <c r="AD54" s="53">
        <f t="shared" si="72"/>
        <v>9.0410657463669285E-6</v>
      </c>
      <c r="AE54" s="53">
        <f t="shared" si="72"/>
        <v>1.753845039436258E-3</v>
      </c>
      <c r="AF54" s="53">
        <f t="shared" si="72"/>
        <v>2.2088848592570763E-4</v>
      </c>
      <c r="AG54" s="53">
        <f t="shared" si="72"/>
        <v>7.5743754239999988E-5</v>
      </c>
      <c r="AH54" s="53">
        <f t="shared" si="72"/>
        <v>1.1428244235615019E-5</v>
      </c>
      <c r="AI54" s="53">
        <f t="shared" si="72"/>
        <v>0.19829622489599996</v>
      </c>
      <c r="AJ54" s="53">
        <f t="shared" si="72"/>
        <v>3.1054252625621125E-2</v>
      </c>
      <c r="AK54" s="1"/>
      <c r="AL54" s="55">
        <f t="shared" si="7"/>
        <v>19.88</v>
      </c>
      <c r="AM54" s="55">
        <f t="shared" si="8"/>
        <v>8.3336959999999998</v>
      </c>
      <c r="AN54" s="1"/>
      <c r="AO54" s="1"/>
      <c r="AP54" s="1"/>
      <c r="AQ54" s="1"/>
      <c r="AR54" s="1"/>
      <c r="AS54" s="1"/>
      <c r="AT54" s="1"/>
      <c r="AU54" s="1"/>
      <c r="AV54" s="1"/>
      <c r="AW54" s="1"/>
      <c r="AX54" s="1"/>
      <c r="AY54" s="53">
        <f>IF($A54&lt;Customisation!$H$13,G54,G54*(1-Customisation!$H$24*Customisation!$H$12))</f>
        <v>7.1090879999999992E-5</v>
      </c>
      <c r="AZ54" s="53">
        <f>IF($A54&lt;Customisation!$H$13,H54,H54*(1-Customisation!$H$24*Customisation!$H$12))</f>
        <v>1.1133213191807212E-5</v>
      </c>
      <c r="BA54" s="53">
        <f>IF($A54&lt;Customisation!$H$13,I54,I54*(1-Customisation!$H$24*Customisation!$H$12))</f>
        <v>3.5545439999999996E-5</v>
      </c>
      <c r="BB54" s="53">
        <f>IF($A54&lt;Customisation!$H$13,J54,J54*(1-Customisation!$H$24*Customisation!$H$12))</f>
        <v>5.5666065959036059E-6</v>
      </c>
      <c r="BC54" s="53">
        <f>IF($A54&lt;Customisation!$H$13,K54,K54*(1-Customisation!$H$24*Customisation!$H$12))</f>
        <v>1.079846739157035E-3</v>
      </c>
      <c r="BD54" s="53">
        <f>IF($A54&lt;Customisation!$H$13,L54,L54*(1-Customisation!$H$24*Customisation!$H$12))</f>
        <v>1.3600158844186133E-4</v>
      </c>
      <c r="BE54" s="53">
        <f>IF($A54&lt;Customisation!$H$13,M54,M54*(1-Customisation!$H$24*Customisation!$H$12))</f>
        <v>4.6635617280000006E-5</v>
      </c>
      <c r="BF54" s="53">
        <f>IF($A54&lt;Customisation!$H$13,N54,N54*(1-Customisation!$H$24*Customisation!$H$12))</f>
        <v>7.0363983103580087E-6</v>
      </c>
      <c r="BG54" s="53">
        <f>IF($A54&lt;Customisation!$H$13,O54,O54*(1-Customisation!$H$24*Customisation!$H$12))</f>
        <v>0.122091477312</v>
      </c>
      <c r="BH54" s="53">
        <f>IF($A54&lt;Customisation!$H$13,P54,P54*(1-Customisation!$H$24*Customisation!$H$12))</f>
        <v>1.9120180335609704E-2</v>
      </c>
      <c r="BI54" s="53">
        <f t="shared" si="13"/>
        <v>1.2246079999999996E-5</v>
      </c>
      <c r="BJ54" s="53">
        <f t="shared" si="14"/>
        <v>1.9178018249869242E-6</v>
      </c>
      <c r="BK54" s="53">
        <f t="shared" si="15"/>
        <v>6.1230399999999982E-6</v>
      </c>
      <c r="BL54" s="53">
        <f t="shared" si="16"/>
        <v>9.5890091249346209E-7</v>
      </c>
      <c r="BM54" s="53">
        <f t="shared" si="17"/>
        <v>1.8601386781899707E-4</v>
      </c>
      <c r="BN54" s="53">
        <f t="shared" si="18"/>
        <v>2.3427566689090203E-5</v>
      </c>
      <c r="BO54" s="53">
        <f t="shared" si="19"/>
        <v>8.0334284799999983E-6</v>
      </c>
      <c r="BP54" s="53">
        <f t="shared" si="20"/>
        <v>1.2120865098379569E-6</v>
      </c>
      <c r="BQ54" s="53">
        <f t="shared" si="21"/>
        <v>2.1031417792000004E-2</v>
      </c>
      <c r="BR54" s="53">
        <f t="shared" si="22"/>
        <v>3.2936328542325435E-3</v>
      </c>
    </row>
    <row r="55" spans="1:70" ht="14.25" customHeight="1" x14ac:dyDescent="0.3">
      <c r="A55" s="1">
        <f t="shared" si="34"/>
        <v>51</v>
      </c>
      <c r="B55" s="52">
        <f>'Life table'!D53</f>
        <v>0.93735936175488932</v>
      </c>
      <c r="C55" s="52">
        <f>IF($A55&lt;Customisation!$H$13,0,B55)/LOOKUP(Customisation!$H$13,$A$4:$A$104,$B$4:$B$104)</f>
        <v>0.95069586002229489</v>
      </c>
      <c r="D55" s="1">
        <f>IF($A55&lt;=Customisation!$H$13,1,1/(1+Customisation!$H$21)^($A55-Customisation!$H$13))</f>
        <v>0.14914796641529171</v>
      </c>
      <c r="E55" s="1">
        <f t="shared" si="11"/>
        <v>29.867892705278866</v>
      </c>
      <c r="F55" s="1">
        <f t="shared" si="2"/>
        <v>0.14179435420176212</v>
      </c>
      <c r="G55" s="53">
        <f>'Age data'!M59*Customisation!$H$22</f>
        <v>2.0234999999999999E-4</v>
      </c>
      <c r="H55" s="53">
        <f t="shared" si="3"/>
        <v>3.0180091004134274E-5</v>
      </c>
      <c r="I55" s="53">
        <f>'Age data'!N59*Customisation!$H$22</f>
        <v>1.0082E-4</v>
      </c>
      <c r="J55" s="54">
        <f t="shared" si="4"/>
        <v>1.503709797398971E-5</v>
      </c>
      <c r="K55" s="53">
        <f>I55*'Life table'!I53</f>
        <v>2.9733027470503931E-3</v>
      </c>
      <c r="L55" s="53">
        <f>J55*'Life table'!J53</f>
        <v>3.6167345837482011E-4</v>
      </c>
      <c r="M55" s="53">
        <f t="shared" si="5"/>
        <v>1.3261947999999998E-4</v>
      </c>
      <c r="N55" s="53">
        <f>((G55-I55)*$AW$5+I55*$AW$6)/(1+Customisation!$H$21)^($A55-Customisation!$E$13)</f>
        <v>1.9056349766246878E-5</v>
      </c>
      <c r="O55" s="53">
        <f>G55*Customisation!$H$17</f>
        <v>0.34751588999999999</v>
      </c>
      <c r="P55" s="109">
        <f>O55/(1+Customisation!$H$21)^($A55-Customisation!$E$13)</f>
        <v>5.1831288290500203E-2</v>
      </c>
      <c r="Q55" s="53">
        <f>IF($A55&lt;Customisation!$H$13,G55,G55*(1-Customisation!$H$11*Customisation!$H$12))</f>
        <v>8.4825119999999997E-5</v>
      </c>
      <c r="R55" s="53">
        <f>IF($A55&lt;Customisation!$H$13,H55,H55*(1-Customisation!$H$11*Customisation!$H$12))</f>
        <v>1.2651494148933088E-5</v>
      </c>
      <c r="S55" s="53">
        <f>IF($A55&lt;Customisation!$H$13,I55,I55*(1-Customisation!$H$11*Customisation!$H$12))</f>
        <v>4.2263744E-5</v>
      </c>
      <c r="T55" s="53">
        <f>IF($A55&lt;Customisation!$H$13,J55,J55*(1-Customisation!$H$11*Customisation!$H$12))</f>
        <v>6.3035514706964868E-6</v>
      </c>
      <c r="U55" s="53">
        <f>IF($A55&lt;Customisation!$H$13,K55,K55*(1-Customisation!$H$11*Customisation!$H$12))</f>
        <v>1.2464085115635249E-3</v>
      </c>
      <c r="V55" s="53">
        <f>IF($A55&lt;Customisation!$H$13,L55,L55*(1-Customisation!$H$11*Customisation!$H$12))</f>
        <v>1.5161351375072459E-4</v>
      </c>
      <c r="W55" s="53">
        <f>IF($A55&lt;Customisation!$H$13,M55,M55*(1-Customisation!$H$11*Customisation!$H$12))</f>
        <v>5.559408601599999E-5</v>
      </c>
      <c r="X55" s="53">
        <f>IF($A55&lt;Customisation!$H$13,N55,N55*(1-Customisation!$H$11*Customisation!$H$12))</f>
        <v>7.9884218220106915E-6</v>
      </c>
      <c r="Y55" s="53">
        <f>IF($A55&lt;Customisation!$H$13,O55,O55*(1-Customisation!$H$11*Customisation!$H$12))</f>
        <v>0.14567866108800001</v>
      </c>
      <c r="Z55" s="53">
        <f>IF($A55&lt;Customisation!$H$13,P55,P55*(1-Customisation!$H$11*Customisation!$H$12))</f>
        <v>2.1727676051377685E-2</v>
      </c>
      <c r="AA55" s="53">
        <f t="shared" ref="AA55:AJ55" si="73">G55-Q55</f>
        <v>1.1752487999999999E-4</v>
      </c>
      <c r="AB55" s="53">
        <f t="shared" si="73"/>
        <v>1.7528596855201187E-5</v>
      </c>
      <c r="AC55" s="53">
        <f t="shared" si="73"/>
        <v>5.8556256E-5</v>
      </c>
      <c r="AD55" s="53">
        <f t="shared" si="73"/>
        <v>8.7335465032932243E-6</v>
      </c>
      <c r="AE55" s="53">
        <f t="shared" si="73"/>
        <v>1.7268942354868682E-3</v>
      </c>
      <c r="AF55" s="53">
        <f t="shared" si="73"/>
        <v>2.1005994462409551E-4</v>
      </c>
      <c r="AG55" s="53">
        <f t="shared" si="73"/>
        <v>7.7025393983999981E-5</v>
      </c>
      <c r="AH55" s="53">
        <f t="shared" si="73"/>
        <v>1.1067927944236187E-5</v>
      </c>
      <c r="AI55" s="53">
        <f t="shared" si="73"/>
        <v>0.20183722891199998</v>
      </c>
      <c r="AJ55" s="53">
        <f t="shared" si="73"/>
        <v>3.0103612239122519E-2</v>
      </c>
      <c r="AK55" s="1"/>
      <c r="AL55" s="55">
        <f t="shared" si="7"/>
        <v>20.234999999999999</v>
      </c>
      <c r="AM55" s="55">
        <f t="shared" si="8"/>
        <v>8.4825119999999998</v>
      </c>
      <c r="AN55" s="1"/>
      <c r="AO55" s="1"/>
      <c r="AP55" s="1"/>
      <c r="AQ55" s="1"/>
      <c r="AR55" s="1"/>
      <c r="AS55" s="1"/>
      <c r="AT55" s="1"/>
      <c r="AU55" s="1"/>
      <c r="AV55" s="1"/>
      <c r="AW55" s="1"/>
      <c r="AX55" s="1"/>
      <c r="AY55" s="53">
        <f>IF($A55&lt;Customisation!$H$13,G55,G55*(1-Customisation!$H$24*Customisation!$H$12))</f>
        <v>7.2360360000000003E-5</v>
      </c>
      <c r="AZ55" s="53">
        <f>IF($A55&lt;Customisation!$H$13,H55,H55*(1-Customisation!$H$24*Customisation!$H$12))</f>
        <v>1.0792400543078417E-5</v>
      </c>
      <c r="BA55" s="53">
        <f>IF($A55&lt;Customisation!$H$13,I55,I55*(1-Customisation!$H$24*Customisation!$H$12))</f>
        <v>3.6053232000000003E-5</v>
      </c>
      <c r="BB55" s="53">
        <f>IF($A55&lt;Customisation!$H$13,J55,J55*(1-Customisation!$H$24*Customisation!$H$12))</f>
        <v>5.3772662354987209E-6</v>
      </c>
      <c r="BC55" s="53">
        <f>IF($A55&lt;Customisation!$H$13,K55,K55*(1-Customisation!$H$24*Customisation!$H$12))</f>
        <v>1.0632530623452207E-3</v>
      </c>
      <c r="BD55" s="53">
        <f>IF($A55&lt;Customisation!$H$13,L55,L55*(1-Customisation!$H$24*Customisation!$H$12))</f>
        <v>1.2933442871483568E-4</v>
      </c>
      <c r="BE55" s="53">
        <f>IF($A55&lt;Customisation!$H$13,M55,M55*(1-Customisation!$H$24*Customisation!$H$12))</f>
        <v>4.7424726047999993E-5</v>
      </c>
      <c r="BF55" s="53">
        <f>IF($A55&lt;Customisation!$H$13,N55,N55*(1-Customisation!$H$24*Customisation!$H$12))</f>
        <v>6.8145506764098845E-6</v>
      </c>
      <c r="BG55" s="53">
        <f>IF($A55&lt;Customisation!$H$13,O55,O55*(1-Customisation!$H$24*Customisation!$H$12))</f>
        <v>0.12427168226400001</v>
      </c>
      <c r="BH55" s="53">
        <f>IF($A55&lt;Customisation!$H$13,P55,P55*(1-Customisation!$H$24*Customisation!$H$12))</f>
        <v>1.8534868692682876E-2</v>
      </c>
      <c r="BI55" s="53">
        <f t="shared" si="13"/>
        <v>1.2464759999999993E-5</v>
      </c>
      <c r="BJ55" s="53">
        <f t="shared" si="14"/>
        <v>1.8590936058546708E-6</v>
      </c>
      <c r="BK55" s="53">
        <f t="shared" si="15"/>
        <v>6.210511999999997E-6</v>
      </c>
      <c r="BL55" s="53">
        <f t="shared" si="16"/>
        <v>9.2628523519776593E-7</v>
      </c>
      <c r="BM55" s="53">
        <f t="shared" si="17"/>
        <v>1.8315544921830421E-4</v>
      </c>
      <c r="BN55" s="53">
        <f t="shared" si="18"/>
        <v>2.2279085035888915E-5</v>
      </c>
      <c r="BO55" s="53">
        <f t="shared" si="19"/>
        <v>8.1693599679999972E-6</v>
      </c>
      <c r="BP55" s="53">
        <f t="shared" si="20"/>
        <v>1.173871145600807E-6</v>
      </c>
      <c r="BQ55" s="53">
        <f t="shared" si="21"/>
        <v>2.1406978824E-2</v>
      </c>
      <c r="BR55" s="53">
        <f t="shared" si="22"/>
        <v>3.1928073586948089E-3</v>
      </c>
    </row>
    <row r="56" spans="1:70" ht="14.25" customHeight="1" x14ac:dyDescent="0.3">
      <c r="A56" s="1">
        <f t="shared" si="34"/>
        <v>52</v>
      </c>
      <c r="B56" s="52">
        <f>'Life table'!D54</f>
        <v>0.9336005507142523</v>
      </c>
      <c r="C56" s="52">
        <f>IF($A56&lt;Customisation!$H$13,0,B56)/LOOKUP(Customisation!$H$13,$A$4:$A$104,$B$4:$B$104)</f>
        <v>0.94688356962360554</v>
      </c>
      <c r="D56" s="1">
        <f>IF($A56&lt;=Customisation!$H$13,1,1/(1+Customisation!$H$21)^($A56-Customisation!$H$13))</f>
        <v>0.14204568230027784</v>
      </c>
      <c r="E56" s="1">
        <f t="shared" si="11"/>
        <v>30.017040671694158</v>
      </c>
      <c r="F56" s="1">
        <f t="shared" si="2"/>
        <v>0.13450072270610769</v>
      </c>
      <c r="G56" s="53">
        <f>'Age data'!M60*Customisation!$H$22</f>
        <v>2.0518999999999998E-4</v>
      </c>
      <c r="H56" s="53">
        <f t="shared" si="3"/>
        <v>2.9146353551194006E-5</v>
      </c>
      <c r="I56" s="53">
        <f>'Age data'!N60*Customisation!$H$22</f>
        <v>1.0224E-4</v>
      </c>
      <c r="J56" s="54">
        <f t="shared" si="4"/>
        <v>1.4522750558380406E-5</v>
      </c>
      <c r="K56" s="53">
        <f>I56*'Life table'!I54</f>
        <v>2.9248739864155015E-3</v>
      </c>
      <c r="L56" s="53">
        <f>J56*'Life table'!J54</f>
        <v>3.4358147350043578E-4</v>
      </c>
      <c r="M56" s="53">
        <f t="shared" si="5"/>
        <v>1.3448251999999999E-4</v>
      </c>
      <c r="N56" s="53">
        <f>((G56-I56)*$AW$5+I56*$AW$6)/(1+Customisation!$H$21)^($A56-Customisation!$E$13)</f>
        <v>1.8403867014900639E-5</v>
      </c>
      <c r="O56" s="53">
        <f>G56*Customisation!$H$17</f>
        <v>0.35239330599999996</v>
      </c>
      <c r="P56" s="109">
        <f>O56/(1+Customisation!$H$21)^($A56-Customisation!$E$13)</f>
        <v>5.0055947588820586E-2</v>
      </c>
      <c r="Q56" s="53">
        <f>IF($A56&lt;Customisation!$H$13,G56,G56*(1-Customisation!$H$11*Customisation!$H$12))</f>
        <v>8.6015647999999995E-5</v>
      </c>
      <c r="R56" s="53">
        <f>IF($A56&lt;Customisation!$H$13,H56,H56*(1-Customisation!$H$11*Customisation!$H$12))</f>
        <v>1.2218151408660527E-5</v>
      </c>
      <c r="S56" s="53">
        <f>IF($A56&lt;Customisation!$H$13,I56,I56*(1-Customisation!$H$11*Customisation!$H$12))</f>
        <v>4.2859007999999999E-5</v>
      </c>
      <c r="T56" s="53">
        <f>IF($A56&lt;Customisation!$H$13,J56,J56*(1-Customisation!$H$11*Customisation!$H$12))</f>
        <v>6.0879370340730668E-6</v>
      </c>
      <c r="U56" s="53">
        <f>IF($A56&lt;Customisation!$H$13,K56,K56*(1-Customisation!$H$11*Customisation!$H$12))</f>
        <v>1.2261071751053783E-3</v>
      </c>
      <c r="V56" s="53">
        <f>IF($A56&lt;Customisation!$H$13,L56,L56*(1-Customisation!$H$11*Customisation!$H$12))</f>
        <v>1.4402935369138269E-4</v>
      </c>
      <c r="W56" s="53">
        <f>IF($A56&lt;Customisation!$H$13,M56,M56*(1-Customisation!$H$11*Customisation!$H$12))</f>
        <v>5.6375072384E-5</v>
      </c>
      <c r="X56" s="53">
        <f>IF($A56&lt;Customisation!$H$13,N56,N56*(1-Customisation!$H$11*Customisation!$H$12))</f>
        <v>7.7149010526463476E-6</v>
      </c>
      <c r="Y56" s="53">
        <f>IF($A56&lt;Customisation!$H$13,O56,O56*(1-Customisation!$H$11*Customisation!$H$12))</f>
        <v>0.14772327387519998</v>
      </c>
      <c r="Z56" s="53">
        <f>IF($A56&lt;Customisation!$H$13,P56,P56*(1-Customisation!$H$11*Customisation!$H$12))</f>
        <v>2.098345322923359E-2</v>
      </c>
      <c r="AA56" s="53">
        <f t="shared" ref="AA56:AJ56" si="74">G56-Q56</f>
        <v>1.1917435199999998E-4</v>
      </c>
      <c r="AB56" s="53">
        <f t="shared" si="74"/>
        <v>1.6928202142533477E-5</v>
      </c>
      <c r="AC56" s="53">
        <f t="shared" si="74"/>
        <v>5.9380991999999998E-5</v>
      </c>
      <c r="AD56" s="53">
        <f t="shared" si="74"/>
        <v>8.4348135243073396E-6</v>
      </c>
      <c r="AE56" s="53">
        <f t="shared" si="74"/>
        <v>1.6987668113101232E-3</v>
      </c>
      <c r="AF56" s="53">
        <f t="shared" si="74"/>
        <v>1.9955211980905309E-4</v>
      </c>
      <c r="AG56" s="53">
        <f t="shared" si="74"/>
        <v>7.8107447615999987E-5</v>
      </c>
      <c r="AH56" s="53">
        <f t="shared" si="74"/>
        <v>1.0688965962254292E-5</v>
      </c>
      <c r="AI56" s="53">
        <f t="shared" si="74"/>
        <v>0.20467003212479998</v>
      </c>
      <c r="AJ56" s="53">
        <f t="shared" si="74"/>
        <v>2.9072494359586996E-2</v>
      </c>
      <c r="AK56" s="1"/>
      <c r="AL56" s="55">
        <f t="shared" si="7"/>
        <v>20.518999999999998</v>
      </c>
      <c r="AM56" s="55">
        <f t="shared" si="8"/>
        <v>8.6015648000000002</v>
      </c>
      <c r="AN56" s="1"/>
      <c r="AO56" s="1"/>
      <c r="AP56" s="1"/>
      <c r="AQ56" s="1"/>
      <c r="AR56" s="1"/>
      <c r="AS56" s="1"/>
      <c r="AT56" s="1"/>
      <c r="AU56" s="1"/>
      <c r="AV56" s="1"/>
      <c r="AW56" s="1"/>
      <c r="AX56" s="1"/>
      <c r="AY56" s="53">
        <f>IF($A56&lt;Customisation!$H$13,G56,G56*(1-Customisation!$H$24*Customisation!$H$12))</f>
        <v>7.3375944000000004E-5</v>
      </c>
      <c r="AZ56" s="53">
        <f>IF($A56&lt;Customisation!$H$13,H56,H56*(1-Customisation!$H$24*Customisation!$H$12))</f>
        <v>1.0422736029906978E-5</v>
      </c>
      <c r="BA56" s="53">
        <f>IF($A56&lt;Customisation!$H$13,I56,I56*(1-Customisation!$H$24*Customisation!$H$12))</f>
        <v>3.6561024000000003E-5</v>
      </c>
      <c r="BB56" s="53">
        <f>IF($A56&lt;Customisation!$H$13,J56,J56*(1-Customisation!$H$24*Customisation!$H$12))</f>
        <v>5.1933355996768335E-6</v>
      </c>
      <c r="BC56" s="53">
        <f>IF($A56&lt;Customisation!$H$13,K56,K56*(1-Customisation!$H$24*Customisation!$H$12))</f>
        <v>1.0459349375421835E-3</v>
      </c>
      <c r="BD56" s="53">
        <f>IF($A56&lt;Customisation!$H$13,L56,L56*(1-Customisation!$H$24*Customisation!$H$12))</f>
        <v>1.2286473492375584E-4</v>
      </c>
      <c r="BE56" s="53">
        <f>IF($A56&lt;Customisation!$H$13,M56,M56*(1-Customisation!$H$24*Customisation!$H$12))</f>
        <v>4.8090949151999999E-5</v>
      </c>
      <c r="BF56" s="53">
        <f>IF($A56&lt;Customisation!$H$13,N56,N56*(1-Customisation!$H$24*Customisation!$H$12))</f>
        <v>6.581222844528469E-6</v>
      </c>
      <c r="BG56" s="53">
        <f>IF($A56&lt;Customisation!$H$13,O56,O56*(1-Customisation!$H$24*Customisation!$H$12))</f>
        <v>0.1260158462256</v>
      </c>
      <c r="BH56" s="53">
        <f>IF($A56&lt;Customisation!$H$13,P56,P56*(1-Customisation!$H$24*Customisation!$H$12))</f>
        <v>1.7900006857762243E-2</v>
      </c>
      <c r="BI56" s="53">
        <f t="shared" si="13"/>
        <v>1.2639703999999991E-5</v>
      </c>
      <c r="BJ56" s="53">
        <f t="shared" si="14"/>
        <v>1.7954153787535496E-6</v>
      </c>
      <c r="BK56" s="53">
        <f t="shared" si="15"/>
        <v>6.2979839999999958E-6</v>
      </c>
      <c r="BL56" s="53">
        <f t="shared" si="16"/>
        <v>8.9460143439623332E-7</v>
      </c>
      <c r="BM56" s="53">
        <f t="shared" si="17"/>
        <v>1.8017223756319474E-4</v>
      </c>
      <c r="BN56" s="53">
        <f t="shared" si="18"/>
        <v>2.1164618767626847E-5</v>
      </c>
      <c r="BO56" s="53">
        <f t="shared" si="19"/>
        <v>8.2841232320000004E-6</v>
      </c>
      <c r="BP56" s="53">
        <f t="shared" si="20"/>
        <v>1.1336782081178786E-6</v>
      </c>
      <c r="BQ56" s="53">
        <f t="shared" si="21"/>
        <v>2.1707427649599986E-2</v>
      </c>
      <c r="BR56" s="53">
        <f t="shared" si="22"/>
        <v>3.0834463714713468E-3</v>
      </c>
    </row>
    <row r="57" spans="1:70" ht="14.25" customHeight="1" x14ac:dyDescent="0.3">
      <c r="A57" s="1">
        <f t="shared" si="34"/>
        <v>53</v>
      </c>
      <c r="B57" s="52">
        <f>'Life table'!D55</f>
        <v>0.92956739633516672</v>
      </c>
      <c r="C57" s="52">
        <f>IF($A57&lt;Customisation!$H$13,0,B57)/LOOKUP(Customisation!$H$13,$A$4:$A$104,$B$4:$B$104)</f>
        <v>0.94279303260283165</v>
      </c>
      <c r="D57" s="1">
        <f>IF($A57&lt;=Customisation!$H$13,1,1/(1+Customisation!$H$21)^($A57-Customisation!$H$13))</f>
        <v>0.13528160219074079</v>
      </c>
      <c r="E57" s="1">
        <f t="shared" si="11"/>
        <v>30.159086353994436</v>
      </c>
      <c r="F57" s="1">
        <f t="shared" si="2"/>
        <v>0.12754255198477837</v>
      </c>
      <c r="G57" s="53">
        <f>'Age data'!M61*Customisation!$H$22</f>
        <v>2.0661E-4</v>
      </c>
      <c r="H57" s="53">
        <f t="shared" si="3"/>
        <v>2.7950531828628955E-5</v>
      </c>
      <c r="I57" s="53">
        <f>'Age data'!N61*Customisation!$H$22</f>
        <v>1.0295E-4</v>
      </c>
      <c r="J57" s="54">
        <f t="shared" si="4"/>
        <v>1.3927240945536764E-5</v>
      </c>
      <c r="K57" s="53">
        <f>I57*'Life table'!I55</f>
        <v>2.8547906790546808E-3</v>
      </c>
      <c r="L57" s="53">
        <f>J57*'Life table'!J55</f>
        <v>3.2380450135116145E-4</v>
      </c>
      <c r="M57" s="53">
        <f t="shared" si="5"/>
        <v>1.3541404000000002E-4</v>
      </c>
      <c r="N57" s="53">
        <f>((G57-I57)*$AW$5+I57*$AW$6)/(1+Customisation!$H$21)^($A57-Customisation!$E$13)</f>
        <v>1.7648903097818653E-5</v>
      </c>
      <c r="O57" s="53">
        <f>G57*Customisation!$H$17</f>
        <v>0.35483201400000003</v>
      </c>
      <c r="P57" s="109">
        <f>O57/(1+Customisation!$H$21)^($A57-Customisation!$E$13)</f>
        <v>4.8002243362487367E-2</v>
      </c>
      <c r="Q57" s="53">
        <f>IF($A57&lt;Customisation!$H$13,G57,G57*(1-Customisation!$H$11*Customisation!$H$12))</f>
        <v>8.6610912000000001E-5</v>
      </c>
      <c r="R57" s="53">
        <f>IF($A57&lt;Customisation!$H$13,H57,H57*(1-Customisation!$H$11*Customisation!$H$12))</f>
        <v>1.1716862942561259E-5</v>
      </c>
      <c r="S57" s="53">
        <f>IF($A57&lt;Customisation!$H$13,I57,I57*(1-Customisation!$H$11*Customisation!$H$12))</f>
        <v>4.3156640000000002E-5</v>
      </c>
      <c r="T57" s="53">
        <f>IF($A57&lt;Customisation!$H$13,J57,J57*(1-Customisation!$H$11*Customisation!$H$12))</f>
        <v>5.8382994043690121E-6</v>
      </c>
      <c r="U57" s="53">
        <f>IF($A57&lt;Customisation!$H$13,K57,K57*(1-Customisation!$H$11*Customisation!$H$12))</f>
        <v>1.1967282526597223E-3</v>
      </c>
      <c r="V57" s="53">
        <f>IF($A57&lt;Customisation!$H$13,L57,L57*(1-Customisation!$H$11*Customisation!$H$12))</f>
        <v>1.3573884696640689E-4</v>
      </c>
      <c r="W57" s="53">
        <f>IF($A57&lt;Customisation!$H$13,M57,M57*(1-Customisation!$H$11*Customisation!$H$12))</f>
        <v>5.6765565568000008E-5</v>
      </c>
      <c r="X57" s="53">
        <f>IF($A57&lt;Customisation!$H$13,N57,N57*(1-Customisation!$H$11*Customisation!$H$12))</f>
        <v>7.3984201786055797E-6</v>
      </c>
      <c r="Y57" s="53">
        <f>IF($A57&lt;Customisation!$H$13,O57,O57*(1-Customisation!$H$11*Customisation!$H$12))</f>
        <v>0.14874558026880003</v>
      </c>
      <c r="Z57" s="53">
        <f>IF($A57&lt;Customisation!$H$13,P57,P57*(1-Customisation!$H$11*Customisation!$H$12))</f>
        <v>2.0122540417554704E-2</v>
      </c>
      <c r="AA57" s="53">
        <f t="shared" ref="AA57:AJ57" si="75">G57-Q57</f>
        <v>1.19999088E-4</v>
      </c>
      <c r="AB57" s="53">
        <f t="shared" si="75"/>
        <v>1.6233668886067694E-5</v>
      </c>
      <c r="AC57" s="53">
        <f t="shared" si="75"/>
        <v>5.9793359999999993E-5</v>
      </c>
      <c r="AD57" s="53">
        <f t="shared" si="75"/>
        <v>8.0889415411677527E-6</v>
      </c>
      <c r="AE57" s="53">
        <f t="shared" si="75"/>
        <v>1.6580624263949585E-3</v>
      </c>
      <c r="AF57" s="53">
        <f t="shared" si="75"/>
        <v>1.8806565438475456E-4</v>
      </c>
      <c r="AG57" s="53">
        <f t="shared" si="75"/>
        <v>7.8648474432000017E-5</v>
      </c>
      <c r="AH57" s="53">
        <f t="shared" si="75"/>
        <v>1.0250482919213074E-5</v>
      </c>
      <c r="AI57" s="53">
        <f t="shared" si="75"/>
        <v>0.2060864337312</v>
      </c>
      <c r="AJ57" s="53">
        <f t="shared" si="75"/>
        <v>2.7879702944932663E-2</v>
      </c>
      <c r="AK57" s="1"/>
      <c r="AL57" s="55">
        <f t="shared" si="7"/>
        <v>20.661000000000001</v>
      </c>
      <c r="AM57" s="55">
        <f t="shared" si="8"/>
        <v>8.6610911999999995</v>
      </c>
      <c r="AN57" s="1"/>
      <c r="AO57" s="1"/>
      <c r="AP57" s="1"/>
      <c r="AQ57" s="1"/>
      <c r="AR57" s="1"/>
      <c r="AS57" s="1"/>
      <c r="AT57" s="1"/>
      <c r="AU57" s="1"/>
      <c r="AV57" s="1"/>
      <c r="AW57" s="1"/>
      <c r="AX57" s="1"/>
      <c r="AY57" s="53">
        <f>IF($A57&lt;Customisation!$H$13,G57,G57*(1-Customisation!$H$24*Customisation!$H$12))</f>
        <v>7.3883736000000011E-5</v>
      </c>
      <c r="AZ57" s="53">
        <f>IF($A57&lt;Customisation!$H$13,H57,H57*(1-Customisation!$H$24*Customisation!$H$12))</f>
        <v>9.9951101819177159E-6</v>
      </c>
      <c r="BA57" s="53">
        <f>IF($A57&lt;Customisation!$H$13,I57,I57*(1-Customisation!$H$24*Customisation!$H$12))</f>
        <v>3.681492E-5</v>
      </c>
      <c r="BB57" s="53">
        <f>IF($A57&lt;Customisation!$H$13,J57,J57*(1-Customisation!$H$24*Customisation!$H$12))</f>
        <v>4.9803813621239469E-6</v>
      </c>
      <c r="BC57" s="53">
        <f>IF($A57&lt;Customisation!$H$13,K57,K57*(1-Customisation!$H$24*Customisation!$H$12))</f>
        <v>1.0208731468299538E-3</v>
      </c>
      <c r="BD57" s="53">
        <f>IF($A57&lt;Customisation!$H$13,L57,L57*(1-Customisation!$H$24*Customisation!$H$12))</f>
        <v>1.1579248968317535E-4</v>
      </c>
      <c r="BE57" s="53">
        <f>IF($A57&lt;Customisation!$H$13,M57,M57*(1-Customisation!$H$24*Customisation!$H$12))</f>
        <v>4.8424060704000009E-5</v>
      </c>
      <c r="BF57" s="53">
        <f>IF($A57&lt;Customisation!$H$13,N57,N57*(1-Customisation!$H$24*Customisation!$H$12))</f>
        <v>6.3112477477799508E-6</v>
      </c>
      <c r="BG57" s="53">
        <f>IF($A57&lt;Customisation!$H$13,O57,O57*(1-Customisation!$H$24*Customisation!$H$12))</f>
        <v>0.12688792820640002</v>
      </c>
      <c r="BH57" s="53">
        <f>IF($A57&lt;Customisation!$H$13,P57,P57*(1-Customisation!$H$24*Customisation!$H$12))</f>
        <v>1.7165602226425485E-2</v>
      </c>
      <c r="BI57" s="53">
        <f t="shared" si="13"/>
        <v>1.272717599999999E-5</v>
      </c>
      <c r="BJ57" s="53">
        <f t="shared" si="14"/>
        <v>1.7217527606435434E-6</v>
      </c>
      <c r="BK57" s="53">
        <f t="shared" si="15"/>
        <v>6.341720000000002E-6</v>
      </c>
      <c r="BL57" s="53">
        <f t="shared" si="16"/>
        <v>8.5791804224506515E-7</v>
      </c>
      <c r="BM57" s="53">
        <f t="shared" si="17"/>
        <v>1.7585510582976849E-4</v>
      </c>
      <c r="BN57" s="53">
        <f t="shared" si="18"/>
        <v>1.9946357283231539E-5</v>
      </c>
      <c r="BO57" s="53">
        <f t="shared" si="19"/>
        <v>8.3415048639999987E-6</v>
      </c>
      <c r="BP57" s="53">
        <f t="shared" si="20"/>
        <v>1.0871724308256289E-6</v>
      </c>
      <c r="BQ57" s="53">
        <f t="shared" si="21"/>
        <v>2.1857652062400007E-2</v>
      </c>
      <c r="BR57" s="53">
        <f t="shared" si="22"/>
        <v>2.9569381911292193E-3</v>
      </c>
    </row>
    <row r="58" spans="1:70" ht="14.25" customHeight="1" x14ac:dyDescent="0.3">
      <c r="A58" s="1">
        <f t="shared" si="34"/>
        <v>54</v>
      </c>
      <c r="B58" s="52">
        <f>'Life table'!D56</f>
        <v>0.92524490794220815</v>
      </c>
      <c r="C58" s="52">
        <f>IF($A58&lt;Customisation!$H$13,0,B58)/LOOKUP(Customisation!$H$13,$A$4:$A$104,$B$4:$B$104)</f>
        <v>0.93840904500122835</v>
      </c>
      <c r="D58" s="1">
        <f>IF($A58&lt;=Customisation!$H$13,1,1/(1+Customisation!$H$21)^($A58-Customisation!$H$13))</f>
        <v>0.12883962113403885</v>
      </c>
      <c r="E58" s="1">
        <f t="shared" si="11"/>
        <v>30.294367956185177</v>
      </c>
      <c r="F58" s="1">
        <f t="shared" si="2"/>
        <v>0.12090426582671347</v>
      </c>
      <c r="G58" s="53">
        <f>'Age data'!M62*Customisation!$H$22</f>
        <v>2.0803E-4</v>
      </c>
      <c r="H58" s="53">
        <f t="shared" si="3"/>
        <v>2.6802506384514102E-5</v>
      </c>
      <c r="I58" s="53">
        <f>'Age data'!N62*Customisation!$H$22</f>
        <v>1.0365999999999999E-4</v>
      </c>
      <c r="J58" s="54">
        <f t="shared" si="4"/>
        <v>1.3355515126754466E-5</v>
      </c>
      <c r="K58" s="53">
        <f>I58*'Life table'!I56</f>
        <v>2.7840055258294754E-3</v>
      </c>
      <c r="L58" s="53">
        <f>J58*'Life table'!J56</f>
        <v>3.0485912668028648E-4</v>
      </c>
      <c r="M58" s="53">
        <f t="shared" si="5"/>
        <v>1.3634555999999999E-4</v>
      </c>
      <c r="N58" s="53">
        <f>((G58-I58)*$AW$5+I58*$AW$6)/(1+Customisation!$H$21)^($A58-Customisation!$E$13)</f>
        <v>1.6924108381422705E-5</v>
      </c>
      <c r="O58" s="53">
        <f>G58*Customisation!$H$17</f>
        <v>0.35727072200000004</v>
      </c>
      <c r="P58" s="109">
        <f>O58/(1+Customisation!$H$21)^($A58-Customisation!$E$13)</f>
        <v>4.6030624464764518E-2</v>
      </c>
      <c r="Q58" s="53">
        <f>IF($A58&lt;Customisation!$H$13,G58,G58*(1-Customisation!$H$11*Customisation!$H$12))</f>
        <v>8.7206176000000006E-5</v>
      </c>
      <c r="R58" s="53">
        <f>IF($A58&lt;Customisation!$H$13,H58,H58*(1-Customisation!$H$11*Customisation!$H$12))</f>
        <v>1.1235610676388313E-5</v>
      </c>
      <c r="S58" s="53">
        <f>IF($A58&lt;Customisation!$H$13,I58,I58*(1-Customisation!$H$11*Customisation!$H$12))</f>
        <v>4.3454271999999998E-5</v>
      </c>
      <c r="T58" s="53">
        <f>IF($A58&lt;Customisation!$H$13,J58,J58*(1-Customisation!$H$11*Customisation!$H$12))</f>
        <v>5.5986319411354725E-6</v>
      </c>
      <c r="U58" s="53">
        <f>IF($A58&lt;Customisation!$H$13,K58,K58*(1-Customisation!$H$11*Customisation!$H$12))</f>
        <v>1.1670551164277162E-3</v>
      </c>
      <c r="V58" s="53">
        <f>IF($A58&lt;Customisation!$H$13,L58,L58*(1-Customisation!$H$11*Customisation!$H$12))</f>
        <v>1.277969459043761E-4</v>
      </c>
      <c r="W58" s="53">
        <f>IF($A58&lt;Customisation!$H$13,M58,M58*(1-Customisation!$H$11*Customisation!$H$12))</f>
        <v>5.7156058752000003E-5</v>
      </c>
      <c r="X58" s="53">
        <f>IF($A58&lt;Customisation!$H$13,N58,N58*(1-Customisation!$H$11*Customisation!$H$12))</f>
        <v>7.0945862334923982E-6</v>
      </c>
      <c r="Y58" s="53">
        <f>IF($A58&lt;Customisation!$H$13,O58,O58*(1-Customisation!$H$11*Customisation!$H$12))</f>
        <v>0.14976788666240001</v>
      </c>
      <c r="Z58" s="53">
        <f>IF($A58&lt;Customisation!$H$13,P58,P58*(1-Customisation!$H$11*Customisation!$H$12))</f>
        <v>1.9296037775629285E-2</v>
      </c>
      <c r="AA58" s="53">
        <f t="shared" ref="AA58:AJ58" si="76">G58-Q58</f>
        <v>1.2082382399999999E-4</v>
      </c>
      <c r="AB58" s="53">
        <f t="shared" si="76"/>
        <v>1.556689570812579E-5</v>
      </c>
      <c r="AC58" s="53">
        <f t="shared" si="76"/>
        <v>6.0205727999999995E-5</v>
      </c>
      <c r="AD58" s="53">
        <f t="shared" si="76"/>
        <v>7.7568831856189936E-6</v>
      </c>
      <c r="AE58" s="53">
        <f t="shared" si="76"/>
        <v>1.6169504094017593E-3</v>
      </c>
      <c r="AF58" s="53">
        <f t="shared" si="76"/>
        <v>1.7706218077591037E-4</v>
      </c>
      <c r="AG58" s="53">
        <f t="shared" si="76"/>
        <v>7.9189501247999992E-5</v>
      </c>
      <c r="AH58" s="53">
        <f t="shared" si="76"/>
        <v>9.8295221479303078E-6</v>
      </c>
      <c r="AI58" s="53">
        <f t="shared" si="76"/>
        <v>0.20750283533760003</v>
      </c>
      <c r="AJ58" s="53">
        <f t="shared" si="76"/>
        <v>2.6734586689135233E-2</v>
      </c>
      <c r="AK58" s="1"/>
      <c r="AL58" s="55">
        <f t="shared" si="7"/>
        <v>20.803000000000001</v>
      </c>
      <c r="AM58" s="55">
        <f t="shared" si="8"/>
        <v>8.7206176000000006</v>
      </c>
      <c r="AN58" s="1"/>
      <c r="AO58" s="1"/>
      <c r="AP58" s="1"/>
      <c r="AQ58" s="1"/>
      <c r="AR58" s="1"/>
      <c r="AS58" s="1"/>
      <c r="AT58" s="1"/>
      <c r="AU58" s="1"/>
      <c r="AV58" s="1"/>
      <c r="AW58" s="1"/>
      <c r="AX58" s="1"/>
      <c r="AY58" s="53">
        <f>IF($A58&lt;Customisation!$H$13,G58,G58*(1-Customisation!$H$24*Customisation!$H$12))</f>
        <v>7.4391528000000004E-5</v>
      </c>
      <c r="AZ58" s="53">
        <f>IF($A58&lt;Customisation!$H$13,H58,H58*(1-Customisation!$H$24*Customisation!$H$12))</f>
        <v>9.5845762831022438E-6</v>
      </c>
      <c r="BA58" s="53">
        <f>IF($A58&lt;Customisation!$H$13,I58,I58*(1-Customisation!$H$24*Customisation!$H$12))</f>
        <v>3.7068816000000004E-5</v>
      </c>
      <c r="BB58" s="53">
        <f>IF($A58&lt;Customisation!$H$13,J58,J58*(1-Customisation!$H$24*Customisation!$H$12))</f>
        <v>4.7759322093273974E-6</v>
      </c>
      <c r="BC58" s="53">
        <f>IF($A58&lt;Customisation!$H$13,K58,K58*(1-Customisation!$H$24*Customisation!$H$12))</f>
        <v>9.955603760366204E-4</v>
      </c>
      <c r="BD58" s="53">
        <f>IF($A58&lt;Customisation!$H$13,L58,L58*(1-Customisation!$H$24*Customisation!$H$12))</f>
        <v>1.0901762370087045E-4</v>
      </c>
      <c r="BE58" s="53">
        <f>IF($A58&lt;Customisation!$H$13,M58,M58*(1-Customisation!$H$24*Customisation!$H$12))</f>
        <v>4.8757172255999999E-5</v>
      </c>
      <c r="BF58" s="53">
        <f>IF($A58&lt;Customisation!$H$13,N58,N58*(1-Customisation!$H$24*Customisation!$H$12))</f>
        <v>6.0520611571967595E-6</v>
      </c>
      <c r="BG58" s="53">
        <f>IF($A58&lt;Customisation!$H$13,O58,O58*(1-Customisation!$H$24*Customisation!$H$12))</f>
        <v>0.12776001018720001</v>
      </c>
      <c r="BH58" s="53">
        <f>IF($A58&lt;Customisation!$H$13,P58,P58*(1-Customisation!$H$24*Customisation!$H$12))</f>
        <v>1.6460551308599792E-2</v>
      </c>
      <c r="BI58" s="53">
        <f t="shared" si="13"/>
        <v>1.2814648000000002E-5</v>
      </c>
      <c r="BJ58" s="53">
        <f t="shared" si="14"/>
        <v>1.6510343932860689E-6</v>
      </c>
      <c r="BK58" s="53">
        <f t="shared" si="15"/>
        <v>6.3854559999999947E-6</v>
      </c>
      <c r="BL58" s="53">
        <f t="shared" si="16"/>
        <v>8.226997318080751E-7</v>
      </c>
      <c r="BM58" s="53">
        <f t="shared" si="17"/>
        <v>1.7149474039109577E-4</v>
      </c>
      <c r="BN58" s="53">
        <f t="shared" si="18"/>
        <v>1.8779322203505647E-5</v>
      </c>
      <c r="BO58" s="53">
        <f t="shared" si="19"/>
        <v>8.3988864960000037E-6</v>
      </c>
      <c r="BP58" s="53">
        <f t="shared" si="20"/>
        <v>1.0425250762956387E-6</v>
      </c>
      <c r="BQ58" s="53">
        <f t="shared" si="21"/>
        <v>2.20078764752E-2</v>
      </c>
      <c r="BR58" s="53">
        <f t="shared" si="22"/>
        <v>2.8354864670294931E-3</v>
      </c>
    </row>
    <row r="59" spans="1:70" ht="14.25" customHeight="1" x14ac:dyDescent="0.3">
      <c r="A59" s="1">
        <f t="shared" si="34"/>
        <v>55</v>
      </c>
      <c r="B59" s="52">
        <f>'Life table'!D57</f>
        <v>0.92061868340249708</v>
      </c>
      <c r="C59" s="52">
        <f>IF($A59&lt;Customisation!$H$13,0,B59)/LOOKUP(Customisation!$H$13,$A$4:$A$104,$B$4:$B$104)</f>
        <v>0.93371699977622225</v>
      </c>
      <c r="D59" s="1">
        <f>IF($A59&lt;=Customisation!$H$13,1,1/(1+Customisation!$H$21)^($A59-Customisation!$H$13))</f>
        <v>0.12270440108003698</v>
      </c>
      <c r="E59" s="1">
        <f t="shared" si="11"/>
        <v>30.423207577319214</v>
      </c>
      <c r="F59" s="1">
        <f t="shared" si="2"/>
        <v>0.11457118523579038</v>
      </c>
      <c r="G59" s="53">
        <f>'Age data'!M63*Customisation!$H$22</f>
        <v>2.1725999999999999E-4</v>
      </c>
      <c r="H59" s="53">
        <f t="shared" si="3"/>
        <v>2.6658758178648835E-5</v>
      </c>
      <c r="I59" s="53">
        <f>'Age data'!N63*Customisation!$H$22</f>
        <v>1.0863E-4</v>
      </c>
      <c r="J59" s="54">
        <f t="shared" si="4"/>
        <v>1.3329379089324418E-5</v>
      </c>
      <c r="K59" s="53">
        <f>I59*'Life table'!I57</f>
        <v>2.8232430329862305E-3</v>
      </c>
      <c r="L59" s="53">
        <f>J59*'Life table'!J57</f>
        <v>2.9841843792359821E-4</v>
      </c>
      <c r="M59" s="53">
        <f t="shared" si="5"/>
        <v>1.4252256E-4</v>
      </c>
      <c r="N59" s="53">
        <f>((G59-I59)*$AW$5+I59*$AW$6)/(1+Customisation!$H$21)^($A59-Customisation!$E$13)</f>
        <v>1.6848832207985231E-5</v>
      </c>
      <c r="O59" s="53">
        <f>G59*Customisation!$H$17</f>
        <v>0.37312232400000001</v>
      </c>
      <c r="P59" s="109">
        <f>O59/(1+Customisation!$H$21)^($A59-Customisation!$E$13)</f>
        <v>4.5783751296011505E-2</v>
      </c>
      <c r="Q59" s="53">
        <f>IF($A59&lt;Customisation!$H$13,G59,G59*(1-Customisation!$H$11*Customisation!$H$12))</f>
        <v>9.1075391999999997E-5</v>
      </c>
      <c r="R59" s="53">
        <f>IF($A59&lt;Customisation!$H$13,H59,H59*(1-Customisation!$H$11*Customisation!$H$12))</f>
        <v>1.1175351428489593E-5</v>
      </c>
      <c r="S59" s="53">
        <f>IF($A59&lt;Customisation!$H$13,I59,I59*(1-Customisation!$H$11*Customisation!$H$12))</f>
        <v>4.5537695999999998E-5</v>
      </c>
      <c r="T59" s="53">
        <f>IF($A59&lt;Customisation!$H$13,J59,J59*(1-Customisation!$H$11*Customisation!$H$12))</f>
        <v>5.5876757142447964E-6</v>
      </c>
      <c r="U59" s="53">
        <f>IF($A59&lt;Customisation!$H$13,K59,K59*(1-Customisation!$H$11*Customisation!$H$12))</f>
        <v>1.183503479427828E-3</v>
      </c>
      <c r="V59" s="53">
        <f>IF($A59&lt;Customisation!$H$13,L59,L59*(1-Customisation!$H$11*Customisation!$H$12))</f>
        <v>1.2509700917757237E-4</v>
      </c>
      <c r="W59" s="53">
        <f>IF($A59&lt;Customisation!$H$13,M59,M59*(1-Customisation!$H$11*Customisation!$H$12))</f>
        <v>5.9745457152000003E-5</v>
      </c>
      <c r="X59" s="53">
        <f>IF($A59&lt;Customisation!$H$13,N59,N59*(1-Customisation!$H$11*Customisation!$H$12))</f>
        <v>7.0630304615874091E-6</v>
      </c>
      <c r="Y59" s="53">
        <f>IF($A59&lt;Customisation!$H$13,O59,O59*(1-Customisation!$H$11*Customisation!$H$12))</f>
        <v>0.15641287822080002</v>
      </c>
      <c r="Z59" s="53">
        <f>IF($A59&lt;Customisation!$H$13,P59,P59*(1-Customisation!$H$11*Customisation!$H$12))</f>
        <v>1.9192548543288022E-2</v>
      </c>
      <c r="AA59" s="53">
        <f t="shared" ref="AA59:AJ59" si="77">G59-Q59</f>
        <v>1.2618460800000001E-4</v>
      </c>
      <c r="AB59" s="53">
        <f t="shared" si="77"/>
        <v>1.5483406750159244E-5</v>
      </c>
      <c r="AC59" s="53">
        <f t="shared" si="77"/>
        <v>6.3092304000000003E-5</v>
      </c>
      <c r="AD59" s="53">
        <f t="shared" si="77"/>
        <v>7.7417033750796219E-6</v>
      </c>
      <c r="AE59" s="53">
        <f t="shared" si="77"/>
        <v>1.6397395535584025E-3</v>
      </c>
      <c r="AF59" s="53">
        <f t="shared" si="77"/>
        <v>1.7332142874602584E-4</v>
      </c>
      <c r="AG59" s="53">
        <f t="shared" si="77"/>
        <v>8.2777102847999997E-5</v>
      </c>
      <c r="AH59" s="53">
        <f t="shared" si="77"/>
        <v>9.7858017463978232E-6</v>
      </c>
      <c r="AI59" s="53">
        <f t="shared" si="77"/>
        <v>0.21670944577919998</v>
      </c>
      <c r="AJ59" s="53">
        <f t="shared" si="77"/>
        <v>2.6591202752723482E-2</v>
      </c>
      <c r="AK59" s="1"/>
      <c r="AL59" s="55">
        <f t="shared" si="7"/>
        <v>21.725999999999999</v>
      </c>
      <c r="AM59" s="55">
        <f t="shared" si="8"/>
        <v>9.1075391999999997</v>
      </c>
      <c r="AN59" s="1"/>
      <c r="AO59" s="1"/>
      <c r="AP59" s="1"/>
      <c r="AQ59" s="1"/>
      <c r="AR59" s="1"/>
      <c r="AS59" s="1"/>
      <c r="AT59" s="1"/>
      <c r="AU59" s="1"/>
      <c r="AV59" s="1"/>
      <c r="AW59" s="1"/>
      <c r="AX59" s="1"/>
      <c r="AY59" s="53">
        <f>IF($A59&lt;Customisation!$H$13,G59,G59*(1-Customisation!$H$24*Customisation!$H$12))</f>
        <v>7.7692176000000002E-5</v>
      </c>
      <c r="AZ59" s="53">
        <f>IF($A59&lt;Customisation!$H$13,H59,H59*(1-Customisation!$H$24*Customisation!$H$12))</f>
        <v>9.5331719246848243E-6</v>
      </c>
      <c r="BA59" s="53">
        <f>IF($A59&lt;Customisation!$H$13,I59,I59*(1-Customisation!$H$24*Customisation!$H$12))</f>
        <v>3.8846088000000001E-5</v>
      </c>
      <c r="BB59" s="53">
        <f>IF($A59&lt;Customisation!$H$13,J59,J59*(1-Customisation!$H$24*Customisation!$H$12))</f>
        <v>4.7665859623424121E-6</v>
      </c>
      <c r="BC59" s="53">
        <f>IF($A59&lt;Customisation!$H$13,K59,K59*(1-Customisation!$H$24*Customisation!$H$12))</f>
        <v>1.0095917085958762E-3</v>
      </c>
      <c r="BD59" s="53">
        <f>IF($A59&lt;Customisation!$H$13,L59,L59*(1-Customisation!$H$24*Customisation!$H$12))</f>
        <v>1.0671443340147872E-4</v>
      </c>
      <c r="BE59" s="53">
        <f>IF($A59&lt;Customisation!$H$13,M59,M59*(1-Customisation!$H$24*Customisation!$H$12))</f>
        <v>5.0966067456000007E-5</v>
      </c>
      <c r="BF59" s="53">
        <f>IF($A59&lt;Customisation!$H$13,N59,N59*(1-Customisation!$H$24*Customisation!$H$12))</f>
        <v>6.0251423975755196E-6</v>
      </c>
      <c r="BG59" s="53">
        <f>IF($A59&lt;Customisation!$H$13,O59,O59*(1-Customisation!$H$24*Customisation!$H$12))</f>
        <v>0.13342854306240001</v>
      </c>
      <c r="BH59" s="53">
        <f>IF($A59&lt;Customisation!$H$13,P59,P59*(1-Customisation!$H$24*Customisation!$H$12))</f>
        <v>1.6372269463453715E-2</v>
      </c>
      <c r="BI59" s="53">
        <f t="shared" si="13"/>
        <v>1.3383215999999995E-5</v>
      </c>
      <c r="BJ59" s="53">
        <f t="shared" si="14"/>
        <v>1.6421795038047685E-6</v>
      </c>
      <c r="BK59" s="53">
        <f t="shared" si="15"/>
        <v>6.6916079999999973E-6</v>
      </c>
      <c r="BL59" s="53">
        <f t="shared" si="16"/>
        <v>8.2108975190238427E-7</v>
      </c>
      <c r="BM59" s="53">
        <f t="shared" si="17"/>
        <v>1.7391177083195177E-4</v>
      </c>
      <c r="BN59" s="53">
        <f t="shared" si="18"/>
        <v>1.8382575776093647E-5</v>
      </c>
      <c r="BO59" s="53">
        <f t="shared" si="19"/>
        <v>8.7793896959999958E-6</v>
      </c>
      <c r="BP59" s="53">
        <f t="shared" si="20"/>
        <v>1.0378880640118895E-6</v>
      </c>
      <c r="BQ59" s="53">
        <f t="shared" si="21"/>
        <v>2.298433515840001E-2</v>
      </c>
      <c r="BR59" s="53">
        <f t="shared" si="22"/>
        <v>2.8202790798343078E-3</v>
      </c>
    </row>
    <row r="60" spans="1:70" ht="14.25" customHeight="1" x14ac:dyDescent="0.3">
      <c r="A60" s="1">
        <f t="shared" si="34"/>
        <v>56</v>
      </c>
      <c r="B60" s="52">
        <f>'Life table'!D58</f>
        <v>0.91564734251212365</v>
      </c>
      <c r="C60" s="52">
        <f>IF($A60&lt;Customisation!$H$13,0,B60)/LOOKUP(Customisation!$H$13,$A$4:$A$104,$B$4:$B$104)</f>
        <v>0.92867492797743068</v>
      </c>
      <c r="D60" s="1">
        <f>IF($A60&lt;=Customisation!$H$13,1,1/(1+Customisation!$H$21)^($A60-Customisation!$H$13))</f>
        <v>0.11686133436193999</v>
      </c>
      <c r="E60" s="1">
        <f t="shared" si="11"/>
        <v>30.54591197839925</v>
      </c>
      <c r="F60" s="1">
        <f t="shared" si="2"/>
        <v>0.10852619127192106</v>
      </c>
      <c r="G60" s="53">
        <f>'Age data'!M64*Customisation!$H$22</f>
        <v>2.2080999999999999E-4</v>
      </c>
      <c r="H60" s="53">
        <f t="shared" si="3"/>
        <v>2.5804151240459967E-5</v>
      </c>
      <c r="I60" s="53">
        <f>'Age data'!N64*Customisation!$H$22</f>
        <v>1.1075999999999999E-4</v>
      </c>
      <c r="J60" s="54">
        <f t="shared" si="4"/>
        <v>1.2943561393928472E-5</v>
      </c>
      <c r="K60" s="53">
        <f>I60*'Life table'!I58</f>
        <v>2.7831689035947836E-3</v>
      </c>
      <c r="L60" s="53">
        <f>J60*'Life table'!J58</f>
        <v>2.8386644431839249E-4</v>
      </c>
      <c r="M60" s="53">
        <f t="shared" si="5"/>
        <v>1.4497348000000002E-4</v>
      </c>
      <c r="N60" s="53">
        <f>((G60-I60)*$AW$5+I60*$AW$6)/(1+Customisation!$H$21)^($A60-Customisation!$E$13)</f>
        <v>1.6322832011586523E-5</v>
      </c>
      <c r="O60" s="53">
        <f>G60*Customisation!$H$17</f>
        <v>0.37921909400000003</v>
      </c>
      <c r="P60" s="109">
        <f>O60/(1+Customisation!$H$21)^($A60-Customisation!$E$13)</f>
        <v>4.4316049340365954E-2</v>
      </c>
      <c r="Q60" s="53">
        <f>IF($A60&lt;Customisation!$H$13,G60,G60*(1-Customisation!$H$11*Customisation!$H$12))</f>
        <v>9.2563552000000005E-5</v>
      </c>
      <c r="R60" s="53">
        <f>IF($A60&lt;Customisation!$H$13,H60,H60*(1-Customisation!$H$11*Customisation!$H$12))</f>
        <v>1.0817100200000818E-5</v>
      </c>
      <c r="S60" s="53">
        <f>IF($A60&lt;Customisation!$H$13,I60,I60*(1-Customisation!$H$11*Customisation!$H$12))</f>
        <v>4.6430592E-5</v>
      </c>
      <c r="T60" s="53">
        <f>IF($A60&lt;Customisation!$H$13,J60,J60*(1-Customisation!$H$11*Customisation!$H$12))</f>
        <v>5.4259409363348155E-6</v>
      </c>
      <c r="U60" s="53">
        <f>IF($A60&lt;Customisation!$H$13,K60,K60*(1-Customisation!$H$11*Customisation!$H$12))</f>
        <v>1.1667044043869334E-3</v>
      </c>
      <c r="V60" s="53">
        <f>IF($A60&lt;Customisation!$H$13,L60,L60*(1-Customisation!$H$11*Customisation!$H$12))</f>
        <v>1.1899681345827013E-4</v>
      </c>
      <c r="W60" s="53">
        <f>IF($A60&lt;Customisation!$H$13,M60,M60*(1-Customisation!$H$11*Customisation!$H$12))</f>
        <v>6.0772882816000011E-5</v>
      </c>
      <c r="X60" s="53">
        <f>IF($A60&lt;Customisation!$H$13,N60,N60*(1-Customisation!$H$11*Customisation!$H$12))</f>
        <v>6.8425311792570709E-6</v>
      </c>
      <c r="Y60" s="53">
        <f>IF($A60&lt;Customisation!$H$13,O60,O60*(1-Customisation!$H$11*Customisation!$H$12))</f>
        <v>0.15896864420480003</v>
      </c>
      <c r="Z60" s="53">
        <f>IF($A60&lt;Customisation!$H$13,P60,P60*(1-Customisation!$H$11*Customisation!$H$12))</f>
        <v>1.8577287883481407E-2</v>
      </c>
      <c r="AA60" s="53">
        <f t="shared" ref="AA60:AJ60" si="78">G60-Q60</f>
        <v>1.2824644799999999E-4</v>
      </c>
      <c r="AB60" s="53">
        <f t="shared" si="78"/>
        <v>1.4987051040459149E-5</v>
      </c>
      <c r="AC60" s="53">
        <f t="shared" si="78"/>
        <v>6.4329407999999983E-5</v>
      </c>
      <c r="AD60" s="53">
        <f t="shared" si="78"/>
        <v>7.5176204575936564E-6</v>
      </c>
      <c r="AE60" s="53">
        <f t="shared" si="78"/>
        <v>1.6164644992078502E-3</v>
      </c>
      <c r="AF60" s="53">
        <f t="shared" si="78"/>
        <v>1.6486963086012236E-4</v>
      </c>
      <c r="AG60" s="53">
        <f t="shared" si="78"/>
        <v>8.4200597184000005E-5</v>
      </c>
      <c r="AH60" s="53">
        <f t="shared" si="78"/>
        <v>9.4803008323294528E-6</v>
      </c>
      <c r="AI60" s="53">
        <f t="shared" si="78"/>
        <v>0.2202504497952</v>
      </c>
      <c r="AJ60" s="53">
        <f t="shared" si="78"/>
        <v>2.5738761456884546E-2</v>
      </c>
      <c r="AK60" s="1"/>
      <c r="AL60" s="55">
        <f t="shared" si="7"/>
        <v>22.081</v>
      </c>
      <c r="AM60" s="55">
        <f t="shared" si="8"/>
        <v>9.2563551999999998</v>
      </c>
      <c r="AN60" s="1"/>
      <c r="AO60" s="1"/>
      <c r="AP60" s="1"/>
      <c r="AQ60" s="1"/>
      <c r="AR60" s="1"/>
      <c r="AS60" s="1"/>
      <c r="AT60" s="1"/>
      <c r="AU60" s="1"/>
      <c r="AV60" s="1"/>
      <c r="AW60" s="1"/>
      <c r="AX60" s="1"/>
      <c r="AY60" s="53">
        <f>IF($A60&lt;Customisation!$H$13,G60,G60*(1-Customisation!$H$24*Customisation!$H$12))</f>
        <v>7.8961656E-5</v>
      </c>
      <c r="AZ60" s="53">
        <f>IF($A60&lt;Customisation!$H$13,H60,H60*(1-Customisation!$H$24*Customisation!$H$12))</f>
        <v>9.227564483588485E-6</v>
      </c>
      <c r="BA60" s="53">
        <f>IF($A60&lt;Customisation!$H$13,I60,I60*(1-Customisation!$H$24*Customisation!$H$12))</f>
        <v>3.9607775999999998E-5</v>
      </c>
      <c r="BB60" s="53">
        <f>IF($A60&lt;Customisation!$H$13,J60,J60*(1-Customisation!$H$24*Customisation!$H$12))</f>
        <v>4.6286175544688217E-6</v>
      </c>
      <c r="BC60" s="53">
        <f>IF($A60&lt;Customisation!$H$13,K60,K60*(1-Customisation!$H$24*Customisation!$H$12))</f>
        <v>9.9526119992549467E-4</v>
      </c>
      <c r="BD60" s="53">
        <f>IF($A60&lt;Customisation!$H$13,L60,L60*(1-Customisation!$H$24*Customisation!$H$12))</f>
        <v>1.0151064048825717E-4</v>
      </c>
      <c r="BE60" s="53">
        <f>IF($A60&lt;Customisation!$H$13,M60,M60*(1-Customisation!$H$24*Customisation!$H$12))</f>
        <v>5.1842516448000009E-5</v>
      </c>
      <c r="BF60" s="53">
        <f>IF($A60&lt;Customisation!$H$13,N60,N60*(1-Customisation!$H$24*Customisation!$H$12))</f>
        <v>5.8370447273433409E-6</v>
      </c>
      <c r="BG60" s="53">
        <f>IF($A60&lt;Customisation!$H$13,O60,O60*(1-Customisation!$H$24*Customisation!$H$12))</f>
        <v>0.13560874801440001</v>
      </c>
      <c r="BH60" s="53">
        <f>IF($A60&lt;Customisation!$H$13,P60,P60*(1-Customisation!$H$24*Customisation!$H$12))</f>
        <v>1.5847419244114865E-2</v>
      </c>
      <c r="BI60" s="53">
        <f t="shared" si="13"/>
        <v>1.3601896000000005E-5</v>
      </c>
      <c r="BJ60" s="53">
        <f t="shared" si="14"/>
        <v>1.5895357164123333E-6</v>
      </c>
      <c r="BK60" s="53">
        <f t="shared" si="15"/>
        <v>6.8228160000000023E-6</v>
      </c>
      <c r="BL60" s="53">
        <f t="shared" si="16"/>
        <v>7.9732338186599376E-7</v>
      </c>
      <c r="BM60" s="53">
        <f t="shared" si="17"/>
        <v>1.7144320446143874E-4</v>
      </c>
      <c r="BN60" s="53">
        <f t="shared" si="18"/>
        <v>1.7486172970012962E-5</v>
      </c>
      <c r="BO60" s="53">
        <f t="shared" si="19"/>
        <v>8.9303663680000017E-6</v>
      </c>
      <c r="BP60" s="53">
        <f t="shared" si="20"/>
        <v>1.00548645191373E-6</v>
      </c>
      <c r="BQ60" s="53">
        <f t="shared" si="21"/>
        <v>2.335989619040002E-2</v>
      </c>
      <c r="BR60" s="53">
        <f t="shared" si="22"/>
        <v>2.7298686393665422E-3</v>
      </c>
    </row>
    <row r="61" spans="1:70" ht="14.25" customHeight="1" x14ac:dyDescent="0.3">
      <c r="A61" s="1">
        <f t="shared" si="34"/>
        <v>57</v>
      </c>
      <c r="B61" s="52">
        <f>'Life table'!D59</f>
        <v>0.91028164908500264</v>
      </c>
      <c r="C61" s="52">
        <f>IF($A61&lt;Customisation!$H$13,0,B61)/LOOKUP(Customisation!$H$13,$A$4:$A$104,$B$4:$B$104)</f>
        <v>0.92323289289948296</v>
      </c>
      <c r="D61" s="1">
        <f>IF($A61&lt;=Customisation!$H$13,1,1/(1+Customisation!$H$21)^($A61-Customisation!$H$13))</f>
        <v>0.1112965089161333</v>
      </c>
      <c r="E61" s="1">
        <f t="shared" si="11"/>
        <v>30.662773312761189</v>
      </c>
      <c r="F61" s="1">
        <f t="shared" si="2"/>
        <v>0.10275259789625484</v>
      </c>
      <c r="G61" s="53">
        <f>'Age data'!M65*Customisation!$H$22</f>
        <v>2.2577999999999997E-4</v>
      </c>
      <c r="H61" s="53">
        <f t="shared" si="3"/>
        <v>2.5128525783084572E-5</v>
      </c>
      <c r="I61" s="53">
        <f>'Age data'!N65*Customisation!$H$22</f>
        <v>1.1288999999999998E-4</v>
      </c>
      <c r="J61" s="54">
        <f t="shared" si="4"/>
        <v>1.2564262891542286E-5</v>
      </c>
      <c r="K61" s="53">
        <f>I61*'Life table'!I59</f>
        <v>2.7401896616272028E-3</v>
      </c>
      <c r="L61" s="53">
        <f>J61*'Life table'!J59</f>
        <v>2.6961002883479115E-4</v>
      </c>
      <c r="M61" s="53">
        <f t="shared" si="5"/>
        <v>1.4811168E-4</v>
      </c>
      <c r="N61" s="53">
        <f>((G61-I61)*$AW$5+I61*$AW$6)/(1+Customisation!$H$21)^($A61-Customisation!$E$13)</f>
        <v>1.5881696803578625E-5</v>
      </c>
      <c r="O61" s="53">
        <f>G61*Customisation!$H$17</f>
        <v>0.38775457199999996</v>
      </c>
      <c r="P61" s="109">
        <f>O61/(1+Customisation!$H$21)^($A61-Customisation!$E$13)</f>
        <v>4.3155730179869449E-2</v>
      </c>
      <c r="Q61" s="53">
        <f>IF($A61&lt;Customisation!$H$13,G61,G61*(1-Customisation!$H$11*Customisation!$H$12))</f>
        <v>9.4646975999999991E-5</v>
      </c>
      <c r="R61" s="53">
        <f>IF($A61&lt;Customisation!$H$13,H61,H61*(1-Customisation!$H$11*Customisation!$H$12))</f>
        <v>1.0533878008269053E-5</v>
      </c>
      <c r="S61" s="53">
        <f>IF($A61&lt;Customisation!$H$13,I61,I61*(1-Customisation!$H$11*Customisation!$H$12))</f>
        <v>4.7323487999999996E-5</v>
      </c>
      <c r="T61" s="53">
        <f>IF($A61&lt;Customisation!$H$13,J61,J61*(1-Customisation!$H$11*Customisation!$H$12))</f>
        <v>5.2669390041345266E-6</v>
      </c>
      <c r="U61" s="53">
        <f>IF($A61&lt;Customisation!$H$13,K61,K61*(1-Customisation!$H$11*Customisation!$H$12))</f>
        <v>1.1486875061541234E-3</v>
      </c>
      <c r="V61" s="53">
        <f>IF($A61&lt;Customisation!$H$13,L61,L61*(1-Customisation!$H$11*Customisation!$H$12))</f>
        <v>1.1302052408754445E-4</v>
      </c>
      <c r="W61" s="53">
        <f>IF($A61&lt;Customisation!$H$13,M61,M61*(1-Customisation!$H$11*Customisation!$H$12))</f>
        <v>6.2088416255999998E-5</v>
      </c>
      <c r="X61" s="53">
        <f>IF($A61&lt;Customisation!$H$13,N61,N61*(1-Customisation!$H$11*Customisation!$H$12))</f>
        <v>6.6576073000601599E-6</v>
      </c>
      <c r="Y61" s="53">
        <f>IF($A61&lt;Customisation!$H$13,O61,O61*(1-Customisation!$H$11*Customisation!$H$12))</f>
        <v>0.1625467165824</v>
      </c>
      <c r="Z61" s="53">
        <f>IF($A61&lt;Customisation!$H$13,P61,P61*(1-Customisation!$H$11*Customisation!$H$12))</f>
        <v>1.8090882091401275E-2</v>
      </c>
      <c r="AA61" s="53">
        <f t="shared" ref="AA61:AJ61" si="79">G61-Q61</f>
        <v>1.3113302399999998E-4</v>
      </c>
      <c r="AB61" s="53">
        <f t="shared" si="79"/>
        <v>1.4594647774815519E-5</v>
      </c>
      <c r="AC61" s="53">
        <f t="shared" si="79"/>
        <v>6.5566511999999989E-5</v>
      </c>
      <c r="AD61" s="53">
        <f t="shared" si="79"/>
        <v>7.2973238874077595E-6</v>
      </c>
      <c r="AE61" s="53">
        <f t="shared" si="79"/>
        <v>1.5915021554730794E-3</v>
      </c>
      <c r="AF61" s="53">
        <f t="shared" si="79"/>
        <v>1.5658950474724671E-4</v>
      </c>
      <c r="AG61" s="53">
        <f t="shared" si="79"/>
        <v>8.6023263744000001E-5</v>
      </c>
      <c r="AH61" s="53">
        <f t="shared" si="79"/>
        <v>9.2240895035184664E-6</v>
      </c>
      <c r="AI61" s="53">
        <f t="shared" si="79"/>
        <v>0.22520785541759997</v>
      </c>
      <c r="AJ61" s="53">
        <f t="shared" si="79"/>
        <v>2.5064848088468174E-2</v>
      </c>
      <c r="AK61" s="1"/>
      <c r="AL61" s="55">
        <f t="shared" si="7"/>
        <v>22.577999999999996</v>
      </c>
      <c r="AM61" s="55">
        <f t="shared" si="8"/>
        <v>9.4646975999999992</v>
      </c>
      <c r="AN61" s="1"/>
      <c r="AO61" s="1"/>
      <c r="AP61" s="1"/>
      <c r="AQ61" s="1"/>
      <c r="AR61" s="1"/>
      <c r="AS61" s="1"/>
      <c r="AT61" s="1"/>
      <c r="AU61" s="1"/>
      <c r="AV61" s="1"/>
      <c r="AW61" s="1"/>
      <c r="AX61" s="1"/>
      <c r="AY61" s="53">
        <f>IF($A61&lt;Customisation!$H$13,G61,G61*(1-Customisation!$H$24*Customisation!$H$12))</f>
        <v>8.073892799999999E-5</v>
      </c>
      <c r="AZ61" s="53">
        <f>IF($A61&lt;Customisation!$H$13,H61,H61*(1-Customisation!$H$24*Customisation!$H$12))</f>
        <v>8.9859608200310435E-6</v>
      </c>
      <c r="BA61" s="53">
        <f>IF($A61&lt;Customisation!$H$13,I61,I61*(1-Customisation!$H$24*Customisation!$H$12))</f>
        <v>4.0369463999999995E-5</v>
      </c>
      <c r="BB61" s="53">
        <f>IF($A61&lt;Customisation!$H$13,J61,J61*(1-Customisation!$H$24*Customisation!$H$12))</f>
        <v>4.4929804100155218E-6</v>
      </c>
      <c r="BC61" s="53">
        <f>IF($A61&lt;Customisation!$H$13,K61,K61*(1-Customisation!$H$24*Customisation!$H$12))</f>
        <v>9.7989182299788782E-4</v>
      </c>
      <c r="BD61" s="53">
        <f>IF($A61&lt;Customisation!$H$13,L61,L61*(1-Customisation!$H$24*Customisation!$H$12))</f>
        <v>9.641254631132132E-5</v>
      </c>
      <c r="BE61" s="53">
        <f>IF($A61&lt;Customisation!$H$13,M61,M61*(1-Customisation!$H$24*Customisation!$H$12))</f>
        <v>5.2964736768000006E-5</v>
      </c>
      <c r="BF61" s="53">
        <f>IF($A61&lt;Customisation!$H$13,N61,N61*(1-Customisation!$H$24*Customisation!$H$12))</f>
        <v>5.6792947769597168E-6</v>
      </c>
      <c r="BG61" s="53">
        <f>IF($A61&lt;Customisation!$H$13,O61,O61*(1-Customisation!$H$24*Customisation!$H$12))</f>
        <v>0.1386610349472</v>
      </c>
      <c r="BH61" s="53">
        <f>IF($A61&lt;Customisation!$H$13,P61,P61*(1-Customisation!$H$24*Customisation!$H$12))</f>
        <v>1.5432489112321316E-2</v>
      </c>
      <c r="BI61" s="53">
        <f t="shared" si="13"/>
        <v>1.3908048000000001E-5</v>
      </c>
      <c r="BJ61" s="53">
        <f t="shared" si="14"/>
        <v>1.5479171882380096E-6</v>
      </c>
      <c r="BK61" s="53">
        <f t="shared" si="15"/>
        <v>6.9540240000000005E-6</v>
      </c>
      <c r="BL61" s="53">
        <f t="shared" si="16"/>
        <v>7.7395859411900481E-7</v>
      </c>
      <c r="BM61" s="53">
        <f t="shared" si="17"/>
        <v>1.6879568315623559E-4</v>
      </c>
      <c r="BN61" s="53">
        <f t="shared" si="18"/>
        <v>1.6607977776223132E-5</v>
      </c>
      <c r="BO61" s="53">
        <f t="shared" si="19"/>
        <v>9.1236794879999921E-6</v>
      </c>
      <c r="BP61" s="53">
        <f t="shared" si="20"/>
        <v>9.783125231004431E-7</v>
      </c>
      <c r="BQ61" s="53">
        <f t="shared" si="21"/>
        <v>2.3885681635199996E-2</v>
      </c>
      <c r="BR61" s="53">
        <f t="shared" si="22"/>
        <v>2.6583929790799585E-3</v>
      </c>
    </row>
    <row r="62" spans="1:70" ht="14.25" customHeight="1" x14ac:dyDescent="0.3">
      <c r="A62" s="1">
        <f t="shared" si="34"/>
        <v>58</v>
      </c>
      <c r="B62" s="52">
        <f>'Life table'!D60</f>
        <v>0.90446494934734945</v>
      </c>
      <c r="C62" s="52">
        <f>IF($A62&lt;Customisation!$H$13,0,B62)/LOOKUP(Customisation!$H$13,$A$4:$A$104,$B$4:$B$104)</f>
        <v>0.9173334347138552</v>
      </c>
      <c r="D62" s="1">
        <f>IF($A62&lt;=Customisation!$H$13,1,1/(1+Customisation!$H$21)^($A62-Customisation!$H$13))</f>
        <v>0.10599667515822221</v>
      </c>
      <c r="E62" s="1">
        <f t="shared" si="11"/>
        <v>30.774069821677323</v>
      </c>
      <c r="F62" s="1">
        <f t="shared" si="2"/>
        <v>9.7234294091140747E-2</v>
      </c>
      <c r="G62" s="53">
        <f>'Age data'!M66*Customisation!$H$22</f>
        <v>2.3216999999999997E-4</v>
      </c>
      <c r="H62" s="53">
        <f t="shared" si="3"/>
        <v>2.4609248071484447E-5</v>
      </c>
      <c r="I62" s="53">
        <f>'Age data'!N66*Customisation!$H$22</f>
        <v>1.1643999999999999E-4</v>
      </c>
      <c r="J62" s="54">
        <f t="shared" si="4"/>
        <v>1.2342252855423394E-5</v>
      </c>
      <c r="K62" s="53">
        <f>I62*'Life table'!I60</f>
        <v>2.7277213128308843E-3</v>
      </c>
      <c r="L62" s="53">
        <f>J62*'Life table'!J60</f>
        <v>2.588268868700998E-4</v>
      </c>
      <c r="M62" s="53">
        <f t="shared" si="5"/>
        <v>1.5242563999999997E-4</v>
      </c>
      <c r="N62" s="53">
        <f>((G62-I62)*$AW$5+I62*$AW$6)/(1+Customisation!$H$21)^($A62-Customisation!$E$13)</f>
        <v>1.556631750591034E-5</v>
      </c>
      <c r="O62" s="53">
        <f>G62*Customisation!$H$17</f>
        <v>0.39872875799999996</v>
      </c>
      <c r="P62" s="109">
        <f>O62/(1+Customisation!$H$21)^($A62-Customisation!$E$13)</f>
        <v>4.2263922637967397E-2</v>
      </c>
      <c r="Q62" s="53">
        <f>IF($A62&lt;Customisation!$H$13,G62,G62*(1-Customisation!$H$11*Customisation!$H$12))</f>
        <v>9.7325663999999997E-5</v>
      </c>
      <c r="R62" s="53">
        <f>IF($A62&lt;Customisation!$H$13,H62,H62*(1-Customisation!$H$11*Customisation!$H$12))</f>
        <v>1.0316196791566281E-5</v>
      </c>
      <c r="S62" s="53">
        <f>IF($A62&lt;Customisation!$H$13,I62,I62*(1-Customisation!$H$11*Customisation!$H$12))</f>
        <v>4.8811647999999997E-5</v>
      </c>
      <c r="T62" s="53">
        <f>IF($A62&lt;Customisation!$H$13,J62,J62*(1-Customisation!$H$11*Customisation!$H$12))</f>
        <v>5.1738723969934866E-6</v>
      </c>
      <c r="U62" s="53">
        <f>IF($A62&lt;Customisation!$H$13,K62,K62*(1-Customisation!$H$11*Customisation!$H$12))</f>
        <v>1.1434607743387067E-3</v>
      </c>
      <c r="V62" s="53">
        <f>IF($A62&lt;Customisation!$H$13,L62,L62*(1-Customisation!$H$11*Customisation!$H$12))</f>
        <v>1.0850023097594584E-4</v>
      </c>
      <c r="W62" s="53">
        <f>IF($A62&lt;Customisation!$H$13,M62,M62*(1-Customisation!$H$11*Customisation!$H$12))</f>
        <v>6.3896828287999995E-5</v>
      </c>
      <c r="X62" s="53">
        <f>IF($A62&lt;Customisation!$H$13,N62,N62*(1-Customisation!$H$11*Customisation!$H$12))</f>
        <v>6.525400298477615E-6</v>
      </c>
      <c r="Y62" s="53">
        <f>IF($A62&lt;Customisation!$H$13,O62,O62*(1-Customisation!$H$11*Customisation!$H$12))</f>
        <v>0.16714709535359998</v>
      </c>
      <c r="Z62" s="53">
        <f>IF($A62&lt;Customisation!$H$13,P62,P62*(1-Customisation!$H$11*Customisation!$H$12))</f>
        <v>1.7717036369835935E-2</v>
      </c>
      <c r="AA62" s="53">
        <f t="shared" ref="AA62:AJ62" si="80">G62-Q62</f>
        <v>1.3484433599999997E-4</v>
      </c>
      <c r="AB62" s="53">
        <f t="shared" si="80"/>
        <v>1.4293051279918166E-5</v>
      </c>
      <c r="AC62" s="53">
        <f t="shared" si="80"/>
        <v>6.7628352E-5</v>
      </c>
      <c r="AD62" s="53">
        <f t="shared" si="80"/>
        <v>7.1683804584299072E-6</v>
      </c>
      <c r="AE62" s="53">
        <f t="shared" si="80"/>
        <v>1.5842605384921776E-3</v>
      </c>
      <c r="AF62" s="53">
        <f t="shared" si="80"/>
        <v>1.5032665589415395E-4</v>
      </c>
      <c r="AG62" s="53">
        <f t="shared" si="80"/>
        <v>8.8528811711999973E-5</v>
      </c>
      <c r="AH62" s="53">
        <f t="shared" si="80"/>
        <v>9.0409172074327241E-6</v>
      </c>
      <c r="AI62" s="53">
        <f t="shared" si="80"/>
        <v>0.23158166264639998</v>
      </c>
      <c r="AJ62" s="53">
        <f t="shared" si="80"/>
        <v>2.4546886268131462E-2</v>
      </c>
      <c r="AK62" s="1"/>
      <c r="AL62" s="55">
        <f t="shared" si="7"/>
        <v>23.216999999999995</v>
      </c>
      <c r="AM62" s="55">
        <f t="shared" si="8"/>
        <v>9.7325663999999996</v>
      </c>
      <c r="AN62" s="1"/>
      <c r="AO62" s="1"/>
      <c r="AP62" s="1"/>
      <c r="AQ62" s="1"/>
      <c r="AR62" s="1"/>
      <c r="AS62" s="1"/>
      <c r="AT62" s="1"/>
      <c r="AU62" s="1"/>
      <c r="AV62" s="1"/>
      <c r="AW62" s="1"/>
      <c r="AX62" s="1"/>
      <c r="AY62" s="53">
        <f>IF($A62&lt;Customisation!$H$13,G62,G62*(1-Customisation!$H$24*Customisation!$H$12))</f>
        <v>8.3023992000000001E-5</v>
      </c>
      <c r="AZ62" s="53">
        <f>IF($A62&lt;Customisation!$H$13,H62,H62*(1-Customisation!$H$24*Customisation!$H$12))</f>
        <v>8.800267110362839E-6</v>
      </c>
      <c r="BA62" s="53">
        <f>IF($A62&lt;Customisation!$H$13,I62,I62*(1-Customisation!$H$24*Customisation!$H$12))</f>
        <v>4.1638943999999999E-5</v>
      </c>
      <c r="BB62" s="53">
        <f>IF($A62&lt;Customisation!$H$13,J62,J62*(1-Customisation!$H$24*Customisation!$H$12))</f>
        <v>4.413589621099406E-6</v>
      </c>
      <c r="BC62" s="53">
        <f>IF($A62&lt;Customisation!$H$13,K62,K62*(1-Customisation!$H$24*Customisation!$H$12))</f>
        <v>9.754331414683243E-4</v>
      </c>
      <c r="BD62" s="53">
        <f>IF($A62&lt;Customisation!$H$13,L62,L62*(1-Customisation!$H$24*Customisation!$H$12))</f>
        <v>9.2556494744747692E-5</v>
      </c>
      <c r="BE62" s="53">
        <f>IF($A62&lt;Customisation!$H$13,M62,M62*(1-Customisation!$H$24*Customisation!$H$12))</f>
        <v>5.4507408863999994E-5</v>
      </c>
      <c r="BF62" s="53">
        <f>IF($A62&lt;Customisation!$H$13,N62,N62*(1-Customisation!$H$24*Customisation!$H$12))</f>
        <v>5.5665151401135383E-6</v>
      </c>
      <c r="BG62" s="53">
        <f>IF($A62&lt;Customisation!$H$13,O62,O62*(1-Customisation!$H$24*Customisation!$H$12))</f>
        <v>0.14258540386079999</v>
      </c>
      <c r="BH62" s="53">
        <f>IF($A62&lt;Customisation!$H$13,P62,P62*(1-Customisation!$H$24*Customisation!$H$12))</f>
        <v>1.5113578735337143E-2</v>
      </c>
      <c r="BI62" s="53">
        <f t="shared" si="13"/>
        <v>1.4301671999999996E-5</v>
      </c>
      <c r="BJ62" s="53">
        <f t="shared" si="14"/>
        <v>1.5159296812034418E-6</v>
      </c>
      <c r="BK62" s="53">
        <f t="shared" si="15"/>
        <v>7.1727039999999975E-6</v>
      </c>
      <c r="BL62" s="53">
        <f t="shared" si="16"/>
        <v>7.6028277589408058E-7</v>
      </c>
      <c r="BM62" s="53">
        <f t="shared" si="17"/>
        <v>1.6802763287038236E-4</v>
      </c>
      <c r="BN62" s="53">
        <f t="shared" si="18"/>
        <v>1.5943736231198151E-5</v>
      </c>
      <c r="BO62" s="53">
        <f t="shared" si="19"/>
        <v>9.3894194240000013E-6</v>
      </c>
      <c r="BP62" s="53">
        <f t="shared" si="20"/>
        <v>9.5888515836407677E-7</v>
      </c>
      <c r="BQ62" s="53">
        <f t="shared" si="21"/>
        <v>2.4561691492799992E-2</v>
      </c>
      <c r="BR62" s="53">
        <f t="shared" si="22"/>
        <v>2.603457634498792E-3</v>
      </c>
    </row>
    <row r="63" spans="1:70" ht="14.25" customHeight="1" x14ac:dyDescent="0.3">
      <c r="A63" s="1">
        <f t="shared" si="34"/>
        <v>59</v>
      </c>
      <c r="B63" s="52">
        <f>'Life table'!D61</f>
        <v>0.89812465005242459</v>
      </c>
      <c r="C63" s="52">
        <f>IF($A63&lt;Customisation!$H$13,0,B63)/LOOKUP(Customisation!$H$13,$A$4:$A$104,$B$4:$B$104)</f>
        <v>0.91090292733651124</v>
      </c>
      <c r="D63" s="1">
        <f>IF($A63&lt;=Customisation!$H$13,1,1/(1+Customisation!$H$21)^($A63-Customisation!$H$13))</f>
        <v>0.10094921443640208</v>
      </c>
      <c r="E63" s="1">
        <f t="shared" si="11"/>
        <v>30.880066496835546</v>
      </c>
      <c r="F63" s="1">
        <f t="shared" si="2"/>
        <v>9.195493494243985E-2</v>
      </c>
      <c r="G63" s="53">
        <f>'Age data'!M67*Customisation!$H$22</f>
        <v>2.3997999999999996E-4</v>
      </c>
      <c r="H63" s="53">
        <f t="shared" si="3"/>
        <v>2.4225792480447766E-5</v>
      </c>
      <c r="I63" s="53">
        <f>'Age data'!N67*Customisation!$H$22</f>
        <v>1.1998999999999998E-4</v>
      </c>
      <c r="J63" s="54">
        <f t="shared" si="4"/>
        <v>1.2112896240223883E-5</v>
      </c>
      <c r="K63" s="53">
        <f>I63*'Life table'!I61</f>
        <v>2.7103134099317893E-3</v>
      </c>
      <c r="L63" s="53">
        <f>J63*'Life table'!J61</f>
        <v>2.4793519940087213E-4</v>
      </c>
      <c r="M63" s="53">
        <f t="shared" si="5"/>
        <v>1.5742687999999996E-4</v>
      </c>
      <c r="N63" s="53">
        <f>((G63-I63)*$AW$5+I63*$AW$6)/(1+Customisation!$H$21)^($A63-Customisation!$E$13)</f>
        <v>1.5311152525305763E-5</v>
      </c>
      <c r="O63" s="53">
        <f>G63*Customisation!$H$17</f>
        <v>0.41214165199999997</v>
      </c>
      <c r="P63" s="109">
        <f>O63/(1+Customisation!$H$21)^($A63-Customisation!$E$13)</f>
        <v>4.1605376005920999E-2</v>
      </c>
      <c r="Q63" s="53">
        <f>IF($A63&lt;Customisation!$H$13,G63,G63*(1-Customisation!$H$11*Customisation!$H$12))</f>
        <v>1.0059961599999998E-4</v>
      </c>
      <c r="R63" s="53">
        <f>IF($A63&lt;Customisation!$H$13,H63,H63*(1-Customisation!$H$11*Customisation!$H$12))</f>
        <v>1.0155452207803704E-5</v>
      </c>
      <c r="S63" s="53">
        <f>IF($A63&lt;Customisation!$H$13,I63,I63*(1-Customisation!$H$11*Customisation!$H$12))</f>
        <v>5.0299807999999991E-5</v>
      </c>
      <c r="T63" s="53">
        <f>IF($A63&lt;Customisation!$H$13,J63,J63*(1-Customisation!$H$11*Customisation!$H$12))</f>
        <v>5.0777261039018521E-6</v>
      </c>
      <c r="U63" s="53">
        <f>IF($A63&lt;Customisation!$H$13,K63,K63*(1-Customisation!$H$11*Customisation!$H$12))</f>
        <v>1.1361633814434061E-3</v>
      </c>
      <c r="V63" s="53">
        <f>IF($A63&lt;Customisation!$H$13,L63,L63*(1-Customisation!$H$11*Customisation!$H$12))</f>
        <v>1.039344355888456E-4</v>
      </c>
      <c r="W63" s="53">
        <f>IF($A63&lt;Customisation!$H$13,M63,M63*(1-Customisation!$H$11*Customisation!$H$12))</f>
        <v>6.5993348095999985E-5</v>
      </c>
      <c r="X63" s="53">
        <f>IF($A63&lt;Customisation!$H$13,N63,N63*(1-Customisation!$H$11*Customisation!$H$12))</f>
        <v>6.418435138608176E-6</v>
      </c>
      <c r="Y63" s="53">
        <f>IF($A63&lt;Customisation!$H$13,O63,O63*(1-Customisation!$H$11*Customisation!$H$12))</f>
        <v>0.1727697805184</v>
      </c>
      <c r="Z63" s="53">
        <f>IF($A63&lt;Customisation!$H$13,P63,P63*(1-Customisation!$H$11*Customisation!$H$12))</f>
        <v>1.7440973621682083E-2</v>
      </c>
      <c r="AA63" s="53">
        <f t="shared" ref="AA63:AJ63" si="81">G63-Q63</f>
        <v>1.3938038399999997E-4</v>
      </c>
      <c r="AB63" s="53">
        <f t="shared" si="81"/>
        <v>1.4070340272644062E-5</v>
      </c>
      <c r="AC63" s="53">
        <f t="shared" si="81"/>
        <v>6.9690191999999984E-5</v>
      </c>
      <c r="AD63" s="53">
        <f t="shared" si="81"/>
        <v>7.035170136322031E-6</v>
      </c>
      <c r="AE63" s="53">
        <f t="shared" si="81"/>
        <v>1.5741500284883832E-3</v>
      </c>
      <c r="AF63" s="53">
        <f t="shared" si="81"/>
        <v>1.4400076381202652E-4</v>
      </c>
      <c r="AG63" s="53">
        <f t="shared" si="81"/>
        <v>9.1433531903999975E-5</v>
      </c>
      <c r="AH63" s="53">
        <f t="shared" si="81"/>
        <v>8.8927173866975881E-6</v>
      </c>
      <c r="AI63" s="53">
        <f t="shared" si="81"/>
        <v>0.23937187148159997</v>
      </c>
      <c r="AJ63" s="53">
        <f t="shared" si="81"/>
        <v>2.4164402384238916E-2</v>
      </c>
      <c r="AK63" s="1"/>
      <c r="AL63" s="55">
        <f t="shared" si="7"/>
        <v>23.997999999999998</v>
      </c>
      <c r="AM63" s="55">
        <f t="shared" si="8"/>
        <v>10.059961599999998</v>
      </c>
      <c r="AN63" s="1"/>
      <c r="AO63" s="1"/>
      <c r="AP63" s="1"/>
      <c r="AQ63" s="1"/>
      <c r="AR63" s="1"/>
      <c r="AS63" s="1"/>
      <c r="AT63" s="1"/>
      <c r="AU63" s="1"/>
      <c r="AV63" s="1"/>
      <c r="AW63" s="1"/>
      <c r="AX63" s="1"/>
      <c r="AY63" s="53">
        <f>IF($A63&lt;Customisation!$H$13,G63,G63*(1-Customisation!$H$24*Customisation!$H$12))</f>
        <v>8.5816847999999993E-5</v>
      </c>
      <c r="AZ63" s="53">
        <f>IF($A63&lt;Customisation!$H$13,H63,H63*(1-Customisation!$H$24*Customisation!$H$12))</f>
        <v>8.6631433910081227E-6</v>
      </c>
      <c r="BA63" s="53">
        <f>IF($A63&lt;Customisation!$H$13,I63,I63*(1-Customisation!$H$24*Customisation!$H$12))</f>
        <v>4.2908423999999996E-5</v>
      </c>
      <c r="BB63" s="53">
        <f>IF($A63&lt;Customisation!$H$13,J63,J63*(1-Customisation!$H$24*Customisation!$H$12))</f>
        <v>4.3315716955040613E-6</v>
      </c>
      <c r="BC63" s="53">
        <f>IF($A63&lt;Customisation!$H$13,K63,K63*(1-Customisation!$H$24*Customisation!$H$12))</f>
        <v>9.6920807539160794E-4</v>
      </c>
      <c r="BD63" s="53">
        <f>IF($A63&lt;Customisation!$H$13,L63,L63*(1-Customisation!$H$24*Customisation!$H$12))</f>
        <v>8.8661627305751883E-5</v>
      </c>
      <c r="BE63" s="53">
        <f>IF($A63&lt;Customisation!$H$13,M63,M63*(1-Customisation!$H$24*Customisation!$H$12))</f>
        <v>5.629585228799999E-5</v>
      </c>
      <c r="BF63" s="53">
        <f>IF($A63&lt;Customisation!$H$13,N63,N63*(1-Customisation!$H$24*Customisation!$H$12))</f>
        <v>5.4752681430493414E-6</v>
      </c>
      <c r="BG63" s="53">
        <f>IF($A63&lt;Customisation!$H$13,O63,O63*(1-Customisation!$H$24*Customisation!$H$12))</f>
        <v>0.14738185475519999</v>
      </c>
      <c r="BH63" s="53">
        <f>IF($A63&lt;Customisation!$H$13,P63,P63*(1-Customisation!$H$24*Customisation!$H$12))</f>
        <v>1.487808245971735E-2</v>
      </c>
      <c r="BI63" s="53">
        <f t="shared" si="13"/>
        <v>1.4782767999999989E-5</v>
      </c>
      <c r="BJ63" s="53">
        <f t="shared" si="14"/>
        <v>1.4923088167955815E-6</v>
      </c>
      <c r="BK63" s="53">
        <f t="shared" si="15"/>
        <v>7.3913839999999946E-6</v>
      </c>
      <c r="BL63" s="53">
        <f t="shared" si="16"/>
        <v>7.4615440839779076E-7</v>
      </c>
      <c r="BM63" s="53">
        <f t="shared" si="17"/>
        <v>1.6695530605179815E-4</v>
      </c>
      <c r="BN63" s="53">
        <f t="shared" si="18"/>
        <v>1.5272808283093721E-5</v>
      </c>
      <c r="BO63" s="53">
        <f t="shared" si="19"/>
        <v>9.6974958079999949E-6</v>
      </c>
      <c r="BP63" s="53">
        <f t="shared" si="20"/>
        <v>9.4316699555883459E-7</v>
      </c>
      <c r="BQ63" s="53">
        <f t="shared" si="21"/>
        <v>2.5387925763200009E-2</v>
      </c>
      <c r="BR63" s="53">
        <f t="shared" si="22"/>
        <v>2.5628911619647327E-3</v>
      </c>
    </row>
    <row r="64" spans="1:70" ht="14.25" customHeight="1" x14ac:dyDescent="0.3">
      <c r="A64" s="1">
        <f t="shared" si="34"/>
        <v>60</v>
      </c>
      <c r="B64" s="52">
        <f>'Life table'!D62</f>
        <v>0.89119112775401987</v>
      </c>
      <c r="C64" s="52">
        <f>IF($A64&lt;Customisation!$H$13,0,B64)/LOOKUP(Customisation!$H$13,$A$4:$A$104,$B$4:$B$104)</f>
        <v>0.9038707567374733</v>
      </c>
      <c r="D64" s="1">
        <f>IF($A64&lt;=Customisation!$H$13,1,1/(1+Customisation!$H$21)^($A64-Customisation!$H$13))</f>
        <v>9.6142108987049613E-2</v>
      </c>
      <c r="E64" s="1">
        <f t="shared" si="11"/>
        <v>30.981015711271947</v>
      </c>
      <c r="F64" s="1">
        <f t="shared" si="2"/>
        <v>8.6900040804461162E-2</v>
      </c>
      <c r="G64" s="53">
        <f>'Age data'!M68*Customisation!$H$22</f>
        <v>2.2932999999999997E-4</v>
      </c>
      <c r="H64" s="53">
        <f t="shared" si="3"/>
        <v>2.2048269854000087E-5</v>
      </c>
      <c r="I64" s="53">
        <f>'Age data'!N68*Customisation!$H$22</f>
        <v>1.1714999999999999E-4</v>
      </c>
      <c r="J64" s="54">
        <f t="shared" si="4"/>
        <v>1.1263048067832862E-5</v>
      </c>
      <c r="K64" s="53">
        <f>I64*'Life table'!I62</f>
        <v>2.5491455830117691E-3</v>
      </c>
      <c r="L64" s="53">
        <f>J64*'Life table'!J62</f>
        <v>2.2473051852543534E-4</v>
      </c>
      <c r="M64" s="53">
        <f t="shared" si="5"/>
        <v>1.5129531999999999E-4</v>
      </c>
      <c r="N64" s="53">
        <f>((G64-I64)*$AW$5+I64*$AW$6)/(1+Customisation!$H$21)^($A64-Customisation!$E$13)</f>
        <v>1.4016275707429744E-5</v>
      </c>
      <c r="O64" s="53">
        <f>G64*Customisation!$H$17</f>
        <v>0.39385134199999999</v>
      </c>
      <c r="P64" s="109">
        <f>O64/(1+Customisation!$H$21)^($A64-Customisation!$E$13)</f>
        <v>3.7865698647259749E-2</v>
      </c>
      <c r="Q64" s="53">
        <f>IF($A64&lt;Customisation!$H$13,G64,G64*(1-Customisation!$H$11*Customisation!$H$12))</f>
        <v>9.6135135999999999E-5</v>
      </c>
      <c r="R64" s="53">
        <f>IF($A64&lt;Customisation!$H$13,H64,H64*(1-Customisation!$H$11*Customisation!$H$12))</f>
        <v>9.2426347227968376E-6</v>
      </c>
      <c r="S64" s="53">
        <f>IF($A64&lt;Customisation!$H$13,I64,I64*(1-Customisation!$H$11*Customisation!$H$12))</f>
        <v>4.910928E-5</v>
      </c>
      <c r="T64" s="53">
        <f>IF($A64&lt;Customisation!$H$13,J64,J64*(1-Customisation!$H$11*Customisation!$H$12))</f>
        <v>4.7214697500355358E-6</v>
      </c>
      <c r="U64" s="53">
        <f>IF($A64&lt;Customisation!$H$13,K64,K64*(1-Customisation!$H$11*Customisation!$H$12))</f>
        <v>1.0686018283985338E-3</v>
      </c>
      <c r="V64" s="53">
        <f>IF($A64&lt;Customisation!$H$13,L64,L64*(1-Customisation!$H$11*Customisation!$H$12))</f>
        <v>9.4207033365862496E-5</v>
      </c>
      <c r="W64" s="53">
        <f>IF($A64&lt;Customisation!$H$13,M64,M64*(1-Customisation!$H$11*Customisation!$H$12))</f>
        <v>6.3422998143999992E-5</v>
      </c>
      <c r="X64" s="53">
        <f>IF($A64&lt;Customisation!$H$13,N64,N64*(1-Customisation!$H$11*Customisation!$H$12))</f>
        <v>5.8756227765545488E-6</v>
      </c>
      <c r="Y64" s="53">
        <f>IF($A64&lt;Customisation!$H$13,O64,O64*(1-Customisation!$H$11*Customisation!$H$12))</f>
        <v>0.16510248256640001</v>
      </c>
      <c r="Z64" s="53">
        <f>IF($A64&lt;Customisation!$H$13,P64,P64*(1-Customisation!$H$11*Customisation!$H$12))</f>
        <v>1.5873300872931286E-2</v>
      </c>
      <c r="AA64" s="53">
        <f t="shared" ref="AA64:AJ64" si="82">G64-Q64</f>
        <v>1.3319486399999996E-4</v>
      </c>
      <c r="AB64" s="53">
        <f t="shared" si="82"/>
        <v>1.2805635131203249E-5</v>
      </c>
      <c r="AC64" s="53">
        <f t="shared" si="82"/>
        <v>6.8040719999999988E-5</v>
      </c>
      <c r="AD64" s="53">
        <f t="shared" si="82"/>
        <v>6.5415783177973259E-6</v>
      </c>
      <c r="AE64" s="53">
        <f t="shared" si="82"/>
        <v>1.4805437546132354E-3</v>
      </c>
      <c r="AF64" s="53">
        <f t="shared" si="82"/>
        <v>1.3052348515957285E-4</v>
      </c>
      <c r="AG64" s="53">
        <f t="shared" si="82"/>
        <v>8.7872321855999997E-5</v>
      </c>
      <c r="AH64" s="53">
        <f t="shared" si="82"/>
        <v>8.1406529308751959E-6</v>
      </c>
      <c r="AI64" s="53">
        <f t="shared" si="82"/>
        <v>0.22874885943359999</v>
      </c>
      <c r="AJ64" s="53">
        <f t="shared" si="82"/>
        <v>2.1992397774328463E-2</v>
      </c>
      <c r="AK64" s="1"/>
      <c r="AL64" s="55">
        <f t="shared" si="7"/>
        <v>22.932999999999996</v>
      </c>
      <c r="AM64" s="55">
        <f t="shared" si="8"/>
        <v>9.6135135999999992</v>
      </c>
      <c r="AN64" s="1"/>
      <c r="AO64" s="1"/>
      <c r="AP64" s="1"/>
      <c r="AQ64" s="1"/>
      <c r="AR64" s="1"/>
      <c r="AS64" s="1"/>
      <c r="AT64" s="1"/>
      <c r="AU64" s="1"/>
      <c r="AV64" s="1"/>
      <c r="AW64" s="1"/>
      <c r="AX64" s="1"/>
      <c r="AY64" s="53">
        <f>IF($A64&lt;Customisation!$H$13,G64,G64*(1-Customisation!$H$24*Customisation!$H$12))</f>
        <v>8.2008408000000001E-5</v>
      </c>
      <c r="AZ64" s="53">
        <f>IF($A64&lt;Customisation!$H$13,H64,H64*(1-Customisation!$H$24*Customisation!$H$12))</f>
        <v>7.8844612997904325E-6</v>
      </c>
      <c r="BA64" s="53">
        <f>IF($A64&lt;Customisation!$H$13,I64,I64*(1-Customisation!$H$24*Customisation!$H$12))</f>
        <v>4.1892839999999996E-5</v>
      </c>
      <c r="BB64" s="53">
        <f>IF($A64&lt;Customisation!$H$13,J64,J64*(1-Customisation!$H$24*Customisation!$H$12))</f>
        <v>4.0276659890570313E-6</v>
      </c>
      <c r="BC64" s="53">
        <f>IF($A64&lt;Customisation!$H$13,K64,K64*(1-Customisation!$H$24*Customisation!$H$12))</f>
        <v>9.115744604850087E-4</v>
      </c>
      <c r="BD64" s="53">
        <f>IF($A64&lt;Customisation!$H$13,L64,L64*(1-Customisation!$H$24*Customisation!$H$12))</f>
        <v>8.0363633424695687E-5</v>
      </c>
      <c r="BE64" s="53">
        <f>IF($A64&lt;Customisation!$H$13,M64,M64*(1-Customisation!$H$24*Customisation!$H$12))</f>
        <v>5.4103206432E-5</v>
      </c>
      <c r="BF64" s="53">
        <f>IF($A64&lt;Customisation!$H$13,N64,N64*(1-Customisation!$H$24*Customisation!$H$12))</f>
        <v>5.0122201929768768E-6</v>
      </c>
      <c r="BG64" s="53">
        <f>IF($A64&lt;Customisation!$H$13,O64,O64*(1-Customisation!$H$24*Customisation!$H$12))</f>
        <v>0.1408412398992</v>
      </c>
      <c r="BH64" s="53">
        <f>IF($A64&lt;Customisation!$H$13,P64,P64*(1-Customisation!$H$24*Customisation!$H$12))</f>
        <v>1.3540773836260088E-2</v>
      </c>
      <c r="BI64" s="53">
        <f t="shared" si="13"/>
        <v>1.4126727999999998E-5</v>
      </c>
      <c r="BJ64" s="53">
        <f t="shared" si="14"/>
        <v>1.3581734230064051E-6</v>
      </c>
      <c r="BK64" s="53">
        <f t="shared" si="15"/>
        <v>7.2164400000000037E-6</v>
      </c>
      <c r="BL64" s="53">
        <f t="shared" si="16"/>
        <v>6.9380376097850444E-7</v>
      </c>
      <c r="BM64" s="53">
        <f t="shared" si="17"/>
        <v>1.5702736791352507E-4</v>
      </c>
      <c r="BN64" s="53">
        <f t="shared" si="18"/>
        <v>1.384339994116681E-5</v>
      </c>
      <c r="BO64" s="53">
        <f t="shared" si="19"/>
        <v>9.3197917119999921E-6</v>
      </c>
      <c r="BP64" s="53">
        <f t="shared" si="20"/>
        <v>8.6340258357767204E-7</v>
      </c>
      <c r="BQ64" s="53">
        <f t="shared" si="21"/>
        <v>2.4261242667200006E-2</v>
      </c>
      <c r="BR64" s="53">
        <f t="shared" si="22"/>
        <v>2.3325270366711982E-3</v>
      </c>
    </row>
    <row r="65" spans="1:70" ht="14.25" customHeight="1" x14ac:dyDescent="0.3">
      <c r="A65" s="1">
        <f t="shared" si="34"/>
        <v>61</v>
      </c>
      <c r="B65" s="52">
        <f>'Life table'!D63</f>
        <v>0.88360709125683312</v>
      </c>
      <c r="C65" s="52">
        <f>IF($A65&lt;Customisation!$H$13,0,B65)/LOOKUP(Customisation!$H$13,$A$4:$A$104,$B$4:$B$104)</f>
        <v>0.89617881659763743</v>
      </c>
      <c r="D65" s="1">
        <f>IF($A65&lt;=Customisation!$H$13,1,1/(1+Customisation!$H$21)^($A65-Customisation!$H$13))</f>
        <v>9.1563913320999626E-2</v>
      </c>
      <c r="E65" s="1">
        <f t="shared" si="11"/>
        <v>31.077157820258996</v>
      </c>
      <c r="F65" s="1">
        <f t="shared" si="2"/>
        <v>8.2057639483062092E-2</v>
      </c>
      <c r="G65" s="53">
        <f>'Age data'!M69*Customisation!$H$22</f>
        <v>2.3785000000000001E-4</v>
      </c>
      <c r="H65" s="53">
        <f t="shared" si="3"/>
        <v>2.1778476783399762E-5</v>
      </c>
      <c r="I65" s="53">
        <f>'Age data'!N69*Customisation!$H$22</f>
        <v>1.2212E-4</v>
      </c>
      <c r="J65" s="54">
        <f t="shared" si="4"/>
        <v>1.1181785094760475E-5</v>
      </c>
      <c r="K65" s="53">
        <f>I65*'Life table'!I63</f>
        <v>2.5574547134112782E-3</v>
      </c>
      <c r="L65" s="53">
        <f>J65*'Life table'!J63</f>
        <v>2.1719559782975431E-4</v>
      </c>
      <c r="M65" s="53">
        <f t="shared" si="5"/>
        <v>1.5712868000000002E-4</v>
      </c>
      <c r="N65" s="53">
        <f>((G65-I65)*$AW$5+I65*$AW$6)/(1+Customisation!$H$21)^($A65-Customisation!$E$13)</f>
        <v>1.3864025515620769E-5</v>
      </c>
      <c r="O65" s="53">
        <f>G65*Customisation!$H$17</f>
        <v>0.40848359000000006</v>
      </c>
      <c r="P65" s="109">
        <f>O65/(1+Customisation!$H$21)^($A65-Customisation!$E$13)</f>
        <v>3.7402356027810751E-2</v>
      </c>
      <c r="Q65" s="53">
        <f>IF($A65&lt;Customisation!$H$13,G65,G65*(1-Customisation!$H$11*Customisation!$H$12))</f>
        <v>9.9706720000000007E-5</v>
      </c>
      <c r="R65" s="53">
        <f>IF($A65&lt;Customisation!$H$13,H65,H65*(1-Customisation!$H$11*Customisation!$H$12))</f>
        <v>9.12953746760118E-6</v>
      </c>
      <c r="S65" s="53">
        <f>IF($A65&lt;Customisation!$H$13,I65,I65*(1-Customisation!$H$11*Customisation!$H$12))</f>
        <v>5.1192704000000006E-5</v>
      </c>
      <c r="T65" s="53">
        <f>IF($A65&lt;Customisation!$H$13,J65,J65*(1-Customisation!$H$11*Customisation!$H$12))</f>
        <v>4.6874043117235917E-6</v>
      </c>
      <c r="U65" s="53">
        <f>IF($A65&lt;Customisation!$H$13,K65,K65*(1-Customisation!$H$11*Customisation!$H$12))</f>
        <v>1.0720850158620079E-3</v>
      </c>
      <c r="V65" s="53">
        <f>IF($A65&lt;Customisation!$H$13,L65,L65*(1-Customisation!$H$11*Customisation!$H$12))</f>
        <v>9.1048394610233012E-5</v>
      </c>
      <c r="W65" s="53">
        <f>IF($A65&lt;Customisation!$H$13,M65,M65*(1-Customisation!$H$11*Customisation!$H$12))</f>
        <v>6.586834265600001E-5</v>
      </c>
      <c r="X65" s="53">
        <f>IF($A65&lt;Customisation!$H$13,N65,N65*(1-Customisation!$H$11*Customisation!$H$12))</f>
        <v>5.8117994961482264E-6</v>
      </c>
      <c r="Y65" s="53">
        <f>IF($A65&lt;Customisation!$H$13,O65,O65*(1-Customisation!$H$11*Customisation!$H$12))</f>
        <v>0.17123632092800004</v>
      </c>
      <c r="Z65" s="53">
        <f>IF($A65&lt;Customisation!$H$13,P65,P65*(1-Customisation!$H$11*Customisation!$H$12))</f>
        <v>1.5679067646858266E-2</v>
      </c>
      <c r="AA65" s="53">
        <f t="shared" ref="AA65:AJ65" si="83">G65-Q65</f>
        <v>1.3814327999999999E-4</v>
      </c>
      <c r="AB65" s="53">
        <f t="shared" si="83"/>
        <v>1.2648939315798582E-5</v>
      </c>
      <c r="AC65" s="53">
        <f t="shared" si="83"/>
        <v>7.092729599999999E-5</v>
      </c>
      <c r="AD65" s="53">
        <f t="shared" si="83"/>
        <v>6.4943807830368835E-6</v>
      </c>
      <c r="AE65" s="53">
        <f t="shared" si="83"/>
        <v>1.4853696975492704E-3</v>
      </c>
      <c r="AF65" s="53">
        <f t="shared" si="83"/>
        <v>1.261472032195213E-4</v>
      </c>
      <c r="AG65" s="53">
        <f t="shared" si="83"/>
        <v>9.1260337344000015E-5</v>
      </c>
      <c r="AH65" s="53">
        <f t="shared" si="83"/>
        <v>8.0522260194725438E-6</v>
      </c>
      <c r="AI65" s="53">
        <f t="shared" si="83"/>
        <v>0.23724726907200003</v>
      </c>
      <c r="AJ65" s="53">
        <f t="shared" si="83"/>
        <v>2.1723288380952485E-2</v>
      </c>
      <c r="AK65" s="1"/>
      <c r="AL65" s="55">
        <f t="shared" si="7"/>
        <v>23.785</v>
      </c>
      <c r="AM65" s="55">
        <f t="shared" si="8"/>
        <v>9.9706720000000004</v>
      </c>
      <c r="AN65" s="1"/>
      <c r="AO65" s="1"/>
      <c r="AP65" s="1"/>
      <c r="AQ65" s="1"/>
      <c r="AR65" s="1"/>
      <c r="AS65" s="1"/>
      <c r="AT65" s="1"/>
      <c r="AU65" s="1"/>
      <c r="AV65" s="1"/>
      <c r="AW65" s="1"/>
      <c r="AX65" s="1"/>
      <c r="AY65" s="53">
        <f>IF($A65&lt;Customisation!$H$13,G65,G65*(1-Customisation!$H$24*Customisation!$H$12))</f>
        <v>8.5055160000000016E-5</v>
      </c>
      <c r="AZ65" s="53">
        <f>IF($A65&lt;Customisation!$H$13,H65,H65*(1-Customisation!$H$24*Customisation!$H$12))</f>
        <v>7.7879832977437556E-6</v>
      </c>
      <c r="BA65" s="53">
        <f>IF($A65&lt;Customisation!$H$13,I65,I65*(1-Customisation!$H$24*Customisation!$H$12))</f>
        <v>4.3670112000000007E-5</v>
      </c>
      <c r="BB65" s="53">
        <f>IF($A65&lt;Customisation!$H$13,J65,J65*(1-Customisation!$H$24*Customisation!$H$12))</f>
        <v>3.9986063498863465E-6</v>
      </c>
      <c r="BC65" s="53">
        <f>IF($A65&lt;Customisation!$H$13,K65,K65*(1-Customisation!$H$24*Customisation!$H$12))</f>
        <v>9.1454580551587319E-4</v>
      </c>
      <c r="BD65" s="53">
        <f>IF($A65&lt;Customisation!$H$13,L65,L65*(1-Customisation!$H$24*Customisation!$H$12))</f>
        <v>7.7669145783920151E-5</v>
      </c>
      <c r="BE65" s="53">
        <f>IF($A65&lt;Customisation!$H$13,M65,M65*(1-Customisation!$H$24*Customisation!$H$12))</f>
        <v>5.6189215968000015E-5</v>
      </c>
      <c r="BF65" s="53">
        <f>IF($A65&lt;Customisation!$H$13,N65,N65*(1-Customisation!$H$24*Customisation!$H$12))</f>
        <v>4.9577755243859878E-6</v>
      </c>
      <c r="BG65" s="53">
        <f>IF($A65&lt;Customisation!$H$13,O65,O65*(1-Customisation!$H$24*Customisation!$H$12))</f>
        <v>0.14607373178400004</v>
      </c>
      <c r="BH65" s="53">
        <f>IF($A65&lt;Customisation!$H$13,P65,P65*(1-Customisation!$H$24*Customisation!$H$12))</f>
        <v>1.3375082515545126E-2</v>
      </c>
      <c r="BI65" s="53">
        <f t="shared" si="13"/>
        <v>1.4651559999999991E-5</v>
      </c>
      <c r="BJ65" s="53">
        <f t="shared" si="14"/>
        <v>1.3415541698574244E-6</v>
      </c>
      <c r="BK65" s="53">
        <f t="shared" si="15"/>
        <v>7.5225919999999995E-6</v>
      </c>
      <c r="BL65" s="53">
        <f t="shared" si="16"/>
        <v>6.8879796183724526E-7</v>
      </c>
      <c r="BM65" s="53">
        <f t="shared" si="17"/>
        <v>1.5753921034613466E-4</v>
      </c>
      <c r="BN65" s="53">
        <f t="shared" si="18"/>
        <v>1.3379248826312861E-5</v>
      </c>
      <c r="BO65" s="53">
        <f t="shared" si="19"/>
        <v>9.6791266879999954E-6</v>
      </c>
      <c r="BP65" s="53">
        <f t="shared" si="20"/>
        <v>8.5402397176223862E-7</v>
      </c>
      <c r="BQ65" s="53">
        <f t="shared" si="21"/>
        <v>2.5162589143999992E-2</v>
      </c>
      <c r="BR65" s="53">
        <f t="shared" si="22"/>
        <v>2.3039851313131406E-3</v>
      </c>
    </row>
    <row r="66" spans="1:70" ht="14.25" customHeight="1" x14ac:dyDescent="0.3">
      <c r="A66" s="1">
        <f t="shared" si="34"/>
        <v>62</v>
      </c>
      <c r="B66" s="52">
        <f>'Life table'!D64</f>
        <v>0.8753276928117566</v>
      </c>
      <c r="C66" s="52">
        <f>IF($A66&lt;Customisation!$H$13,0,B66)/LOOKUP(Customisation!$H$13,$A$4:$A$104,$B$4:$B$104)</f>
        <v>0.88778162108611747</v>
      </c>
      <c r="D66" s="1">
        <f>IF($A66&lt;=Customisation!$H$13,1,1/(1+Customisation!$H$21)^($A66-Customisation!$H$13))</f>
        <v>8.7203726972380588E-2</v>
      </c>
      <c r="E66" s="1">
        <f t="shared" si="11"/>
        <v>31.168721733579996</v>
      </c>
      <c r="F66" s="1">
        <f t="shared" si="2"/>
        <v>7.7417866096291227E-2</v>
      </c>
      <c r="G66" s="53">
        <f>'Age data'!M70*Customisation!$H$22</f>
        <v>2.4779000000000001E-4</v>
      </c>
      <c r="H66" s="53">
        <f t="shared" si="3"/>
        <v>2.1608211506486188E-5</v>
      </c>
      <c r="I66" s="53">
        <f>'Age data'!N70*Customisation!$H$22</f>
        <v>1.2708999999999998E-4</v>
      </c>
      <c r="J66" s="54">
        <f t="shared" si="4"/>
        <v>1.1082721660919846E-5</v>
      </c>
      <c r="K66" s="53">
        <f>I66*'Life table'!I64</f>
        <v>2.5590206124668298E-3</v>
      </c>
      <c r="L66" s="53">
        <f>J66*'Life table'!J64</f>
        <v>2.0922055812614741E-4</v>
      </c>
      <c r="M66" s="53">
        <f t="shared" si="5"/>
        <v>1.6364932E-4</v>
      </c>
      <c r="N66" s="53">
        <f>((G66-I66)*$AW$5+I66*$AW$6)/(1+Customisation!$H$21)^($A66-Customisation!$E$13)</f>
        <v>1.3751670774681591E-5</v>
      </c>
      <c r="O66" s="53">
        <f>G66*Customisation!$H$17</f>
        <v>0.42555454600000003</v>
      </c>
      <c r="P66" s="109">
        <f>O66/(1+Customisation!$H$21)^($A66-Customisation!$E$13)</f>
        <v>3.7109942441239378E-2</v>
      </c>
      <c r="Q66" s="53">
        <f>IF($A66&lt;Customisation!$H$13,G66,G66*(1-Customisation!$H$11*Customisation!$H$12))</f>
        <v>1.0387356800000001E-4</v>
      </c>
      <c r="R66" s="53">
        <f>IF($A66&lt;Customisation!$H$13,H66,H66*(1-Customisation!$H$11*Customisation!$H$12))</f>
        <v>9.0581622635190109E-6</v>
      </c>
      <c r="S66" s="53">
        <f>IF($A66&lt;Customisation!$H$13,I66,I66*(1-Customisation!$H$11*Customisation!$H$12))</f>
        <v>5.3276127999999993E-5</v>
      </c>
      <c r="T66" s="53">
        <f>IF($A66&lt;Customisation!$H$13,J66,J66*(1-Customisation!$H$11*Customisation!$H$12))</f>
        <v>4.6458769202575996E-6</v>
      </c>
      <c r="U66" s="53">
        <f>IF($A66&lt;Customisation!$H$13,K66,K66*(1-Customisation!$H$11*Customisation!$H$12))</f>
        <v>1.0727414407460951E-3</v>
      </c>
      <c r="V66" s="53">
        <f>IF($A66&lt;Customisation!$H$13,L66,L66*(1-Customisation!$H$11*Customisation!$H$12))</f>
        <v>8.7705257966480996E-5</v>
      </c>
      <c r="W66" s="53">
        <f>IF($A66&lt;Customisation!$H$13,M66,M66*(1-Customisation!$H$11*Customisation!$H$12))</f>
        <v>6.8601794944000006E-5</v>
      </c>
      <c r="X66" s="53">
        <f>IF($A66&lt;Customisation!$H$13,N66,N66*(1-Customisation!$H$11*Customisation!$H$12))</f>
        <v>5.7647003887465234E-6</v>
      </c>
      <c r="Y66" s="53">
        <f>IF($A66&lt;Customisation!$H$13,O66,O66*(1-Customisation!$H$11*Customisation!$H$12))</f>
        <v>0.17839246568320002</v>
      </c>
      <c r="Z66" s="53">
        <f>IF($A66&lt;Customisation!$H$13,P66,P66*(1-Customisation!$H$11*Customisation!$H$12))</f>
        <v>1.5556487871367548E-2</v>
      </c>
      <c r="AA66" s="53">
        <f t="shared" ref="AA66:AJ66" si="84">G66-Q66</f>
        <v>1.4391643200000002E-4</v>
      </c>
      <c r="AB66" s="53">
        <f t="shared" si="84"/>
        <v>1.2550049242967177E-5</v>
      </c>
      <c r="AC66" s="53">
        <f t="shared" si="84"/>
        <v>7.3813871999999978E-5</v>
      </c>
      <c r="AD66" s="53">
        <f t="shared" si="84"/>
        <v>6.4368447406622468E-6</v>
      </c>
      <c r="AE66" s="53">
        <f t="shared" si="84"/>
        <v>1.4862791717207347E-3</v>
      </c>
      <c r="AF66" s="53">
        <f t="shared" si="84"/>
        <v>1.2151530015966641E-4</v>
      </c>
      <c r="AG66" s="53">
        <f t="shared" si="84"/>
        <v>9.5047525055999994E-5</v>
      </c>
      <c r="AH66" s="53">
        <f t="shared" si="84"/>
        <v>7.9869703859350663E-6</v>
      </c>
      <c r="AI66" s="53">
        <f t="shared" si="84"/>
        <v>0.24716208031680001</v>
      </c>
      <c r="AJ66" s="53">
        <f t="shared" si="84"/>
        <v>2.155345456987183E-2</v>
      </c>
      <c r="AK66" s="1"/>
      <c r="AL66" s="55">
        <f t="shared" si="7"/>
        <v>24.779</v>
      </c>
      <c r="AM66" s="55">
        <f t="shared" si="8"/>
        <v>10.387356800000001</v>
      </c>
      <c r="AN66" s="1"/>
      <c r="AO66" s="1"/>
      <c r="AP66" s="1"/>
      <c r="AQ66" s="1"/>
      <c r="AR66" s="1"/>
      <c r="AS66" s="1"/>
      <c r="AT66" s="1"/>
      <c r="AU66" s="1"/>
      <c r="AV66" s="1"/>
      <c r="AW66" s="1"/>
      <c r="AX66" s="1"/>
      <c r="AY66" s="53">
        <f>IF($A66&lt;Customisation!$H$13,G66,G66*(1-Customisation!$H$24*Customisation!$H$12))</f>
        <v>8.8609704000000011E-5</v>
      </c>
      <c r="AZ66" s="53">
        <f>IF($A66&lt;Customisation!$H$13,H66,H66*(1-Customisation!$H$24*Customisation!$H$12))</f>
        <v>7.7270964347194618E-6</v>
      </c>
      <c r="BA66" s="53">
        <f>IF($A66&lt;Customisation!$H$13,I66,I66*(1-Customisation!$H$24*Customisation!$H$12))</f>
        <v>4.5447383999999997E-5</v>
      </c>
      <c r="BB66" s="53">
        <f>IF($A66&lt;Customisation!$H$13,J66,J66*(1-Customisation!$H$24*Customisation!$H$12))</f>
        <v>3.9631812659449378E-6</v>
      </c>
      <c r="BC66" s="53">
        <f>IF($A66&lt;Customisation!$H$13,K66,K66*(1-Customisation!$H$24*Customisation!$H$12))</f>
        <v>9.1510577101813837E-4</v>
      </c>
      <c r="BD66" s="53">
        <f>IF($A66&lt;Customisation!$H$13,L66,L66*(1-Customisation!$H$24*Customisation!$H$12))</f>
        <v>7.4817271585910322E-5</v>
      </c>
      <c r="BE66" s="53">
        <f>IF($A66&lt;Customisation!$H$13,M66,M66*(1-Customisation!$H$24*Customisation!$H$12))</f>
        <v>5.8520996832000003E-5</v>
      </c>
      <c r="BF66" s="53">
        <f>IF($A66&lt;Customisation!$H$13,N66,N66*(1-Customisation!$H$24*Customisation!$H$12))</f>
        <v>4.9175974690261371E-6</v>
      </c>
      <c r="BG66" s="53">
        <f>IF($A66&lt;Customisation!$H$13,O66,O66*(1-Customisation!$H$24*Customisation!$H$12))</f>
        <v>0.15217830564960003</v>
      </c>
      <c r="BH66" s="53">
        <f>IF($A66&lt;Customisation!$H$13,P66,P66*(1-Customisation!$H$24*Customisation!$H$12))</f>
        <v>1.3270515416987204E-2</v>
      </c>
      <c r="BI66" s="53">
        <f t="shared" si="13"/>
        <v>1.5263863999999996E-5</v>
      </c>
      <c r="BJ66" s="53">
        <f t="shared" si="14"/>
        <v>1.3310658287995491E-6</v>
      </c>
      <c r="BK66" s="53">
        <f t="shared" si="15"/>
        <v>7.8287439999999954E-6</v>
      </c>
      <c r="BL66" s="53">
        <f t="shared" si="16"/>
        <v>6.8269565431266183E-7</v>
      </c>
      <c r="BM66" s="53">
        <f t="shared" si="17"/>
        <v>1.5763566972795673E-4</v>
      </c>
      <c r="BN66" s="53">
        <f t="shared" si="18"/>
        <v>1.2887986380570674E-5</v>
      </c>
      <c r="BO66" s="53">
        <f t="shared" si="19"/>
        <v>1.0080798112000003E-5</v>
      </c>
      <c r="BP66" s="53">
        <f t="shared" si="20"/>
        <v>8.4710291972038628E-7</v>
      </c>
      <c r="BQ66" s="53">
        <f t="shared" si="21"/>
        <v>2.6214160033599998E-2</v>
      </c>
      <c r="BR66" s="53">
        <f t="shared" si="22"/>
        <v>2.2859724543803448E-3</v>
      </c>
    </row>
    <row r="67" spans="1:70" ht="14.25" customHeight="1" x14ac:dyDescent="0.3">
      <c r="A67" s="1">
        <f t="shared" si="34"/>
        <v>63</v>
      </c>
      <c r="B67" s="52">
        <f>'Life table'!D65</f>
        <v>0.86632057085272363</v>
      </c>
      <c r="C67" s="52">
        <f>IF($A67&lt;Customisation!$H$13,0,B67)/LOOKUP(Customisation!$H$13,$A$4:$A$104,$B$4:$B$104)</f>
        <v>0.87864634820514143</v>
      </c>
      <c r="D67" s="1">
        <f>IF($A67&lt;=Customisation!$H$13,1,1/(1+Customisation!$H$21)^($A67-Customisation!$H$13))</f>
        <v>8.3051168545124371E-2</v>
      </c>
      <c r="E67" s="1">
        <f t="shared" si="11"/>
        <v>31.255925460552376</v>
      </c>
      <c r="F67" s="1">
        <f t="shared" si="2"/>
        <v>7.2972605956343237E-2</v>
      </c>
      <c r="G67" s="53">
        <f>'Age data'!M71*Customisation!$H$22</f>
        <v>2.5914999999999998E-4</v>
      </c>
      <c r="H67" s="53">
        <f t="shared" si="3"/>
        <v>2.1522710328468979E-5</v>
      </c>
      <c r="I67" s="53">
        <f>'Age data'!N71*Customisation!$H$22</f>
        <v>1.3276999999999999E-4</v>
      </c>
      <c r="J67" s="54">
        <f t="shared" si="4"/>
        <v>1.1026703647736161E-5</v>
      </c>
      <c r="K67" s="53">
        <f>I67*'Life table'!I65</f>
        <v>2.5677252431805246E-3</v>
      </c>
      <c r="L67" s="53">
        <f>J67*'Life table'!J65</f>
        <v>2.0197695235550832E-4</v>
      </c>
      <c r="M67" s="53">
        <f t="shared" si="5"/>
        <v>1.7110147999999998E-4</v>
      </c>
      <c r="N67" s="53">
        <f>((G67-I67)*$AW$5+I67*$AW$6)/(1+Customisation!$H$21)^($A67-Customisation!$E$13)</f>
        <v>1.3693114425172516E-5</v>
      </c>
      <c r="O67" s="53">
        <f>G67*Customisation!$H$17</f>
        <v>0.44506421000000002</v>
      </c>
      <c r="P67" s="109">
        <f>O67/(1+Customisation!$H$21)^($A67-Customisation!$E$13)</f>
        <v>3.696310271811263E-2</v>
      </c>
      <c r="Q67" s="53">
        <f>IF($A67&lt;Customisation!$H$13,G67,G67*(1-Customisation!$H$11*Customisation!$H$12))</f>
        <v>1.0863568E-4</v>
      </c>
      <c r="R67" s="53">
        <f>IF($A67&lt;Customisation!$H$13,H67,H67*(1-Customisation!$H$11*Customisation!$H$12))</f>
        <v>9.0223201696941958E-6</v>
      </c>
      <c r="S67" s="53">
        <f>IF($A67&lt;Customisation!$H$13,I67,I67*(1-Customisation!$H$11*Customisation!$H$12))</f>
        <v>5.5657183999999996E-5</v>
      </c>
      <c r="T67" s="53">
        <f>IF($A67&lt;Customisation!$H$13,J67,J67*(1-Customisation!$H$11*Customisation!$H$12))</f>
        <v>4.6223941691309991E-6</v>
      </c>
      <c r="U67" s="53">
        <f>IF($A67&lt;Customisation!$H$13,K67,K67*(1-Customisation!$H$11*Customisation!$H$12))</f>
        <v>1.076390421941276E-3</v>
      </c>
      <c r="V67" s="53">
        <f>IF($A67&lt;Customisation!$H$13,L67,L67*(1-Customisation!$H$11*Customisation!$H$12))</f>
        <v>8.466873842742909E-5</v>
      </c>
      <c r="W67" s="53">
        <f>IF($A67&lt;Customisation!$H$13,M67,M67*(1-Customisation!$H$11*Customisation!$H$12))</f>
        <v>7.1725740415999991E-5</v>
      </c>
      <c r="X67" s="53">
        <f>IF($A67&lt;Customisation!$H$13,N67,N67*(1-Customisation!$H$11*Customisation!$H$12))</f>
        <v>5.7401535670323189E-6</v>
      </c>
      <c r="Y67" s="53">
        <f>IF($A67&lt;Customisation!$H$13,O67,O67*(1-Customisation!$H$11*Customisation!$H$12))</f>
        <v>0.18657091683200003</v>
      </c>
      <c r="Z67" s="53">
        <f>IF($A67&lt;Customisation!$H$13,P67,P67*(1-Customisation!$H$11*Customisation!$H$12))</f>
        <v>1.5494932659432815E-2</v>
      </c>
      <c r="AA67" s="53">
        <f t="shared" ref="AA67:AJ67" si="85">G67-Q67</f>
        <v>1.5051432E-4</v>
      </c>
      <c r="AB67" s="53">
        <f t="shared" si="85"/>
        <v>1.2500390158774783E-5</v>
      </c>
      <c r="AC67" s="53">
        <f t="shared" si="85"/>
        <v>7.7112815999999995E-5</v>
      </c>
      <c r="AD67" s="53">
        <f t="shared" si="85"/>
        <v>6.4043094786051624E-6</v>
      </c>
      <c r="AE67" s="53">
        <f t="shared" si="85"/>
        <v>1.4913348212392487E-3</v>
      </c>
      <c r="AF67" s="53">
        <f t="shared" si="85"/>
        <v>1.1730821392807923E-4</v>
      </c>
      <c r="AG67" s="53">
        <f t="shared" si="85"/>
        <v>9.9375739583999989E-5</v>
      </c>
      <c r="AH67" s="53">
        <f t="shared" si="85"/>
        <v>7.9529608581401958E-6</v>
      </c>
      <c r="AI67" s="53">
        <f t="shared" si="85"/>
        <v>0.25849329316799996</v>
      </c>
      <c r="AJ67" s="53">
        <f t="shared" si="85"/>
        <v>2.1468170058679813E-2</v>
      </c>
      <c r="AK67" s="1"/>
      <c r="AL67" s="55">
        <f t="shared" si="7"/>
        <v>25.914999999999999</v>
      </c>
      <c r="AM67" s="55">
        <f t="shared" si="8"/>
        <v>10.863568000000001</v>
      </c>
      <c r="AN67" s="1"/>
      <c r="AO67" s="1"/>
      <c r="AP67" s="1"/>
      <c r="AQ67" s="1"/>
      <c r="AR67" s="1"/>
      <c r="AS67" s="1"/>
      <c r="AT67" s="1"/>
      <c r="AU67" s="1"/>
      <c r="AV67" s="1"/>
      <c r="AW67" s="1"/>
      <c r="AX67" s="1"/>
      <c r="AY67" s="53">
        <f>IF($A67&lt;Customisation!$H$13,G67,G67*(1-Customisation!$H$24*Customisation!$H$12))</f>
        <v>9.2672039999999999E-5</v>
      </c>
      <c r="AZ67" s="53">
        <f>IF($A67&lt;Customisation!$H$13,H67,H67*(1-Customisation!$H$24*Customisation!$H$12))</f>
        <v>7.6965212134605078E-6</v>
      </c>
      <c r="BA67" s="53">
        <f>IF($A67&lt;Customisation!$H$13,I67,I67*(1-Customisation!$H$24*Customisation!$H$12))</f>
        <v>4.7478551999999998E-5</v>
      </c>
      <c r="BB67" s="53">
        <f>IF($A67&lt;Customisation!$H$13,J67,J67*(1-Customisation!$H$24*Customisation!$H$12))</f>
        <v>3.9431492244304514E-6</v>
      </c>
      <c r="BC67" s="53">
        <f>IF($A67&lt;Customisation!$H$13,K67,K67*(1-Customisation!$H$24*Customisation!$H$12))</f>
        <v>9.1821854696135571E-4</v>
      </c>
      <c r="BD67" s="53">
        <f>IF($A67&lt;Customisation!$H$13,L67,L67*(1-Customisation!$H$24*Customisation!$H$12))</f>
        <v>7.2226958162329775E-5</v>
      </c>
      <c r="BE67" s="53">
        <f>IF($A67&lt;Customisation!$H$13,M67,M67*(1-Customisation!$H$24*Customisation!$H$12))</f>
        <v>6.1185889248000001E-5</v>
      </c>
      <c r="BF67" s="53">
        <f>IF($A67&lt;Customisation!$H$13,N67,N67*(1-Customisation!$H$24*Customisation!$H$12))</f>
        <v>4.8966577184416923E-6</v>
      </c>
      <c r="BG67" s="53">
        <f>IF($A67&lt;Customisation!$H$13,O67,O67*(1-Customisation!$H$24*Customisation!$H$12))</f>
        <v>0.15915496149600003</v>
      </c>
      <c r="BH67" s="53">
        <f>IF($A67&lt;Customisation!$H$13,P67,P67*(1-Customisation!$H$24*Customisation!$H$12))</f>
        <v>1.3218005531997078E-2</v>
      </c>
      <c r="BI67" s="53">
        <f t="shared" si="13"/>
        <v>1.596364E-5</v>
      </c>
      <c r="BJ67" s="53">
        <f t="shared" si="14"/>
        <v>1.325798956233688E-6</v>
      </c>
      <c r="BK67" s="53">
        <f t="shared" si="15"/>
        <v>8.1786319999999974E-6</v>
      </c>
      <c r="BL67" s="53">
        <f t="shared" si="16"/>
        <v>6.7924494470054768E-7</v>
      </c>
      <c r="BM67" s="53">
        <f t="shared" si="17"/>
        <v>1.5817187497992025E-4</v>
      </c>
      <c r="BN67" s="53">
        <f t="shared" si="18"/>
        <v>1.2441780265099315E-5</v>
      </c>
      <c r="BO67" s="53">
        <f t="shared" si="19"/>
        <v>1.0539851167999989E-5</v>
      </c>
      <c r="BP67" s="53">
        <f t="shared" si="20"/>
        <v>8.4349584859062657E-7</v>
      </c>
      <c r="BQ67" s="53">
        <f t="shared" si="21"/>
        <v>2.7415955335999997E-2</v>
      </c>
      <c r="BR67" s="53">
        <f t="shared" si="22"/>
        <v>2.2769271274357371E-3</v>
      </c>
    </row>
    <row r="68" spans="1:70" ht="14.25" customHeight="1" x14ac:dyDescent="0.3">
      <c r="A68" s="1">
        <f t="shared" si="34"/>
        <v>64</v>
      </c>
      <c r="B68" s="52">
        <f>'Life table'!D66</f>
        <v>0.85659179084204762</v>
      </c>
      <c r="C68" s="52">
        <f>IF($A68&lt;Customisation!$H$13,0,B68)/LOOKUP(Customisation!$H$13,$A$4:$A$104,$B$4:$B$104)</f>
        <v>0.86877914971479775</v>
      </c>
      <c r="D68" s="1">
        <f>IF($A68&lt;=Customisation!$H$13,1,1/(1+Customisation!$H$21)^($A68-Customisation!$H$13))</f>
        <v>7.9096350995356543E-2</v>
      </c>
      <c r="E68" s="1">
        <f t="shared" si="11"/>
        <v>31.338976629097502</v>
      </c>
      <c r="F68" s="1">
        <f t="shared" si="2"/>
        <v>6.8717260563289057E-2</v>
      </c>
      <c r="G68" s="53">
        <f>'Age data'!M72*Customisation!$H$22</f>
        <v>2.7050999999999996E-4</v>
      </c>
      <c r="H68" s="53">
        <f t="shared" si="3"/>
        <v>2.1396353907753895E-5</v>
      </c>
      <c r="I68" s="53">
        <f>'Age data'!N72*Customisation!$H$22</f>
        <v>1.3844999999999998E-4</v>
      </c>
      <c r="J68" s="54">
        <f t="shared" si="4"/>
        <v>1.0950889795307112E-5</v>
      </c>
      <c r="K68" s="53">
        <f>I68*'Life table'!I66</f>
        <v>2.5687488983231008E-3</v>
      </c>
      <c r="L68" s="53">
        <f>J68*'Life table'!J66</f>
        <v>1.9429723063566539E-4</v>
      </c>
      <c r="M68" s="53">
        <f t="shared" si="5"/>
        <v>1.7855363999999999E-4</v>
      </c>
      <c r="N68" s="53">
        <f>((G68-I68)*$AW$5+I68*$AW$6)/(1+Customisation!$H$21)^($A68-Customisation!$E$13)</f>
        <v>1.3608951943928066E-5</v>
      </c>
      <c r="O68" s="53">
        <f>G68*Customisation!$H$17</f>
        <v>0.46457387399999994</v>
      </c>
      <c r="P68" s="109">
        <f>O68/(1+Customisation!$H$21)^($A68-Customisation!$E$13)</f>
        <v>3.6746098201176539E-2</v>
      </c>
      <c r="Q68" s="53">
        <f>IF($A68&lt;Customisation!$H$13,G68,G68*(1-Customisation!$H$11*Customisation!$H$12))</f>
        <v>1.1339779199999999E-4</v>
      </c>
      <c r="R68" s="53">
        <f>IF($A68&lt;Customisation!$H$13,H68,H68*(1-Customisation!$H$11*Customisation!$H$12))</f>
        <v>8.9693515581304328E-6</v>
      </c>
      <c r="S68" s="53">
        <f>IF($A68&lt;Customisation!$H$13,I68,I68*(1-Customisation!$H$11*Customisation!$H$12))</f>
        <v>5.8038239999999992E-5</v>
      </c>
      <c r="T68" s="53">
        <f>IF($A68&lt;Customisation!$H$13,J68,J68*(1-Customisation!$H$11*Customisation!$H$12))</f>
        <v>4.5906130021927416E-6</v>
      </c>
      <c r="U68" s="53">
        <f>IF($A68&lt;Customisation!$H$13,K68,K68*(1-Customisation!$H$11*Customisation!$H$12))</f>
        <v>1.0768195381770439E-3</v>
      </c>
      <c r="V68" s="53">
        <f>IF($A68&lt;Customisation!$H$13,L68,L68*(1-Customisation!$H$11*Customisation!$H$12))</f>
        <v>8.144939908247094E-5</v>
      </c>
      <c r="W68" s="53">
        <f>IF($A68&lt;Customisation!$H$13,M68,M68*(1-Customisation!$H$11*Customisation!$H$12))</f>
        <v>7.4849685888000002E-5</v>
      </c>
      <c r="X68" s="53">
        <f>IF($A68&lt;Customisation!$H$13,N68,N68*(1-Customisation!$H$11*Customisation!$H$12))</f>
        <v>5.704872654894645E-6</v>
      </c>
      <c r="Y68" s="53">
        <f>IF($A68&lt;Customisation!$H$13,O68,O68*(1-Customisation!$H$11*Customisation!$H$12))</f>
        <v>0.19474936798079998</v>
      </c>
      <c r="Z68" s="53">
        <f>IF($A68&lt;Customisation!$H$13,P68,P68*(1-Customisation!$H$11*Customisation!$H$12))</f>
        <v>1.5403964365933205E-2</v>
      </c>
      <c r="AA68" s="53">
        <f t="shared" ref="AA68:AJ68" si="86">G68-Q68</f>
        <v>1.5711220799999998E-4</v>
      </c>
      <c r="AB68" s="53">
        <f t="shared" si="86"/>
        <v>1.2427002349623463E-5</v>
      </c>
      <c r="AC68" s="53">
        <f t="shared" si="86"/>
        <v>8.0411759999999985E-5</v>
      </c>
      <c r="AD68" s="53">
        <f t="shared" si="86"/>
        <v>6.3602767931143705E-6</v>
      </c>
      <c r="AE68" s="53">
        <f t="shared" si="86"/>
        <v>1.491929360146057E-3</v>
      </c>
      <c r="AF68" s="53">
        <f t="shared" si="86"/>
        <v>1.1284783155319445E-4</v>
      </c>
      <c r="AG68" s="53">
        <f t="shared" si="86"/>
        <v>1.0370395411199998E-4</v>
      </c>
      <c r="AH68" s="53">
        <f t="shared" si="86"/>
        <v>7.9040792890334205E-6</v>
      </c>
      <c r="AI68" s="53">
        <f t="shared" si="86"/>
        <v>0.26982450601919994</v>
      </c>
      <c r="AJ68" s="53">
        <f t="shared" si="86"/>
        <v>2.1342133835243332E-2</v>
      </c>
      <c r="AK68" s="1"/>
      <c r="AL68" s="55">
        <f t="shared" si="7"/>
        <v>27.050999999999995</v>
      </c>
      <c r="AM68" s="55">
        <f t="shared" si="8"/>
        <v>11.339779199999999</v>
      </c>
      <c r="AN68" s="1"/>
      <c r="AO68" s="1"/>
      <c r="AP68" s="1"/>
      <c r="AQ68" s="1"/>
      <c r="AR68" s="1"/>
      <c r="AS68" s="1"/>
      <c r="AT68" s="1"/>
      <c r="AU68" s="1"/>
      <c r="AV68" s="1"/>
      <c r="AW68" s="1"/>
      <c r="AX68" s="1"/>
      <c r="AY68" s="53">
        <f>IF($A68&lt;Customisation!$H$13,G68,G68*(1-Customisation!$H$24*Customisation!$H$12))</f>
        <v>9.6734375999999987E-5</v>
      </c>
      <c r="AZ68" s="53">
        <f>IF($A68&lt;Customisation!$H$13,H68,H68*(1-Customisation!$H$24*Customisation!$H$12))</f>
        <v>7.6513361574127936E-6</v>
      </c>
      <c r="BA68" s="53">
        <f>IF($A68&lt;Customisation!$H$13,I68,I68*(1-Customisation!$H$24*Customisation!$H$12))</f>
        <v>4.9509719999999993E-5</v>
      </c>
      <c r="BB68" s="53">
        <f>IF($A68&lt;Customisation!$H$13,J68,J68*(1-Customisation!$H$24*Customisation!$H$12))</f>
        <v>3.9160381908018235E-6</v>
      </c>
      <c r="BC68" s="53">
        <f>IF($A68&lt;Customisation!$H$13,K68,K68*(1-Customisation!$H$24*Customisation!$H$12))</f>
        <v>9.1858460604034092E-4</v>
      </c>
      <c r="BD68" s="53">
        <f>IF($A68&lt;Customisation!$H$13,L68,L68*(1-Customisation!$H$24*Customisation!$H$12))</f>
        <v>6.9480689675313948E-5</v>
      </c>
      <c r="BE68" s="53">
        <f>IF($A68&lt;Customisation!$H$13,M68,M68*(1-Customisation!$H$24*Customisation!$H$12))</f>
        <v>6.3850781664E-5</v>
      </c>
      <c r="BF68" s="53">
        <f>IF($A68&lt;Customisation!$H$13,N68,N68*(1-Customisation!$H$24*Customisation!$H$12))</f>
        <v>4.8665612151486769E-6</v>
      </c>
      <c r="BG68" s="53">
        <f>IF($A68&lt;Customisation!$H$13,O68,O68*(1-Customisation!$H$24*Customisation!$H$12))</f>
        <v>0.16613161734240001</v>
      </c>
      <c r="BH68" s="53">
        <f>IF($A68&lt;Customisation!$H$13,P68,P68*(1-Customisation!$H$24*Customisation!$H$12))</f>
        <v>1.3140404716740731E-2</v>
      </c>
      <c r="BI68" s="53">
        <f t="shared" si="13"/>
        <v>1.6663416000000004E-5</v>
      </c>
      <c r="BJ68" s="53">
        <f t="shared" si="14"/>
        <v>1.3180154007176392E-6</v>
      </c>
      <c r="BK68" s="53">
        <f t="shared" si="15"/>
        <v>8.5285199999999994E-6</v>
      </c>
      <c r="BL68" s="53">
        <f t="shared" si="16"/>
        <v>6.7457481139091806E-7</v>
      </c>
      <c r="BM68" s="53">
        <f t="shared" si="17"/>
        <v>1.5823493213670294E-4</v>
      </c>
      <c r="BN68" s="53">
        <f t="shared" si="18"/>
        <v>1.1968709407156992E-5</v>
      </c>
      <c r="BO68" s="53">
        <f t="shared" si="19"/>
        <v>1.0998904224000002E-5</v>
      </c>
      <c r="BP68" s="53">
        <f t="shared" si="20"/>
        <v>8.3831143974596813E-7</v>
      </c>
      <c r="BQ68" s="53">
        <f t="shared" si="21"/>
        <v>2.8617750638399969E-2</v>
      </c>
      <c r="BR68" s="53">
        <f t="shared" si="22"/>
        <v>2.2635596491924741E-3</v>
      </c>
    </row>
    <row r="69" spans="1:70" ht="14.25" customHeight="1" x14ac:dyDescent="0.3">
      <c r="A69" s="1">
        <f t="shared" si="34"/>
        <v>65</v>
      </c>
      <c r="B69" s="52">
        <f>'Life table'!D67</f>
        <v>0.84614993691168305</v>
      </c>
      <c r="C69" s="52">
        <f>IF($A69&lt;Customisation!$H$13,0,B69)/LOOKUP(Customisation!$H$13,$A$4:$A$104,$B$4:$B$104)</f>
        <v>0.85818873187977429</v>
      </c>
      <c r="D69" s="1">
        <f>IF($A69&lt;=Customisation!$H$13,1,1/(1+Customisation!$H$21)^($A69-Customisation!$H$13))</f>
        <v>7.5329858090815757E-2</v>
      </c>
      <c r="E69" s="1">
        <f t="shared" si="11"/>
        <v>31.418072980092859</v>
      </c>
      <c r="F69" s="1">
        <f t="shared" si="2"/>
        <v>6.4647235387640528E-2</v>
      </c>
      <c r="G69" s="53">
        <f>'Age data'!M73*Customisation!$H$22</f>
        <v>2.4849999999999997E-4</v>
      </c>
      <c r="H69" s="53">
        <f t="shared" si="3"/>
        <v>1.8719469735567712E-5</v>
      </c>
      <c r="I69" s="53">
        <f>'Age data'!N73*Customisation!$H$22</f>
        <v>1.3276999999999999E-4</v>
      </c>
      <c r="J69" s="54">
        <f t="shared" si="4"/>
        <v>1.0001545258717607E-5</v>
      </c>
      <c r="K69" s="53">
        <f>I69*'Life table'!I67</f>
        <v>2.3601740833616648E-3</v>
      </c>
      <c r="L69" s="53">
        <f>J69*'Life table'!J67</f>
        <v>1.7156939589882639E-4</v>
      </c>
      <c r="M69" s="53">
        <f t="shared" si="5"/>
        <v>1.6594687999999999E-4</v>
      </c>
      <c r="N69" s="53">
        <f>((G69-I69)*$AW$5+I69*$AW$6)/(1+Customisation!$H$21)^($A69-Customisation!$E$13)</f>
        <v>1.204961223718685E-5</v>
      </c>
      <c r="O69" s="53">
        <f>G69*Customisation!$H$17</f>
        <v>0.42677389999999998</v>
      </c>
      <c r="P69" s="109">
        <f>O69/(1+Customisation!$H$21)^($A69-Customisation!$E$13)</f>
        <v>3.2148817323863994E-2</v>
      </c>
      <c r="Q69" s="53">
        <f>IF($A69&lt;Customisation!$H$13,G69,G69*(1-Customisation!$H$11*Customisation!$H$12))</f>
        <v>1.0417119999999999E-4</v>
      </c>
      <c r="R69" s="53">
        <f>IF($A69&lt;Customisation!$H$13,H69,H69*(1-Customisation!$H$11*Customisation!$H$12))</f>
        <v>7.8472017131499856E-6</v>
      </c>
      <c r="S69" s="53">
        <f>IF($A69&lt;Customisation!$H$13,I69,I69*(1-Customisation!$H$11*Customisation!$H$12))</f>
        <v>5.5657183999999996E-5</v>
      </c>
      <c r="T69" s="53">
        <f>IF($A69&lt;Customisation!$H$13,J69,J69*(1-Customisation!$H$11*Customisation!$H$12))</f>
        <v>4.1926477724544209E-6</v>
      </c>
      <c r="U69" s="53">
        <f>IF($A69&lt;Customisation!$H$13,K69,K69*(1-Customisation!$H$11*Customisation!$H$12))</f>
        <v>9.8938497574520994E-4</v>
      </c>
      <c r="V69" s="53">
        <f>IF($A69&lt;Customisation!$H$13,L69,L69*(1-Customisation!$H$11*Customisation!$H$12))</f>
        <v>7.1921890760788025E-5</v>
      </c>
      <c r="W69" s="53">
        <f>IF($A69&lt;Customisation!$H$13,M69,M69*(1-Customisation!$H$11*Customisation!$H$12))</f>
        <v>6.9564932096000007E-5</v>
      </c>
      <c r="X69" s="53">
        <f>IF($A69&lt;Customisation!$H$13,N69,N69*(1-Customisation!$H$11*Customisation!$H$12))</f>
        <v>5.0511974498287281E-6</v>
      </c>
      <c r="Y69" s="53">
        <f>IF($A69&lt;Customisation!$H$13,O69,O69*(1-Customisation!$H$11*Customisation!$H$12))</f>
        <v>0.17890361888</v>
      </c>
      <c r="Z69" s="53">
        <f>IF($A69&lt;Customisation!$H$13,P69,P69*(1-Customisation!$H$11*Customisation!$H$12))</f>
        <v>1.3476784222163788E-2</v>
      </c>
      <c r="AA69" s="53">
        <f t="shared" ref="AA69:AJ69" si="87">G69-Q69</f>
        <v>1.4432879999999999E-4</v>
      </c>
      <c r="AB69" s="53">
        <f t="shared" si="87"/>
        <v>1.0872268022417726E-5</v>
      </c>
      <c r="AC69" s="53">
        <f t="shared" si="87"/>
        <v>7.7112815999999995E-5</v>
      </c>
      <c r="AD69" s="53">
        <f t="shared" si="87"/>
        <v>5.8088974862631858E-6</v>
      </c>
      <c r="AE69" s="53">
        <f t="shared" si="87"/>
        <v>1.3707891076164549E-3</v>
      </c>
      <c r="AF69" s="53">
        <f t="shared" si="87"/>
        <v>9.9647505138038362E-5</v>
      </c>
      <c r="AG69" s="53">
        <f t="shared" si="87"/>
        <v>9.6381947903999987E-5</v>
      </c>
      <c r="AH69" s="53">
        <f t="shared" si="87"/>
        <v>6.9984147873581223E-6</v>
      </c>
      <c r="AI69" s="53">
        <f t="shared" si="87"/>
        <v>0.24787028111999998</v>
      </c>
      <c r="AJ69" s="53">
        <f t="shared" si="87"/>
        <v>1.8672033101700208E-2</v>
      </c>
      <c r="AK69" s="1"/>
      <c r="AL69" s="55">
        <f t="shared" si="7"/>
        <v>24.849999999999998</v>
      </c>
      <c r="AM69" s="55">
        <f t="shared" si="8"/>
        <v>10.417119999999999</v>
      </c>
      <c r="AN69" s="1"/>
      <c r="AO69" s="1"/>
      <c r="AP69" s="1"/>
      <c r="AQ69" s="1"/>
      <c r="AR69" s="1"/>
      <c r="AS69" s="1"/>
      <c r="AT69" s="1"/>
      <c r="AU69" s="1"/>
      <c r="AV69" s="1"/>
      <c r="AW69" s="1"/>
      <c r="AX69" s="1"/>
      <c r="AY69" s="53">
        <f>IF($A69&lt;Customisation!$H$13,G69,G69*(1-Customisation!$H$24*Customisation!$H$12))</f>
        <v>8.8863599999999994E-5</v>
      </c>
      <c r="AZ69" s="53">
        <f>IF($A69&lt;Customisation!$H$13,H69,H69*(1-Customisation!$H$24*Customisation!$H$12))</f>
        <v>6.6940823774390145E-6</v>
      </c>
      <c r="BA69" s="53">
        <f>IF($A69&lt;Customisation!$H$13,I69,I69*(1-Customisation!$H$24*Customisation!$H$12))</f>
        <v>4.7478551999999998E-5</v>
      </c>
      <c r="BB69" s="53">
        <f>IF($A69&lt;Customisation!$H$13,J69,J69*(1-Customisation!$H$24*Customisation!$H$12))</f>
        <v>3.5765525845174166E-6</v>
      </c>
      <c r="BC69" s="53">
        <f>IF($A69&lt;Customisation!$H$13,K69,K69*(1-Customisation!$H$24*Customisation!$H$12))</f>
        <v>8.4399825221013146E-4</v>
      </c>
      <c r="BD69" s="53">
        <f>IF($A69&lt;Customisation!$H$13,L69,L69*(1-Customisation!$H$24*Customisation!$H$12))</f>
        <v>6.1353215973420321E-5</v>
      </c>
      <c r="BE69" s="53">
        <f>IF($A69&lt;Customisation!$H$13,M69,M69*(1-Customisation!$H$24*Customisation!$H$12))</f>
        <v>5.9342604288000005E-5</v>
      </c>
      <c r="BF69" s="53">
        <f>IF($A69&lt;Customisation!$H$13,N69,N69*(1-Customisation!$H$24*Customisation!$H$12))</f>
        <v>4.3089413360180185E-6</v>
      </c>
      <c r="BG69" s="53">
        <f>IF($A69&lt;Customisation!$H$13,O69,O69*(1-Customisation!$H$24*Customisation!$H$12))</f>
        <v>0.15261434664000001</v>
      </c>
      <c r="BH69" s="53">
        <f>IF($A69&lt;Customisation!$H$13,P69,P69*(1-Customisation!$H$24*Customisation!$H$12))</f>
        <v>1.1496417075013766E-2</v>
      </c>
      <c r="BI69" s="53">
        <f t="shared" ref="BI69:BI104" si="88">Q69-AY69</f>
        <v>1.5307599999999996E-5</v>
      </c>
      <c r="BJ69" s="53">
        <f t="shared" ref="BJ69:BJ104" si="89">R69-AZ69</f>
        <v>1.153119335710971E-6</v>
      </c>
      <c r="BK69" s="53">
        <f t="shared" ref="BK69:BK104" si="90">S69-BA69</f>
        <v>8.1786319999999974E-6</v>
      </c>
      <c r="BL69" s="53">
        <f t="shared" ref="BL69:BL104" si="91">T69-BB69</f>
        <v>6.1609518793700429E-7</v>
      </c>
      <c r="BM69" s="53">
        <f t="shared" ref="BM69:BM104" si="92">U69-BC69</f>
        <v>1.4538672353507848E-4</v>
      </c>
      <c r="BN69" s="53">
        <f t="shared" ref="BN69:BN104" si="93">V69-BD69</f>
        <v>1.0568674787367704E-5</v>
      </c>
      <c r="BO69" s="53">
        <f t="shared" ref="BO69:BO104" si="94">W69-BE69</f>
        <v>1.0222327808000001E-5</v>
      </c>
      <c r="BP69" s="53">
        <f t="shared" ref="BP69:BP104" si="95">X69-BF69</f>
        <v>7.4225611381070965E-7</v>
      </c>
      <c r="BQ69" s="53">
        <f t="shared" ref="BQ69:BQ104" si="96">Y69-BG69</f>
        <v>2.6289272239999995E-2</v>
      </c>
      <c r="BR69" s="53">
        <f t="shared" ref="BR69:BR104" si="97">Z69-BH69</f>
        <v>1.9803671471500216E-3</v>
      </c>
    </row>
    <row r="70" spans="1:70" ht="14.25" customHeight="1" x14ac:dyDescent="0.3">
      <c r="A70" s="1">
        <f t="shared" si="34"/>
        <v>66</v>
      </c>
      <c r="B70" s="52">
        <f>'Life table'!D68</f>
        <v>0.83498921924381797</v>
      </c>
      <c r="C70" s="52">
        <f>IF($A70&lt;Customisation!$H$13,0,B70)/LOOKUP(Customisation!$H$13,$A$4:$A$104,$B$4:$B$104)</f>
        <v>0.84686922250628016</v>
      </c>
      <c r="D70" s="1">
        <f>IF($A70&lt;=Customisation!$H$13,1,1/(1+Customisation!$H$21)^($A70-Customisation!$H$13))</f>
        <v>7.1742721991253117E-2</v>
      </c>
      <c r="E70" s="1">
        <f t="shared" si="11"/>
        <v>31.493402838183673</v>
      </c>
      <c r="F70" s="1">
        <f t="shared" si="2"/>
        <v>6.0756703193216736E-2</v>
      </c>
      <c r="G70" s="53">
        <f>'Age data'!M74*Customisation!$H$22</f>
        <v>2.6056999999999995E-4</v>
      </c>
      <c r="H70" s="53">
        <f t="shared" si="3"/>
        <v>1.8694001069260821E-5</v>
      </c>
      <c r="I70" s="53">
        <f>'Age data'!N74*Customisation!$H$22</f>
        <v>1.3915999999999999E-4</v>
      </c>
      <c r="J70" s="54">
        <f t="shared" si="4"/>
        <v>9.9837171923027833E-6</v>
      </c>
      <c r="K70" s="53">
        <f>I70*'Life table'!I68</f>
        <v>2.3667404156887438E-3</v>
      </c>
      <c r="L70" s="53">
        <f>J70*'Life table'!J68</f>
        <v>1.6524745042414949E-4</v>
      </c>
      <c r="M70" s="53">
        <f t="shared" si="5"/>
        <v>1.7398691999999998E-4</v>
      </c>
      <c r="N70" s="53">
        <f>((G70-I70)*$AW$5+I70*$AW$6)/(1+Customisation!$H$21)^($A70-Customisation!$E$13)</f>
        <v>1.2031780975157054E-5</v>
      </c>
      <c r="O70" s="53">
        <f>G70*Customisation!$H$17</f>
        <v>0.44750291799999992</v>
      </c>
      <c r="P70" s="109">
        <f>O70/(1+Customisation!$H$21)^($A70-Customisation!$E$13)</f>
        <v>3.2105077436348529E-2</v>
      </c>
      <c r="Q70" s="53">
        <f>IF($A70&lt;Customisation!$H$13,G70,G70*(1-Customisation!$H$11*Customisation!$H$12))</f>
        <v>1.0923094399999998E-4</v>
      </c>
      <c r="R70" s="53">
        <f>IF($A70&lt;Customisation!$H$13,H70,H70*(1-Customisation!$H$11*Customisation!$H$12))</f>
        <v>7.8365252482341355E-6</v>
      </c>
      <c r="S70" s="53">
        <f>IF($A70&lt;Customisation!$H$13,I70,I70*(1-Customisation!$H$11*Customisation!$H$12))</f>
        <v>5.8335871999999995E-5</v>
      </c>
      <c r="T70" s="53">
        <f>IF($A70&lt;Customisation!$H$13,J70,J70*(1-Customisation!$H$11*Customisation!$H$12))</f>
        <v>4.1851742470133268E-6</v>
      </c>
      <c r="U70" s="53">
        <f>IF($A70&lt;Customisation!$H$13,K70,K70*(1-Customisation!$H$11*Customisation!$H$12))</f>
        <v>9.9213758225672149E-4</v>
      </c>
      <c r="V70" s="53">
        <f>IF($A70&lt;Customisation!$H$13,L70,L70*(1-Customisation!$H$11*Customisation!$H$12))</f>
        <v>6.9271731217803465E-5</v>
      </c>
      <c r="W70" s="53">
        <f>IF($A70&lt;Customisation!$H$13,M70,M70*(1-Customisation!$H$11*Customisation!$H$12))</f>
        <v>7.2935316863999996E-5</v>
      </c>
      <c r="X70" s="53">
        <f>IF($A70&lt;Customisation!$H$13,N70,N70*(1-Customisation!$H$11*Customisation!$H$12))</f>
        <v>5.0437225847858376E-6</v>
      </c>
      <c r="Y70" s="53">
        <f>IF($A70&lt;Customisation!$H$13,O70,O70*(1-Customisation!$H$11*Customisation!$H$12))</f>
        <v>0.18759322322559996</v>
      </c>
      <c r="Z70" s="53">
        <f>IF($A70&lt;Customisation!$H$13,P70,P70*(1-Customisation!$H$11*Customisation!$H$12))</f>
        <v>1.3458448461317303E-2</v>
      </c>
      <c r="AA70" s="53">
        <f t="shared" ref="AA70:AJ70" si="98">G70-Q70</f>
        <v>1.5133905599999998E-4</v>
      </c>
      <c r="AB70" s="53">
        <f t="shared" si="98"/>
        <v>1.0857475821026685E-5</v>
      </c>
      <c r="AC70" s="53">
        <f t="shared" si="98"/>
        <v>8.0824127999999987E-5</v>
      </c>
      <c r="AD70" s="53">
        <f t="shared" si="98"/>
        <v>5.7985429452894564E-6</v>
      </c>
      <c r="AE70" s="53">
        <f t="shared" si="98"/>
        <v>1.3746028334320223E-3</v>
      </c>
      <c r="AF70" s="53">
        <f t="shared" si="98"/>
        <v>9.5975719206346024E-5</v>
      </c>
      <c r="AG70" s="53">
        <f t="shared" si="98"/>
        <v>1.0105160313599998E-4</v>
      </c>
      <c r="AH70" s="53">
        <f t="shared" si="98"/>
        <v>6.9880583903712165E-6</v>
      </c>
      <c r="AI70" s="53">
        <f t="shared" si="98"/>
        <v>0.25990969477439996</v>
      </c>
      <c r="AJ70" s="53">
        <f t="shared" si="98"/>
        <v>1.8646628975031228E-2</v>
      </c>
      <c r="AK70" s="1"/>
      <c r="AL70" s="55">
        <f t="shared" si="7"/>
        <v>26.056999999999995</v>
      </c>
      <c r="AM70" s="55">
        <f t="shared" si="8"/>
        <v>10.923094399999998</v>
      </c>
      <c r="AN70" s="1"/>
      <c r="AO70" s="1"/>
      <c r="AP70" s="1"/>
      <c r="AQ70" s="1"/>
      <c r="AR70" s="1"/>
      <c r="AS70" s="1"/>
      <c r="AT70" s="1"/>
      <c r="AU70" s="1"/>
      <c r="AV70" s="1"/>
      <c r="AW70" s="1"/>
      <c r="AX70" s="1"/>
      <c r="AY70" s="53">
        <f>IF($A70&lt;Customisation!$H$13,G70,G70*(1-Customisation!$H$24*Customisation!$H$12))</f>
        <v>9.3179831999999993E-5</v>
      </c>
      <c r="AZ70" s="53">
        <f>IF($A70&lt;Customisation!$H$13,H70,H70*(1-Customisation!$H$24*Customisation!$H$12))</f>
        <v>6.6849747823676696E-6</v>
      </c>
      <c r="BA70" s="53">
        <f>IF($A70&lt;Customisation!$H$13,I70,I70*(1-Customisation!$H$24*Customisation!$H$12))</f>
        <v>4.9763616000000003E-5</v>
      </c>
      <c r="BB70" s="53">
        <f>IF($A70&lt;Customisation!$H$13,J70,J70*(1-Customisation!$H$24*Customisation!$H$12))</f>
        <v>3.5701772679674755E-6</v>
      </c>
      <c r="BC70" s="53">
        <f>IF($A70&lt;Customisation!$H$13,K70,K70*(1-Customisation!$H$24*Customisation!$H$12))</f>
        <v>8.4634637265029484E-4</v>
      </c>
      <c r="BD70" s="53">
        <f>IF($A70&lt;Customisation!$H$13,L70,L70*(1-Customisation!$H$24*Customisation!$H$12))</f>
        <v>5.9092488271675861E-5</v>
      </c>
      <c r="BE70" s="53">
        <f>IF($A70&lt;Customisation!$H$13,M70,M70*(1-Customisation!$H$24*Customisation!$H$12))</f>
        <v>6.2217722591999993E-5</v>
      </c>
      <c r="BF70" s="53">
        <f>IF($A70&lt;Customisation!$H$13,N70,N70*(1-Customisation!$H$24*Customisation!$H$12))</f>
        <v>4.3025648767161631E-6</v>
      </c>
      <c r="BG70" s="53">
        <f>IF($A70&lt;Customisation!$H$13,O70,O70*(1-Customisation!$H$24*Customisation!$H$12))</f>
        <v>0.1600270434768</v>
      </c>
      <c r="BH70" s="53">
        <f>IF($A70&lt;Customisation!$H$13,P70,P70*(1-Customisation!$H$24*Customisation!$H$12))</f>
        <v>1.1480775691238235E-2</v>
      </c>
      <c r="BI70" s="53">
        <f t="shared" si="88"/>
        <v>1.6051111999999985E-5</v>
      </c>
      <c r="BJ70" s="53">
        <f t="shared" si="89"/>
        <v>1.1515504658664659E-6</v>
      </c>
      <c r="BK70" s="53">
        <f t="shared" si="90"/>
        <v>8.5722559999999921E-6</v>
      </c>
      <c r="BL70" s="53">
        <f t="shared" si="91"/>
        <v>6.1499697904585136E-7</v>
      </c>
      <c r="BM70" s="53">
        <f t="shared" si="92"/>
        <v>1.4579120960642666E-4</v>
      </c>
      <c r="BN70" s="53">
        <f t="shared" si="93"/>
        <v>1.0179242946127603E-5</v>
      </c>
      <c r="BO70" s="53">
        <f t="shared" si="94"/>
        <v>1.0717594272000003E-5</v>
      </c>
      <c r="BP70" s="53">
        <f t="shared" si="95"/>
        <v>7.4115770806967449E-7</v>
      </c>
      <c r="BQ70" s="53">
        <f t="shared" si="96"/>
        <v>2.7566179748799963E-2</v>
      </c>
      <c r="BR70" s="53">
        <f t="shared" si="97"/>
        <v>1.977672770079068E-3</v>
      </c>
    </row>
    <row r="71" spans="1:70" ht="14.25" customHeight="1" x14ac:dyDescent="0.3">
      <c r="A71" s="1">
        <f t="shared" si="34"/>
        <v>67</v>
      </c>
      <c r="B71" s="52">
        <f>'Life table'!D69</f>
        <v>0.82309062286959356</v>
      </c>
      <c r="C71" s="52">
        <f>IF($A71&lt;Customisation!$H$13,0,B71)/LOOKUP(Customisation!$H$13,$A$4:$A$104,$B$4:$B$104)</f>
        <v>0.83480133608556562</v>
      </c>
      <c r="D71" s="1">
        <f>IF($A71&lt;=Customisation!$H$13,1,1/(1+Customisation!$H$21)^($A71-Customisation!$H$13))</f>
        <v>6.8326401896431521E-2</v>
      </c>
      <c r="E71" s="1">
        <f t="shared" si="11"/>
        <v>31.565145560174926</v>
      </c>
      <c r="F71" s="1">
        <f t="shared" si="2"/>
        <v>5.7038971593060359E-2</v>
      </c>
      <c r="G71" s="53">
        <f>'Age data'!M75*Customisation!$H$22</f>
        <v>2.7334999999999995E-4</v>
      </c>
      <c r="H71" s="53">
        <f t="shared" si="3"/>
        <v>1.8677021958389552E-5</v>
      </c>
      <c r="I71" s="53">
        <f>'Age data'!N75*Customisation!$H$22</f>
        <v>1.4626E-4</v>
      </c>
      <c r="J71" s="54">
        <f t="shared" si="4"/>
        <v>9.993419541372074E-6</v>
      </c>
      <c r="K71" s="53">
        <f>I71*'Life table'!I69</f>
        <v>2.3761344967929798E-3</v>
      </c>
      <c r="L71" s="53">
        <f>J71*'Life table'!J69</f>
        <v>1.5915122331424609E-4</v>
      </c>
      <c r="M71" s="53">
        <f t="shared" si="5"/>
        <v>1.8261484E-4</v>
      </c>
      <c r="N71" s="53">
        <f>((G71-I71)*$AW$5+I71*$AW$6)/(1+Customisation!$H$21)^($A71-Customisation!$E$13)</f>
        <v>1.2027244825067405E-5</v>
      </c>
      <c r="O71" s="53">
        <f>G71*Customisation!$H$17</f>
        <v>0.46945128999999997</v>
      </c>
      <c r="P71" s="109">
        <f>O71/(1+Customisation!$H$21)^($A71-Customisation!$E$13)</f>
        <v>3.2075917511338224E-2</v>
      </c>
      <c r="Q71" s="53">
        <f>IF($A71&lt;Customisation!$H$13,G71,G71*(1-Customisation!$H$11*Customisation!$H$12))</f>
        <v>1.1458831999999999E-4</v>
      </c>
      <c r="R71" s="53">
        <f>IF($A71&lt;Customisation!$H$13,H71,H71*(1-Customisation!$H$11*Customisation!$H$12))</f>
        <v>7.8294076049568999E-6</v>
      </c>
      <c r="S71" s="53">
        <f>IF($A71&lt;Customisation!$H$13,I71,I71*(1-Customisation!$H$11*Customisation!$H$12))</f>
        <v>6.1312192000000004E-5</v>
      </c>
      <c r="T71" s="53">
        <f>IF($A71&lt;Customisation!$H$13,J71,J71*(1-Customisation!$H$11*Customisation!$H$12))</f>
        <v>4.1892414717431738E-6</v>
      </c>
      <c r="U71" s="53">
        <f>IF($A71&lt;Customisation!$H$13,K71,K71*(1-Customisation!$H$11*Customisation!$H$12))</f>
        <v>9.9607558105561716E-4</v>
      </c>
      <c r="V71" s="53">
        <f>IF($A71&lt;Customisation!$H$13,L71,L71*(1-Customisation!$H$11*Customisation!$H$12))</f>
        <v>6.6716192813331968E-5</v>
      </c>
      <c r="W71" s="53">
        <f>IF($A71&lt;Customisation!$H$13,M71,M71*(1-Customisation!$H$11*Customisation!$H$12))</f>
        <v>7.6552140928000005E-5</v>
      </c>
      <c r="X71" s="53">
        <f>IF($A71&lt;Customisation!$H$13,N71,N71*(1-Customisation!$H$11*Customisation!$H$12))</f>
        <v>5.0418210306682565E-6</v>
      </c>
      <c r="Y71" s="53">
        <f>IF($A71&lt;Customisation!$H$13,O71,O71*(1-Customisation!$H$11*Customisation!$H$12))</f>
        <v>0.196793980768</v>
      </c>
      <c r="Z71" s="53">
        <f>IF($A71&lt;Customisation!$H$13,P71,P71*(1-Customisation!$H$11*Customisation!$H$12))</f>
        <v>1.3446224620752983E-2</v>
      </c>
      <c r="AA71" s="53">
        <f t="shared" ref="AA71:AJ71" si="99">G71-Q71</f>
        <v>1.5876167999999996E-4</v>
      </c>
      <c r="AB71" s="53">
        <f t="shared" si="99"/>
        <v>1.0847614353432652E-5</v>
      </c>
      <c r="AC71" s="53">
        <f t="shared" si="99"/>
        <v>8.4947807999999995E-5</v>
      </c>
      <c r="AD71" s="53">
        <f t="shared" si="99"/>
        <v>5.8041780696289002E-6</v>
      </c>
      <c r="AE71" s="53">
        <f t="shared" si="99"/>
        <v>1.3800589157373627E-3</v>
      </c>
      <c r="AF71" s="53">
        <f t="shared" si="99"/>
        <v>9.2435030500914123E-5</v>
      </c>
      <c r="AG71" s="53">
        <f t="shared" si="99"/>
        <v>1.06062699072E-4</v>
      </c>
      <c r="AH71" s="53">
        <f t="shared" si="99"/>
        <v>6.9854237943991488E-6</v>
      </c>
      <c r="AI71" s="53">
        <f t="shared" si="99"/>
        <v>0.27265730923199993</v>
      </c>
      <c r="AJ71" s="53">
        <f t="shared" si="99"/>
        <v>1.8629692890585241E-2</v>
      </c>
      <c r="AK71" s="1"/>
      <c r="AL71" s="55">
        <f t="shared" si="7"/>
        <v>27.334999999999994</v>
      </c>
      <c r="AM71" s="55">
        <f t="shared" si="8"/>
        <v>11.458831999999999</v>
      </c>
      <c r="AN71" s="1"/>
      <c r="AO71" s="1"/>
      <c r="AP71" s="1"/>
      <c r="AQ71" s="1"/>
      <c r="AR71" s="1"/>
      <c r="AS71" s="1"/>
      <c r="AT71" s="1"/>
      <c r="AU71" s="1"/>
      <c r="AV71" s="1"/>
      <c r="AW71" s="1"/>
      <c r="AX71" s="1"/>
      <c r="AY71" s="53">
        <f>IF($A71&lt;Customisation!$H$13,G71,G71*(1-Customisation!$H$24*Customisation!$H$12))</f>
        <v>9.7749959999999988E-5</v>
      </c>
      <c r="AZ71" s="53">
        <f>IF($A71&lt;Customisation!$H$13,H71,H71*(1-Customisation!$H$24*Customisation!$H$12))</f>
        <v>6.6789030523201041E-6</v>
      </c>
      <c r="BA71" s="53">
        <f>IF($A71&lt;Customisation!$H$13,I71,I71*(1-Customisation!$H$24*Customisation!$H$12))</f>
        <v>5.2302576000000004E-5</v>
      </c>
      <c r="BB71" s="53">
        <f>IF($A71&lt;Customisation!$H$13,J71,J71*(1-Customisation!$H$24*Customisation!$H$12))</f>
        <v>3.573646827994654E-6</v>
      </c>
      <c r="BC71" s="53">
        <f>IF($A71&lt;Customisation!$H$13,K71,K71*(1-Customisation!$H$24*Customisation!$H$12))</f>
        <v>8.4970569605316961E-4</v>
      </c>
      <c r="BD71" s="53">
        <f>IF($A71&lt;Customisation!$H$13,L71,L71*(1-Customisation!$H$24*Customisation!$H$12))</f>
        <v>5.691247745717441E-5</v>
      </c>
      <c r="BE71" s="53">
        <f>IF($A71&lt;Customisation!$H$13,M71,M71*(1-Customisation!$H$24*Customisation!$H$12))</f>
        <v>6.530306678400001E-5</v>
      </c>
      <c r="BF71" s="53">
        <f>IF($A71&lt;Customisation!$H$13,N71,N71*(1-Customisation!$H$24*Customisation!$H$12))</f>
        <v>4.3009427494441042E-6</v>
      </c>
      <c r="BG71" s="53">
        <f>IF($A71&lt;Customisation!$H$13,O71,O71*(1-Customisation!$H$24*Customisation!$H$12))</f>
        <v>0.16787578130399999</v>
      </c>
      <c r="BH71" s="53">
        <f>IF($A71&lt;Customisation!$H$13,P71,P71*(1-Customisation!$H$24*Customisation!$H$12))</f>
        <v>1.1470348102054551E-2</v>
      </c>
      <c r="BI71" s="53">
        <f t="shared" si="88"/>
        <v>1.6838360000000002E-5</v>
      </c>
      <c r="BJ71" s="53">
        <f t="shared" si="89"/>
        <v>1.1505045526367958E-6</v>
      </c>
      <c r="BK71" s="53">
        <f t="shared" si="90"/>
        <v>9.0096159999999997E-6</v>
      </c>
      <c r="BL71" s="53">
        <f t="shared" si="91"/>
        <v>6.1559464374851987E-7</v>
      </c>
      <c r="BM71" s="53">
        <f t="shared" si="92"/>
        <v>1.4636988500244755E-4</v>
      </c>
      <c r="BN71" s="53">
        <f t="shared" si="93"/>
        <v>9.8037153561575575E-6</v>
      </c>
      <c r="BO71" s="53">
        <f t="shared" si="94"/>
        <v>1.1249074143999995E-5</v>
      </c>
      <c r="BP71" s="53">
        <f t="shared" si="95"/>
        <v>7.408782812241523E-7</v>
      </c>
      <c r="BQ71" s="53">
        <f t="shared" si="96"/>
        <v>2.8918199464000011E-2</v>
      </c>
      <c r="BR71" s="53">
        <f t="shared" si="97"/>
        <v>1.9758765186984328E-3</v>
      </c>
    </row>
    <row r="72" spans="1:70" ht="14.25" customHeight="1" x14ac:dyDescent="0.3">
      <c r="A72" s="1">
        <f t="shared" si="34"/>
        <v>68</v>
      </c>
      <c r="B72" s="52">
        <f>'Life table'!D70</f>
        <v>0.81041502727740189</v>
      </c>
      <c r="C72" s="52">
        <f>IF($A72&lt;Customisation!$H$13,0,B72)/LOOKUP(Customisation!$H$13,$A$4:$A$104,$B$4:$B$104)</f>
        <v>0.82194539550984802</v>
      </c>
      <c r="D72" s="1">
        <f>IF($A72&lt;=Customisation!$H$13,1,1/(1+Customisation!$H$21)^($A72-Customisation!$H$13))</f>
        <v>6.5072763710887174E-2</v>
      </c>
      <c r="E72" s="1">
        <f t="shared" si="11"/>
        <v>31.633471962071358</v>
      </c>
      <c r="F72" s="1">
        <f t="shared" si="2"/>
        <v>5.3486258505264041E-2</v>
      </c>
      <c r="G72" s="53">
        <f>'Age data'!M76*Customisation!$H$22</f>
        <v>2.8613E-4</v>
      </c>
      <c r="H72" s="53">
        <f t="shared" si="3"/>
        <v>1.8619269880596148E-5</v>
      </c>
      <c r="I72" s="53">
        <f>'Age data'!N76*Customisation!$H$22</f>
        <v>1.5335999999999998E-4</v>
      </c>
      <c r="J72" s="54">
        <f t="shared" si="4"/>
        <v>9.9795590427016563E-6</v>
      </c>
      <c r="K72" s="53">
        <f>I72*'Life table'!I70</f>
        <v>2.3758904159950798E-3</v>
      </c>
      <c r="L72" s="53">
        <f>J72*'Life table'!J70</f>
        <v>1.5253385364033889E-4</v>
      </c>
      <c r="M72" s="53">
        <f t="shared" si="5"/>
        <v>1.9124276E-4</v>
      </c>
      <c r="N72" s="53">
        <f>((G72-I72)*$AW$5+I72*$AW$6)/(1+Customisation!$H$21)^($A72-Customisation!$E$13)</f>
        <v>1.1995857739214969E-5</v>
      </c>
      <c r="O72" s="53">
        <f>G72*Customisation!$H$17</f>
        <v>0.49139966200000001</v>
      </c>
      <c r="P72" s="109">
        <f>O72/(1+Customisation!$H$21)^($A72-Customisation!$E$13)</f>
        <v>3.1976734092935825E-2</v>
      </c>
      <c r="Q72" s="53">
        <f>IF($A72&lt;Customisation!$H$13,G72,G72*(1-Customisation!$H$11*Customisation!$H$12))</f>
        <v>1.19945696E-4</v>
      </c>
      <c r="R72" s="53">
        <f>IF($A72&lt;Customisation!$H$13,H72,H72*(1-Customisation!$H$11*Customisation!$H$12))</f>
        <v>7.8051979339459065E-6</v>
      </c>
      <c r="S72" s="53">
        <f>IF($A72&lt;Customisation!$H$13,I72,I72*(1-Customisation!$H$11*Customisation!$H$12))</f>
        <v>6.4288511999999992E-5</v>
      </c>
      <c r="T72" s="53">
        <f>IF($A72&lt;Customisation!$H$13,J72,J72*(1-Customisation!$H$11*Customisation!$H$12))</f>
        <v>4.1834311507005345E-6</v>
      </c>
      <c r="U72" s="53">
        <f>IF($A72&lt;Customisation!$H$13,K72,K72*(1-Customisation!$H$11*Customisation!$H$12))</f>
        <v>9.9597326238513753E-4</v>
      </c>
      <c r="V72" s="53">
        <f>IF($A72&lt;Customisation!$H$13,L72,L72*(1-Customisation!$H$11*Customisation!$H$12))</f>
        <v>6.3942191446030068E-5</v>
      </c>
      <c r="W72" s="53">
        <f>IF($A72&lt;Customisation!$H$13,M72,M72*(1-Customisation!$H$11*Customisation!$H$12))</f>
        <v>8.0168964991999999E-5</v>
      </c>
      <c r="X72" s="53">
        <f>IF($A72&lt;Customisation!$H$13,N72,N72*(1-Customisation!$H$11*Customisation!$H$12))</f>
        <v>5.0286635642789154E-6</v>
      </c>
      <c r="Y72" s="53">
        <f>IF($A72&lt;Customisation!$H$13,O72,O72*(1-Customisation!$H$11*Customisation!$H$12))</f>
        <v>0.20599473831040002</v>
      </c>
      <c r="Z72" s="53">
        <f>IF($A72&lt;Customisation!$H$13,P72,P72*(1-Customisation!$H$11*Customisation!$H$12))</f>
        <v>1.3404646931758699E-2</v>
      </c>
      <c r="AA72" s="53">
        <f t="shared" ref="AA72:AJ72" si="100">G72-Q72</f>
        <v>1.66184304E-4</v>
      </c>
      <c r="AB72" s="53">
        <f t="shared" si="100"/>
        <v>1.0814071946650242E-5</v>
      </c>
      <c r="AC72" s="53">
        <f t="shared" si="100"/>
        <v>8.907148799999999E-5</v>
      </c>
      <c r="AD72" s="53">
        <f t="shared" si="100"/>
        <v>5.7961278920011217E-6</v>
      </c>
      <c r="AE72" s="53">
        <f t="shared" si="100"/>
        <v>1.3799171536099423E-3</v>
      </c>
      <c r="AF72" s="53">
        <f t="shared" si="100"/>
        <v>8.859166219430882E-5</v>
      </c>
      <c r="AG72" s="53">
        <f t="shared" si="100"/>
        <v>1.11073795008E-4</v>
      </c>
      <c r="AH72" s="53">
        <f t="shared" si="100"/>
        <v>6.9671941749360538E-6</v>
      </c>
      <c r="AI72" s="53">
        <f t="shared" si="100"/>
        <v>0.28540492368960002</v>
      </c>
      <c r="AJ72" s="53">
        <f t="shared" si="100"/>
        <v>1.8572087161177128E-2</v>
      </c>
      <c r="AK72" s="1"/>
      <c r="AL72" s="55">
        <f t="shared" si="7"/>
        <v>28.613</v>
      </c>
      <c r="AM72" s="55">
        <f t="shared" si="8"/>
        <v>11.9945696</v>
      </c>
      <c r="AN72" s="1"/>
      <c r="AO72" s="1"/>
      <c r="AP72" s="1"/>
      <c r="AQ72" s="1"/>
      <c r="AR72" s="1"/>
      <c r="AS72" s="1"/>
      <c r="AT72" s="1"/>
      <c r="AU72" s="1"/>
      <c r="AV72" s="1"/>
      <c r="AW72" s="1"/>
      <c r="AX72" s="1"/>
      <c r="AY72" s="53">
        <f>IF($A72&lt;Customisation!$H$13,G72,G72*(1-Customisation!$H$24*Customisation!$H$12))</f>
        <v>1.0232008800000001E-4</v>
      </c>
      <c r="AZ72" s="53">
        <f>IF($A72&lt;Customisation!$H$13,H72,H72*(1-Customisation!$H$24*Customisation!$H$12))</f>
        <v>6.6582509093011829E-6</v>
      </c>
      <c r="BA72" s="53">
        <f>IF($A72&lt;Customisation!$H$13,I72,I72*(1-Customisation!$H$24*Customisation!$H$12))</f>
        <v>5.4841535999999998E-5</v>
      </c>
      <c r="BB72" s="53">
        <f>IF($A72&lt;Customisation!$H$13,J72,J72*(1-Customisation!$H$24*Customisation!$H$12))</f>
        <v>3.5686903136701125E-6</v>
      </c>
      <c r="BC72" s="53">
        <f>IF($A72&lt;Customisation!$H$13,K72,K72*(1-Customisation!$H$24*Customisation!$H$12))</f>
        <v>8.4961841275984064E-4</v>
      </c>
      <c r="BD72" s="53">
        <f>IF($A72&lt;Customisation!$H$13,L72,L72*(1-Customisation!$H$24*Customisation!$H$12))</f>
        <v>5.4546106061785191E-5</v>
      </c>
      <c r="BE72" s="53">
        <f>IF($A72&lt;Customisation!$H$13,M72,M72*(1-Customisation!$H$24*Customisation!$H$12))</f>
        <v>6.8388410976E-5</v>
      </c>
      <c r="BF72" s="53">
        <f>IF($A72&lt;Customisation!$H$13,N72,N72*(1-Customisation!$H$24*Customisation!$H$12))</f>
        <v>4.289718727543273E-6</v>
      </c>
      <c r="BG72" s="53">
        <f>IF($A72&lt;Customisation!$H$13,O72,O72*(1-Customisation!$H$24*Customisation!$H$12))</f>
        <v>0.17572451913120002</v>
      </c>
      <c r="BH72" s="53">
        <f>IF($A72&lt;Customisation!$H$13,P72,P72*(1-Customisation!$H$24*Customisation!$H$12))</f>
        <v>1.1434880111633853E-2</v>
      </c>
      <c r="BI72" s="53">
        <f t="shared" si="88"/>
        <v>1.7625607999999991E-5</v>
      </c>
      <c r="BJ72" s="53">
        <f t="shared" si="89"/>
        <v>1.1469470246447237E-6</v>
      </c>
      <c r="BK72" s="53">
        <f t="shared" si="90"/>
        <v>9.4469759999999938E-6</v>
      </c>
      <c r="BL72" s="53">
        <f t="shared" si="91"/>
        <v>6.1474083703042206E-7</v>
      </c>
      <c r="BM72" s="53">
        <f t="shared" si="92"/>
        <v>1.4635484962529689E-4</v>
      </c>
      <c r="BN72" s="53">
        <f t="shared" si="93"/>
        <v>9.3960853842448773E-6</v>
      </c>
      <c r="BO72" s="53">
        <f t="shared" si="94"/>
        <v>1.1780554016E-5</v>
      </c>
      <c r="BP72" s="53">
        <f t="shared" si="95"/>
        <v>7.3894483673564244E-7</v>
      </c>
      <c r="BQ72" s="53">
        <f t="shared" si="96"/>
        <v>3.0270219179200003E-2</v>
      </c>
      <c r="BR72" s="53">
        <f t="shared" si="97"/>
        <v>1.969766820124846E-3</v>
      </c>
    </row>
    <row r="73" spans="1:70" ht="14.25" customHeight="1" x14ac:dyDescent="0.3">
      <c r="A73" s="1">
        <f t="shared" si="34"/>
        <v>69</v>
      </c>
      <c r="B73" s="52">
        <f>'Life table'!D71</f>
        <v>0.79688109632186921</v>
      </c>
      <c r="C73" s="52">
        <f>IF($A73&lt;Customisation!$H$13,0,B73)/LOOKUP(Customisation!$H$13,$A$4:$A$104,$B$4:$B$104)</f>
        <v>0.80821890740483349</v>
      </c>
      <c r="D73" s="1">
        <f>IF($A73&lt;=Customisation!$H$13,1,1/(1+Customisation!$H$21)^($A73-Customisation!$H$13))</f>
        <v>6.1974060677035397E-2</v>
      </c>
      <c r="E73" s="1">
        <f t="shared" si="11"/>
        <v>31.698544725782245</v>
      </c>
      <c r="F73" s="1">
        <f t="shared" si="2"/>
        <v>5.0088607607834401E-2</v>
      </c>
      <c r="G73" s="53">
        <f>'Age data'!M77*Customisation!$H$22</f>
        <v>3.0103999999999998E-4</v>
      </c>
      <c r="H73" s="53">
        <f t="shared" si="3"/>
        <v>1.8656671226214736E-5</v>
      </c>
      <c r="I73" s="53">
        <f>'Age data'!N77*Customisation!$H$22</f>
        <v>1.6116999999999998E-4</v>
      </c>
      <c r="J73" s="54">
        <f t="shared" si="4"/>
        <v>9.9883593593177936E-6</v>
      </c>
      <c r="K73" s="53">
        <f>I73*'Life table'!I71</f>
        <v>2.3767523693970938E-3</v>
      </c>
      <c r="L73" s="53">
        <f>J73*'Life table'!J71</f>
        <v>1.4612780260277552E-4</v>
      </c>
      <c r="M73" s="53">
        <f t="shared" si="5"/>
        <v>2.0114583999999999E-4</v>
      </c>
      <c r="N73" s="53">
        <f>((G73-I73)*$AW$5+I73*$AW$6)/(1+Customisation!$H$21)^($A73-Customisation!$E$13)</f>
        <v>1.2016124677697325E-5</v>
      </c>
      <c r="O73" s="53">
        <f>G73*Customisation!$H$17</f>
        <v>0.51700609600000003</v>
      </c>
      <c r="P73" s="109">
        <f>O73/(1+Customisation!$H$21)^($A73-Customisation!$E$13)</f>
        <v>3.2040967163901188E-2</v>
      </c>
      <c r="Q73" s="53">
        <f>IF($A73&lt;Customisation!$H$13,G73,G73*(1-Customisation!$H$11*Customisation!$H$12))</f>
        <v>1.2619596799999999E-4</v>
      </c>
      <c r="R73" s="53">
        <f>IF($A73&lt;Customisation!$H$13,H73,H73*(1-Customisation!$H$11*Customisation!$H$12))</f>
        <v>7.8208765780292179E-6</v>
      </c>
      <c r="S73" s="53">
        <f>IF($A73&lt;Customisation!$H$13,I73,I73*(1-Customisation!$H$11*Customisation!$H$12))</f>
        <v>6.756246399999999E-5</v>
      </c>
      <c r="T73" s="53">
        <f>IF($A73&lt;Customisation!$H$13,J73,J73*(1-Customisation!$H$11*Customisation!$H$12))</f>
        <v>4.1871202434260194E-6</v>
      </c>
      <c r="U73" s="53">
        <f>IF($A73&lt;Customisation!$H$13,K73,K73*(1-Customisation!$H$11*Customisation!$H$12))</f>
        <v>9.9633459325126168E-4</v>
      </c>
      <c r="V73" s="53">
        <f>IF($A73&lt;Customisation!$H$13,L73,L73*(1-Customisation!$H$11*Customisation!$H$12))</f>
        <v>6.1256774851083494E-5</v>
      </c>
      <c r="W73" s="53">
        <f>IF($A73&lt;Customisation!$H$13,M73,M73*(1-Customisation!$H$11*Customisation!$H$12))</f>
        <v>8.4320336128000005E-5</v>
      </c>
      <c r="X73" s="53">
        <f>IF($A73&lt;Customisation!$H$13,N73,N73*(1-Customisation!$H$11*Customisation!$H$12))</f>
        <v>5.0371594648907188E-6</v>
      </c>
      <c r="Y73" s="53">
        <f>IF($A73&lt;Customisation!$H$13,O73,O73*(1-Customisation!$H$11*Customisation!$H$12))</f>
        <v>0.21672895544320003</v>
      </c>
      <c r="Z73" s="53">
        <f>IF($A73&lt;Customisation!$H$13,P73,P73*(1-Customisation!$H$11*Customisation!$H$12))</f>
        <v>1.3431573435107378E-2</v>
      </c>
      <c r="AA73" s="53">
        <f t="shared" ref="AA73:AJ73" si="101">G73-Q73</f>
        <v>1.7484403199999999E-4</v>
      </c>
      <c r="AB73" s="53">
        <f t="shared" si="101"/>
        <v>1.0835794648185518E-5</v>
      </c>
      <c r="AC73" s="53">
        <f t="shared" si="101"/>
        <v>9.3607535999999986E-5</v>
      </c>
      <c r="AD73" s="53">
        <f t="shared" si="101"/>
        <v>5.8012391158917742E-6</v>
      </c>
      <c r="AE73" s="53">
        <f t="shared" si="101"/>
        <v>1.3804177761458322E-3</v>
      </c>
      <c r="AF73" s="53">
        <f t="shared" si="101"/>
        <v>8.4871027751692025E-5</v>
      </c>
      <c r="AG73" s="53">
        <f t="shared" si="101"/>
        <v>1.1682550387199999E-4</v>
      </c>
      <c r="AH73" s="53">
        <f t="shared" si="101"/>
        <v>6.9789652128066058E-6</v>
      </c>
      <c r="AI73" s="53">
        <f t="shared" si="101"/>
        <v>0.30027714055679999</v>
      </c>
      <c r="AJ73" s="53">
        <f t="shared" si="101"/>
        <v>1.8609393728793812E-2</v>
      </c>
      <c r="AK73" s="1"/>
      <c r="AL73" s="55">
        <f t="shared" si="7"/>
        <v>30.103999999999999</v>
      </c>
      <c r="AM73" s="55">
        <f t="shared" si="8"/>
        <v>12.619596799999998</v>
      </c>
      <c r="AN73" s="1"/>
      <c r="AO73" s="1"/>
      <c r="AP73" s="1"/>
      <c r="AQ73" s="1"/>
      <c r="AR73" s="1"/>
      <c r="AS73" s="1"/>
      <c r="AT73" s="1"/>
      <c r="AU73" s="1"/>
      <c r="AV73" s="1"/>
      <c r="AW73" s="1"/>
      <c r="AX73" s="1"/>
      <c r="AY73" s="53">
        <f>IF($A73&lt;Customisation!$H$13,G73,G73*(1-Customisation!$H$24*Customisation!$H$12))</f>
        <v>1.07651904E-4</v>
      </c>
      <c r="AZ73" s="53">
        <f>IF($A73&lt;Customisation!$H$13,H73,H73*(1-Customisation!$H$24*Customisation!$H$12))</f>
        <v>6.6716256304943901E-6</v>
      </c>
      <c r="BA73" s="53">
        <f>IF($A73&lt;Customisation!$H$13,I73,I73*(1-Customisation!$H$24*Customisation!$H$12))</f>
        <v>5.7634391999999996E-5</v>
      </c>
      <c r="BB73" s="53">
        <f>IF($A73&lt;Customisation!$H$13,J73,J73*(1-Customisation!$H$24*Customisation!$H$12))</f>
        <v>3.5718373068920433E-6</v>
      </c>
      <c r="BC73" s="53">
        <f>IF($A73&lt;Customisation!$H$13,K73,K73*(1-Customisation!$H$24*Customisation!$H$12))</f>
        <v>8.4992664729640081E-4</v>
      </c>
      <c r="BD73" s="53">
        <f>IF($A73&lt;Customisation!$H$13,L73,L73*(1-Customisation!$H$24*Customisation!$H$12))</f>
        <v>5.2255302210752531E-5</v>
      </c>
      <c r="BE73" s="53">
        <f>IF($A73&lt;Customisation!$H$13,M73,M73*(1-Customisation!$H$24*Customisation!$H$12))</f>
        <v>7.1929752384E-5</v>
      </c>
      <c r="BF73" s="53">
        <f>IF($A73&lt;Customisation!$H$13,N73,N73*(1-Customisation!$H$24*Customisation!$H$12))</f>
        <v>4.2969661847445638E-6</v>
      </c>
      <c r="BG73" s="53">
        <f>IF($A73&lt;Customisation!$H$13,O73,O73*(1-Customisation!$H$24*Customisation!$H$12))</f>
        <v>0.18488137992960002</v>
      </c>
      <c r="BH73" s="53">
        <f>IF($A73&lt;Customisation!$H$13,P73,P73*(1-Customisation!$H$24*Customisation!$H$12))</f>
        <v>1.1457849857811066E-2</v>
      </c>
      <c r="BI73" s="53">
        <f t="shared" si="88"/>
        <v>1.8544063999999992E-5</v>
      </c>
      <c r="BJ73" s="53">
        <f t="shared" si="89"/>
        <v>1.1492509475348278E-6</v>
      </c>
      <c r="BK73" s="53">
        <f t="shared" si="90"/>
        <v>9.928071999999994E-6</v>
      </c>
      <c r="BL73" s="53">
        <f t="shared" si="91"/>
        <v>6.1528293653397613E-7</v>
      </c>
      <c r="BM73" s="53">
        <f t="shared" si="92"/>
        <v>1.4640794595486087E-4</v>
      </c>
      <c r="BN73" s="53">
        <f t="shared" si="93"/>
        <v>9.0014726403309637E-6</v>
      </c>
      <c r="BO73" s="53">
        <f t="shared" si="94"/>
        <v>1.2390583744000005E-5</v>
      </c>
      <c r="BP73" s="53">
        <f t="shared" si="95"/>
        <v>7.40193280146155E-7</v>
      </c>
      <c r="BQ73" s="53">
        <f t="shared" si="96"/>
        <v>3.1847575513600013E-2</v>
      </c>
      <c r="BR73" s="53">
        <f t="shared" si="97"/>
        <v>1.9737235772963116E-3</v>
      </c>
    </row>
    <row r="74" spans="1:70" ht="14.25" customHeight="1" x14ac:dyDescent="0.3">
      <c r="A74" s="1">
        <f t="shared" si="34"/>
        <v>70</v>
      </c>
      <c r="B74" s="52">
        <f>'Life table'!D72</f>
        <v>0.78240176680170082</v>
      </c>
      <c r="C74" s="52">
        <f>IF($A74&lt;Customisation!$H$13,0,B74)/LOOKUP(Customisation!$H$13,$A$4:$A$104,$B$4:$B$104)</f>
        <v>0.79353356985728762</v>
      </c>
      <c r="D74" s="1">
        <f>IF($A74&lt;=Customisation!$H$13,1,1/(1+Customisation!$H$21)^($A74-Customisation!$H$13))</f>
        <v>5.9022914930509894E-2</v>
      </c>
      <c r="E74" s="1">
        <f t="shared" si="11"/>
        <v>31.760518786459279</v>
      </c>
      <c r="F74" s="1">
        <f t="shared" si="2"/>
        <v>4.6836664388190515E-2</v>
      </c>
      <c r="G74" s="53">
        <f>'Age data'!M78*Customisation!$H$22</f>
        <v>2.4991999999999999E-4</v>
      </c>
      <c r="H74" s="53">
        <f t="shared" si="3"/>
        <v>1.4751006899433032E-5</v>
      </c>
      <c r="I74" s="53">
        <f>'Age data'!N78*Customisation!$H$22</f>
        <v>1.4554999999999999E-4</v>
      </c>
      <c r="J74" s="54">
        <f t="shared" si="4"/>
        <v>8.5907852681357145E-6</v>
      </c>
      <c r="K74" s="53">
        <f>I74*'Life table'!I72</f>
        <v>2.0392314825742968E-3</v>
      </c>
      <c r="L74" s="53">
        <f>J74*'Life table'!J72</f>
        <v>1.1994389746285525E-4</v>
      </c>
      <c r="M74" s="53">
        <f t="shared" si="5"/>
        <v>1.7103048E-4</v>
      </c>
      <c r="N74" s="53">
        <f>((G74-I74)*$AW$5+I74*$AW$6)/(1+Customisation!$H$21)^($A74-Customisation!$E$13)</f>
        <v>9.7367563338983593E-6</v>
      </c>
      <c r="O74" s="53">
        <f>G74*Customisation!$H$17</f>
        <v>0.429212608</v>
      </c>
      <c r="P74" s="109">
        <f>O74/(1+Customisation!$H$21)^($A74-Customisation!$E$13)</f>
        <v>2.5333379249086293E-2</v>
      </c>
      <c r="Q74" s="53">
        <f>IF($A74&lt;Customisation!$H$13,G74,G74*(1-Customisation!$H$11*Customisation!$H$12))</f>
        <v>1.04766464E-4</v>
      </c>
      <c r="R74" s="53">
        <f>IF($A74&lt;Customisation!$H$13,H74,H74*(1-Customisation!$H$11*Customisation!$H$12))</f>
        <v>6.1836220922423273E-6</v>
      </c>
      <c r="S74" s="53">
        <f>IF($A74&lt;Customisation!$H$13,I74,I74*(1-Customisation!$H$11*Customisation!$H$12))</f>
        <v>6.1014559999999994E-5</v>
      </c>
      <c r="T74" s="53">
        <f>IF($A74&lt;Customisation!$H$13,J74,J74*(1-Customisation!$H$11*Customisation!$H$12))</f>
        <v>3.6012571844024917E-6</v>
      </c>
      <c r="U74" s="53">
        <f>IF($A74&lt;Customisation!$H$13,K74,K74*(1-Customisation!$H$11*Customisation!$H$12))</f>
        <v>8.5484583749514519E-4</v>
      </c>
      <c r="V74" s="53">
        <f>IF($A74&lt;Customisation!$H$13,L74,L74*(1-Customisation!$H$11*Customisation!$H$12))</f>
        <v>5.0280481816428924E-5</v>
      </c>
      <c r="W74" s="53">
        <f>IF($A74&lt;Customisation!$H$13,M74,M74*(1-Customisation!$H$11*Customisation!$H$12))</f>
        <v>7.1695977215999998E-5</v>
      </c>
      <c r="X74" s="53">
        <f>IF($A74&lt;Customisation!$H$13,N74,N74*(1-Customisation!$H$11*Customisation!$H$12))</f>
        <v>4.081648255170192E-6</v>
      </c>
      <c r="Y74" s="53">
        <f>IF($A74&lt;Customisation!$H$13,O74,O74*(1-Customisation!$H$11*Customisation!$H$12))</f>
        <v>0.17992592527360002</v>
      </c>
      <c r="Z74" s="53">
        <f>IF($A74&lt;Customisation!$H$13,P74,P74*(1-Customisation!$H$11*Customisation!$H$12))</f>
        <v>1.0619752581216975E-2</v>
      </c>
      <c r="AA74" s="53">
        <f t="shared" ref="AA74:AJ74" si="102">G74-Q74</f>
        <v>1.45153536E-4</v>
      </c>
      <c r="AB74" s="53">
        <f t="shared" si="102"/>
        <v>8.5673848071907044E-6</v>
      </c>
      <c r="AC74" s="53">
        <f t="shared" si="102"/>
        <v>8.4535439999999993E-5</v>
      </c>
      <c r="AD74" s="53">
        <f t="shared" si="102"/>
        <v>4.9895280837332228E-6</v>
      </c>
      <c r="AE74" s="53">
        <f t="shared" si="102"/>
        <v>1.1843856450791516E-3</v>
      </c>
      <c r="AF74" s="53">
        <f t="shared" si="102"/>
        <v>6.9663415646426322E-5</v>
      </c>
      <c r="AG74" s="53">
        <f t="shared" si="102"/>
        <v>9.9334502784000002E-5</v>
      </c>
      <c r="AH74" s="53">
        <f t="shared" si="102"/>
        <v>5.6551080787281673E-6</v>
      </c>
      <c r="AI74" s="53">
        <f t="shared" si="102"/>
        <v>0.24928668272639998</v>
      </c>
      <c r="AJ74" s="53">
        <f t="shared" si="102"/>
        <v>1.4713626667869318E-2</v>
      </c>
      <c r="AK74" s="1"/>
      <c r="AL74" s="55">
        <f t="shared" si="7"/>
        <v>24.992000000000001</v>
      </c>
      <c r="AM74" s="55">
        <f t="shared" si="8"/>
        <v>10.4766464</v>
      </c>
      <c r="AN74" s="1"/>
      <c r="AO74" s="1"/>
      <c r="AP74" s="1"/>
      <c r="AQ74" s="1"/>
      <c r="AR74" s="1"/>
      <c r="AS74" s="1"/>
      <c r="AT74" s="1"/>
      <c r="AU74" s="1"/>
      <c r="AV74" s="1"/>
      <c r="AW74" s="1"/>
      <c r="AX74" s="1"/>
      <c r="AY74" s="53">
        <f>IF($A74&lt;Customisation!$H$13,G74,G74*(1-Customisation!$H$24*Customisation!$H$12))</f>
        <v>8.9371392000000001E-5</v>
      </c>
      <c r="AZ74" s="53">
        <f>IF($A74&lt;Customisation!$H$13,H74,H74*(1-Customisation!$H$24*Customisation!$H$12))</f>
        <v>5.2749600672372526E-6</v>
      </c>
      <c r="BA74" s="53">
        <f>IF($A74&lt;Customisation!$H$13,I74,I74*(1-Customisation!$H$24*Customisation!$H$12))</f>
        <v>5.2048680000000001E-5</v>
      </c>
      <c r="BB74" s="53">
        <f>IF($A74&lt;Customisation!$H$13,J74,J74*(1-Customisation!$H$24*Customisation!$H$12))</f>
        <v>3.0720648118853317E-6</v>
      </c>
      <c r="BC74" s="53">
        <f>IF($A74&lt;Customisation!$H$13,K74,K74*(1-Customisation!$H$24*Customisation!$H$12))</f>
        <v>7.2922917816856862E-4</v>
      </c>
      <c r="BD74" s="53">
        <f>IF($A74&lt;Customisation!$H$13,L74,L74*(1-Customisation!$H$24*Customisation!$H$12))</f>
        <v>4.2891937732717045E-5</v>
      </c>
      <c r="BE74" s="53">
        <f>IF($A74&lt;Customisation!$H$13,M74,M74*(1-Customisation!$H$24*Customisation!$H$12))</f>
        <v>6.1160499648000007E-5</v>
      </c>
      <c r="BF74" s="53">
        <f>IF($A74&lt;Customisation!$H$13,N74,N74*(1-Customisation!$H$24*Customisation!$H$12))</f>
        <v>3.4818640650020537E-6</v>
      </c>
      <c r="BG74" s="53">
        <f>IF($A74&lt;Customisation!$H$13,O74,O74*(1-Customisation!$H$24*Customisation!$H$12))</f>
        <v>0.1534864286208</v>
      </c>
      <c r="BH74" s="53">
        <f>IF($A74&lt;Customisation!$H$13,P74,P74*(1-Customisation!$H$24*Customisation!$H$12))</f>
        <v>9.0592164194732584E-3</v>
      </c>
      <c r="BI74" s="53">
        <f t="shared" si="88"/>
        <v>1.5395071999999994E-5</v>
      </c>
      <c r="BJ74" s="53">
        <f t="shared" si="89"/>
        <v>9.0866202500507465E-7</v>
      </c>
      <c r="BK74" s="53">
        <f t="shared" si="90"/>
        <v>8.9658799999999935E-6</v>
      </c>
      <c r="BL74" s="53">
        <f t="shared" si="91"/>
        <v>5.2919237251716001E-7</v>
      </c>
      <c r="BM74" s="53">
        <f t="shared" si="92"/>
        <v>1.2561665932657657E-4</v>
      </c>
      <c r="BN74" s="53">
        <f t="shared" si="93"/>
        <v>7.3885440837118791E-6</v>
      </c>
      <c r="BO74" s="53">
        <f t="shared" si="94"/>
        <v>1.0535477567999991E-5</v>
      </c>
      <c r="BP74" s="53">
        <f t="shared" si="95"/>
        <v>5.9978419016813836E-7</v>
      </c>
      <c r="BQ74" s="53">
        <f t="shared" si="96"/>
        <v>2.6439496652800015E-2</v>
      </c>
      <c r="BR74" s="53">
        <f t="shared" si="97"/>
        <v>1.5605361617437169E-3</v>
      </c>
    </row>
    <row r="75" spans="1:70" ht="14.25" customHeight="1" x14ac:dyDescent="0.3">
      <c r="A75" s="1">
        <f t="shared" si="34"/>
        <v>71</v>
      </c>
      <c r="B75" s="52">
        <f>'Life table'!D73</f>
        <v>0.76686326771301905</v>
      </c>
      <c r="C75" s="52">
        <f>IF($A75&lt;Customisation!$H$13,0,B75)/LOOKUP(Customisation!$H$13,$A$4:$A$104,$B$4:$B$104)</f>
        <v>0.77777399315992191</v>
      </c>
      <c r="D75" s="1">
        <f>IF($A75&lt;=Customisation!$H$13,1,1/(1+Customisation!$H$21)^($A75-Customisation!$H$13))</f>
        <v>5.6212299933818946E-2</v>
      </c>
      <c r="E75" s="1">
        <f t="shared" si="11"/>
        <v>31.819541701389788</v>
      </c>
      <c r="F75" s="1">
        <f t="shared" si="2"/>
        <v>4.3720464984229573E-2</v>
      </c>
      <c r="G75" s="53">
        <f>'Age data'!M79*Customisation!$H$22</f>
        <v>2.7192999999999998E-4</v>
      </c>
      <c r="H75" s="53">
        <f t="shared" si="3"/>
        <v>1.5285810721003385E-5</v>
      </c>
      <c r="I75" s="53">
        <f>'Age data'!N79*Customisation!$H$22</f>
        <v>1.5832999999999998E-4</v>
      </c>
      <c r="J75" s="54">
        <f t="shared" si="4"/>
        <v>8.9000934485215526E-6</v>
      </c>
      <c r="K75" s="53">
        <f>I75*'Life table'!I73</f>
        <v>2.1032997032209345E-3</v>
      </c>
      <c r="L75" s="53">
        <f>J75*'Life table'!J73</f>
        <v>1.1811083286638718E-4</v>
      </c>
      <c r="M75" s="53">
        <f t="shared" si="5"/>
        <v>1.8607963999999998E-4</v>
      </c>
      <c r="N75" s="53">
        <f>((G75-I75)*$AW$5+I75*$AW$6)/(1+Customisation!$H$21)^($A75-Customisation!$E$13)</f>
        <v>1.0089032835739457E-5</v>
      </c>
      <c r="O75" s="53">
        <f>G75*Customisation!$H$17</f>
        <v>0.46701258200000001</v>
      </c>
      <c r="P75" s="109">
        <f>O75/(1+Customisation!$H$21)^($A75-Customisation!$E$13)</f>
        <v>2.6251851332251216E-2</v>
      </c>
      <c r="Q75" s="53">
        <f>IF($A75&lt;Customisation!$H$13,G75,G75*(1-Customisation!$H$11*Customisation!$H$12))</f>
        <v>1.13993056E-4</v>
      </c>
      <c r="R75" s="53">
        <f>IF($A75&lt;Customisation!$H$13,H75,H75*(1-Customisation!$H$11*Customisation!$H$12))</f>
        <v>6.4078118542446196E-6</v>
      </c>
      <c r="S75" s="53">
        <f>IF($A75&lt;Customisation!$H$13,I75,I75*(1-Customisation!$H$11*Customisation!$H$12))</f>
        <v>6.6371935999999992E-5</v>
      </c>
      <c r="T75" s="53">
        <f>IF($A75&lt;Customisation!$H$13,J75,J75*(1-Customisation!$H$11*Customisation!$H$12))</f>
        <v>3.7309191736202349E-6</v>
      </c>
      <c r="U75" s="53">
        <f>IF($A75&lt;Customisation!$H$13,K75,K75*(1-Customisation!$H$11*Customisation!$H$12))</f>
        <v>8.817032355902158E-4</v>
      </c>
      <c r="V75" s="53">
        <f>IF($A75&lt;Customisation!$H$13,L75,L75*(1-Customisation!$H$11*Customisation!$H$12))</f>
        <v>4.9512061137589508E-5</v>
      </c>
      <c r="W75" s="53">
        <f>IF($A75&lt;Customisation!$H$13,M75,M75*(1-Customisation!$H$11*Customisation!$H$12))</f>
        <v>7.8004585088000002E-5</v>
      </c>
      <c r="X75" s="53">
        <f>IF($A75&lt;Customisation!$H$13,N75,N75*(1-Customisation!$H$11*Customisation!$H$12))</f>
        <v>4.229322564741981E-6</v>
      </c>
      <c r="Y75" s="53">
        <f>IF($A75&lt;Customisation!$H$13,O75,O75*(1-Customisation!$H$11*Customisation!$H$12))</f>
        <v>0.19577167437440002</v>
      </c>
      <c r="Z75" s="53">
        <f>IF($A75&lt;Customisation!$H$13,P75,P75*(1-Customisation!$H$11*Customisation!$H$12))</f>
        <v>1.100477607847971E-2</v>
      </c>
      <c r="AA75" s="53">
        <f t="shared" ref="AA75:AJ75" si="103">G75-Q75</f>
        <v>1.5793694399999998E-4</v>
      </c>
      <c r="AB75" s="53">
        <f t="shared" si="103"/>
        <v>8.8779988667587656E-6</v>
      </c>
      <c r="AC75" s="53">
        <f t="shared" si="103"/>
        <v>9.1958063999999991E-5</v>
      </c>
      <c r="AD75" s="53">
        <f t="shared" si="103"/>
        <v>5.1691742749013177E-6</v>
      </c>
      <c r="AE75" s="53">
        <f t="shared" si="103"/>
        <v>1.2215964676307186E-3</v>
      </c>
      <c r="AF75" s="53">
        <f t="shared" si="103"/>
        <v>6.859877172879767E-5</v>
      </c>
      <c r="AG75" s="53">
        <f t="shared" si="103"/>
        <v>1.0807505491199998E-4</v>
      </c>
      <c r="AH75" s="53">
        <f t="shared" si="103"/>
        <v>5.8597102709974763E-6</v>
      </c>
      <c r="AI75" s="53">
        <f t="shared" si="103"/>
        <v>0.27124090762559999</v>
      </c>
      <c r="AJ75" s="53">
        <f t="shared" si="103"/>
        <v>1.5247075253771506E-2</v>
      </c>
      <c r="AK75" s="1"/>
      <c r="AL75" s="55">
        <f t="shared" si="7"/>
        <v>27.192999999999998</v>
      </c>
      <c r="AM75" s="55">
        <f t="shared" si="8"/>
        <v>11.3993056</v>
      </c>
      <c r="AN75" s="1"/>
      <c r="AO75" s="1"/>
      <c r="AP75" s="1"/>
      <c r="AQ75" s="1"/>
      <c r="AR75" s="1"/>
      <c r="AS75" s="1"/>
      <c r="AT75" s="1"/>
      <c r="AU75" s="1"/>
      <c r="AV75" s="1"/>
      <c r="AW75" s="1"/>
      <c r="AX75" s="1"/>
      <c r="AY75" s="53">
        <f>IF($A75&lt;Customisation!$H$13,G75,G75*(1-Customisation!$H$24*Customisation!$H$12))</f>
        <v>9.7242167999999995E-5</v>
      </c>
      <c r="AZ75" s="53">
        <f>IF($A75&lt;Customisation!$H$13,H75,H75*(1-Customisation!$H$24*Customisation!$H$12))</f>
        <v>5.4662059138308106E-6</v>
      </c>
      <c r="BA75" s="53">
        <f>IF($A75&lt;Customisation!$H$13,I75,I75*(1-Customisation!$H$24*Customisation!$H$12))</f>
        <v>5.6618807999999996E-5</v>
      </c>
      <c r="BB75" s="53">
        <f>IF($A75&lt;Customisation!$H$13,J75,J75*(1-Customisation!$H$24*Customisation!$H$12))</f>
        <v>3.1826734171913075E-6</v>
      </c>
      <c r="BC75" s="53">
        <f>IF($A75&lt;Customisation!$H$13,K75,K75*(1-Customisation!$H$24*Customisation!$H$12))</f>
        <v>7.521399738718062E-4</v>
      </c>
      <c r="BD75" s="53">
        <f>IF($A75&lt;Customisation!$H$13,L75,L75*(1-Customisation!$H$24*Customisation!$H$12))</f>
        <v>4.2236433833020059E-5</v>
      </c>
      <c r="BE75" s="53">
        <f>IF($A75&lt;Customisation!$H$13,M75,M75*(1-Customisation!$H$24*Customisation!$H$12))</f>
        <v>6.6542079264E-5</v>
      </c>
      <c r="BF75" s="53">
        <f>IF($A75&lt;Customisation!$H$13,N75,N75*(1-Customisation!$H$24*Customisation!$H$12))</f>
        <v>3.6078381420604304E-6</v>
      </c>
      <c r="BG75" s="53">
        <f>IF($A75&lt;Customisation!$H$13,O75,O75*(1-Customisation!$H$24*Customisation!$H$12))</f>
        <v>0.16700369932320003</v>
      </c>
      <c r="BH75" s="53">
        <f>IF($A75&lt;Customisation!$H$13,P75,P75*(1-Customisation!$H$24*Customisation!$H$12))</f>
        <v>9.3876620364130355E-3</v>
      </c>
      <c r="BI75" s="53">
        <f t="shared" si="88"/>
        <v>1.6750888000000003E-5</v>
      </c>
      <c r="BJ75" s="53">
        <f t="shared" si="89"/>
        <v>9.4160594041380901E-7</v>
      </c>
      <c r="BK75" s="53">
        <f t="shared" si="90"/>
        <v>9.7531279999999964E-6</v>
      </c>
      <c r="BL75" s="53">
        <f t="shared" si="91"/>
        <v>5.4824575642892739E-7</v>
      </c>
      <c r="BM75" s="53">
        <f t="shared" si="92"/>
        <v>1.2956326171840961E-4</v>
      </c>
      <c r="BN75" s="53">
        <f t="shared" si="93"/>
        <v>7.2756273045694486E-6</v>
      </c>
      <c r="BO75" s="53">
        <f t="shared" si="94"/>
        <v>1.1462505824000002E-5</v>
      </c>
      <c r="BP75" s="53">
        <f t="shared" si="95"/>
        <v>6.2148442268155059E-7</v>
      </c>
      <c r="BQ75" s="53">
        <f t="shared" si="96"/>
        <v>2.876797505119999E-2</v>
      </c>
      <c r="BR75" s="53">
        <f t="shared" si="97"/>
        <v>1.6171140420666742E-3</v>
      </c>
    </row>
    <row r="76" spans="1:70" ht="14.25" customHeight="1" x14ac:dyDescent="0.3">
      <c r="A76" s="1">
        <f t="shared" si="34"/>
        <v>72</v>
      </c>
      <c r="B76" s="52">
        <f>'Life table'!D74</f>
        <v>0.75016098574222945</v>
      </c>
      <c r="C76" s="52">
        <f>IF($A76&lt;Customisation!$H$13,0,B76)/LOOKUP(Customisation!$H$13,$A$4:$A$104,$B$4:$B$104)</f>
        <v>0.76083407558889871</v>
      </c>
      <c r="D76" s="1">
        <f>IF($A76&lt;=Customisation!$H$13,1,1/(1+Customisation!$H$21)^($A76-Customisation!$H$13))</f>
        <v>5.3535523746494243E-2</v>
      </c>
      <c r="E76" s="1">
        <f t="shared" si="11"/>
        <v>31.875754001323607</v>
      </c>
      <c r="F76" s="1">
        <f t="shared" si="2"/>
        <v>4.0731650720831479E-2</v>
      </c>
      <c r="G76" s="53">
        <f>'Age data'!M80*Customisation!$H$22</f>
        <v>2.9891E-4</v>
      </c>
      <c r="H76" s="53">
        <f t="shared" si="3"/>
        <v>1.6002303403064595E-5</v>
      </c>
      <c r="I76" s="53">
        <f>'Age data'!N80*Customisation!$H$22</f>
        <v>1.7394999999999997E-4</v>
      </c>
      <c r="J76" s="54">
        <f t="shared" si="4"/>
        <v>9.3125043557026723E-6</v>
      </c>
      <c r="K76" s="53">
        <f>I76*'Life table'!I74</f>
        <v>2.186363433453391E-3</v>
      </c>
      <c r="L76" s="53">
        <f>J76*'Life table'!J74</f>
        <v>1.170481115101107E-4</v>
      </c>
      <c r="M76" s="53">
        <f t="shared" si="5"/>
        <v>2.0451124000000001E-4</v>
      </c>
      <c r="N76" s="53">
        <f>((G76-I76)*$AW$5+I76*$AW$6)/(1+Customisation!$H$21)^($A76-Customisation!$E$13)</f>
        <v>1.0560314453376134E-5</v>
      </c>
      <c r="O76" s="53">
        <f>G76*Customisation!$H$17</f>
        <v>0.51334803400000006</v>
      </c>
      <c r="P76" s="109">
        <f>O76/(1+Customisation!$H$21)^($A76-Customisation!$E$13)</f>
        <v>2.7482355864423137E-2</v>
      </c>
      <c r="Q76" s="53">
        <f>IF($A76&lt;Customisation!$H$13,G76,G76*(1-Customisation!$H$11*Customisation!$H$12))</f>
        <v>1.2530307200000001E-4</v>
      </c>
      <c r="R76" s="53">
        <f>IF($A76&lt;Customisation!$H$13,H76,H76*(1-Customisation!$H$11*Customisation!$H$12))</f>
        <v>6.7081655865646786E-6</v>
      </c>
      <c r="S76" s="53">
        <f>IF($A76&lt;Customisation!$H$13,I76,I76*(1-Customisation!$H$11*Customisation!$H$12))</f>
        <v>7.2919839999999989E-5</v>
      </c>
      <c r="T76" s="53">
        <f>IF($A76&lt;Customisation!$H$13,J76,J76*(1-Customisation!$H$11*Customisation!$H$12))</f>
        <v>3.9038018259105604E-6</v>
      </c>
      <c r="U76" s="53">
        <f>IF($A76&lt;Customisation!$H$13,K76,K76*(1-Customisation!$H$11*Customisation!$H$12))</f>
        <v>9.165235513036615E-4</v>
      </c>
      <c r="V76" s="53">
        <f>IF($A76&lt;Customisation!$H$13,L76,L76*(1-Customisation!$H$11*Customisation!$H$12))</f>
        <v>4.9066568345038405E-5</v>
      </c>
      <c r="W76" s="53">
        <f>IF($A76&lt;Customisation!$H$13,M76,M76*(1-Customisation!$H$11*Customisation!$H$12))</f>
        <v>8.5731111808000002E-5</v>
      </c>
      <c r="X76" s="53">
        <f>IF($A76&lt;Customisation!$H$13,N76,N76*(1-Customisation!$H$11*Customisation!$H$12))</f>
        <v>4.4268838188552757E-6</v>
      </c>
      <c r="Y76" s="53">
        <f>IF($A76&lt;Customisation!$H$13,O76,O76*(1-Customisation!$H$11*Customisation!$H$12))</f>
        <v>0.21519549585280004</v>
      </c>
      <c r="Z76" s="53">
        <f>IF($A76&lt;Customisation!$H$13,P76,P76*(1-Customisation!$H$11*Customisation!$H$12))</f>
        <v>1.152060357836618E-2</v>
      </c>
      <c r="AA76" s="53">
        <f t="shared" ref="AA76:AJ76" si="104">G76-Q76</f>
        <v>1.7360692799999998E-4</v>
      </c>
      <c r="AB76" s="53">
        <f t="shared" si="104"/>
        <v>9.2941378164999159E-6</v>
      </c>
      <c r="AC76" s="53">
        <f t="shared" si="104"/>
        <v>1.0103015999999998E-4</v>
      </c>
      <c r="AD76" s="53">
        <f t="shared" si="104"/>
        <v>5.4087025297921119E-6</v>
      </c>
      <c r="AE76" s="53">
        <f t="shared" si="104"/>
        <v>1.2698398821497296E-3</v>
      </c>
      <c r="AF76" s="53">
        <f t="shared" si="104"/>
        <v>6.7981543165072299E-5</v>
      </c>
      <c r="AG76" s="53">
        <f t="shared" si="104"/>
        <v>1.1878012819200001E-4</v>
      </c>
      <c r="AH76" s="53">
        <f t="shared" si="104"/>
        <v>6.1334306345208587E-6</v>
      </c>
      <c r="AI76" s="53">
        <f t="shared" si="104"/>
        <v>0.2981525381472</v>
      </c>
      <c r="AJ76" s="53">
        <f t="shared" si="104"/>
        <v>1.5961752286056959E-2</v>
      </c>
      <c r="AK76" s="1"/>
      <c r="AL76" s="55">
        <f t="shared" si="7"/>
        <v>29.890999999999998</v>
      </c>
      <c r="AM76" s="55">
        <f t="shared" si="8"/>
        <v>12.530307200000001</v>
      </c>
      <c r="AN76" s="1"/>
      <c r="AO76" s="1"/>
      <c r="AP76" s="1"/>
      <c r="AQ76" s="1"/>
      <c r="AR76" s="1"/>
      <c r="AS76" s="1"/>
      <c r="AT76" s="1"/>
      <c r="AU76" s="1"/>
      <c r="AV76" s="1"/>
      <c r="AW76" s="1"/>
      <c r="AX76" s="1"/>
      <c r="AY76" s="53">
        <f>IF($A76&lt;Customisation!$H$13,G76,G76*(1-Customisation!$H$24*Customisation!$H$12))</f>
        <v>1.0689021600000001E-4</v>
      </c>
      <c r="AZ76" s="53">
        <f>IF($A76&lt;Customisation!$H$13,H76,H76*(1-Customisation!$H$24*Customisation!$H$12))</f>
        <v>5.7224236969358994E-6</v>
      </c>
      <c r="BA76" s="53">
        <f>IF($A76&lt;Customisation!$H$13,I76,I76*(1-Customisation!$H$24*Customisation!$H$12))</f>
        <v>6.2204519999999998E-5</v>
      </c>
      <c r="BB76" s="53">
        <f>IF($A76&lt;Customisation!$H$13,J76,J76*(1-Customisation!$H$24*Customisation!$H$12))</f>
        <v>3.3301515575992761E-6</v>
      </c>
      <c r="BC76" s="53">
        <f>IF($A76&lt;Customisation!$H$13,K76,K76*(1-Customisation!$H$24*Customisation!$H$12))</f>
        <v>7.8184356380293267E-4</v>
      </c>
      <c r="BD76" s="53">
        <f>IF($A76&lt;Customisation!$H$13,L76,L76*(1-Customisation!$H$24*Customisation!$H$12))</f>
        <v>4.1856404676015591E-5</v>
      </c>
      <c r="BE76" s="53">
        <f>IF($A76&lt;Customisation!$H$13,M76,M76*(1-Customisation!$H$24*Customisation!$H$12))</f>
        <v>7.3133219424000013E-5</v>
      </c>
      <c r="BF76" s="53">
        <f>IF($A76&lt;Customisation!$H$13,N76,N76*(1-Customisation!$H$24*Customisation!$H$12))</f>
        <v>3.7763684485273058E-6</v>
      </c>
      <c r="BG76" s="53">
        <f>IF($A76&lt;Customisation!$H$13,O76,O76*(1-Customisation!$H$24*Customisation!$H$12))</f>
        <v>0.18357325695840004</v>
      </c>
      <c r="BH76" s="53">
        <f>IF($A76&lt;Customisation!$H$13,P76,P76*(1-Customisation!$H$24*Customisation!$H$12))</f>
        <v>9.8276904571177152E-3</v>
      </c>
      <c r="BI76" s="53">
        <f t="shared" si="88"/>
        <v>1.8412856000000008E-5</v>
      </c>
      <c r="BJ76" s="53">
        <f t="shared" si="89"/>
        <v>9.8574188962877919E-7</v>
      </c>
      <c r="BK76" s="53">
        <f t="shared" si="90"/>
        <v>1.071531999999999E-5</v>
      </c>
      <c r="BL76" s="53">
        <f t="shared" si="91"/>
        <v>5.7365026831128431E-7</v>
      </c>
      <c r="BM76" s="53">
        <f t="shared" si="92"/>
        <v>1.3467998750072883E-4</v>
      </c>
      <c r="BN76" s="53">
        <f t="shared" si="93"/>
        <v>7.2101636690228134E-6</v>
      </c>
      <c r="BO76" s="53">
        <f t="shared" si="94"/>
        <v>1.2597892383999989E-5</v>
      </c>
      <c r="BP76" s="53">
        <f t="shared" si="95"/>
        <v>6.505153703279699E-7</v>
      </c>
      <c r="BQ76" s="53">
        <f t="shared" si="96"/>
        <v>3.1622238894399995E-2</v>
      </c>
      <c r="BR76" s="53">
        <f t="shared" si="97"/>
        <v>1.6929131212484651E-3</v>
      </c>
    </row>
    <row r="77" spans="1:70" ht="14.25" customHeight="1" x14ac:dyDescent="0.3">
      <c r="A77" s="1">
        <f t="shared" si="34"/>
        <v>73</v>
      </c>
      <c r="B77" s="52">
        <f>'Life table'!D75</f>
        <v>0.7321871285238456</v>
      </c>
      <c r="C77" s="52">
        <f>IF($A77&lt;Customisation!$H$13,0,B77)/LOOKUP(Customisation!$H$13,$A$4:$A$104,$B$4:$B$104)</f>
        <v>0.7426044911377887</v>
      </c>
      <c r="D77" s="1">
        <f>IF($A77&lt;=Customisation!$H$13,1,1/(1+Customisation!$H$21)^($A77-Customisation!$H$13))</f>
        <v>5.0986213091899268E-2</v>
      </c>
      <c r="E77" s="1">
        <f t="shared" si="11"/>
        <v>31.9292895250701</v>
      </c>
      <c r="F77" s="1">
        <f t="shared" si="2"/>
        <v>3.7862590828152715E-2</v>
      </c>
      <c r="G77" s="53">
        <f>'Age data'!M81*Customisation!$H$22</f>
        <v>3.2446999999999999E-4</v>
      </c>
      <c r="H77" s="53">
        <f t="shared" si="3"/>
        <v>1.6543496561928556E-5</v>
      </c>
      <c r="I77" s="53">
        <f>'Age data'!N81*Customisation!$H$22</f>
        <v>1.8886E-4</v>
      </c>
      <c r="J77" s="54">
        <f t="shared" si="4"/>
        <v>9.6292562045360959E-6</v>
      </c>
      <c r="K77" s="53">
        <f>I77*'Life table'!I75</f>
        <v>2.2408595511082359E-3</v>
      </c>
      <c r="L77" s="53">
        <f>J77*'Life table'!J75</f>
        <v>1.1425294258182224E-4</v>
      </c>
      <c r="M77" s="53">
        <f t="shared" si="5"/>
        <v>2.2201132000000001E-4</v>
      </c>
      <c r="N77" s="53">
        <f>((G77-I77)*$AW$5+I77*$AW$6)/(1+Customisation!$H$21)^($A77-Customisation!$E$13)</f>
        <v>1.0918076065003996E-5</v>
      </c>
      <c r="O77" s="53">
        <f>G77*Customisation!$H$17</f>
        <v>0.55724477800000005</v>
      </c>
      <c r="P77" s="109">
        <f>O77/(1+Customisation!$H$21)^($A77-Customisation!$E$13)</f>
        <v>2.8411800995456104E-2</v>
      </c>
      <c r="Q77" s="53">
        <f>IF($A77&lt;Customisation!$H$13,G77,G77*(1-Customisation!$H$11*Customisation!$H$12))</f>
        <v>1.3601782400000001E-4</v>
      </c>
      <c r="R77" s="53">
        <f>IF($A77&lt;Customisation!$H$13,H77,H77*(1-Customisation!$H$11*Customisation!$H$12))</f>
        <v>6.9350337587604513E-6</v>
      </c>
      <c r="S77" s="53">
        <f>IF($A77&lt;Customisation!$H$13,I77,I77*(1-Customisation!$H$11*Customisation!$H$12))</f>
        <v>7.9170112000000002E-5</v>
      </c>
      <c r="T77" s="53">
        <f>IF($A77&lt;Customisation!$H$13,J77,J77*(1-Customisation!$H$11*Customisation!$H$12))</f>
        <v>4.0365842009415312E-6</v>
      </c>
      <c r="U77" s="53">
        <f>IF($A77&lt;Customisation!$H$13,K77,K77*(1-Customisation!$H$11*Customisation!$H$12))</f>
        <v>9.3936832382457251E-4</v>
      </c>
      <c r="V77" s="53">
        <f>IF($A77&lt;Customisation!$H$13,L77,L77*(1-Customisation!$H$11*Customisation!$H$12))</f>
        <v>4.7894833530299882E-5</v>
      </c>
      <c r="W77" s="53">
        <f>IF($A77&lt;Customisation!$H$13,M77,M77*(1-Customisation!$H$11*Customisation!$H$12))</f>
        <v>9.3067145344000001E-5</v>
      </c>
      <c r="X77" s="53">
        <f>IF($A77&lt;Customisation!$H$13,N77,N77*(1-Customisation!$H$11*Customisation!$H$12))</f>
        <v>4.5768574864496749E-6</v>
      </c>
      <c r="Y77" s="53">
        <f>IF($A77&lt;Customisation!$H$13,O77,O77*(1-Customisation!$H$11*Customisation!$H$12))</f>
        <v>0.23359701093760002</v>
      </c>
      <c r="Z77" s="53">
        <f>IF($A77&lt;Customisation!$H$13,P77,P77*(1-Customisation!$H$11*Customisation!$H$12))</f>
        <v>1.1910226977295199E-2</v>
      </c>
      <c r="AA77" s="53">
        <f t="shared" ref="AA77:AJ77" si="105">G77-Q77</f>
        <v>1.8845217599999998E-4</v>
      </c>
      <c r="AB77" s="53">
        <f t="shared" si="105"/>
        <v>9.608462803168105E-6</v>
      </c>
      <c r="AC77" s="53">
        <f t="shared" si="105"/>
        <v>1.09689888E-4</v>
      </c>
      <c r="AD77" s="53">
        <f t="shared" si="105"/>
        <v>5.5926720035945646E-6</v>
      </c>
      <c r="AE77" s="53">
        <f t="shared" si="105"/>
        <v>1.3014912272836634E-3</v>
      </c>
      <c r="AF77" s="53">
        <f t="shared" si="105"/>
        <v>6.6358109051522346E-5</v>
      </c>
      <c r="AG77" s="53">
        <f t="shared" si="105"/>
        <v>1.2894417465600001E-4</v>
      </c>
      <c r="AH77" s="53">
        <f t="shared" si="105"/>
        <v>6.341218578554321E-6</v>
      </c>
      <c r="AI77" s="53">
        <f t="shared" si="105"/>
        <v>0.32364776706240006</v>
      </c>
      <c r="AJ77" s="53">
        <f t="shared" si="105"/>
        <v>1.6501574018160905E-2</v>
      </c>
      <c r="AK77" s="1"/>
      <c r="AL77" s="55">
        <f t="shared" si="7"/>
        <v>32.446999999999996</v>
      </c>
      <c r="AM77" s="55">
        <f t="shared" si="8"/>
        <v>13.601782400000001</v>
      </c>
      <c r="AN77" s="1"/>
      <c r="AO77" s="1"/>
      <c r="AP77" s="1"/>
      <c r="AQ77" s="1"/>
      <c r="AR77" s="1"/>
      <c r="AS77" s="1"/>
      <c r="AT77" s="1"/>
      <c r="AU77" s="1"/>
      <c r="AV77" s="1"/>
      <c r="AW77" s="1"/>
      <c r="AX77" s="1"/>
      <c r="AY77" s="53">
        <f>IF($A77&lt;Customisation!$H$13,G77,G77*(1-Customisation!$H$24*Customisation!$H$12))</f>
        <v>1.1603047200000001E-4</v>
      </c>
      <c r="AZ77" s="53">
        <f>IF($A77&lt;Customisation!$H$13,H77,H77*(1-Customisation!$H$24*Customisation!$H$12))</f>
        <v>5.9159543705456519E-6</v>
      </c>
      <c r="BA77" s="53">
        <f>IF($A77&lt;Customisation!$H$13,I77,I77*(1-Customisation!$H$24*Customisation!$H$12))</f>
        <v>6.7536336000000011E-5</v>
      </c>
      <c r="BB77" s="53">
        <f>IF($A77&lt;Customisation!$H$13,J77,J77*(1-Customisation!$H$24*Customisation!$H$12))</f>
        <v>3.443422018742108E-6</v>
      </c>
      <c r="BC77" s="53">
        <f>IF($A77&lt;Customisation!$H$13,K77,K77*(1-Customisation!$H$24*Customisation!$H$12))</f>
        <v>8.0133137547630517E-4</v>
      </c>
      <c r="BD77" s="53">
        <f>IF($A77&lt;Customisation!$H$13,L77,L77*(1-Customisation!$H$24*Customisation!$H$12))</f>
        <v>4.0856852267259637E-5</v>
      </c>
      <c r="BE77" s="53">
        <f>IF($A77&lt;Customisation!$H$13,M77,M77*(1-Customisation!$H$24*Customisation!$H$12))</f>
        <v>7.9391248032000008E-5</v>
      </c>
      <c r="BF77" s="53">
        <f>IF($A77&lt;Customisation!$H$13,N77,N77*(1-Customisation!$H$24*Customisation!$H$12))</f>
        <v>3.9043040008454297E-6</v>
      </c>
      <c r="BG77" s="53">
        <f>IF($A77&lt;Customisation!$H$13,O77,O77*(1-Customisation!$H$24*Customisation!$H$12))</f>
        <v>0.19927073261280004</v>
      </c>
      <c r="BH77" s="53">
        <f>IF($A77&lt;Customisation!$H$13,P77,P77*(1-Customisation!$H$24*Customisation!$H$12))</f>
        <v>1.0160060035975103E-2</v>
      </c>
      <c r="BI77" s="53">
        <f t="shared" si="88"/>
        <v>1.9987352E-5</v>
      </c>
      <c r="BJ77" s="53">
        <f t="shared" si="89"/>
        <v>1.0190793882147994E-6</v>
      </c>
      <c r="BK77" s="53">
        <f t="shared" si="90"/>
        <v>1.1633775999999991E-5</v>
      </c>
      <c r="BL77" s="53">
        <f t="shared" si="91"/>
        <v>5.9316218219942324E-7</v>
      </c>
      <c r="BM77" s="53">
        <f t="shared" si="92"/>
        <v>1.3803694834826734E-4</v>
      </c>
      <c r="BN77" s="53">
        <f t="shared" si="93"/>
        <v>7.0379812630402448E-6</v>
      </c>
      <c r="BO77" s="53">
        <f t="shared" si="94"/>
        <v>1.3675897311999993E-5</v>
      </c>
      <c r="BP77" s="53">
        <f t="shared" si="95"/>
        <v>6.7255348560424521E-7</v>
      </c>
      <c r="BQ77" s="53">
        <f t="shared" si="96"/>
        <v>3.432627832479998E-2</v>
      </c>
      <c r="BR77" s="53">
        <f t="shared" si="97"/>
        <v>1.7501669413200957E-3</v>
      </c>
    </row>
    <row r="78" spans="1:70" ht="14.25" customHeight="1" x14ac:dyDescent="0.3">
      <c r="A78" s="1">
        <f t="shared" si="34"/>
        <v>74</v>
      </c>
      <c r="B78" s="52">
        <f>'Life table'!D76</f>
        <v>0.71285738833081613</v>
      </c>
      <c r="C78" s="52">
        <f>IF($A78&lt;Customisation!$H$13,0,B78)/LOOKUP(Customisation!$H$13,$A$4:$A$104,$B$4:$B$104)</f>
        <v>0.7229997325717511</v>
      </c>
      <c r="D78" s="1">
        <f>IF($A78&lt;=Customisation!$H$13,1,1/(1+Customisation!$H$21)^($A78-Customisation!$H$13))</f>
        <v>4.855829818276123E-2</v>
      </c>
      <c r="E78" s="1">
        <f t="shared" si="11"/>
        <v>31.980275738162</v>
      </c>
      <c r="F78" s="1">
        <f t="shared" si="2"/>
        <v>3.5107636600275716E-2</v>
      </c>
      <c r="G78" s="53">
        <f>'Age data'!M82*Customisation!$H$22</f>
        <v>3.5145E-4</v>
      </c>
      <c r="H78" s="53">
        <f t="shared" si="3"/>
        <v>1.7065813896331434E-5</v>
      </c>
      <c r="I78" s="53">
        <f>'Age data'!N82*Customisation!$H$22</f>
        <v>2.0447999999999999E-4</v>
      </c>
      <c r="J78" s="54">
        <f t="shared" si="4"/>
        <v>9.9292008124110157E-6</v>
      </c>
      <c r="K78" s="53">
        <f>I78*'Life table'!I76</f>
        <v>2.2847298024816502E-3</v>
      </c>
      <c r="L78" s="53">
        <f>J78*'Life table'!J76</f>
        <v>1.1094259101594514E-4</v>
      </c>
      <c r="M78" s="53">
        <f t="shared" si="5"/>
        <v>2.4044292000000001E-4</v>
      </c>
      <c r="N78" s="53">
        <f>((G78-I78)*$AW$5+I78*$AW$6)/(1+Customisation!$H$21)^($A78-Customisation!$E$13)</f>
        <v>1.1261398295624571E-5</v>
      </c>
      <c r="O78" s="53">
        <f>G78*Customisation!$H$17</f>
        <v>0.60358023000000005</v>
      </c>
      <c r="P78" s="109">
        <f>O78/(1+Customisation!$H$21)^($A78-Customisation!$E$13)</f>
        <v>2.9308828785559606E-2</v>
      </c>
      <c r="Q78" s="53">
        <f>IF($A78&lt;Customisation!$H$13,G78,G78*(1-Customisation!$H$11*Customisation!$H$12))</f>
        <v>1.4732784E-4</v>
      </c>
      <c r="R78" s="53">
        <f>IF($A78&lt;Customisation!$H$13,H78,H78*(1-Customisation!$H$11*Customisation!$H$12))</f>
        <v>7.1539891853421374E-6</v>
      </c>
      <c r="S78" s="53">
        <f>IF($A78&lt;Customisation!$H$13,I78,I78*(1-Customisation!$H$11*Customisation!$H$12))</f>
        <v>8.5718015999999999E-5</v>
      </c>
      <c r="T78" s="53">
        <f>IF($A78&lt;Customisation!$H$13,J78,J78*(1-Customisation!$H$11*Customisation!$H$12))</f>
        <v>4.1623209805626978E-6</v>
      </c>
      <c r="U78" s="53">
        <f>IF($A78&lt;Customisation!$H$13,K78,K78*(1-Customisation!$H$11*Customisation!$H$12))</f>
        <v>9.5775873320030783E-4</v>
      </c>
      <c r="V78" s="53">
        <f>IF($A78&lt;Customisation!$H$13,L78,L78*(1-Customisation!$H$11*Customisation!$H$12))</f>
        <v>4.6507134153884203E-5</v>
      </c>
      <c r="W78" s="53">
        <f>IF($A78&lt;Customisation!$H$13,M78,M78*(1-Customisation!$H$11*Customisation!$H$12))</f>
        <v>1.0079367206400001E-4</v>
      </c>
      <c r="X78" s="53">
        <f>IF($A78&lt;Customisation!$H$13,N78,N78*(1-Customisation!$H$11*Customisation!$H$12))</f>
        <v>4.7207781655258203E-6</v>
      </c>
      <c r="Y78" s="53">
        <f>IF($A78&lt;Customisation!$H$13,O78,O78*(1-Customisation!$H$11*Customisation!$H$12))</f>
        <v>0.25302083241600004</v>
      </c>
      <c r="Z78" s="53">
        <f>IF($A78&lt;Customisation!$H$13,P78,P78*(1-Customisation!$H$11*Customisation!$H$12))</f>
        <v>1.2286261026906588E-2</v>
      </c>
      <c r="AA78" s="53">
        <f t="shared" ref="AA78:AJ78" si="106">G78-Q78</f>
        <v>2.0412216000000001E-4</v>
      </c>
      <c r="AB78" s="53">
        <f t="shared" si="106"/>
        <v>9.9118247109892961E-6</v>
      </c>
      <c r="AC78" s="53">
        <f t="shared" si="106"/>
        <v>1.18761984E-4</v>
      </c>
      <c r="AD78" s="53">
        <f t="shared" si="106"/>
        <v>5.7668798318483179E-6</v>
      </c>
      <c r="AE78" s="53">
        <f t="shared" si="106"/>
        <v>1.3269710692813425E-3</v>
      </c>
      <c r="AF78" s="53">
        <f t="shared" si="106"/>
        <v>6.4435456862060934E-5</v>
      </c>
      <c r="AG78" s="53">
        <f t="shared" si="106"/>
        <v>1.3964924793600001E-4</v>
      </c>
      <c r="AH78" s="53">
        <f t="shared" si="106"/>
        <v>6.540620130098751E-6</v>
      </c>
      <c r="AI78" s="53">
        <f t="shared" si="106"/>
        <v>0.35055939758400001</v>
      </c>
      <c r="AJ78" s="53">
        <f t="shared" si="106"/>
        <v>1.7022567758653018E-2</v>
      </c>
      <c r="AK78" s="1"/>
      <c r="AL78" s="55">
        <f t="shared" si="7"/>
        <v>35.145000000000003</v>
      </c>
      <c r="AM78" s="55">
        <f t="shared" si="8"/>
        <v>14.732784000000001</v>
      </c>
      <c r="AN78" s="1"/>
      <c r="AO78" s="1"/>
      <c r="AP78" s="1"/>
      <c r="AQ78" s="1"/>
      <c r="AR78" s="1"/>
      <c r="AS78" s="1"/>
      <c r="AT78" s="1"/>
      <c r="AU78" s="1"/>
      <c r="AV78" s="1"/>
      <c r="AW78" s="1"/>
      <c r="AX78" s="1"/>
      <c r="AY78" s="53">
        <f>IF($A78&lt;Customisation!$H$13,G78,G78*(1-Customisation!$H$24*Customisation!$H$12))</f>
        <v>1.2567852000000001E-4</v>
      </c>
      <c r="AZ78" s="53">
        <f>IF($A78&lt;Customisation!$H$13,H78,H78*(1-Customisation!$H$24*Customisation!$H$12))</f>
        <v>6.1027350493281215E-6</v>
      </c>
      <c r="BA78" s="53">
        <f>IF($A78&lt;Customisation!$H$13,I78,I78*(1-Customisation!$H$24*Customisation!$H$12))</f>
        <v>7.3122048000000007E-5</v>
      </c>
      <c r="BB78" s="53">
        <f>IF($A78&lt;Customisation!$H$13,J78,J78*(1-Customisation!$H$24*Customisation!$H$12))</f>
        <v>3.5506822105181794E-6</v>
      </c>
      <c r="BC78" s="53">
        <f>IF($A78&lt;Customisation!$H$13,K78,K78*(1-Customisation!$H$24*Customisation!$H$12))</f>
        <v>8.1701937736743818E-4</v>
      </c>
      <c r="BD78" s="53">
        <f>IF($A78&lt;Customisation!$H$13,L78,L78*(1-Customisation!$H$24*Customisation!$H$12))</f>
        <v>3.9673070547301986E-5</v>
      </c>
      <c r="BE78" s="53">
        <f>IF($A78&lt;Customisation!$H$13,M78,M78*(1-Customisation!$H$24*Customisation!$H$12))</f>
        <v>8.5982388192000007E-5</v>
      </c>
      <c r="BF78" s="53">
        <f>IF($A78&lt;Customisation!$H$13,N78,N78*(1-Customisation!$H$24*Customisation!$H$12))</f>
        <v>4.0270760305153472E-6</v>
      </c>
      <c r="BG78" s="53">
        <f>IF($A78&lt;Customisation!$H$13,O78,O78*(1-Customisation!$H$24*Customisation!$H$12))</f>
        <v>0.21584029024800003</v>
      </c>
      <c r="BH78" s="53">
        <f>IF($A78&lt;Customisation!$H$13,P78,P78*(1-Customisation!$H$24*Customisation!$H$12))</f>
        <v>1.0480837173716116E-2</v>
      </c>
      <c r="BI78" s="53">
        <f t="shared" si="88"/>
        <v>2.1649319999999991E-5</v>
      </c>
      <c r="BJ78" s="53">
        <f t="shared" si="89"/>
        <v>1.0512541360140159E-6</v>
      </c>
      <c r="BK78" s="53">
        <f t="shared" si="90"/>
        <v>1.2595967999999992E-5</v>
      </c>
      <c r="BL78" s="53">
        <f t="shared" si="91"/>
        <v>6.1163877004451839E-7</v>
      </c>
      <c r="BM78" s="53">
        <f t="shared" si="92"/>
        <v>1.4073935583286965E-4</v>
      </c>
      <c r="BN78" s="53">
        <f t="shared" si="93"/>
        <v>6.8340636065822164E-6</v>
      </c>
      <c r="BO78" s="53">
        <f t="shared" si="94"/>
        <v>1.4811283872000008E-5</v>
      </c>
      <c r="BP78" s="53">
        <f t="shared" si="95"/>
        <v>6.9370213501047318E-7</v>
      </c>
      <c r="BQ78" s="53">
        <f t="shared" si="96"/>
        <v>3.7180542168000014E-2</v>
      </c>
      <c r="BR78" s="53">
        <f t="shared" si="97"/>
        <v>1.8054238531904718E-3</v>
      </c>
    </row>
    <row r="79" spans="1:70" ht="14.25" customHeight="1" x14ac:dyDescent="0.3">
      <c r="A79" s="1">
        <f t="shared" si="34"/>
        <v>75</v>
      </c>
      <c r="B79" s="52">
        <f>'Life table'!D77</f>
        <v>0.6920989811826227</v>
      </c>
      <c r="C79" s="52">
        <f>IF($A79&lt;Customisation!$H$13,0,B79)/LOOKUP(Customisation!$H$13,$A$4:$A$104,$B$4:$B$104)</f>
        <v>0.7019459803592617</v>
      </c>
      <c r="D79" s="1">
        <f>IF($A79&lt;=Customisation!$H$13,1,1/(1+Customisation!$H$21)^($A79-Customisation!$H$13))</f>
        <v>4.6245998269296387E-2</v>
      </c>
      <c r="E79" s="1">
        <f t="shared" si="11"/>
        <v>32.028834036344762</v>
      </c>
      <c r="F79" s="1">
        <f t="shared" si="2"/>
        <v>3.246219259283397E-2</v>
      </c>
      <c r="G79" s="53">
        <f>'Age data'!M83*Customisation!$H$22</f>
        <v>2.6838000000000003E-4</v>
      </c>
      <c r="H79" s="53">
        <f t="shared" si="3"/>
        <v>1.2411501015513765E-5</v>
      </c>
      <c r="I79" s="53">
        <f>'Age data'!N83*Customisation!$H$22</f>
        <v>1.7820999999999996E-4</v>
      </c>
      <c r="J79" s="54">
        <f t="shared" si="4"/>
        <v>8.2414993515713073E-6</v>
      </c>
      <c r="K79" s="53">
        <f>I79*'Life table'!I77</f>
        <v>1.8700459636407114E-3</v>
      </c>
      <c r="L79" s="53">
        <f>J79*'Life table'!J77</f>
        <v>8.6482142398033025E-5</v>
      </c>
      <c r="M79" s="53">
        <f t="shared" si="5"/>
        <v>1.9120016000000002E-4</v>
      </c>
      <c r="N79" s="53">
        <f>((G79-I79)*$AW$5+I79*$AW$6)/(1+Customisation!$H$21)^($A79-Customisation!$E$13)</f>
        <v>8.5375420289041835E-6</v>
      </c>
      <c r="O79" s="53">
        <f>G79*Customisation!$H$17</f>
        <v>0.46091581200000009</v>
      </c>
      <c r="P79" s="109">
        <f>O79/(1+Customisation!$H$21)^($A79-Customisation!$E$13)</f>
        <v>2.1315511844043344E-2</v>
      </c>
      <c r="Q79" s="53">
        <f>IF($A79&lt;Customisation!$H$13,G79,G79*(1-Customisation!$H$11*Customisation!$H$12))</f>
        <v>1.1250489600000002E-4</v>
      </c>
      <c r="R79" s="53">
        <f>IF($A79&lt;Customisation!$H$13,H79,H79*(1-Customisation!$H$11*Customisation!$H$12))</f>
        <v>5.2029012257033705E-6</v>
      </c>
      <c r="S79" s="53">
        <f>IF($A79&lt;Customisation!$H$13,I79,I79*(1-Customisation!$H$11*Customisation!$H$12))</f>
        <v>7.4705631999999993E-5</v>
      </c>
      <c r="T79" s="53">
        <f>IF($A79&lt;Customisation!$H$13,J79,J79*(1-Customisation!$H$11*Customisation!$H$12))</f>
        <v>3.4548365281786921E-6</v>
      </c>
      <c r="U79" s="53">
        <f>IF($A79&lt;Customisation!$H$13,K79,K79*(1-Customisation!$H$11*Customisation!$H$12))</f>
        <v>7.8392326795818619E-4</v>
      </c>
      <c r="V79" s="53">
        <f>IF($A79&lt;Customisation!$H$13,L79,L79*(1-Customisation!$H$11*Customisation!$H$12))</f>
        <v>3.6253314093255447E-5</v>
      </c>
      <c r="W79" s="53">
        <f>IF($A79&lt;Customisation!$H$13,M79,M79*(1-Customisation!$H$11*Customisation!$H$12))</f>
        <v>8.0151107072000015E-5</v>
      </c>
      <c r="X79" s="53">
        <f>IF($A79&lt;Customisation!$H$13,N79,N79*(1-Customisation!$H$11*Customisation!$H$12))</f>
        <v>3.5789376185166338E-6</v>
      </c>
      <c r="Y79" s="53">
        <f>IF($A79&lt;Customisation!$H$13,O79,O79*(1-Customisation!$H$11*Customisation!$H$12))</f>
        <v>0.19321590839040004</v>
      </c>
      <c r="Z79" s="53">
        <f>IF($A79&lt;Customisation!$H$13,P79,P79*(1-Customisation!$H$11*Customisation!$H$12))</f>
        <v>8.935462565022971E-3</v>
      </c>
      <c r="AA79" s="53">
        <f t="shared" ref="AA79:AJ79" si="107">G79-Q79</f>
        <v>1.55875104E-4</v>
      </c>
      <c r="AB79" s="53">
        <f t="shared" si="107"/>
        <v>7.2085997898103944E-6</v>
      </c>
      <c r="AC79" s="53">
        <f t="shared" si="107"/>
        <v>1.0350436799999997E-4</v>
      </c>
      <c r="AD79" s="53">
        <f t="shared" si="107"/>
        <v>4.7866628233926156E-6</v>
      </c>
      <c r="AE79" s="53">
        <f t="shared" si="107"/>
        <v>1.0861226956825252E-3</v>
      </c>
      <c r="AF79" s="53">
        <f t="shared" si="107"/>
        <v>5.0228828304777578E-5</v>
      </c>
      <c r="AG79" s="53">
        <f t="shared" si="107"/>
        <v>1.1104905292800001E-4</v>
      </c>
      <c r="AH79" s="53">
        <f t="shared" si="107"/>
        <v>4.9586044103875497E-6</v>
      </c>
      <c r="AI79" s="53">
        <f t="shared" si="107"/>
        <v>0.26769990360960005</v>
      </c>
      <c r="AJ79" s="53">
        <f t="shared" si="107"/>
        <v>1.2380049279020373E-2</v>
      </c>
      <c r="AK79" s="1"/>
      <c r="AL79" s="55">
        <f t="shared" si="7"/>
        <v>26.838000000000005</v>
      </c>
      <c r="AM79" s="55">
        <f t="shared" si="8"/>
        <v>11.250489600000002</v>
      </c>
      <c r="AN79" s="1"/>
      <c r="AO79" s="1"/>
      <c r="AP79" s="1"/>
      <c r="AQ79" s="1"/>
      <c r="AR79" s="1"/>
      <c r="AS79" s="1"/>
      <c r="AT79" s="1"/>
      <c r="AU79" s="1"/>
      <c r="AV79" s="1"/>
      <c r="AW79" s="1"/>
      <c r="AX79" s="1"/>
      <c r="AY79" s="53">
        <f>IF($A79&lt;Customisation!$H$13,G79,G79*(1-Customisation!$H$24*Customisation!$H$12))</f>
        <v>9.5972688000000024E-5</v>
      </c>
      <c r="AZ79" s="53">
        <f>IF($A79&lt;Customisation!$H$13,H79,H79*(1-Customisation!$H$24*Customisation!$H$12))</f>
        <v>4.438352763147723E-6</v>
      </c>
      <c r="BA79" s="53">
        <f>IF($A79&lt;Customisation!$H$13,I79,I79*(1-Customisation!$H$24*Customisation!$H$12))</f>
        <v>6.3727895999999992E-5</v>
      </c>
      <c r="BB79" s="53">
        <f>IF($A79&lt;Customisation!$H$13,J79,J79*(1-Customisation!$H$24*Customisation!$H$12))</f>
        <v>2.9471601681218997E-6</v>
      </c>
      <c r="BC79" s="53">
        <f>IF($A79&lt;Customisation!$H$13,K79,K79*(1-Customisation!$H$24*Customisation!$H$12))</f>
        <v>6.6872843659791846E-4</v>
      </c>
      <c r="BD79" s="53">
        <f>IF($A79&lt;Customisation!$H$13,L79,L79*(1-Customisation!$H$24*Customisation!$H$12))</f>
        <v>3.0926014121536611E-5</v>
      </c>
      <c r="BE79" s="53">
        <f>IF($A79&lt;Customisation!$H$13,M79,M79*(1-Customisation!$H$24*Customisation!$H$12))</f>
        <v>6.8373177216000017E-5</v>
      </c>
      <c r="BF79" s="53">
        <f>IF($A79&lt;Customisation!$H$13,N79,N79*(1-Customisation!$H$24*Customisation!$H$12))</f>
        <v>3.0530250295361362E-6</v>
      </c>
      <c r="BG79" s="53">
        <f>IF($A79&lt;Customisation!$H$13,O79,O79*(1-Customisation!$H$24*Customisation!$H$12))</f>
        <v>0.16482349437120006</v>
      </c>
      <c r="BH79" s="53">
        <f>IF($A79&lt;Customisation!$H$13,P79,P79*(1-Customisation!$H$24*Customisation!$H$12))</f>
        <v>7.6224270354299005E-3</v>
      </c>
      <c r="BI79" s="53">
        <f t="shared" si="88"/>
        <v>1.6532207999999992E-5</v>
      </c>
      <c r="BJ79" s="53">
        <f t="shared" si="89"/>
        <v>7.6454846255564756E-7</v>
      </c>
      <c r="BK79" s="53">
        <f t="shared" si="90"/>
        <v>1.0977736E-5</v>
      </c>
      <c r="BL79" s="53">
        <f t="shared" si="91"/>
        <v>5.0767636005679232E-7</v>
      </c>
      <c r="BM79" s="53">
        <f t="shared" si="92"/>
        <v>1.1519483136026773E-4</v>
      </c>
      <c r="BN79" s="53">
        <f t="shared" si="93"/>
        <v>5.327299971718836E-6</v>
      </c>
      <c r="BO79" s="53">
        <f t="shared" si="94"/>
        <v>1.1777929855999998E-5</v>
      </c>
      <c r="BP79" s="53">
        <f t="shared" si="95"/>
        <v>5.2591258898049765E-7</v>
      </c>
      <c r="BQ79" s="53">
        <f t="shared" si="96"/>
        <v>2.839241401919998E-2</v>
      </c>
      <c r="BR79" s="53">
        <f t="shared" si="97"/>
        <v>1.3130355295930705E-3</v>
      </c>
    </row>
    <row r="80" spans="1:70" ht="14.25" customHeight="1" x14ac:dyDescent="0.3">
      <c r="A80" s="1">
        <f t="shared" si="34"/>
        <v>76</v>
      </c>
      <c r="B80" s="52">
        <f>'Life table'!D78</f>
        <v>0.66988260388666054</v>
      </c>
      <c r="C80" s="52">
        <f>IF($A80&lt;Customisation!$H$13,0,B80)/LOOKUP(Customisation!$H$13,$A$4:$A$104,$B$4:$B$104)</f>
        <v>0.67941351438972941</v>
      </c>
      <c r="D80" s="1">
        <f>IF($A80&lt;=Customisation!$H$13,1,1/(1+Customisation!$H$21)^($A80-Customisation!$H$13))</f>
        <v>4.4043807875520369E-2</v>
      </c>
      <c r="E80" s="1">
        <f t="shared" si="11"/>
        <v>32.075080034614061</v>
      </c>
      <c r="F80" s="1">
        <f t="shared" si="2"/>
        <v>2.9923958295813336E-2</v>
      </c>
      <c r="G80" s="53">
        <f>'Age data'!M84*Customisation!$H$22</f>
        <v>2.8613E-4</v>
      </c>
      <c r="H80" s="53">
        <f t="shared" si="3"/>
        <v>1.2602254747422644E-5</v>
      </c>
      <c r="I80" s="53">
        <f>'Age data'!N84*Customisation!$H$22</f>
        <v>1.9028E-4</v>
      </c>
      <c r="J80" s="54">
        <f t="shared" si="4"/>
        <v>8.3806557625540158E-6</v>
      </c>
      <c r="K80" s="53">
        <f>I80*'Life table'!I78</f>
        <v>1.8694869895342103E-3</v>
      </c>
      <c r="L80" s="53">
        <f>J80*'Life table'!J78</f>
        <v>8.2339325792829711E-5</v>
      </c>
      <c r="M80" s="53">
        <f t="shared" si="5"/>
        <v>2.0394324000000001E-4</v>
      </c>
      <c r="N80" s="53">
        <f>((G80-I80)*$AW$5+I80*$AW$6)/(1+Customisation!$H$21)^($A80-Customisation!$E$13)</f>
        <v>8.6730103736750463E-6</v>
      </c>
      <c r="O80" s="53">
        <f>G80*Customisation!$H$17</f>
        <v>0.49139966200000001</v>
      </c>
      <c r="P80" s="109">
        <f>O80/(1+Customisation!$H$21)^($A80-Customisation!$E$13)</f>
        <v>2.164311230322365E-2</v>
      </c>
      <c r="Q80" s="53">
        <f>IF($A80&lt;Customisation!$H$13,G80,G80*(1-Customisation!$H$11*Customisation!$H$12))</f>
        <v>1.19945696E-4</v>
      </c>
      <c r="R80" s="53">
        <f>IF($A80&lt;Customisation!$H$13,H80,H80*(1-Customisation!$H$11*Customisation!$H$12))</f>
        <v>5.2828651901195723E-6</v>
      </c>
      <c r="S80" s="53">
        <f>IF($A80&lt;Customisation!$H$13,I80,I80*(1-Customisation!$H$11*Customisation!$H$12))</f>
        <v>7.9765376000000008E-5</v>
      </c>
      <c r="T80" s="53">
        <f>IF($A80&lt;Customisation!$H$13,J80,J80*(1-Customisation!$H$11*Customisation!$H$12))</f>
        <v>3.5131708956626437E-6</v>
      </c>
      <c r="U80" s="53">
        <f>IF($A80&lt;Customisation!$H$13,K80,K80*(1-Customisation!$H$11*Customisation!$H$12))</f>
        <v>7.8368894601274096E-4</v>
      </c>
      <c r="V80" s="53">
        <f>IF($A80&lt;Customisation!$H$13,L80,L80*(1-Customisation!$H$11*Customisation!$H$12))</f>
        <v>3.4516645372354217E-5</v>
      </c>
      <c r="W80" s="53">
        <f>IF($A80&lt;Customisation!$H$13,M80,M80*(1-Customisation!$H$11*Customisation!$H$12))</f>
        <v>8.5493006208000005E-5</v>
      </c>
      <c r="X80" s="53">
        <f>IF($A80&lt;Customisation!$H$13,N80,N80*(1-Customisation!$H$11*Customisation!$H$12))</f>
        <v>3.6357259486445797E-6</v>
      </c>
      <c r="Y80" s="53">
        <f>IF($A80&lt;Customisation!$H$13,O80,O80*(1-Customisation!$H$11*Customisation!$H$12))</f>
        <v>0.20599473831040002</v>
      </c>
      <c r="Z80" s="53">
        <f>IF($A80&lt;Customisation!$H$13,P80,P80*(1-Customisation!$H$11*Customisation!$H$12))</f>
        <v>9.072792677511354E-3</v>
      </c>
      <c r="AA80" s="53">
        <f t="shared" ref="AA80:AJ80" si="108">G80-Q80</f>
        <v>1.66184304E-4</v>
      </c>
      <c r="AB80" s="53">
        <f t="shared" si="108"/>
        <v>7.3193895573030717E-6</v>
      </c>
      <c r="AC80" s="53">
        <f t="shared" si="108"/>
        <v>1.1051462399999999E-4</v>
      </c>
      <c r="AD80" s="53">
        <f t="shared" si="108"/>
        <v>4.8674848668913721E-6</v>
      </c>
      <c r="AE80" s="53">
        <f t="shared" si="108"/>
        <v>1.0857980435214692E-3</v>
      </c>
      <c r="AF80" s="53">
        <f t="shared" si="108"/>
        <v>4.7822680420475494E-5</v>
      </c>
      <c r="AG80" s="53">
        <f t="shared" si="108"/>
        <v>1.1845023379200001E-4</v>
      </c>
      <c r="AH80" s="53">
        <f t="shared" si="108"/>
        <v>5.0372844250304667E-6</v>
      </c>
      <c r="AI80" s="53">
        <f t="shared" si="108"/>
        <v>0.28540492368960002</v>
      </c>
      <c r="AJ80" s="53">
        <f t="shared" si="108"/>
        <v>1.2570319625712296E-2</v>
      </c>
      <c r="AK80" s="1"/>
      <c r="AL80" s="55">
        <f t="shared" si="7"/>
        <v>28.613</v>
      </c>
      <c r="AM80" s="55">
        <f t="shared" si="8"/>
        <v>11.9945696</v>
      </c>
      <c r="AN80" s="1"/>
      <c r="AO80" s="1"/>
      <c r="AP80" s="1"/>
      <c r="AQ80" s="1"/>
      <c r="AR80" s="1"/>
      <c r="AS80" s="1"/>
      <c r="AT80" s="1"/>
      <c r="AU80" s="1"/>
      <c r="AV80" s="1"/>
      <c r="AW80" s="1"/>
      <c r="AX80" s="1"/>
      <c r="AY80" s="53">
        <f>IF($A80&lt;Customisation!$H$13,G80,G80*(1-Customisation!$H$24*Customisation!$H$12))</f>
        <v>1.0232008800000001E-4</v>
      </c>
      <c r="AZ80" s="53">
        <f>IF($A80&lt;Customisation!$H$13,H80,H80*(1-Customisation!$H$24*Customisation!$H$12))</f>
        <v>4.5065662976783381E-6</v>
      </c>
      <c r="BA80" s="53">
        <f>IF($A80&lt;Customisation!$H$13,I80,I80*(1-Customisation!$H$24*Customisation!$H$12))</f>
        <v>6.8044128000000005E-5</v>
      </c>
      <c r="BB80" s="53">
        <f>IF($A80&lt;Customisation!$H$13,J80,J80*(1-Customisation!$H$24*Customisation!$H$12))</f>
        <v>2.9969225006893162E-6</v>
      </c>
      <c r="BC80" s="53">
        <f>IF($A80&lt;Customisation!$H$13,K80,K80*(1-Customisation!$H$24*Customisation!$H$12))</f>
        <v>6.685285474574336E-4</v>
      </c>
      <c r="BD80" s="53">
        <f>IF($A80&lt;Customisation!$H$13,L80,L80*(1-Customisation!$H$24*Customisation!$H$12))</f>
        <v>2.9444542903515907E-5</v>
      </c>
      <c r="BE80" s="53">
        <f>IF($A80&lt;Customisation!$H$13,M80,M80*(1-Customisation!$H$24*Customisation!$H$12))</f>
        <v>7.2930102624000004E-5</v>
      </c>
      <c r="BF80" s="53">
        <f>IF($A80&lt;Customisation!$H$13,N80,N80*(1-Customisation!$H$24*Customisation!$H$12))</f>
        <v>3.1014685096261969E-6</v>
      </c>
      <c r="BG80" s="53">
        <f>IF($A80&lt;Customisation!$H$13,O80,O80*(1-Customisation!$H$24*Customisation!$H$12))</f>
        <v>0.17572451913120002</v>
      </c>
      <c r="BH80" s="53">
        <f>IF($A80&lt;Customisation!$H$13,P80,P80*(1-Customisation!$H$24*Customisation!$H$12))</f>
        <v>7.7395769596327775E-3</v>
      </c>
      <c r="BI80" s="53">
        <f t="shared" si="88"/>
        <v>1.7625607999999991E-5</v>
      </c>
      <c r="BJ80" s="53">
        <f t="shared" si="89"/>
        <v>7.7629889244123417E-7</v>
      </c>
      <c r="BK80" s="53">
        <f t="shared" si="90"/>
        <v>1.1721248000000004E-5</v>
      </c>
      <c r="BL80" s="53">
        <f t="shared" si="91"/>
        <v>5.162483949733275E-7</v>
      </c>
      <c r="BM80" s="53">
        <f t="shared" si="92"/>
        <v>1.1516039855530736E-4</v>
      </c>
      <c r="BN80" s="53">
        <f t="shared" si="93"/>
        <v>5.0721024688383104E-6</v>
      </c>
      <c r="BO80" s="53">
        <f t="shared" si="94"/>
        <v>1.2562903584000001E-5</v>
      </c>
      <c r="BP80" s="53">
        <f t="shared" si="95"/>
        <v>5.3425743901838273E-7</v>
      </c>
      <c r="BQ80" s="53">
        <f t="shared" si="96"/>
        <v>3.0270219179200003E-2</v>
      </c>
      <c r="BR80" s="53">
        <f t="shared" si="97"/>
        <v>1.3332157178785765E-3</v>
      </c>
    </row>
    <row r="81" spans="1:70" ht="14.25" customHeight="1" x14ac:dyDescent="0.3">
      <c r="A81" s="1">
        <f t="shared" si="34"/>
        <v>77</v>
      </c>
      <c r="B81" s="52">
        <f>'Life table'!D79</f>
        <v>0.64620895266530598</v>
      </c>
      <c r="C81" s="52">
        <f>IF($A81&lt;Customisation!$H$13,0,B81)/LOOKUP(Customisation!$H$13,$A$4:$A$104,$B$4:$B$104)</f>
        <v>0.65540304079119638</v>
      </c>
      <c r="D81" s="1">
        <f>IF($A81&lt;=Customisation!$H$13,1,1/(1+Customisation!$H$21)^($A81-Customisation!$H$13))</f>
        <v>4.1946483690971779E-2</v>
      </c>
      <c r="E81" s="1">
        <f t="shared" si="11"/>
        <v>32.119123842489579</v>
      </c>
      <c r="F81" s="1">
        <f t="shared" si="2"/>
        <v>2.7491852961561231E-2</v>
      </c>
      <c r="G81" s="53">
        <f>'Age data'!M85*Customisation!$H$22</f>
        <v>3.0529999999999999E-4</v>
      </c>
      <c r="H81" s="53">
        <f t="shared" si="3"/>
        <v>1.2806261470853684E-5</v>
      </c>
      <c r="I81" s="53">
        <f>'Age data'!N85*Customisation!$H$22</f>
        <v>2.0306E-4</v>
      </c>
      <c r="J81" s="54">
        <f t="shared" si="4"/>
        <v>8.5176529782887291E-6</v>
      </c>
      <c r="K81" s="53">
        <f>I81*'Life table'!I79</f>
        <v>1.8613580108357108E-3</v>
      </c>
      <c r="L81" s="53">
        <f>J81*'Life table'!J79</f>
        <v>7.8077423444579806E-5</v>
      </c>
      <c r="M81" s="53">
        <f t="shared" si="5"/>
        <v>2.1761784000000003E-4</v>
      </c>
      <c r="N81" s="53">
        <f>((G81-I81)*$AW$5+I81*$AW$6)/(1+Customisation!$H$21)^($A81-Customisation!$E$13)</f>
        <v>8.8138630284548395E-6</v>
      </c>
      <c r="O81" s="53">
        <f>G81*Customisation!$H$17</f>
        <v>0.52432222000000006</v>
      </c>
      <c r="P81" s="109">
        <f>O81/(1+Customisation!$H$21)^($A81-Customisation!$E$13)</f>
        <v>2.199347345004412E-2</v>
      </c>
      <c r="Q81" s="53">
        <f>IF($A81&lt;Customisation!$H$13,G81,G81*(1-Customisation!$H$11*Customisation!$H$12))</f>
        <v>1.2798175999999999E-4</v>
      </c>
      <c r="R81" s="53">
        <f>IF($A81&lt;Customisation!$H$13,H81,H81*(1-Customisation!$H$11*Customisation!$H$12))</f>
        <v>5.3683848085818643E-6</v>
      </c>
      <c r="S81" s="53">
        <f>IF($A81&lt;Customisation!$H$13,I81,I81*(1-Customisation!$H$11*Customisation!$H$12))</f>
        <v>8.5122752000000006E-5</v>
      </c>
      <c r="T81" s="53">
        <f>IF($A81&lt;Customisation!$H$13,J81,J81*(1-Customisation!$H$11*Customisation!$H$12))</f>
        <v>3.5706001284986354E-6</v>
      </c>
      <c r="U81" s="53">
        <f>IF($A81&lt;Customisation!$H$13,K81,K81*(1-Customisation!$H$11*Customisation!$H$12))</f>
        <v>7.8028127814232999E-4</v>
      </c>
      <c r="V81" s="53">
        <f>IF($A81&lt;Customisation!$H$13,L81,L81*(1-Customisation!$H$11*Customisation!$H$12))</f>
        <v>3.2730055907967858E-5</v>
      </c>
      <c r="W81" s="53">
        <f>IF($A81&lt;Customisation!$H$13,M81,M81*(1-Customisation!$H$11*Customisation!$H$12))</f>
        <v>9.1225398528000011E-5</v>
      </c>
      <c r="X81" s="53">
        <f>IF($A81&lt;Customisation!$H$13,N81,N81*(1-Customisation!$H$11*Customisation!$H$12))</f>
        <v>3.6947713815282691E-6</v>
      </c>
      <c r="Y81" s="53">
        <f>IF($A81&lt;Customisation!$H$13,O81,O81*(1-Customisation!$H$11*Customisation!$H$12))</f>
        <v>0.21979587462400005</v>
      </c>
      <c r="Z81" s="53">
        <f>IF($A81&lt;Customisation!$H$13,P81,P81*(1-Customisation!$H$11*Customisation!$H$12))</f>
        <v>9.2196640702584959E-3</v>
      </c>
      <c r="AA81" s="53">
        <f t="shared" ref="AA81:AJ81" si="109">G81-Q81</f>
        <v>1.7731824E-4</v>
      </c>
      <c r="AB81" s="53">
        <f t="shared" si="109"/>
        <v>7.4378766622718195E-6</v>
      </c>
      <c r="AC81" s="53">
        <f t="shared" si="109"/>
        <v>1.1793724799999999E-4</v>
      </c>
      <c r="AD81" s="53">
        <f t="shared" si="109"/>
        <v>4.9470528497900937E-6</v>
      </c>
      <c r="AE81" s="53">
        <f t="shared" si="109"/>
        <v>1.0810767326933808E-3</v>
      </c>
      <c r="AF81" s="53">
        <f t="shared" si="109"/>
        <v>4.5347367536611949E-5</v>
      </c>
      <c r="AG81" s="53">
        <f t="shared" si="109"/>
        <v>1.2639244147200003E-4</v>
      </c>
      <c r="AH81" s="53">
        <f t="shared" si="109"/>
        <v>5.1190916469265704E-6</v>
      </c>
      <c r="AI81" s="53">
        <f t="shared" si="109"/>
        <v>0.30452634537599998</v>
      </c>
      <c r="AJ81" s="53">
        <f t="shared" si="109"/>
        <v>1.2773809379785624E-2</v>
      </c>
      <c r="AK81" s="1"/>
      <c r="AL81" s="55">
        <f t="shared" si="7"/>
        <v>30.53</v>
      </c>
      <c r="AM81" s="55">
        <f t="shared" si="8"/>
        <v>12.798176</v>
      </c>
      <c r="AN81" s="1"/>
      <c r="AO81" s="1"/>
      <c r="AP81" s="1"/>
      <c r="AQ81" s="1"/>
      <c r="AR81" s="1"/>
      <c r="AS81" s="1"/>
      <c r="AT81" s="1"/>
      <c r="AU81" s="1"/>
      <c r="AV81" s="1"/>
      <c r="AW81" s="1"/>
      <c r="AX81" s="1"/>
      <c r="AY81" s="53">
        <f>IF($A81&lt;Customisation!$H$13,G81,G81*(1-Customisation!$H$24*Customisation!$H$12))</f>
        <v>1.0917528E-4</v>
      </c>
      <c r="AZ81" s="53">
        <f>IF($A81&lt;Customisation!$H$13,H81,H81*(1-Customisation!$H$24*Customisation!$H$12))</f>
        <v>4.5795191019772775E-6</v>
      </c>
      <c r="BA81" s="53">
        <f>IF($A81&lt;Customisation!$H$13,I81,I81*(1-Customisation!$H$24*Customisation!$H$12))</f>
        <v>7.2614256E-5</v>
      </c>
      <c r="BB81" s="53">
        <f>IF($A81&lt;Customisation!$H$13,J81,J81*(1-Customisation!$H$24*Customisation!$H$12))</f>
        <v>3.0459127050360499E-6</v>
      </c>
      <c r="BC81" s="53">
        <f>IF($A81&lt;Customisation!$H$13,K81,K81*(1-Customisation!$H$24*Customisation!$H$12))</f>
        <v>6.6562162467485029E-4</v>
      </c>
      <c r="BD81" s="53">
        <f>IF($A81&lt;Customisation!$H$13,L81,L81*(1-Customisation!$H$24*Customisation!$H$12))</f>
        <v>2.792048662378174E-5</v>
      </c>
      <c r="BE81" s="53">
        <f>IF($A81&lt;Customisation!$H$13,M81,M81*(1-Customisation!$H$24*Customisation!$H$12))</f>
        <v>7.7820139584000022E-5</v>
      </c>
      <c r="BF81" s="53">
        <f>IF($A81&lt;Customisation!$H$13,N81,N81*(1-Customisation!$H$24*Customisation!$H$12))</f>
        <v>3.1518374189754508E-6</v>
      </c>
      <c r="BG81" s="53">
        <f>IF($A81&lt;Customisation!$H$13,O81,O81*(1-Customisation!$H$24*Customisation!$H$12))</f>
        <v>0.18749762587200003</v>
      </c>
      <c r="BH81" s="53">
        <f>IF($A81&lt;Customisation!$H$13,P81,P81*(1-Customisation!$H$24*Customisation!$H$12))</f>
        <v>7.8648661057357776E-3</v>
      </c>
      <c r="BI81" s="53">
        <f t="shared" si="88"/>
        <v>1.8806479999999989E-5</v>
      </c>
      <c r="BJ81" s="53">
        <f t="shared" si="89"/>
        <v>7.888657066045868E-7</v>
      </c>
      <c r="BK81" s="53">
        <f t="shared" si="90"/>
        <v>1.2508496000000006E-5</v>
      </c>
      <c r="BL81" s="53">
        <f t="shared" si="91"/>
        <v>5.2468742346258549E-7</v>
      </c>
      <c r="BM81" s="53">
        <f t="shared" si="92"/>
        <v>1.146596534674797E-4</v>
      </c>
      <c r="BN81" s="53">
        <f t="shared" si="93"/>
        <v>4.8095692841861173E-6</v>
      </c>
      <c r="BO81" s="53">
        <f t="shared" si="94"/>
        <v>1.3405258943999989E-5</v>
      </c>
      <c r="BP81" s="53">
        <f t="shared" si="95"/>
        <v>5.4293396255281825E-7</v>
      </c>
      <c r="BQ81" s="53">
        <f t="shared" si="96"/>
        <v>3.2298248752000019E-2</v>
      </c>
      <c r="BR81" s="53">
        <f t="shared" si="97"/>
        <v>1.3547979645227182E-3</v>
      </c>
    </row>
    <row r="82" spans="1:70" ht="14.25" customHeight="1" x14ac:dyDescent="0.3">
      <c r="A82" s="1">
        <f t="shared" si="34"/>
        <v>78</v>
      </c>
      <c r="B82" s="52">
        <f>'Life table'!D80</f>
        <v>0.62113604530189215</v>
      </c>
      <c r="C82" s="52">
        <f>IF($A82&lt;Customisation!$H$13,0,B82)/LOOKUP(Customisation!$H$13,$A$4:$A$104,$B$4:$B$104)</f>
        <v>0.62997340280849801</v>
      </c>
      <c r="D82" s="1">
        <f>IF($A82&lt;=Customisation!$H$13,1,1/(1+Customisation!$H$21)^($A82-Customisation!$H$13))</f>
        <v>3.9949032086639788E-2</v>
      </c>
      <c r="E82" s="1">
        <f t="shared" si="11"/>
        <v>32.16107032618055</v>
      </c>
      <c r="F82" s="1">
        <f t="shared" si="2"/>
        <v>2.516682768252634E-2</v>
      </c>
      <c r="G82" s="53">
        <f>'Age data'!M86*Customisation!$H$22</f>
        <v>3.2659999999999997E-4</v>
      </c>
      <c r="H82" s="53">
        <f t="shared" si="3"/>
        <v>1.3047353879496553E-5</v>
      </c>
      <c r="I82" s="53">
        <f>'Age data'!N86*Customisation!$H$22</f>
        <v>2.1725999999999999E-4</v>
      </c>
      <c r="J82" s="54">
        <f t="shared" si="4"/>
        <v>8.6793267111433596E-6</v>
      </c>
      <c r="K82" s="53">
        <f>I82*'Life table'!I80</f>
        <v>1.8502681551168826E-3</v>
      </c>
      <c r="L82" s="53">
        <f>J82*'Life table'!J80</f>
        <v>7.3916421897652138E-5</v>
      </c>
      <c r="M82" s="53">
        <f t="shared" si="5"/>
        <v>2.3281183999999998E-4</v>
      </c>
      <c r="N82" s="53">
        <f>((G82-I82)*$AW$5+I82*$AW$6)/(1+Customisation!$H$21)^($A82-Customisation!$E$13)</f>
        <v>8.9802432533054775E-6</v>
      </c>
      <c r="O82" s="53">
        <f>G82*Customisation!$H$17</f>
        <v>0.56090284000000001</v>
      </c>
      <c r="P82" s="109">
        <f>O82/(1+Customisation!$H$21)^($A82-Customisation!$E$13)</f>
        <v>2.2407525552647384E-2</v>
      </c>
      <c r="Q82" s="53">
        <f>IF($A82&lt;Customisation!$H$13,G82,G82*(1-Customisation!$H$11*Customisation!$H$12))</f>
        <v>1.3691071999999998E-4</v>
      </c>
      <c r="R82" s="53">
        <f>IF($A82&lt;Customisation!$H$13,H82,H82*(1-Customisation!$H$11*Customisation!$H$12))</f>
        <v>5.4694507462849552E-6</v>
      </c>
      <c r="S82" s="53">
        <f>IF($A82&lt;Customisation!$H$13,I82,I82*(1-Customisation!$H$11*Customisation!$H$12))</f>
        <v>9.1075391999999997E-5</v>
      </c>
      <c r="T82" s="53">
        <f>IF($A82&lt;Customisation!$H$13,J82,J82*(1-Customisation!$H$11*Customisation!$H$12))</f>
        <v>3.6383737573112966E-6</v>
      </c>
      <c r="U82" s="53">
        <f>IF($A82&lt;Customisation!$H$13,K82,K82*(1-Customisation!$H$11*Customisation!$H$12))</f>
        <v>7.7563241062499728E-4</v>
      </c>
      <c r="V82" s="53">
        <f>IF($A82&lt;Customisation!$H$13,L82,L82*(1-Customisation!$H$11*Customisation!$H$12))</f>
        <v>3.0985764059495776E-5</v>
      </c>
      <c r="W82" s="53">
        <f>IF($A82&lt;Customisation!$H$13,M82,M82*(1-Customisation!$H$11*Customisation!$H$12))</f>
        <v>9.7594723327999996E-5</v>
      </c>
      <c r="X82" s="53">
        <f>IF($A82&lt;Customisation!$H$13,N82,N82*(1-Customisation!$H$11*Customisation!$H$12))</f>
        <v>3.7645179717856563E-6</v>
      </c>
      <c r="Y82" s="53">
        <f>IF($A82&lt;Customisation!$H$13,O82,O82*(1-Customisation!$H$11*Customisation!$H$12))</f>
        <v>0.23513047052800001</v>
      </c>
      <c r="Z82" s="53">
        <f>IF($A82&lt;Customisation!$H$13,P82,P82*(1-Customisation!$H$11*Customisation!$H$12))</f>
        <v>9.3932347116697842E-3</v>
      </c>
      <c r="AA82" s="53">
        <f t="shared" ref="AA82:AJ82" si="110">G82-Q82</f>
        <v>1.8968927999999999E-4</v>
      </c>
      <c r="AB82" s="53">
        <f t="shared" si="110"/>
        <v>7.5779031332115983E-6</v>
      </c>
      <c r="AC82" s="53">
        <f t="shared" si="110"/>
        <v>1.2618460800000001E-4</v>
      </c>
      <c r="AD82" s="53">
        <f t="shared" si="110"/>
        <v>5.0409529538320629E-6</v>
      </c>
      <c r="AE82" s="53">
        <f t="shared" si="110"/>
        <v>1.0746357444918852E-3</v>
      </c>
      <c r="AF82" s="53">
        <f t="shared" si="110"/>
        <v>4.2930657838156362E-5</v>
      </c>
      <c r="AG82" s="53">
        <f t="shared" si="110"/>
        <v>1.35217116672E-4</v>
      </c>
      <c r="AH82" s="53">
        <f t="shared" si="110"/>
        <v>5.2157252815198212E-6</v>
      </c>
      <c r="AI82" s="53">
        <f t="shared" si="110"/>
        <v>0.325772369472</v>
      </c>
      <c r="AJ82" s="53">
        <f t="shared" si="110"/>
        <v>1.30142908409776E-2</v>
      </c>
      <c r="AK82" s="1"/>
      <c r="AL82" s="55">
        <f t="shared" si="7"/>
        <v>32.659999999999997</v>
      </c>
      <c r="AM82" s="55">
        <f t="shared" si="8"/>
        <v>13.691071999999998</v>
      </c>
      <c r="AN82" s="1"/>
      <c r="AO82" s="1"/>
      <c r="AP82" s="1"/>
      <c r="AQ82" s="1"/>
      <c r="AR82" s="1"/>
      <c r="AS82" s="1"/>
      <c r="AT82" s="1"/>
      <c r="AU82" s="1"/>
      <c r="AV82" s="1"/>
      <c r="AW82" s="1"/>
      <c r="AX82" s="1"/>
      <c r="AY82" s="53">
        <f>IF($A82&lt;Customisation!$H$13,G82,G82*(1-Customisation!$H$24*Customisation!$H$12))</f>
        <v>1.1679216E-4</v>
      </c>
      <c r="AZ82" s="53">
        <f>IF($A82&lt;Customisation!$H$13,H82,H82*(1-Customisation!$H$24*Customisation!$H$12))</f>
        <v>4.6657337473079682E-6</v>
      </c>
      <c r="BA82" s="53">
        <f>IF($A82&lt;Customisation!$H$13,I82,I82*(1-Customisation!$H$24*Customisation!$H$12))</f>
        <v>7.7692176000000002E-5</v>
      </c>
      <c r="BB82" s="53">
        <f>IF($A82&lt;Customisation!$H$13,J82,J82*(1-Customisation!$H$24*Customisation!$H$12))</f>
        <v>3.1037272319048656E-6</v>
      </c>
      <c r="BC82" s="53">
        <f>IF($A82&lt;Customisation!$H$13,K82,K82*(1-Customisation!$H$24*Customisation!$H$12))</f>
        <v>6.6165589226979725E-4</v>
      </c>
      <c r="BD82" s="53">
        <f>IF($A82&lt;Customisation!$H$13,L82,L82*(1-Customisation!$H$24*Customisation!$H$12))</f>
        <v>2.6432512470600407E-5</v>
      </c>
      <c r="BE82" s="53">
        <f>IF($A82&lt;Customisation!$H$13,M82,M82*(1-Customisation!$H$24*Customisation!$H$12))</f>
        <v>8.3253513983999998E-5</v>
      </c>
      <c r="BF82" s="53">
        <f>IF($A82&lt;Customisation!$H$13,N82,N82*(1-Customisation!$H$24*Customisation!$H$12))</f>
        <v>3.211334987382039E-6</v>
      </c>
      <c r="BG82" s="53">
        <f>IF($A82&lt;Customisation!$H$13,O82,O82*(1-Customisation!$H$24*Customisation!$H$12))</f>
        <v>0.20057885558400002</v>
      </c>
      <c r="BH82" s="53">
        <f>IF($A82&lt;Customisation!$H$13,P82,P82*(1-Customisation!$H$24*Customisation!$H$12))</f>
        <v>8.0129311376267044E-3</v>
      </c>
      <c r="BI82" s="53">
        <f t="shared" si="88"/>
        <v>2.0118559999999984E-5</v>
      </c>
      <c r="BJ82" s="53">
        <f t="shared" si="89"/>
        <v>8.0371699897698693E-7</v>
      </c>
      <c r="BK82" s="53">
        <f t="shared" si="90"/>
        <v>1.3383215999999995E-5</v>
      </c>
      <c r="BL82" s="53">
        <f t="shared" si="91"/>
        <v>5.3464652540643101E-7</v>
      </c>
      <c r="BM82" s="53">
        <f t="shared" si="92"/>
        <v>1.1397651835520003E-4</v>
      </c>
      <c r="BN82" s="53">
        <f t="shared" si="93"/>
        <v>4.5532515888953691E-6</v>
      </c>
      <c r="BO82" s="53">
        <f t="shared" si="94"/>
        <v>1.4341209343999997E-5</v>
      </c>
      <c r="BP82" s="53">
        <f t="shared" si="95"/>
        <v>5.5318298440361729E-7</v>
      </c>
      <c r="BQ82" s="53">
        <f t="shared" si="96"/>
        <v>3.4551614943999998E-2</v>
      </c>
      <c r="BR82" s="53">
        <f t="shared" si="97"/>
        <v>1.3803035740430798E-3</v>
      </c>
    </row>
    <row r="83" spans="1:70" ht="14.25" customHeight="1" x14ac:dyDescent="0.3">
      <c r="A83" s="1">
        <f t="shared" si="34"/>
        <v>79</v>
      </c>
      <c r="B83" s="52">
        <f>'Life table'!D81</f>
        <v>0.5947377633765617</v>
      </c>
      <c r="C83" s="52">
        <f>IF($A83&lt;Customisation!$H$13,0,B83)/LOOKUP(Customisation!$H$13,$A$4:$A$104,$B$4:$B$104)</f>
        <v>0.60319953318913677</v>
      </c>
      <c r="D83" s="1">
        <f>IF($A83&lt;=Customisation!$H$13,1,1/(1+Customisation!$H$21)^($A83-Customisation!$H$13))</f>
        <v>3.8046697225371226E-2</v>
      </c>
      <c r="E83" s="1">
        <f t="shared" si="11"/>
        <v>32.201019358267189</v>
      </c>
      <c r="F83" s="1">
        <f t="shared" si="2"/>
        <v>2.294975000573235E-2</v>
      </c>
      <c r="G83" s="53">
        <f>'Age data'!M87*Customisation!$H$22</f>
        <v>3.5216000000000002E-4</v>
      </c>
      <c r="H83" s="53">
        <f t="shared" si="3"/>
        <v>1.3398524894886732E-5</v>
      </c>
      <c r="I83" s="53">
        <f>'Age data'!N87*Customisation!$H$22</f>
        <v>2.3429999999999998E-4</v>
      </c>
      <c r="J83" s="54">
        <f t="shared" si="4"/>
        <v>8.9143411599044781E-6</v>
      </c>
      <c r="K83" s="53">
        <f>I83*'Life table'!I81</f>
        <v>1.844455458074613E-3</v>
      </c>
      <c r="L83" s="53">
        <f>J83*'Life table'!J81</f>
        <v>7.0175438359048196E-5</v>
      </c>
      <c r="M83" s="53">
        <f t="shared" si="5"/>
        <v>2.5104464000000001E-4</v>
      </c>
      <c r="N83" s="53">
        <f>((G83-I83)*$AW$5+I83*$AW$6)/(1+Customisation!$H$21)^($A83-Customisation!$E$13)</f>
        <v>9.222427465750428E-6</v>
      </c>
      <c r="O83" s="53">
        <f>G83*Customisation!$H$17</f>
        <v>0.60479958400000011</v>
      </c>
      <c r="P83" s="109">
        <f>O83/(1+Customisation!$H$21)^($A83-Customisation!$E$13)</f>
        <v>2.3010626654478478E-2</v>
      </c>
      <c r="Q83" s="53">
        <f>IF($A83&lt;Customisation!$H$13,G83,G83*(1-Customisation!$H$11*Customisation!$H$12))</f>
        <v>1.4762547200000001E-4</v>
      </c>
      <c r="R83" s="53">
        <f>IF($A83&lt;Customisation!$H$13,H83,H83*(1-Customisation!$H$11*Customisation!$H$12))</f>
        <v>5.6166616359365184E-6</v>
      </c>
      <c r="S83" s="53">
        <f>IF($A83&lt;Customisation!$H$13,I83,I83*(1-Customisation!$H$11*Customisation!$H$12))</f>
        <v>9.8218559999999999E-5</v>
      </c>
      <c r="T83" s="53">
        <f>IF($A83&lt;Customisation!$H$13,J83,J83*(1-Customisation!$H$11*Customisation!$H$12))</f>
        <v>3.7368918142319573E-6</v>
      </c>
      <c r="U83" s="53">
        <f>IF($A83&lt;Customisation!$H$13,K83,K83*(1-Customisation!$H$11*Customisation!$H$12))</f>
        <v>7.7319572802487775E-4</v>
      </c>
      <c r="V83" s="53">
        <f>IF($A83&lt;Customisation!$H$13,L83,L83*(1-Customisation!$H$11*Customisation!$H$12))</f>
        <v>2.9417543760113006E-5</v>
      </c>
      <c r="W83" s="53">
        <f>IF($A83&lt;Customisation!$H$13,M83,M83*(1-Customisation!$H$11*Customisation!$H$12))</f>
        <v>1.0523791308800001E-4</v>
      </c>
      <c r="X83" s="53">
        <f>IF($A83&lt;Customisation!$H$13,N83,N83*(1-Customisation!$H$11*Customisation!$H$12))</f>
        <v>3.8660415936425799E-6</v>
      </c>
      <c r="Y83" s="53">
        <f>IF($A83&lt;Customisation!$H$13,O83,O83*(1-Customisation!$H$11*Customisation!$H$12))</f>
        <v>0.25353198561280005</v>
      </c>
      <c r="Z83" s="53">
        <f>IF($A83&lt;Customisation!$H$13,P83,P83*(1-Customisation!$H$11*Customisation!$H$12))</f>
        <v>9.6460546935573776E-3</v>
      </c>
      <c r="AA83" s="53">
        <f t="shared" ref="AA83:AJ83" si="111">G83-Q83</f>
        <v>2.0453452800000001E-4</v>
      </c>
      <c r="AB83" s="53">
        <f t="shared" si="111"/>
        <v>7.7818632589502129E-6</v>
      </c>
      <c r="AC83" s="53">
        <f t="shared" si="111"/>
        <v>1.3608143999999998E-4</v>
      </c>
      <c r="AD83" s="53">
        <f t="shared" si="111"/>
        <v>5.1774493456725208E-6</v>
      </c>
      <c r="AE83" s="53">
        <f t="shared" si="111"/>
        <v>1.0712597300497353E-3</v>
      </c>
      <c r="AF83" s="53">
        <f t="shared" si="111"/>
        <v>4.075789459893519E-5</v>
      </c>
      <c r="AG83" s="53">
        <f t="shared" si="111"/>
        <v>1.45806726912E-4</v>
      </c>
      <c r="AH83" s="53">
        <f t="shared" si="111"/>
        <v>5.3563858721078481E-6</v>
      </c>
      <c r="AI83" s="53">
        <f t="shared" si="111"/>
        <v>0.35126759838720006</v>
      </c>
      <c r="AJ83" s="53">
        <f t="shared" si="111"/>
        <v>1.33645719609211E-2</v>
      </c>
      <c r="AK83" s="1"/>
      <c r="AL83" s="55">
        <f t="shared" si="7"/>
        <v>35.216000000000001</v>
      </c>
      <c r="AM83" s="55">
        <f t="shared" si="8"/>
        <v>14.7625472</v>
      </c>
      <c r="AN83" s="1"/>
      <c r="AO83" s="1"/>
      <c r="AP83" s="1"/>
      <c r="AQ83" s="1"/>
      <c r="AR83" s="1"/>
      <c r="AS83" s="1"/>
      <c r="AT83" s="1"/>
      <c r="AU83" s="1"/>
      <c r="AV83" s="1"/>
      <c r="AW83" s="1"/>
      <c r="AX83" s="1"/>
      <c r="AY83" s="53">
        <f>IF($A83&lt;Customisation!$H$13,G83,G83*(1-Customisation!$H$24*Customisation!$H$12))</f>
        <v>1.25932416E-4</v>
      </c>
      <c r="AZ83" s="53">
        <f>IF($A83&lt;Customisation!$H$13,H83,H83*(1-Customisation!$H$24*Customisation!$H$12))</f>
        <v>4.7913125024114954E-6</v>
      </c>
      <c r="BA83" s="53">
        <f>IF($A83&lt;Customisation!$H$13,I83,I83*(1-Customisation!$H$24*Customisation!$H$12))</f>
        <v>8.3785679999999992E-5</v>
      </c>
      <c r="BB83" s="53">
        <f>IF($A83&lt;Customisation!$H$13,J83,J83*(1-Customisation!$H$24*Customisation!$H$12))</f>
        <v>3.1877683987818416E-6</v>
      </c>
      <c r="BC83" s="53">
        <f>IF($A83&lt;Customisation!$H$13,K83,K83*(1-Customisation!$H$24*Customisation!$H$12))</f>
        <v>6.5957727180748164E-4</v>
      </c>
      <c r="BD83" s="53">
        <f>IF($A83&lt;Customisation!$H$13,L83,L83*(1-Customisation!$H$24*Customisation!$H$12))</f>
        <v>2.5094736757195637E-5</v>
      </c>
      <c r="BE83" s="53">
        <f>IF($A83&lt;Customisation!$H$13,M83,M83*(1-Customisation!$H$24*Customisation!$H$12))</f>
        <v>8.9773563264000013E-5</v>
      </c>
      <c r="BF83" s="53">
        <f>IF($A83&lt;Customisation!$H$13,N83,N83*(1-Customisation!$H$24*Customisation!$H$12))</f>
        <v>3.2979400617523535E-6</v>
      </c>
      <c r="BG83" s="53">
        <f>IF($A83&lt;Customisation!$H$13,O83,O83*(1-Customisation!$H$24*Customisation!$H$12))</f>
        <v>0.21627633123840007</v>
      </c>
      <c r="BH83" s="53">
        <f>IF($A83&lt;Customisation!$H$13,P83,P83*(1-Customisation!$H$24*Customisation!$H$12))</f>
        <v>8.2286000916415043E-3</v>
      </c>
      <c r="BI83" s="53">
        <f t="shared" si="88"/>
        <v>2.1693056000000004E-5</v>
      </c>
      <c r="BJ83" s="53">
        <f t="shared" si="89"/>
        <v>8.2534913352502299E-7</v>
      </c>
      <c r="BK83" s="53">
        <f t="shared" si="90"/>
        <v>1.4432880000000007E-5</v>
      </c>
      <c r="BL83" s="53">
        <f t="shared" si="91"/>
        <v>5.4912341545011573E-7</v>
      </c>
      <c r="BM83" s="53">
        <f t="shared" si="92"/>
        <v>1.1361845621739612E-4</v>
      </c>
      <c r="BN83" s="53">
        <f t="shared" si="93"/>
        <v>4.322807002917369E-6</v>
      </c>
      <c r="BO83" s="53">
        <f t="shared" si="94"/>
        <v>1.5464349823999995E-5</v>
      </c>
      <c r="BP83" s="53">
        <f t="shared" si="95"/>
        <v>5.6810153189022639E-7</v>
      </c>
      <c r="BQ83" s="53">
        <f t="shared" si="96"/>
        <v>3.7255654374399982E-2</v>
      </c>
      <c r="BR83" s="53">
        <f t="shared" si="97"/>
        <v>1.4174546019158733E-3</v>
      </c>
    </row>
    <row r="84" spans="1:70" ht="14.25" customHeight="1" x14ac:dyDescent="0.3">
      <c r="A84" s="1">
        <f t="shared" si="34"/>
        <v>80</v>
      </c>
      <c r="B84" s="52">
        <f>'Life table'!D82</f>
        <v>0.56713003640062165</v>
      </c>
      <c r="C84" s="52">
        <f>IF($A84&lt;Customisation!$H$13,0,B84)/LOOKUP(Customisation!$H$13,$A$4:$A$104,$B$4:$B$104)</f>
        <v>0.57519901085849701</v>
      </c>
      <c r="D84" s="1">
        <f>IF($A84&lt;=Customisation!$H$13,1,1/(1+Customisation!$H$21)^($A84-Customisation!$H$13))</f>
        <v>3.6234949738448791E-2</v>
      </c>
      <c r="E84" s="1">
        <f t="shared" si="11"/>
        <v>32.239066055492557</v>
      </c>
      <c r="F84" s="1">
        <f t="shared" si="2"/>
        <v>2.0842307248063099E-2</v>
      </c>
      <c r="G84" s="53">
        <f>'Age data'!M88*Customisation!$H$22</f>
        <v>2.7334999999999995E-4</v>
      </c>
      <c r="H84" s="53">
        <f t="shared" si="3"/>
        <v>9.9048235110049753E-6</v>
      </c>
      <c r="I84" s="53">
        <f>'Age data'!N88*Customisation!$H$22</f>
        <v>2.1157999999999998E-4</v>
      </c>
      <c r="J84" s="54">
        <f t="shared" si="4"/>
        <v>7.6665906656609939E-6</v>
      </c>
      <c r="K84" s="53">
        <f>I84*'Life table'!I82</f>
        <v>1.52995023283942E-3</v>
      </c>
      <c r="L84" s="53">
        <f>J84*'Life table'!J82</f>
        <v>5.5437669789264407E-5</v>
      </c>
      <c r="M84" s="53">
        <f t="shared" si="5"/>
        <v>2.0508491999999997E-4</v>
      </c>
      <c r="N84" s="53">
        <f>((G84-I84)*$AW$5+I84*$AW$6)/(1+Customisation!$H$21)^($A84-Customisation!$E$13)</f>
        <v>7.1843037092277195E-6</v>
      </c>
      <c r="O84" s="53">
        <f>G84*Customisation!$H$17</f>
        <v>0.46945128999999997</v>
      </c>
      <c r="P84" s="109">
        <f>O84/(1+Customisation!$H$21)^($A84-Customisation!$E$13)</f>
        <v>1.7010543897799945E-2</v>
      </c>
      <c r="Q84" s="53">
        <f>IF($A84&lt;Customisation!$H$13,G84,G84*(1-Customisation!$H$11*Customisation!$H$12))</f>
        <v>1.1458831999999999E-4</v>
      </c>
      <c r="R84" s="53">
        <f>IF($A84&lt;Customisation!$H$13,H84,H84*(1-Customisation!$H$11*Customisation!$H$12))</f>
        <v>4.1521020158132861E-6</v>
      </c>
      <c r="S84" s="53">
        <f>IF($A84&lt;Customisation!$H$13,I84,I84*(1-Customisation!$H$11*Customisation!$H$12))</f>
        <v>8.8694335999999987E-5</v>
      </c>
      <c r="T84" s="53">
        <f>IF($A84&lt;Customisation!$H$13,J84,J84*(1-Customisation!$H$11*Customisation!$H$12))</f>
        <v>3.2138348070450886E-6</v>
      </c>
      <c r="U84" s="53">
        <f>IF($A84&lt;Customisation!$H$13,K84,K84*(1-Customisation!$H$11*Customisation!$H$12))</f>
        <v>6.413551376062849E-4</v>
      </c>
      <c r="V84" s="53">
        <f>IF($A84&lt;Customisation!$H$13,L84,L84*(1-Customisation!$H$11*Customisation!$H$12))</f>
        <v>2.3239471175659641E-5</v>
      </c>
      <c r="W84" s="53">
        <f>IF($A84&lt;Customisation!$H$13,M84,M84*(1-Customisation!$H$11*Customisation!$H$12))</f>
        <v>8.597159846399999E-5</v>
      </c>
      <c r="X84" s="53">
        <f>IF($A84&lt;Customisation!$H$13,N84,N84*(1-Customisation!$H$11*Customisation!$H$12))</f>
        <v>3.0116601149082601E-6</v>
      </c>
      <c r="Y84" s="53">
        <f>IF($A84&lt;Customisation!$H$13,O84,O84*(1-Customisation!$H$11*Customisation!$H$12))</f>
        <v>0.196793980768</v>
      </c>
      <c r="Z84" s="53">
        <f>IF($A84&lt;Customisation!$H$13,P84,P84*(1-Customisation!$H$11*Customisation!$H$12))</f>
        <v>7.1308200019577373E-3</v>
      </c>
      <c r="AA84" s="53">
        <f t="shared" ref="AA84:AJ84" si="112">G84-Q84</f>
        <v>1.5876167999999996E-4</v>
      </c>
      <c r="AB84" s="53">
        <f t="shared" si="112"/>
        <v>5.7527214951916892E-6</v>
      </c>
      <c r="AC84" s="53">
        <f t="shared" si="112"/>
        <v>1.2288566399999999E-4</v>
      </c>
      <c r="AD84" s="53">
        <f t="shared" si="112"/>
        <v>4.4527558586159053E-6</v>
      </c>
      <c r="AE84" s="53">
        <f t="shared" si="112"/>
        <v>8.8859509523313512E-4</v>
      </c>
      <c r="AF84" s="53">
        <f t="shared" si="112"/>
        <v>3.2198198613604762E-5</v>
      </c>
      <c r="AG84" s="53">
        <f t="shared" si="112"/>
        <v>1.1911332153599998E-4</v>
      </c>
      <c r="AH84" s="53">
        <f t="shared" si="112"/>
        <v>4.1726435943194594E-6</v>
      </c>
      <c r="AI84" s="53">
        <f t="shared" si="112"/>
        <v>0.27265730923199993</v>
      </c>
      <c r="AJ84" s="53">
        <f t="shared" si="112"/>
        <v>9.8797238958422077E-3</v>
      </c>
      <c r="AK84" s="1"/>
      <c r="AL84" s="55">
        <f t="shared" si="7"/>
        <v>27.334999999999994</v>
      </c>
      <c r="AM84" s="55">
        <f t="shared" si="8"/>
        <v>11.458831999999999</v>
      </c>
      <c r="AN84" s="1"/>
      <c r="AO84" s="1"/>
      <c r="AP84" s="1"/>
      <c r="AQ84" s="1"/>
      <c r="AR84" s="1"/>
      <c r="AS84" s="1"/>
      <c r="AT84" s="1"/>
      <c r="AU84" s="1"/>
      <c r="AV84" s="1"/>
      <c r="AW84" s="1"/>
      <c r="AX84" s="1"/>
      <c r="AY84" s="53">
        <f>IF($A84&lt;Customisation!$H$13,G84,G84*(1-Customisation!$H$24*Customisation!$H$12))</f>
        <v>9.7749959999999988E-5</v>
      </c>
      <c r="AZ84" s="53">
        <f>IF($A84&lt;Customisation!$H$13,H84,H84*(1-Customisation!$H$24*Customisation!$H$12))</f>
        <v>3.5419648875353794E-6</v>
      </c>
      <c r="BA84" s="53">
        <f>IF($A84&lt;Customisation!$H$13,I84,I84*(1-Customisation!$H$24*Customisation!$H$12))</f>
        <v>7.5661008000000001E-5</v>
      </c>
      <c r="BB84" s="53">
        <f>IF($A84&lt;Customisation!$H$13,J84,J84*(1-Customisation!$H$24*Customisation!$H$12))</f>
        <v>2.7415728220403717E-6</v>
      </c>
      <c r="BC84" s="53">
        <f>IF($A84&lt;Customisation!$H$13,K84,K84*(1-Customisation!$H$24*Customisation!$H$12))</f>
        <v>5.4711020326337668E-4</v>
      </c>
      <c r="BD84" s="53">
        <f>IF($A84&lt;Customisation!$H$13,L84,L84*(1-Customisation!$H$24*Customisation!$H$12))</f>
        <v>1.9824510716640953E-5</v>
      </c>
      <c r="BE84" s="53">
        <f>IF($A84&lt;Customisation!$H$13,M84,M84*(1-Customisation!$H$24*Customisation!$H$12))</f>
        <v>7.3338367391999996E-5</v>
      </c>
      <c r="BF84" s="53">
        <f>IF($A84&lt;Customisation!$H$13,N84,N84*(1-Customisation!$H$24*Customisation!$H$12))</f>
        <v>2.5691070064198326E-6</v>
      </c>
      <c r="BG84" s="53">
        <f>IF($A84&lt;Customisation!$H$13,O84,O84*(1-Customisation!$H$24*Customisation!$H$12))</f>
        <v>0.16787578130399999</v>
      </c>
      <c r="BH84" s="53">
        <f>IF($A84&lt;Customisation!$H$13,P84,P84*(1-Customisation!$H$24*Customisation!$H$12))</f>
        <v>6.0829704978532604E-3</v>
      </c>
      <c r="BI84" s="53">
        <f t="shared" si="88"/>
        <v>1.6838360000000002E-5</v>
      </c>
      <c r="BJ84" s="53">
        <f t="shared" si="89"/>
        <v>6.1013712827790674E-7</v>
      </c>
      <c r="BK84" s="53">
        <f t="shared" si="90"/>
        <v>1.3033327999999986E-5</v>
      </c>
      <c r="BL84" s="53">
        <f t="shared" si="91"/>
        <v>4.7226198500471688E-7</v>
      </c>
      <c r="BM84" s="53">
        <f t="shared" si="92"/>
        <v>9.424493434290822E-5</v>
      </c>
      <c r="BN84" s="53">
        <f t="shared" si="93"/>
        <v>3.4149604590186882E-6</v>
      </c>
      <c r="BO84" s="53">
        <f t="shared" si="94"/>
        <v>1.2633231071999994E-5</v>
      </c>
      <c r="BP84" s="53">
        <f t="shared" si="95"/>
        <v>4.4255310848842752E-7</v>
      </c>
      <c r="BQ84" s="53">
        <f t="shared" si="96"/>
        <v>2.8918199464000011E-2</v>
      </c>
      <c r="BR84" s="53">
        <f t="shared" si="97"/>
        <v>1.0478495041044769E-3</v>
      </c>
    </row>
    <row r="85" spans="1:70" ht="14.25" customHeight="1" x14ac:dyDescent="0.3">
      <c r="A85" s="1">
        <f t="shared" si="34"/>
        <v>81</v>
      </c>
      <c r="B85" s="52">
        <f>'Life table'!D83</f>
        <v>0.53352191044352082</v>
      </c>
      <c r="C85" s="52">
        <f>IF($A85&lt;Customisation!$H$13,0,B85)/LOOKUP(Customisation!$H$13,$A$4:$A$104,$B$4:$B$104)</f>
        <v>0.54111271747502254</v>
      </c>
      <c r="D85" s="1">
        <f>IF($A85&lt;=Customisation!$H$13,1,1/(1+Customisation!$H$21)^($A85-Customisation!$H$13))</f>
        <v>3.4509475941379798E-2</v>
      </c>
      <c r="E85" s="1">
        <f t="shared" si="11"/>
        <v>32.275301005231007</v>
      </c>
      <c r="F85" s="1">
        <f t="shared" si="2"/>
        <v>1.8673516305278935E-2</v>
      </c>
      <c r="G85" s="53">
        <f>'Age data'!M89*Customisation!$H$22</f>
        <v>2.9962000000000001E-4</v>
      </c>
      <c r="H85" s="53">
        <f t="shared" si="3"/>
        <v>1.0339729181556216E-5</v>
      </c>
      <c r="I85" s="53">
        <f>'Age data'!N89*Customisation!$H$22</f>
        <v>2.3216999999999997E-4</v>
      </c>
      <c r="J85" s="54">
        <f t="shared" si="4"/>
        <v>8.012065029310147E-6</v>
      </c>
      <c r="K85" s="53">
        <f>I85*'Life table'!I83</f>
        <v>1.5451104495143629E-3</v>
      </c>
      <c r="L85" s="53">
        <f>J85*'Life table'!J83</f>
        <v>5.3320951884290443E-5</v>
      </c>
      <c r="M85" s="53">
        <f t="shared" si="5"/>
        <v>2.2488255999999999E-4</v>
      </c>
      <c r="N85" s="53">
        <f>((G85-I85)*$AW$5+I85*$AW$6)/(1+Customisation!$H$21)^($A85-Customisation!$E$13)</f>
        <v>7.5027679026252537E-6</v>
      </c>
      <c r="O85" s="53">
        <f>G85*Customisation!$H$17</f>
        <v>0.51456738800000001</v>
      </c>
      <c r="P85" s="109">
        <f>O85/(1+Customisation!$H$21)^($A85-Customisation!$E$13)</f>
        <v>1.7757450896404646E-2</v>
      </c>
      <c r="Q85" s="53">
        <f>IF($A85&lt;Customisation!$H$13,G85,G85*(1-Customisation!$H$11*Customisation!$H$12))</f>
        <v>1.25600704E-4</v>
      </c>
      <c r="R85" s="53">
        <f>IF($A85&lt;Customisation!$H$13,H85,H85*(1-Customisation!$H$11*Customisation!$H$12))</f>
        <v>4.3344144729083661E-6</v>
      </c>
      <c r="S85" s="53">
        <f>IF($A85&lt;Customisation!$H$13,I85,I85*(1-Customisation!$H$11*Customisation!$H$12))</f>
        <v>9.7325663999999997E-5</v>
      </c>
      <c r="T85" s="53">
        <f>IF($A85&lt;Customisation!$H$13,J85,J85*(1-Customisation!$H$11*Customisation!$H$12))</f>
        <v>3.3586576602868137E-6</v>
      </c>
      <c r="U85" s="53">
        <f>IF($A85&lt;Customisation!$H$13,K85,K85*(1-Customisation!$H$11*Customisation!$H$12))</f>
        <v>6.4771030043642098E-4</v>
      </c>
      <c r="V85" s="53">
        <f>IF($A85&lt;Customisation!$H$13,L85,L85*(1-Customisation!$H$11*Customisation!$H$12))</f>
        <v>2.2352143029894554E-5</v>
      </c>
      <c r="W85" s="53">
        <f>IF($A85&lt;Customisation!$H$13,M85,M85*(1-Customisation!$H$11*Customisation!$H$12))</f>
        <v>9.4270769152000002E-5</v>
      </c>
      <c r="X85" s="53">
        <f>IF($A85&lt;Customisation!$H$13,N85,N85*(1-Customisation!$H$11*Customisation!$H$12))</f>
        <v>3.1451603047805065E-6</v>
      </c>
      <c r="Y85" s="53">
        <f>IF($A85&lt;Customisation!$H$13,O85,O85*(1-Customisation!$H$11*Customisation!$H$12))</f>
        <v>0.21570664904960002</v>
      </c>
      <c r="Z85" s="53">
        <f>IF($A85&lt;Customisation!$H$13,P85,P85*(1-Customisation!$H$11*Customisation!$H$12))</f>
        <v>7.4439234157728275E-3</v>
      </c>
      <c r="AA85" s="53">
        <f t="shared" ref="AA85:AJ85" si="113">G85-Q85</f>
        <v>1.7401929600000001E-4</v>
      </c>
      <c r="AB85" s="53">
        <f t="shared" si="113"/>
        <v>6.0053147086478501E-6</v>
      </c>
      <c r="AC85" s="53">
        <f t="shared" si="113"/>
        <v>1.3484433599999997E-4</v>
      </c>
      <c r="AD85" s="53">
        <f t="shared" si="113"/>
        <v>4.6534073690233334E-6</v>
      </c>
      <c r="AE85" s="53">
        <f t="shared" si="113"/>
        <v>8.9740014907794196E-4</v>
      </c>
      <c r="AF85" s="53">
        <f t="shared" si="113"/>
        <v>3.0968808854395889E-5</v>
      </c>
      <c r="AG85" s="53">
        <f t="shared" si="113"/>
        <v>1.3061179084799998E-4</v>
      </c>
      <c r="AH85" s="53">
        <f t="shared" si="113"/>
        <v>4.3576075978447476E-6</v>
      </c>
      <c r="AI85" s="53">
        <f t="shared" si="113"/>
        <v>0.2988607389504</v>
      </c>
      <c r="AJ85" s="53">
        <f t="shared" si="113"/>
        <v>1.0313527480631818E-2</v>
      </c>
      <c r="AK85" s="1"/>
      <c r="AL85" s="55">
        <f t="shared" si="7"/>
        <v>29.962</v>
      </c>
      <c r="AM85" s="55">
        <f t="shared" si="8"/>
        <v>12.560070399999999</v>
      </c>
      <c r="AN85" s="1"/>
      <c r="AO85" s="1"/>
      <c r="AP85" s="1"/>
      <c r="AQ85" s="1"/>
      <c r="AR85" s="1"/>
      <c r="AS85" s="1"/>
      <c r="AT85" s="1"/>
      <c r="AU85" s="1"/>
      <c r="AV85" s="1"/>
      <c r="AW85" s="1"/>
      <c r="AX85" s="1"/>
      <c r="AY85" s="53">
        <f>IF($A85&lt;Customisation!$H$13,G85,G85*(1-Customisation!$H$24*Customisation!$H$12))</f>
        <v>1.0714411200000002E-4</v>
      </c>
      <c r="AZ85" s="53">
        <f>IF($A85&lt;Customisation!$H$13,H85,H85*(1-Customisation!$H$24*Customisation!$H$12))</f>
        <v>3.6974871553245033E-6</v>
      </c>
      <c r="BA85" s="53">
        <f>IF($A85&lt;Customisation!$H$13,I85,I85*(1-Customisation!$H$24*Customisation!$H$12))</f>
        <v>8.3023992000000001E-5</v>
      </c>
      <c r="BB85" s="53">
        <f>IF($A85&lt;Customisation!$H$13,J85,J85*(1-Customisation!$H$24*Customisation!$H$12))</f>
        <v>2.8651144544813087E-6</v>
      </c>
      <c r="BC85" s="53">
        <f>IF($A85&lt;Customisation!$H$13,K85,K85*(1-Customisation!$H$24*Customisation!$H$12))</f>
        <v>5.5253149674633622E-4</v>
      </c>
      <c r="BD85" s="53">
        <f>IF($A85&lt;Customisation!$H$13,L85,L85*(1-Customisation!$H$24*Customisation!$H$12))</f>
        <v>1.9067572393822263E-5</v>
      </c>
      <c r="BE85" s="53">
        <f>IF($A85&lt;Customisation!$H$13,M85,M85*(1-Customisation!$H$24*Customisation!$H$12))</f>
        <v>8.0418003456000001E-5</v>
      </c>
      <c r="BF85" s="53">
        <f>IF($A85&lt;Customisation!$H$13,N85,N85*(1-Customisation!$H$24*Customisation!$H$12))</f>
        <v>2.6829898019787908E-6</v>
      </c>
      <c r="BG85" s="53">
        <f>IF($A85&lt;Customisation!$H$13,O85,O85*(1-Customisation!$H$24*Customisation!$H$12))</f>
        <v>0.18400929794880003</v>
      </c>
      <c r="BH85" s="53">
        <f>IF($A85&lt;Customisation!$H$13,P85,P85*(1-Customisation!$H$24*Customisation!$H$12))</f>
        <v>6.3500644405543021E-3</v>
      </c>
      <c r="BI85" s="53">
        <f t="shared" si="88"/>
        <v>1.845659199999998E-5</v>
      </c>
      <c r="BJ85" s="53">
        <f t="shared" si="89"/>
        <v>6.3692731758386286E-7</v>
      </c>
      <c r="BK85" s="53">
        <f t="shared" si="90"/>
        <v>1.4301671999999996E-5</v>
      </c>
      <c r="BL85" s="53">
        <f t="shared" si="91"/>
        <v>4.9354320580550498E-7</v>
      </c>
      <c r="BM85" s="53">
        <f t="shared" si="92"/>
        <v>9.5178803690084768E-5</v>
      </c>
      <c r="BN85" s="53">
        <f t="shared" si="93"/>
        <v>3.2845706360722905E-6</v>
      </c>
      <c r="BO85" s="53">
        <f t="shared" si="94"/>
        <v>1.3852765696000002E-5</v>
      </c>
      <c r="BP85" s="53">
        <f t="shared" si="95"/>
        <v>4.6217050280171577E-7</v>
      </c>
      <c r="BQ85" s="53">
        <f t="shared" si="96"/>
        <v>3.1697351100799992E-2</v>
      </c>
      <c r="BR85" s="53">
        <f t="shared" si="97"/>
        <v>1.0938589752185254E-3</v>
      </c>
    </row>
    <row r="86" spans="1:70" ht="14.25" customHeight="1" x14ac:dyDescent="0.3">
      <c r="A86" s="1">
        <f t="shared" si="34"/>
        <v>82</v>
      </c>
      <c r="B86" s="52">
        <f>'Life table'!D84</f>
        <v>0.49657551814530698</v>
      </c>
      <c r="C86" s="52">
        <f>IF($A86&lt;Customisation!$H$13,0,B86)/LOOKUP(Customisation!$H$13,$A$4:$A$104,$B$4:$B$104)</f>
        <v>0.50364066178987721</v>
      </c>
      <c r="D86" s="1">
        <f>IF($A86&lt;=Customisation!$H$13,1,1/(1+Customisation!$H$21)^($A86-Customisation!$H$13))</f>
        <v>3.2866167563218862E-2</v>
      </c>
      <c r="E86" s="1">
        <f t="shared" si="11"/>
        <v>32.309810481172384</v>
      </c>
      <c r="F86" s="1">
        <f t="shared" si="2"/>
        <v>1.6552738382036542E-2</v>
      </c>
      <c r="G86" s="53">
        <f>'Age data'!M90*Customisation!$H$22</f>
        <v>3.3511999999999995E-4</v>
      </c>
      <c r="H86" s="53">
        <f t="shared" si="3"/>
        <v>1.1014110073785903E-5</v>
      </c>
      <c r="I86" s="53">
        <f>'Age data'!N90*Customisation!$H$22</f>
        <v>2.5986E-4</v>
      </c>
      <c r="J86" s="54">
        <f t="shared" si="4"/>
        <v>8.5406023029780538E-6</v>
      </c>
      <c r="K86" s="53">
        <f>I86*'Life table'!I84</f>
        <v>1.5885332580586567E-3</v>
      </c>
      <c r="L86" s="53">
        <f>J86*'Life table'!J84</f>
        <v>5.2209000239101803E-5</v>
      </c>
      <c r="M86" s="53">
        <f t="shared" si="5"/>
        <v>2.5158991999999999E-4</v>
      </c>
      <c r="N86" s="53">
        <f>((G86-I86)*$AW$5+I86*$AW$6)/(1+Customisation!$H$21)^($A86-Customisation!$E$13)</f>
        <v>7.9941493272879583E-6</v>
      </c>
      <c r="O86" s="53">
        <f>G86*Customisation!$H$17</f>
        <v>0.57553508799999997</v>
      </c>
      <c r="P86" s="109">
        <f>O86/(1+Customisation!$H$21)^($A86-Customisation!$E$13)</f>
        <v>1.8915632640719909E-2</v>
      </c>
      <c r="Q86" s="53">
        <f>IF($A86&lt;Customisation!$H$13,G86,G86*(1-Customisation!$H$11*Customisation!$H$12))</f>
        <v>1.4048230399999999E-4</v>
      </c>
      <c r="R86" s="53">
        <f>IF($A86&lt;Customisation!$H$13,H86,H86*(1-Customisation!$H$11*Customisation!$H$12))</f>
        <v>4.6171149429310506E-6</v>
      </c>
      <c r="S86" s="53">
        <f>IF($A86&lt;Customisation!$H$13,I86,I86*(1-Customisation!$H$11*Customisation!$H$12))</f>
        <v>1.0893331200000001E-4</v>
      </c>
      <c r="T86" s="53">
        <f>IF($A86&lt;Customisation!$H$13,J86,J86*(1-Customisation!$H$11*Customisation!$H$12))</f>
        <v>3.5802204854084005E-6</v>
      </c>
      <c r="U86" s="53">
        <f>IF($A86&lt;Customisation!$H$13,K86,K86*(1-Customisation!$H$11*Customisation!$H$12))</f>
        <v>6.6591314177818898E-4</v>
      </c>
      <c r="V86" s="53">
        <f>IF($A86&lt;Customisation!$H$13,L86,L86*(1-Customisation!$H$11*Customisation!$H$12))</f>
        <v>2.1886012900231478E-5</v>
      </c>
      <c r="W86" s="53">
        <f>IF($A86&lt;Customisation!$H$13,M86,M86*(1-Customisation!$H$11*Customisation!$H$12))</f>
        <v>1.05466494464E-4</v>
      </c>
      <c r="X86" s="53">
        <f>IF($A86&lt;Customisation!$H$13,N86,N86*(1-Customisation!$H$11*Customisation!$H$12))</f>
        <v>3.3511473979991121E-6</v>
      </c>
      <c r="Y86" s="53">
        <f>IF($A86&lt;Customisation!$H$13,O86,O86*(1-Customisation!$H$11*Customisation!$H$12))</f>
        <v>0.24126430888959999</v>
      </c>
      <c r="Z86" s="53">
        <f>IF($A86&lt;Customisation!$H$13,P86,P86*(1-Customisation!$H$11*Customisation!$H$12))</f>
        <v>7.9294332029897861E-3</v>
      </c>
      <c r="AA86" s="53">
        <f t="shared" ref="AA86:AJ86" si="114">G86-Q86</f>
        <v>1.9463769599999996E-4</v>
      </c>
      <c r="AB86" s="53">
        <f t="shared" si="114"/>
        <v>6.3969951308548526E-6</v>
      </c>
      <c r="AC86" s="53">
        <f t="shared" si="114"/>
        <v>1.5092668799999997E-4</v>
      </c>
      <c r="AD86" s="53">
        <f t="shared" si="114"/>
        <v>4.9603818175696538E-6</v>
      </c>
      <c r="AE86" s="53">
        <f t="shared" si="114"/>
        <v>9.2262011628046776E-4</v>
      </c>
      <c r="AF86" s="53">
        <f t="shared" si="114"/>
        <v>3.0322987338870325E-5</v>
      </c>
      <c r="AG86" s="53">
        <f t="shared" si="114"/>
        <v>1.46123425536E-4</v>
      </c>
      <c r="AH86" s="53">
        <f t="shared" si="114"/>
        <v>4.6430019292888458E-6</v>
      </c>
      <c r="AI86" s="53">
        <f t="shared" si="114"/>
        <v>0.33427077911039998</v>
      </c>
      <c r="AJ86" s="53">
        <f t="shared" si="114"/>
        <v>1.0986199437730123E-2</v>
      </c>
      <c r="AK86" s="1"/>
      <c r="AL86" s="55">
        <f t="shared" si="7"/>
        <v>33.511999999999993</v>
      </c>
      <c r="AM86" s="55">
        <f t="shared" si="8"/>
        <v>14.0482304</v>
      </c>
      <c r="AN86" s="1"/>
      <c r="AO86" s="1"/>
      <c r="AP86" s="1"/>
      <c r="AQ86" s="1"/>
      <c r="AR86" s="1"/>
      <c r="AS86" s="1"/>
      <c r="AT86" s="1"/>
      <c r="AU86" s="1"/>
      <c r="AV86" s="1"/>
      <c r="AW86" s="1"/>
      <c r="AX86" s="1"/>
      <c r="AY86" s="53">
        <f>IF($A86&lt;Customisation!$H$13,G86,G86*(1-Customisation!$H$24*Customisation!$H$12))</f>
        <v>1.1983891199999999E-4</v>
      </c>
      <c r="AZ86" s="53">
        <f>IF($A86&lt;Customisation!$H$13,H86,H86*(1-Customisation!$H$24*Customisation!$H$12))</f>
        <v>3.9386457623858392E-6</v>
      </c>
      <c r="BA86" s="53">
        <f>IF($A86&lt;Customisation!$H$13,I86,I86*(1-Customisation!$H$24*Customisation!$H$12))</f>
        <v>9.2925936000000009E-5</v>
      </c>
      <c r="BB86" s="53">
        <f>IF($A86&lt;Customisation!$H$13,J86,J86*(1-Customisation!$H$24*Customisation!$H$12))</f>
        <v>3.0541193835449524E-6</v>
      </c>
      <c r="BC86" s="53">
        <f>IF($A86&lt;Customisation!$H$13,K86,K86*(1-Customisation!$H$24*Customisation!$H$12))</f>
        <v>5.680594930817757E-4</v>
      </c>
      <c r="BD86" s="53">
        <f>IF($A86&lt;Customisation!$H$13,L86,L86*(1-Customisation!$H$24*Customisation!$H$12))</f>
        <v>1.8669938485502805E-5</v>
      </c>
      <c r="BE86" s="53">
        <f>IF($A86&lt;Customisation!$H$13,M86,M86*(1-Customisation!$H$24*Customisation!$H$12))</f>
        <v>8.9968555391999999E-5</v>
      </c>
      <c r="BF86" s="53">
        <f>IF($A86&lt;Customisation!$H$13,N86,N86*(1-Customisation!$H$24*Customisation!$H$12))</f>
        <v>2.8587077994381742E-6</v>
      </c>
      <c r="BG86" s="53">
        <f>IF($A86&lt;Customisation!$H$13,O86,O86*(1-Customisation!$H$24*Customisation!$H$12))</f>
        <v>0.2058113474688</v>
      </c>
      <c r="BH86" s="53">
        <f>IF($A86&lt;Customisation!$H$13,P86,P86*(1-Customisation!$H$24*Customisation!$H$12))</f>
        <v>6.7642302323214403E-3</v>
      </c>
      <c r="BI86" s="53">
        <f t="shared" si="88"/>
        <v>2.0643392000000004E-5</v>
      </c>
      <c r="BJ86" s="53">
        <f t="shared" si="89"/>
        <v>6.7846918054521134E-7</v>
      </c>
      <c r="BK86" s="53">
        <f t="shared" si="90"/>
        <v>1.6007376E-5</v>
      </c>
      <c r="BL86" s="53">
        <f t="shared" si="91"/>
        <v>5.2610110186344803E-7</v>
      </c>
      <c r="BM86" s="53">
        <f t="shared" si="92"/>
        <v>9.7853648696413277E-5</v>
      </c>
      <c r="BN86" s="53">
        <f t="shared" si="93"/>
        <v>3.216074414728673E-6</v>
      </c>
      <c r="BO86" s="53">
        <f t="shared" si="94"/>
        <v>1.5497939072000002E-5</v>
      </c>
      <c r="BP86" s="53">
        <f t="shared" si="95"/>
        <v>4.9243959856093783E-7</v>
      </c>
      <c r="BQ86" s="53">
        <f t="shared" si="96"/>
        <v>3.5452961420799983E-2</v>
      </c>
      <c r="BR86" s="53">
        <f t="shared" si="97"/>
        <v>1.1652029706683458E-3</v>
      </c>
    </row>
    <row r="87" spans="1:70" ht="14.25" customHeight="1" x14ac:dyDescent="0.3">
      <c r="A87" s="1">
        <f t="shared" si="34"/>
        <v>83</v>
      </c>
      <c r="B87" s="52">
        <f>'Life table'!D85</f>
        <v>0.45616916823382336</v>
      </c>
      <c r="C87" s="52">
        <f>IF($A87&lt;Customisation!$H$13,0,B87)/LOOKUP(Customisation!$H$13,$A$4:$A$104,$B$4:$B$104)</f>
        <v>0.46265942114003489</v>
      </c>
      <c r="D87" s="1">
        <f>IF($A87&lt;=Customisation!$H$13,1,1/(1+Customisation!$H$21)^($A87-Customisation!$H$13))</f>
        <v>3.1301111964970339E-2</v>
      </c>
      <c r="E87" s="1">
        <f t="shared" si="11"/>
        <v>32.342676648735605</v>
      </c>
      <c r="F87" s="1">
        <f t="shared" si="2"/>
        <v>1.4481754342752597E-2</v>
      </c>
      <c r="G87" s="53">
        <f>'Age data'!M91*Customisation!$H$22</f>
        <v>3.8056E-4</v>
      </c>
      <c r="H87" s="53">
        <f t="shared" si="3"/>
        <v>1.1911951169389113E-5</v>
      </c>
      <c r="I87" s="53">
        <f>'Age data'!N91*Customisation!$H$22</f>
        <v>2.9535999999999999E-4</v>
      </c>
      <c r="J87" s="54">
        <f t="shared" si="4"/>
        <v>9.2450964299736393E-6</v>
      </c>
      <c r="K87" s="53">
        <f>I87*'Life table'!I85</f>
        <v>1.6570357160452024E-3</v>
      </c>
      <c r="L87" s="53">
        <f>J87*'Life table'!J85</f>
        <v>5.1867060477885676E-5</v>
      </c>
      <c r="M87" s="53">
        <f t="shared" si="5"/>
        <v>2.8579488000000003E-4</v>
      </c>
      <c r="N87" s="53">
        <f>((G87-I87)*$AW$5+I87*$AW$6)/(1+Customisation!$H$21)^($A87-Customisation!$E$13)</f>
        <v>8.64863316839351E-6</v>
      </c>
      <c r="O87" s="53">
        <f>G87*Customisation!$H$17</f>
        <v>0.65357374400000001</v>
      </c>
      <c r="P87" s="109">
        <f>O87/(1+Customisation!$H$21)^($A87-Customisation!$E$13)</f>
        <v>2.0457584938308862E-2</v>
      </c>
      <c r="Q87" s="53">
        <f>IF($A87&lt;Customisation!$H$13,G87,G87*(1-Customisation!$H$11*Customisation!$H$12))</f>
        <v>1.5953075200000002E-4</v>
      </c>
      <c r="R87" s="53">
        <f>IF($A87&lt;Customisation!$H$13,H87,H87*(1-Customisation!$H$11*Customisation!$H$12))</f>
        <v>4.9934899302079163E-6</v>
      </c>
      <c r="S87" s="53">
        <f>IF($A87&lt;Customisation!$H$13,I87,I87*(1-Customisation!$H$11*Customisation!$H$12))</f>
        <v>1.2381491199999999E-4</v>
      </c>
      <c r="T87" s="53">
        <f>IF($A87&lt;Customisation!$H$13,J87,J87*(1-Customisation!$H$11*Customisation!$H$12))</f>
        <v>3.8755444234449501E-6</v>
      </c>
      <c r="U87" s="53">
        <f>IF($A87&lt;Customisation!$H$13,K87,K87*(1-Customisation!$H$11*Customisation!$H$12))</f>
        <v>6.9462937216614891E-4</v>
      </c>
      <c r="V87" s="53">
        <f>IF($A87&lt;Customisation!$H$13,L87,L87*(1-Customisation!$H$11*Customisation!$H$12))</f>
        <v>2.1742671752329675E-5</v>
      </c>
      <c r="W87" s="53">
        <f>IF($A87&lt;Customisation!$H$13,M87,M87*(1-Customisation!$H$11*Customisation!$H$12))</f>
        <v>1.1980521369600002E-4</v>
      </c>
      <c r="X87" s="53">
        <f>IF($A87&lt;Customisation!$H$13,N87,N87*(1-Customisation!$H$11*Customisation!$H$12))</f>
        <v>3.6255070241905595E-6</v>
      </c>
      <c r="Y87" s="53">
        <f>IF($A87&lt;Customisation!$H$13,O87,O87*(1-Customisation!$H$11*Customisation!$H$12))</f>
        <v>0.2739781134848</v>
      </c>
      <c r="Z87" s="53">
        <f>IF($A87&lt;Customisation!$H$13,P87,P87*(1-Customisation!$H$11*Customisation!$H$12))</f>
        <v>8.5758196061390748E-3</v>
      </c>
      <c r="AA87" s="53">
        <f t="shared" ref="AA87:AJ87" si="115">G87-Q87</f>
        <v>2.2102924799999999E-4</v>
      </c>
      <c r="AB87" s="53">
        <f t="shared" si="115"/>
        <v>6.9184612391811969E-6</v>
      </c>
      <c r="AC87" s="53">
        <f t="shared" si="115"/>
        <v>1.71545088E-4</v>
      </c>
      <c r="AD87" s="53">
        <f t="shared" si="115"/>
        <v>5.3695520065286891E-6</v>
      </c>
      <c r="AE87" s="53">
        <f t="shared" si="115"/>
        <v>9.6240634387905345E-4</v>
      </c>
      <c r="AF87" s="53">
        <f t="shared" si="115"/>
        <v>3.0124388725556001E-5</v>
      </c>
      <c r="AG87" s="53">
        <f t="shared" si="115"/>
        <v>1.65989666304E-4</v>
      </c>
      <c r="AH87" s="53">
        <f t="shared" si="115"/>
        <v>5.0231261442029501E-6</v>
      </c>
      <c r="AI87" s="53">
        <f t="shared" si="115"/>
        <v>0.37959563051520001</v>
      </c>
      <c r="AJ87" s="53">
        <f t="shared" si="115"/>
        <v>1.1881765332169787E-2</v>
      </c>
      <c r="AK87" s="1"/>
      <c r="AL87" s="55">
        <f t="shared" si="7"/>
        <v>38.055999999999997</v>
      </c>
      <c r="AM87" s="55">
        <f t="shared" si="8"/>
        <v>15.953075200000002</v>
      </c>
      <c r="AN87" s="1"/>
      <c r="AO87" s="1"/>
      <c r="AP87" s="1"/>
      <c r="AQ87" s="1"/>
      <c r="AR87" s="1"/>
      <c r="AS87" s="1"/>
      <c r="AT87" s="1"/>
      <c r="AU87" s="1"/>
      <c r="AV87" s="1"/>
      <c r="AW87" s="1"/>
      <c r="AX87" s="1"/>
      <c r="AY87" s="53">
        <f>IF($A87&lt;Customisation!$H$13,G87,G87*(1-Customisation!$H$24*Customisation!$H$12))</f>
        <v>1.3608825600000001E-4</v>
      </c>
      <c r="AZ87" s="53">
        <f>IF($A87&lt;Customisation!$H$13,H87,H87*(1-Customisation!$H$24*Customisation!$H$12))</f>
        <v>4.2597137381735474E-6</v>
      </c>
      <c r="BA87" s="53">
        <f>IF($A87&lt;Customisation!$H$13,I87,I87*(1-Customisation!$H$24*Customisation!$H$12))</f>
        <v>1.0562073600000001E-4</v>
      </c>
      <c r="BB87" s="53">
        <f>IF($A87&lt;Customisation!$H$13,J87,J87*(1-Customisation!$H$24*Customisation!$H$12))</f>
        <v>3.3060464833585735E-6</v>
      </c>
      <c r="BC87" s="53">
        <f>IF($A87&lt;Customisation!$H$13,K87,K87*(1-Customisation!$H$24*Customisation!$H$12))</f>
        <v>5.9255597205776439E-4</v>
      </c>
      <c r="BD87" s="53">
        <f>IF($A87&lt;Customisation!$H$13,L87,L87*(1-Customisation!$H$24*Customisation!$H$12))</f>
        <v>1.8547660826891919E-5</v>
      </c>
      <c r="BE87" s="53">
        <f>IF($A87&lt;Customisation!$H$13,M87,M87*(1-Customisation!$H$24*Customisation!$H$12))</f>
        <v>1.0220024908800001E-4</v>
      </c>
      <c r="BF87" s="53">
        <f>IF($A87&lt;Customisation!$H$13,N87,N87*(1-Customisation!$H$24*Customisation!$H$12))</f>
        <v>3.0927512210175194E-6</v>
      </c>
      <c r="BG87" s="53">
        <f>IF($A87&lt;Customisation!$H$13,O87,O87*(1-Customisation!$H$24*Customisation!$H$12))</f>
        <v>0.23371797085440002</v>
      </c>
      <c r="BH87" s="53">
        <f>IF($A87&lt;Customisation!$H$13,P87,P87*(1-Customisation!$H$24*Customisation!$H$12))</f>
        <v>7.3156323739392501E-3</v>
      </c>
      <c r="BI87" s="53">
        <f t="shared" si="88"/>
        <v>2.3442496000000007E-5</v>
      </c>
      <c r="BJ87" s="53">
        <f t="shared" si="89"/>
        <v>7.3377619203436889E-7</v>
      </c>
      <c r="BK87" s="53">
        <f t="shared" si="90"/>
        <v>1.8194175999999983E-5</v>
      </c>
      <c r="BL87" s="53">
        <f t="shared" si="91"/>
        <v>5.6949794008637656E-7</v>
      </c>
      <c r="BM87" s="53">
        <f t="shared" si="92"/>
        <v>1.0207340010838452E-4</v>
      </c>
      <c r="BN87" s="53">
        <f t="shared" si="93"/>
        <v>3.1950109254377556E-6</v>
      </c>
      <c r="BO87" s="53">
        <f t="shared" si="94"/>
        <v>1.7604964608000005E-5</v>
      </c>
      <c r="BP87" s="53">
        <f t="shared" si="95"/>
        <v>5.3275580317304003E-7</v>
      </c>
      <c r="BQ87" s="53">
        <f t="shared" si="96"/>
        <v>4.0260142630399981E-2</v>
      </c>
      <c r="BR87" s="53">
        <f t="shared" si="97"/>
        <v>1.2601872321998248E-3</v>
      </c>
    </row>
    <row r="88" spans="1:70" ht="14.25" customHeight="1" x14ac:dyDescent="0.3">
      <c r="A88" s="1">
        <f t="shared" si="34"/>
        <v>84</v>
      </c>
      <c r="B88" s="52">
        <f>'Life table'!D86</f>
        <v>0.41250921714216415</v>
      </c>
      <c r="C88" s="52">
        <f>IF($A88&lt;Customisation!$H$13,0,B88)/LOOKUP(Customisation!$H$13,$A$4:$A$104,$B$4:$B$104)</f>
        <v>0.41837828794272214</v>
      </c>
      <c r="D88" s="1">
        <f>IF($A88&lt;=Customisation!$H$13,1,1/(1+Customisation!$H$21)^($A88-Customisation!$H$13))</f>
        <v>2.9810582823781274E-2</v>
      </c>
      <c r="E88" s="1">
        <f t="shared" si="11"/>
        <v>32.373977760700576</v>
      </c>
      <c r="F88" s="1">
        <f t="shared" si="2"/>
        <v>1.2472100604388329E-2</v>
      </c>
      <c r="G88" s="53">
        <f>'Age data'!M92*Customisation!$H$22</f>
        <v>4.3948999999999995E-4</v>
      </c>
      <c r="H88" s="53">
        <f t="shared" si="3"/>
        <v>1.3101453045223631E-5</v>
      </c>
      <c r="I88" s="53">
        <f>'Age data'!N92*Customisation!$H$22</f>
        <v>3.4079999999999999E-4</v>
      </c>
      <c r="J88" s="54">
        <f t="shared" si="4"/>
        <v>1.0159446626344658E-5</v>
      </c>
      <c r="K88" s="53">
        <f>I88*'Life table'!I86</f>
        <v>1.7554913487315624E-3</v>
      </c>
      <c r="L88" s="53">
        <f>J88*'Life table'!J86</f>
        <v>5.2332220247793737E-5</v>
      </c>
      <c r="M88" s="53">
        <f t="shared" si="5"/>
        <v>3.2994835999999996E-4</v>
      </c>
      <c r="N88" s="53">
        <f>((G88-I88)*$AW$5+I88*$AW$6)/(1+Customisation!$H$21)^($A88-Customisation!$E$13)</f>
        <v>9.5092549900710247E-6</v>
      </c>
      <c r="O88" s="53">
        <f>G88*Customisation!$H$17</f>
        <v>0.754780126</v>
      </c>
      <c r="P88" s="109">
        <f>O88/(1+Customisation!$H$21)^($A88-Customisation!$E$13)</f>
        <v>2.2500435459867067E-2</v>
      </c>
      <c r="Q88" s="53">
        <f>IF($A88&lt;Customisation!$H$13,G88,G88*(1-Customisation!$H$11*Customisation!$H$12))</f>
        <v>1.8423420799999998E-4</v>
      </c>
      <c r="R88" s="53">
        <f>IF($A88&lt;Customisation!$H$13,H88,H88*(1-Customisation!$H$11*Customisation!$H$12))</f>
        <v>5.4921291165577463E-6</v>
      </c>
      <c r="S88" s="53">
        <f>IF($A88&lt;Customisation!$H$13,I88,I88*(1-Customisation!$H$11*Customisation!$H$12))</f>
        <v>1.4286335999999999E-4</v>
      </c>
      <c r="T88" s="53">
        <f>IF($A88&lt;Customisation!$H$13,J88,J88*(1-Customisation!$H$11*Customisation!$H$12))</f>
        <v>4.2588400257636811E-6</v>
      </c>
      <c r="U88" s="53">
        <f>IF($A88&lt;Customisation!$H$13,K88,K88*(1-Customisation!$H$11*Customisation!$H$12))</f>
        <v>7.3590197338827099E-4</v>
      </c>
      <c r="V88" s="53">
        <f>IF($A88&lt;Customisation!$H$13,L88,L88*(1-Customisation!$H$11*Customisation!$H$12))</f>
        <v>2.1937666727875136E-5</v>
      </c>
      <c r="W88" s="53">
        <f>IF($A88&lt;Customisation!$H$13,M88,M88*(1-Customisation!$H$11*Customisation!$H$12))</f>
        <v>1.3831435251199998E-4</v>
      </c>
      <c r="X88" s="53">
        <f>IF($A88&lt;Customisation!$H$13,N88,N88*(1-Customisation!$H$11*Customisation!$H$12))</f>
        <v>3.9862796918377736E-6</v>
      </c>
      <c r="Y88" s="53">
        <f>IF($A88&lt;Customisation!$H$13,O88,O88*(1-Customisation!$H$11*Customisation!$H$12))</f>
        <v>0.31640382881919998</v>
      </c>
      <c r="Z88" s="53">
        <f>IF($A88&lt;Customisation!$H$13,P88,P88*(1-Customisation!$H$11*Customisation!$H$12))</f>
        <v>9.4321825447762752E-3</v>
      </c>
      <c r="AA88" s="53">
        <f t="shared" ref="AA88:AJ88" si="116">G88-Q88</f>
        <v>2.55255792E-4</v>
      </c>
      <c r="AB88" s="53">
        <f t="shared" si="116"/>
        <v>7.6093239286658845E-6</v>
      </c>
      <c r="AC88" s="53">
        <f t="shared" si="116"/>
        <v>1.9793664E-4</v>
      </c>
      <c r="AD88" s="53">
        <f t="shared" si="116"/>
        <v>5.9006066005809766E-6</v>
      </c>
      <c r="AE88" s="53">
        <f t="shared" si="116"/>
        <v>1.0195893753432914E-3</v>
      </c>
      <c r="AF88" s="53">
        <f t="shared" si="116"/>
        <v>3.0394553519918601E-5</v>
      </c>
      <c r="AG88" s="53">
        <f t="shared" si="116"/>
        <v>1.9163400748799998E-4</v>
      </c>
      <c r="AH88" s="53">
        <f t="shared" si="116"/>
        <v>5.5229752982332511E-6</v>
      </c>
      <c r="AI88" s="53">
        <f t="shared" si="116"/>
        <v>0.43837629718080001</v>
      </c>
      <c r="AJ88" s="53">
        <f t="shared" si="116"/>
        <v>1.3068252915090792E-2</v>
      </c>
      <c r="AK88" s="1"/>
      <c r="AL88" s="55">
        <f t="shared" si="7"/>
        <v>43.948999999999998</v>
      </c>
      <c r="AM88" s="55">
        <f t="shared" si="8"/>
        <v>18.423420799999999</v>
      </c>
      <c r="AN88" s="1"/>
      <c r="AO88" s="1"/>
      <c r="AP88" s="1"/>
      <c r="AQ88" s="1"/>
      <c r="AR88" s="1"/>
      <c r="AS88" s="1"/>
      <c r="AT88" s="1"/>
      <c r="AU88" s="1"/>
      <c r="AV88" s="1"/>
      <c r="AW88" s="1"/>
      <c r="AX88" s="1"/>
      <c r="AY88" s="53">
        <f>IF($A88&lt;Customisation!$H$13,G88,G88*(1-Customisation!$H$24*Customisation!$H$12))</f>
        <v>1.5716162400000001E-4</v>
      </c>
      <c r="AZ88" s="53">
        <f>IF($A88&lt;Customisation!$H$13,H88,H88*(1-Customisation!$H$24*Customisation!$H$12))</f>
        <v>4.6850796089719711E-6</v>
      </c>
      <c r="BA88" s="53">
        <f>IF($A88&lt;Customisation!$H$13,I88,I88*(1-Customisation!$H$24*Customisation!$H$12))</f>
        <v>1.2187008E-4</v>
      </c>
      <c r="BB88" s="53">
        <f>IF($A88&lt;Customisation!$H$13,J88,J88*(1-Customisation!$H$24*Customisation!$H$12))</f>
        <v>3.63301811358085E-6</v>
      </c>
      <c r="BC88" s="53">
        <f>IF($A88&lt;Customisation!$H$13,K88,K88*(1-Customisation!$H$24*Customisation!$H$12))</f>
        <v>6.2776370630640674E-4</v>
      </c>
      <c r="BD88" s="53">
        <f>IF($A88&lt;Customisation!$H$13,L88,L88*(1-Customisation!$H$24*Customisation!$H$12))</f>
        <v>1.8714001960611043E-5</v>
      </c>
      <c r="BE88" s="53">
        <f>IF($A88&lt;Customisation!$H$13,M88,M88*(1-Customisation!$H$24*Customisation!$H$12))</f>
        <v>1.1798953353599999E-4</v>
      </c>
      <c r="BF88" s="53">
        <f>IF($A88&lt;Customisation!$H$13,N88,N88*(1-Customisation!$H$24*Customisation!$H$12))</f>
        <v>3.4005095844493988E-6</v>
      </c>
      <c r="BG88" s="53">
        <f>IF($A88&lt;Customisation!$H$13,O88,O88*(1-Customisation!$H$24*Customisation!$H$12))</f>
        <v>0.26990937305760004</v>
      </c>
      <c r="BH88" s="53">
        <f>IF($A88&lt;Customisation!$H$13,P88,P88*(1-Customisation!$H$24*Customisation!$H$12))</f>
        <v>8.0461557204484641E-3</v>
      </c>
      <c r="BI88" s="53">
        <f t="shared" si="88"/>
        <v>2.7072583999999971E-5</v>
      </c>
      <c r="BJ88" s="53">
        <f t="shared" si="89"/>
        <v>8.0704950758577514E-7</v>
      </c>
      <c r="BK88" s="53">
        <f t="shared" si="90"/>
        <v>2.0993279999999986E-5</v>
      </c>
      <c r="BL88" s="53">
        <f t="shared" si="91"/>
        <v>6.2582191218283108E-7</v>
      </c>
      <c r="BM88" s="53">
        <f t="shared" si="92"/>
        <v>1.0813826708186425E-4</v>
      </c>
      <c r="BN88" s="53">
        <f t="shared" si="93"/>
        <v>3.2236647672640929E-6</v>
      </c>
      <c r="BO88" s="53">
        <f t="shared" si="94"/>
        <v>2.032481897599999E-5</v>
      </c>
      <c r="BP88" s="53">
        <f t="shared" si="95"/>
        <v>5.8577010738837482E-7</v>
      </c>
      <c r="BQ88" s="53">
        <f t="shared" si="96"/>
        <v>4.649445576159994E-2</v>
      </c>
      <c r="BR88" s="53">
        <f t="shared" si="97"/>
        <v>1.3860268243278111E-3</v>
      </c>
    </row>
    <row r="89" spans="1:70" ht="14.25" customHeight="1" x14ac:dyDescent="0.3">
      <c r="A89" s="1">
        <f t="shared" si="34"/>
        <v>85</v>
      </c>
      <c r="B89" s="52">
        <f>'Life table'!D87</f>
        <v>0.3662586837161847</v>
      </c>
      <c r="C89" s="52">
        <f>IF($A89&lt;Customisation!$H$13,0,B89)/LOOKUP(Customisation!$H$13,$A$4:$A$104,$B$4:$B$104)</f>
        <v>0.37146971429858416</v>
      </c>
      <c r="D89" s="1">
        <f>IF($A89&lt;=Customisation!$H$13,1,1/(1+Customisation!$H$21)^($A89-Customisation!$H$13))</f>
        <v>2.8391031260744073E-2</v>
      </c>
      <c r="E89" s="1">
        <f t="shared" si="11"/>
        <v>32.403788343524354</v>
      </c>
      <c r="F89" s="1">
        <f t="shared" si="2"/>
        <v>1.0546408271070772E-2</v>
      </c>
      <c r="G89" s="53">
        <f>'Age data'!M93*Customisation!$H$22</f>
        <v>1.5123E-4</v>
      </c>
      <c r="H89" s="53">
        <f t="shared" si="3"/>
        <v>4.2935756575623265E-6</v>
      </c>
      <c r="I89" s="53">
        <f>'Age data'!N93*Customisation!$H$22</f>
        <v>1.3915999999999999E-4</v>
      </c>
      <c r="J89" s="54">
        <f t="shared" si="4"/>
        <v>3.9508959102451452E-6</v>
      </c>
      <c r="K89" s="53">
        <f>I89*'Life table'!I87</f>
        <v>6.5939872918118175E-4</v>
      </c>
      <c r="L89" s="53">
        <f>J89*'Life table'!J87</f>
        <v>1.8721009933477847E-5</v>
      </c>
      <c r="M89" s="53">
        <f t="shared" si="5"/>
        <v>1.2106636000000001E-4</v>
      </c>
      <c r="N89" s="53">
        <f>((G89-I89)*$AW$5+I89*$AW$6)/(1+Customisation!$H$21)^($A89-Customisation!$E$13)</f>
        <v>3.3279802603623951E-6</v>
      </c>
      <c r="O89" s="53">
        <f>G89*Customisation!$H$17</f>
        <v>0.25972240200000002</v>
      </c>
      <c r="P89" s="109">
        <f>O89/(1+Customisation!$H$21)^($A89-Customisation!$E$13)</f>
        <v>7.3737868342975393E-3</v>
      </c>
      <c r="Q89" s="53">
        <f>IF($A89&lt;Customisation!$H$13,G89,G89*(1-Customisation!$H$11*Customisation!$H$12))</f>
        <v>6.3395616000000004E-5</v>
      </c>
      <c r="R89" s="53">
        <f>IF($A89&lt;Customisation!$H$13,H89,H89*(1-Customisation!$H$11*Customisation!$H$12))</f>
        <v>1.7998669156501273E-6</v>
      </c>
      <c r="S89" s="53">
        <f>IF($A89&lt;Customisation!$H$13,I89,I89*(1-Customisation!$H$11*Customisation!$H$12))</f>
        <v>5.8335871999999995E-5</v>
      </c>
      <c r="T89" s="53">
        <f>IF($A89&lt;Customisation!$H$13,J89,J89*(1-Customisation!$H$11*Customisation!$H$12))</f>
        <v>1.6562155655747649E-6</v>
      </c>
      <c r="U89" s="53">
        <f>IF($A89&lt;Customisation!$H$13,K89,K89*(1-Customisation!$H$11*Customisation!$H$12))</f>
        <v>2.7641994727275142E-4</v>
      </c>
      <c r="V89" s="53">
        <f>IF($A89&lt;Customisation!$H$13,L89,L89*(1-Customisation!$H$11*Customisation!$H$12))</f>
        <v>7.847847364113914E-6</v>
      </c>
      <c r="W89" s="53">
        <f>IF($A89&lt;Customisation!$H$13,M89,M89*(1-Customisation!$H$11*Customisation!$H$12))</f>
        <v>5.0751018112000007E-5</v>
      </c>
      <c r="X89" s="53">
        <f>IF($A89&lt;Customisation!$H$13,N89,N89*(1-Customisation!$H$11*Customisation!$H$12))</f>
        <v>1.3950893251439161E-6</v>
      </c>
      <c r="Y89" s="53">
        <f>IF($A89&lt;Customisation!$H$13,O89,O89*(1-Customisation!$H$11*Customisation!$H$12))</f>
        <v>0.10887563091840001</v>
      </c>
      <c r="Z89" s="53">
        <f>IF($A89&lt;Customisation!$H$13,P89,P89*(1-Customisation!$H$11*Customisation!$H$12))</f>
        <v>3.0910914409375285E-3</v>
      </c>
      <c r="AA89" s="53">
        <f t="shared" ref="AA89:AJ89" si="117">G89-Q89</f>
        <v>8.7834383999999997E-5</v>
      </c>
      <c r="AB89" s="53">
        <f t="shared" si="117"/>
        <v>2.4937087419121992E-6</v>
      </c>
      <c r="AC89" s="53">
        <f t="shared" si="117"/>
        <v>8.0824127999999987E-5</v>
      </c>
      <c r="AD89" s="53">
        <f t="shared" si="117"/>
        <v>2.2946803446703801E-6</v>
      </c>
      <c r="AE89" s="53">
        <f t="shared" si="117"/>
        <v>3.8297878190843033E-4</v>
      </c>
      <c r="AF89" s="53">
        <f t="shared" si="117"/>
        <v>1.0873162569363933E-5</v>
      </c>
      <c r="AG89" s="53">
        <f t="shared" si="117"/>
        <v>7.0315341888E-5</v>
      </c>
      <c r="AH89" s="53">
        <f t="shared" si="117"/>
        <v>1.932890935218479E-6</v>
      </c>
      <c r="AI89" s="53">
        <f t="shared" si="117"/>
        <v>0.1508467710816</v>
      </c>
      <c r="AJ89" s="53">
        <f t="shared" si="117"/>
        <v>4.2826953933600108E-3</v>
      </c>
      <c r="AK89" s="1"/>
      <c r="AL89" s="55">
        <f t="shared" si="7"/>
        <v>15.122999999999999</v>
      </c>
      <c r="AM89" s="55">
        <f t="shared" si="8"/>
        <v>6.3395616000000006</v>
      </c>
      <c r="AN89" s="1"/>
      <c r="AO89" s="1"/>
      <c r="AP89" s="1"/>
      <c r="AQ89" s="1"/>
      <c r="AR89" s="1"/>
      <c r="AS89" s="1"/>
      <c r="AT89" s="1"/>
      <c r="AU89" s="1"/>
      <c r="AV89" s="1"/>
      <c r="AW89" s="1"/>
      <c r="AX89" s="1"/>
      <c r="AY89" s="53">
        <f>IF($A89&lt;Customisation!$H$13,G89,G89*(1-Customisation!$H$24*Customisation!$H$12))</f>
        <v>5.4079848000000001E-5</v>
      </c>
      <c r="AZ89" s="53">
        <f>IF($A89&lt;Customisation!$H$13,H89,H89*(1-Customisation!$H$24*Customisation!$H$12))</f>
        <v>1.5353826551442881E-6</v>
      </c>
      <c r="BA89" s="53">
        <f>IF($A89&lt;Customisation!$H$13,I89,I89*(1-Customisation!$H$24*Customisation!$H$12))</f>
        <v>4.9763616000000003E-5</v>
      </c>
      <c r="BB89" s="53">
        <f>IF($A89&lt;Customisation!$H$13,J89,J89*(1-Customisation!$H$24*Customisation!$H$12))</f>
        <v>1.4128403775036641E-6</v>
      </c>
      <c r="BC89" s="53">
        <f>IF($A89&lt;Customisation!$H$13,K89,K89*(1-Customisation!$H$24*Customisation!$H$12))</f>
        <v>2.3580098555519061E-4</v>
      </c>
      <c r="BD89" s="53">
        <f>IF($A89&lt;Customisation!$H$13,L89,L89*(1-Customisation!$H$24*Customisation!$H$12))</f>
        <v>6.6946331522116788E-6</v>
      </c>
      <c r="BE89" s="53">
        <f>IF($A89&lt;Customisation!$H$13,M89,M89*(1-Customisation!$H$24*Customisation!$H$12))</f>
        <v>4.3293330336000009E-5</v>
      </c>
      <c r="BF89" s="53">
        <f>IF($A89&lt;Customisation!$H$13,N89,N89*(1-Customisation!$H$24*Customisation!$H$12))</f>
        <v>1.1900857411055925E-6</v>
      </c>
      <c r="BG89" s="53">
        <f>IF($A89&lt;Customisation!$H$13,O89,O89*(1-Customisation!$H$24*Customisation!$H$12))</f>
        <v>9.2876730955200021E-2</v>
      </c>
      <c r="BH89" s="53">
        <f>IF($A89&lt;Customisation!$H$13,P89,P89*(1-Customisation!$H$24*Customisation!$H$12))</f>
        <v>2.6368661719448003E-3</v>
      </c>
      <c r="BI89" s="53">
        <f t="shared" si="88"/>
        <v>9.3157680000000023E-6</v>
      </c>
      <c r="BJ89" s="53">
        <f t="shared" si="89"/>
        <v>2.6448426050583923E-7</v>
      </c>
      <c r="BK89" s="53">
        <f t="shared" si="90"/>
        <v>8.5722559999999921E-6</v>
      </c>
      <c r="BL89" s="53">
        <f t="shared" si="91"/>
        <v>2.4337518807110086E-7</v>
      </c>
      <c r="BM89" s="53">
        <f t="shared" si="92"/>
        <v>4.0618961717560809E-5</v>
      </c>
      <c r="BN89" s="53">
        <f t="shared" si="93"/>
        <v>1.1532142119022352E-6</v>
      </c>
      <c r="BO89" s="53">
        <f t="shared" si="94"/>
        <v>7.4576877759999978E-6</v>
      </c>
      <c r="BP89" s="53">
        <f t="shared" si="95"/>
        <v>2.0500358403832361E-7</v>
      </c>
      <c r="BQ89" s="53">
        <f t="shared" si="96"/>
        <v>1.5998899963199989E-2</v>
      </c>
      <c r="BR89" s="53">
        <f t="shared" si="97"/>
        <v>4.5422526899272821E-4</v>
      </c>
    </row>
    <row r="90" spans="1:70" ht="14.25" customHeight="1" x14ac:dyDescent="0.3">
      <c r="A90" s="1">
        <f t="shared" si="34"/>
        <v>86</v>
      </c>
      <c r="B90" s="52">
        <f>'Life table'!D88</f>
        <v>0.31857912827001178</v>
      </c>
      <c r="C90" s="52">
        <f>IF($A90&lt;Customisation!$H$13,0,B90)/LOOKUP(Customisation!$H$13,$A$4:$A$104,$B$4:$B$104)</f>
        <v>0.32311178689119446</v>
      </c>
      <c r="D90" s="1">
        <f>IF($A90&lt;=Customisation!$H$13,1,1/(1+Customisation!$H$21)^($A90-Customisation!$H$13))</f>
        <v>2.7039077391184833E-2</v>
      </c>
      <c r="E90" s="1">
        <f t="shared" si="11"/>
        <v>32.4321793747851</v>
      </c>
      <c r="F90" s="1">
        <f t="shared" si="2"/>
        <v>8.7366446117550286E-3</v>
      </c>
      <c r="G90" s="53">
        <f>'Age data'!M94*Customisation!$H$22</f>
        <v>1.7963000000000001E-4</v>
      </c>
      <c r="H90" s="53">
        <f t="shared" si="3"/>
        <v>4.8570294717785318E-6</v>
      </c>
      <c r="I90" s="53">
        <f>'Age data'!N94*Customisation!$H$22</f>
        <v>1.6471999999999998E-4</v>
      </c>
      <c r="J90" s="54">
        <f t="shared" si="4"/>
        <v>4.4538768278759648E-6</v>
      </c>
      <c r="K90" s="53">
        <f>I90*'Life table'!I88</f>
        <v>7.202805250278979E-4</v>
      </c>
      <c r="L90" s="53">
        <f>J90*'Life table'!J88</f>
        <v>1.9475720859592574E-5</v>
      </c>
      <c r="M90" s="53">
        <f t="shared" si="5"/>
        <v>1.4360460000000002E-4</v>
      </c>
      <c r="N90" s="53">
        <f>((G90-I90)*$AW$5+I90*$AW$6)/(1+Customisation!$H$21)^($A90-Customisation!$E$13)</f>
        <v>3.7594381203611335E-6</v>
      </c>
      <c r="O90" s="53">
        <f>G90*Customisation!$H$17</f>
        <v>0.30849656200000003</v>
      </c>
      <c r="P90" s="109">
        <f>O90/(1+Customisation!$H$21)^($A90-Customisation!$E$13)</f>
        <v>8.3414624148324505E-3</v>
      </c>
      <c r="Q90" s="53">
        <f>IF($A90&lt;Customisation!$H$13,G90,G90*(1-Customisation!$H$11*Customisation!$H$12))</f>
        <v>7.5300896000000012E-5</v>
      </c>
      <c r="R90" s="53">
        <f>IF($A90&lt;Customisation!$H$13,H90,H90*(1-Customisation!$H$11*Customisation!$H$12))</f>
        <v>2.0360667545695608E-6</v>
      </c>
      <c r="S90" s="53">
        <f>IF($A90&lt;Customisation!$H$13,I90,I90*(1-Customisation!$H$11*Customisation!$H$12))</f>
        <v>6.9050623999999998E-5</v>
      </c>
      <c r="T90" s="53">
        <f>IF($A90&lt;Customisation!$H$13,J90,J90*(1-Customisation!$H$11*Customisation!$H$12))</f>
        <v>1.8670651662456046E-6</v>
      </c>
      <c r="U90" s="53">
        <f>IF($A90&lt;Customisation!$H$13,K90,K90*(1-Customisation!$H$11*Customisation!$H$12))</f>
        <v>3.0194159609169479E-4</v>
      </c>
      <c r="V90" s="53">
        <f>IF($A90&lt;Customisation!$H$13,L90,L90*(1-Customisation!$H$11*Customisation!$H$12))</f>
        <v>8.1642221843412074E-6</v>
      </c>
      <c r="W90" s="53">
        <f>IF($A90&lt;Customisation!$H$13,M90,M90*(1-Customisation!$H$11*Customisation!$H$12))</f>
        <v>6.019904832000001E-5</v>
      </c>
      <c r="X90" s="53">
        <f>IF($A90&lt;Customisation!$H$13,N90,N90*(1-Customisation!$H$11*Customisation!$H$12))</f>
        <v>1.5759564600553873E-6</v>
      </c>
      <c r="Y90" s="53">
        <f>IF($A90&lt;Customisation!$H$13,O90,O90*(1-Customisation!$H$11*Customisation!$H$12))</f>
        <v>0.1293217587904</v>
      </c>
      <c r="Z90" s="53">
        <f>IF($A90&lt;Customisation!$H$13,P90,P90*(1-Customisation!$H$11*Customisation!$H$12))</f>
        <v>3.4967410442977632E-3</v>
      </c>
      <c r="AA90" s="53">
        <f t="shared" ref="AA90:AJ90" si="118">G90-Q90</f>
        <v>1.04329104E-4</v>
      </c>
      <c r="AB90" s="53">
        <f t="shared" si="118"/>
        <v>2.820962717208971E-6</v>
      </c>
      <c r="AC90" s="53">
        <f t="shared" si="118"/>
        <v>9.5669375999999983E-5</v>
      </c>
      <c r="AD90" s="53">
        <f t="shared" si="118"/>
        <v>2.5868116616303604E-6</v>
      </c>
      <c r="AE90" s="53">
        <f t="shared" si="118"/>
        <v>4.1833892893620311E-4</v>
      </c>
      <c r="AF90" s="53">
        <f t="shared" si="118"/>
        <v>1.1311498675251367E-5</v>
      </c>
      <c r="AG90" s="53">
        <f t="shared" si="118"/>
        <v>8.3405551680000014E-5</v>
      </c>
      <c r="AH90" s="53">
        <f t="shared" si="118"/>
        <v>2.1834816603057462E-6</v>
      </c>
      <c r="AI90" s="53">
        <f t="shared" si="118"/>
        <v>0.17917480320960003</v>
      </c>
      <c r="AJ90" s="53">
        <f t="shared" si="118"/>
        <v>4.8447213705346878E-3</v>
      </c>
      <c r="AK90" s="1"/>
      <c r="AL90" s="55">
        <f t="shared" si="7"/>
        <v>17.963000000000001</v>
      </c>
      <c r="AM90" s="55">
        <f t="shared" si="8"/>
        <v>7.530089600000001</v>
      </c>
      <c r="AN90" s="1"/>
      <c r="AO90" s="1"/>
      <c r="AP90" s="1"/>
      <c r="AQ90" s="1"/>
      <c r="AR90" s="1"/>
      <c r="AS90" s="1"/>
      <c r="AT90" s="1"/>
      <c r="AU90" s="1"/>
      <c r="AV90" s="1"/>
      <c r="AW90" s="1"/>
      <c r="AX90" s="1"/>
      <c r="AY90" s="53">
        <f>IF($A90&lt;Customisation!$H$13,G90,G90*(1-Customisation!$H$24*Customisation!$H$12))</f>
        <v>6.4235688000000013E-5</v>
      </c>
      <c r="AZ90" s="53">
        <f>IF($A90&lt;Customisation!$H$13,H90,H90*(1-Customisation!$H$24*Customisation!$H$12))</f>
        <v>1.736873739108003E-6</v>
      </c>
      <c r="BA90" s="53">
        <f>IF($A90&lt;Customisation!$H$13,I90,I90*(1-Customisation!$H$24*Customisation!$H$12))</f>
        <v>5.8903872E-5</v>
      </c>
      <c r="BB90" s="53">
        <f>IF($A90&lt;Customisation!$H$13,J90,J90*(1-Customisation!$H$24*Customisation!$H$12))</f>
        <v>1.5927063536484451E-6</v>
      </c>
      <c r="BC90" s="53">
        <f>IF($A90&lt;Customisation!$H$13,K90,K90*(1-Customisation!$H$24*Customisation!$H$12))</f>
        <v>2.5757231574997632E-4</v>
      </c>
      <c r="BD90" s="53">
        <f>IF($A90&lt;Customisation!$H$13,L90,L90*(1-Customisation!$H$24*Customisation!$H$12))</f>
        <v>6.9645177793903054E-6</v>
      </c>
      <c r="BE90" s="53">
        <f>IF($A90&lt;Customisation!$H$13,M90,M90*(1-Customisation!$H$24*Customisation!$H$12))</f>
        <v>5.1353004960000009E-5</v>
      </c>
      <c r="BF90" s="53">
        <f>IF($A90&lt;Customisation!$H$13,N90,N90*(1-Customisation!$H$24*Customisation!$H$12))</f>
        <v>1.3443750718411415E-6</v>
      </c>
      <c r="BG90" s="53">
        <f>IF($A90&lt;Customisation!$H$13,O90,O90*(1-Customisation!$H$24*Customisation!$H$12))</f>
        <v>0.11031837057120002</v>
      </c>
      <c r="BH90" s="53">
        <f>IF($A90&lt;Customisation!$H$13,P90,P90*(1-Customisation!$H$24*Customisation!$H$12))</f>
        <v>2.9829069595440844E-3</v>
      </c>
      <c r="BI90" s="53">
        <f t="shared" si="88"/>
        <v>1.1065207999999999E-5</v>
      </c>
      <c r="BJ90" s="53">
        <f t="shared" si="89"/>
        <v>2.9919301546155778E-7</v>
      </c>
      <c r="BK90" s="53">
        <f t="shared" si="90"/>
        <v>1.0146751999999998E-5</v>
      </c>
      <c r="BL90" s="53">
        <f t="shared" si="91"/>
        <v>2.7435881259715945E-7</v>
      </c>
      <c r="BM90" s="53">
        <f t="shared" si="92"/>
        <v>4.4369280341718476E-5</v>
      </c>
      <c r="BN90" s="53">
        <f t="shared" si="93"/>
        <v>1.1997044049509021E-6</v>
      </c>
      <c r="BO90" s="53">
        <f t="shared" si="94"/>
        <v>8.8460433600000011E-6</v>
      </c>
      <c r="BP90" s="53">
        <f t="shared" si="95"/>
        <v>2.3158138821424583E-7</v>
      </c>
      <c r="BQ90" s="53">
        <f t="shared" si="96"/>
        <v>1.9003388219199988E-2</v>
      </c>
      <c r="BR90" s="53">
        <f t="shared" si="97"/>
        <v>5.1383408475367881E-4</v>
      </c>
    </row>
    <row r="91" spans="1:70" ht="14.25" customHeight="1" x14ac:dyDescent="0.3">
      <c r="A91" s="1">
        <f t="shared" si="34"/>
        <v>87</v>
      </c>
      <c r="B91" s="52">
        <f>'Life table'!D89</f>
        <v>0.27105349391469141</v>
      </c>
      <c r="C91" s="52">
        <f>IF($A91&lt;Customisation!$H$13,0,B91)/LOOKUP(Customisation!$H$13,$A$4:$A$104,$B$4:$B$104)</f>
        <v>0.27490997052276606</v>
      </c>
      <c r="D91" s="1">
        <f>IF($A91&lt;=Customisation!$H$13,1,1/(1+Customisation!$H$21)^($A91-Customisation!$H$13))</f>
        <v>2.5751502277318886E-2</v>
      </c>
      <c r="E91" s="1">
        <f t="shared" si="11"/>
        <v>32.459218452176287</v>
      </c>
      <c r="F91" s="1">
        <f t="shared" si="2"/>
        <v>7.0793447319746775E-3</v>
      </c>
      <c r="G91" s="53">
        <f>'Age data'!M95*Customisation!$H$22</f>
        <v>2.1796999999999997E-4</v>
      </c>
      <c r="H91" s="53">
        <f t="shared" si="3"/>
        <v>5.6130549513871968E-6</v>
      </c>
      <c r="I91" s="53">
        <f>'Age data'!N95*Customisation!$H$22</f>
        <v>2.0022E-4</v>
      </c>
      <c r="J91" s="54">
        <f t="shared" si="4"/>
        <v>5.1559657859647876E-6</v>
      </c>
      <c r="K91" s="53">
        <f>I91*'Life table'!I89</f>
        <v>8.1125009590883135E-4</v>
      </c>
      <c r="L91" s="53">
        <f>J91*'Life table'!J89</f>
        <v>2.0890908692271434E-5</v>
      </c>
      <c r="M91" s="53">
        <f t="shared" si="5"/>
        <v>1.7437316E-4</v>
      </c>
      <c r="N91" s="53">
        <f>((G91-I91)*$AW$5+I91*$AW$6)/(1+Customisation!$H$21)^($A91-Customisation!$E$13)</f>
        <v>4.3476193353393773E-6</v>
      </c>
      <c r="O91" s="53">
        <f>G91*Customisation!$H$17</f>
        <v>0.37434167799999996</v>
      </c>
      <c r="P91" s="109">
        <f>O91/(1+Customisation!$H$21)^($A91-Customisation!$E$13)</f>
        <v>9.6398605735123714E-3</v>
      </c>
      <c r="Q91" s="53">
        <f>IF($A91&lt;Customisation!$H$13,G91,G91*(1-Customisation!$H$11*Customisation!$H$12))</f>
        <v>9.1373023999999993E-5</v>
      </c>
      <c r="R91" s="53">
        <f>IF($A91&lt;Customisation!$H$13,H91,H91*(1-Customisation!$H$11*Customisation!$H$12))</f>
        <v>2.3529926356215132E-6</v>
      </c>
      <c r="S91" s="53">
        <f>IF($A91&lt;Customisation!$H$13,I91,I91*(1-Customisation!$H$11*Customisation!$H$12))</f>
        <v>8.3932224000000008E-5</v>
      </c>
      <c r="T91" s="53">
        <f>IF($A91&lt;Customisation!$H$13,J91,J91*(1-Customisation!$H$11*Customisation!$H$12))</f>
        <v>2.1613808574764392E-6</v>
      </c>
      <c r="U91" s="53">
        <f>IF($A91&lt;Customisation!$H$13,K91,K91*(1-Customisation!$H$11*Customisation!$H$12))</f>
        <v>3.4007604020498211E-4</v>
      </c>
      <c r="V91" s="53">
        <f>IF($A91&lt;Customisation!$H$13,L91,L91*(1-Customisation!$H$11*Customisation!$H$12))</f>
        <v>8.7574689238001849E-6</v>
      </c>
      <c r="W91" s="53">
        <f>IF($A91&lt;Customisation!$H$13,M91,M91*(1-Customisation!$H$11*Customisation!$H$12))</f>
        <v>7.3097228672000004E-5</v>
      </c>
      <c r="X91" s="53">
        <f>IF($A91&lt;Customisation!$H$13,N91,N91*(1-Customisation!$H$11*Customisation!$H$12))</f>
        <v>1.8225220253742671E-6</v>
      </c>
      <c r="Y91" s="53">
        <f>IF($A91&lt;Customisation!$H$13,O91,O91*(1-Customisation!$H$11*Customisation!$H$12))</f>
        <v>0.15692403141759997</v>
      </c>
      <c r="Z91" s="53">
        <f>IF($A91&lt;Customisation!$H$13,P91,P91*(1-Customisation!$H$11*Customisation!$H$12))</f>
        <v>4.0410295524163859E-3</v>
      </c>
      <c r="AA91" s="53">
        <f t="shared" ref="AA91:AJ91" si="119">G91-Q91</f>
        <v>1.2659697599999998E-4</v>
      </c>
      <c r="AB91" s="53">
        <f t="shared" si="119"/>
        <v>3.2600623157656836E-6</v>
      </c>
      <c r="AC91" s="53">
        <f t="shared" si="119"/>
        <v>1.16287776E-4</v>
      </c>
      <c r="AD91" s="53">
        <f t="shared" si="119"/>
        <v>2.9945849284883484E-6</v>
      </c>
      <c r="AE91" s="53">
        <f t="shared" si="119"/>
        <v>4.7117405570384923E-4</v>
      </c>
      <c r="AF91" s="53">
        <f t="shared" si="119"/>
        <v>1.2133439768471249E-5</v>
      </c>
      <c r="AG91" s="53">
        <f t="shared" si="119"/>
        <v>1.01275931328E-4</v>
      </c>
      <c r="AH91" s="53">
        <f t="shared" si="119"/>
        <v>2.5250973099651102E-6</v>
      </c>
      <c r="AI91" s="53">
        <f t="shared" si="119"/>
        <v>0.21741764658239998</v>
      </c>
      <c r="AJ91" s="53">
        <f t="shared" si="119"/>
        <v>5.5988310210959855E-3</v>
      </c>
      <c r="AK91" s="1"/>
      <c r="AL91" s="55">
        <f t="shared" si="7"/>
        <v>21.796999999999997</v>
      </c>
      <c r="AM91" s="55">
        <f t="shared" si="8"/>
        <v>9.1373023999999994</v>
      </c>
      <c r="AN91" s="1"/>
      <c r="AO91" s="1"/>
      <c r="AP91" s="1"/>
      <c r="AQ91" s="1"/>
      <c r="AR91" s="1"/>
      <c r="AS91" s="1"/>
      <c r="AT91" s="1"/>
      <c r="AU91" s="1"/>
      <c r="AV91" s="1"/>
      <c r="AW91" s="1"/>
      <c r="AX91" s="1"/>
      <c r="AY91" s="53">
        <f>IF($A91&lt;Customisation!$H$13,G91,G91*(1-Customisation!$H$24*Customisation!$H$12))</f>
        <v>7.7946071999999999E-5</v>
      </c>
      <c r="AZ91" s="53">
        <f>IF($A91&lt;Customisation!$H$13,H91,H91*(1-Customisation!$H$24*Customisation!$H$12))</f>
        <v>2.0072284506160616E-6</v>
      </c>
      <c r="BA91" s="53">
        <f>IF($A91&lt;Customisation!$H$13,I91,I91*(1-Customisation!$H$24*Customisation!$H$12))</f>
        <v>7.1598672000000013E-5</v>
      </c>
      <c r="BB91" s="53">
        <f>IF($A91&lt;Customisation!$H$13,J91,J91*(1-Customisation!$H$24*Customisation!$H$12))</f>
        <v>1.8437733650610083E-6</v>
      </c>
      <c r="BC91" s="53">
        <f>IF($A91&lt;Customisation!$H$13,K91,K91*(1-Customisation!$H$24*Customisation!$H$12))</f>
        <v>2.9010303429699813E-4</v>
      </c>
      <c r="BD91" s="53">
        <f>IF($A91&lt;Customisation!$H$13,L91,L91*(1-Customisation!$H$24*Customisation!$H$12))</f>
        <v>7.4705889483562657E-6</v>
      </c>
      <c r="BE91" s="53">
        <f>IF($A91&lt;Customisation!$H$13,M91,M91*(1-Customisation!$H$24*Customisation!$H$12))</f>
        <v>6.235584201600001E-5</v>
      </c>
      <c r="BF91" s="53">
        <f>IF($A91&lt;Customisation!$H$13,N91,N91*(1-Customisation!$H$24*Customisation!$H$12))</f>
        <v>1.5547086743173615E-6</v>
      </c>
      <c r="BG91" s="53">
        <f>IF($A91&lt;Customisation!$H$13,O91,O91*(1-Customisation!$H$24*Customisation!$H$12))</f>
        <v>0.1338645840528</v>
      </c>
      <c r="BH91" s="53">
        <f>IF($A91&lt;Customisation!$H$13,P91,P91*(1-Customisation!$H$24*Customisation!$H$12))</f>
        <v>3.4472141410880242E-3</v>
      </c>
      <c r="BI91" s="53">
        <f t="shared" si="88"/>
        <v>1.3426951999999994E-5</v>
      </c>
      <c r="BJ91" s="53">
        <f t="shared" si="89"/>
        <v>3.4576418500545164E-7</v>
      </c>
      <c r="BK91" s="53">
        <f t="shared" si="90"/>
        <v>1.2333551999999995E-5</v>
      </c>
      <c r="BL91" s="53">
        <f t="shared" si="91"/>
        <v>3.1760749241543091E-7</v>
      </c>
      <c r="BM91" s="53">
        <f t="shared" si="92"/>
        <v>4.9973005907983986E-5</v>
      </c>
      <c r="BN91" s="53">
        <f t="shared" si="93"/>
        <v>1.2868799754439192E-6</v>
      </c>
      <c r="BO91" s="53">
        <f t="shared" si="94"/>
        <v>1.0741386655999994E-5</v>
      </c>
      <c r="BP91" s="53">
        <f t="shared" si="95"/>
        <v>2.6781335105690563E-7</v>
      </c>
      <c r="BQ91" s="53">
        <f t="shared" si="96"/>
        <v>2.3059447364799979E-2</v>
      </c>
      <c r="BR91" s="53">
        <f t="shared" si="97"/>
        <v>5.938154113283617E-4</v>
      </c>
    </row>
    <row r="92" spans="1:70" ht="14.25" customHeight="1" x14ac:dyDescent="0.3">
      <c r="A92" s="1">
        <f t="shared" si="34"/>
        <v>88</v>
      </c>
      <c r="B92" s="52">
        <f>'Life table'!D90</f>
        <v>0.22544603302860544</v>
      </c>
      <c r="C92" s="52">
        <f>IF($A92&lt;Customisation!$H$13,0,B92)/LOOKUP(Customisation!$H$13,$A$4:$A$104,$B$4:$B$104)</f>
        <v>0.22865361888260544</v>
      </c>
      <c r="D92" s="1">
        <f>IF($A92&lt;=Customisation!$H$13,1,1/(1+Customisation!$H$21)^($A92-Customisation!$H$13))</f>
        <v>2.4525240264113228E-2</v>
      </c>
      <c r="E92" s="1">
        <f t="shared" si="11"/>
        <v>32.484969954453604</v>
      </c>
      <c r="F92" s="1">
        <f t="shared" si="2"/>
        <v>5.6077849403548758E-3</v>
      </c>
      <c r="G92" s="53">
        <f>'Age data'!M96*Customisation!$H$22</f>
        <v>2.7192999999999998E-4</v>
      </c>
      <c r="H92" s="53">
        <f t="shared" si="3"/>
        <v>6.6691485850203099E-6</v>
      </c>
      <c r="I92" s="53">
        <f>'Age data'!N96*Customisation!$H$22</f>
        <v>2.4991999999999999E-4</v>
      </c>
      <c r="J92" s="54">
        <f t="shared" si="4"/>
        <v>6.1293480468071774E-6</v>
      </c>
      <c r="K92" s="53">
        <f>I92*'Life table'!I90</f>
        <v>9.4227763819362516E-4</v>
      </c>
      <c r="L92" s="53">
        <f>J92*'Life table'!J90</f>
        <v>2.310958547219981E-5</v>
      </c>
      <c r="M92" s="53">
        <f t="shared" si="5"/>
        <v>2.1758660000000001E-4</v>
      </c>
      <c r="N92" s="53">
        <f>((G92-I92)*$AW$5+I92*$AW$6)/(1+Customisation!$H$21)^($A92-Customisation!$E$13)</f>
        <v>5.1667421243844004E-6</v>
      </c>
      <c r="O92" s="53">
        <f>G92*Customisation!$H$17</f>
        <v>0.46701258200000001</v>
      </c>
      <c r="P92" s="109">
        <f>O92/(1+Customisation!$H$21)^($A92-Customisation!$E$13)</f>
        <v>1.145359577991388E-2</v>
      </c>
      <c r="Q92" s="53">
        <f>IF($A92&lt;Customisation!$H$13,G92,G92*(1-Customisation!$H$11*Customisation!$H$12))</f>
        <v>1.13993056E-4</v>
      </c>
      <c r="R92" s="53">
        <f>IF($A92&lt;Customisation!$H$13,H92,H92*(1-Customisation!$H$11*Customisation!$H$12))</f>
        <v>2.795707086840514E-6</v>
      </c>
      <c r="S92" s="53">
        <f>IF($A92&lt;Customisation!$H$13,I92,I92*(1-Customisation!$H$11*Customisation!$H$12))</f>
        <v>1.04766464E-4</v>
      </c>
      <c r="T92" s="53">
        <f>IF($A92&lt;Customisation!$H$13,J92,J92*(1-Customisation!$H$11*Customisation!$H$12))</f>
        <v>2.569422701221569E-6</v>
      </c>
      <c r="U92" s="53">
        <f>IF($A92&lt;Customisation!$H$13,K92,K92*(1-Customisation!$H$11*Customisation!$H$12))</f>
        <v>3.9500278593076766E-4</v>
      </c>
      <c r="V92" s="53">
        <f>IF($A92&lt;Customisation!$H$13,L92,L92*(1-Customisation!$H$11*Customisation!$H$12))</f>
        <v>9.6875382299461609E-6</v>
      </c>
      <c r="W92" s="53">
        <f>IF($A92&lt;Customisation!$H$13,M92,M92*(1-Customisation!$H$11*Customisation!$H$12))</f>
        <v>9.1212302720000007E-5</v>
      </c>
      <c r="X92" s="53">
        <f>IF($A92&lt;Customisation!$H$13,N92,N92*(1-Customisation!$H$11*Customisation!$H$12))</f>
        <v>2.1658982985419408E-6</v>
      </c>
      <c r="Y92" s="53">
        <f>IF($A92&lt;Customisation!$H$13,O92,O92*(1-Customisation!$H$11*Customisation!$H$12))</f>
        <v>0.19577167437440002</v>
      </c>
      <c r="Z92" s="53">
        <f>IF($A92&lt;Customisation!$H$13,P92,P92*(1-Customisation!$H$11*Customisation!$H$12))</f>
        <v>4.8013473509398987E-3</v>
      </c>
      <c r="AA92" s="53">
        <f t="shared" ref="AA92:AJ92" si="120">G92-Q92</f>
        <v>1.5793694399999998E-4</v>
      </c>
      <c r="AB92" s="53">
        <f t="shared" si="120"/>
        <v>3.8734414981797959E-6</v>
      </c>
      <c r="AC92" s="53">
        <f t="shared" si="120"/>
        <v>1.45153536E-4</v>
      </c>
      <c r="AD92" s="53">
        <f t="shared" si="120"/>
        <v>3.5599253455856084E-6</v>
      </c>
      <c r="AE92" s="53">
        <f t="shared" si="120"/>
        <v>5.4727485226285745E-4</v>
      </c>
      <c r="AF92" s="53">
        <f t="shared" si="120"/>
        <v>1.3422047242253649E-5</v>
      </c>
      <c r="AG92" s="53">
        <f t="shared" si="120"/>
        <v>1.2637429727999999E-4</v>
      </c>
      <c r="AH92" s="53">
        <f t="shared" si="120"/>
        <v>3.0008438258424596E-6</v>
      </c>
      <c r="AI92" s="53">
        <f t="shared" si="120"/>
        <v>0.27124090762559999</v>
      </c>
      <c r="AJ92" s="53">
        <f t="shared" si="120"/>
        <v>6.6522484289739817E-3</v>
      </c>
      <c r="AK92" s="1"/>
      <c r="AL92" s="55">
        <f t="shared" si="7"/>
        <v>27.192999999999998</v>
      </c>
      <c r="AM92" s="55">
        <f t="shared" si="8"/>
        <v>11.3993056</v>
      </c>
      <c r="AN92" s="1"/>
      <c r="AO92" s="1"/>
      <c r="AP92" s="1"/>
      <c r="AQ92" s="1"/>
      <c r="AR92" s="1"/>
      <c r="AS92" s="1"/>
      <c r="AT92" s="1"/>
      <c r="AU92" s="1"/>
      <c r="AV92" s="1"/>
      <c r="AW92" s="1"/>
      <c r="AX92" s="1"/>
      <c r="AY92" s="53">
        <f>IF($A92&lt;Customisation!$H$13,G92,G92*(1-Customisation!$H$24*Customisation!$H$12))</f>
        <v>9.7242167999999995E-5</v>
      </c>
      <c r="AZ92" s="53">
        <f>IF($A92&lt;Customisation!$H$13,H92,H92*(1-Customisation!$H$24*Customisation!$H$12))</f>
        <v>2.3848875340032629E-6</v>
      </c>
      <c r="BA92" s="53">
        <f>IF($A92&lt;Customisation!$H$13,I92,I92*(1-Customisation!$H$24*Customisation!$H$12))</f>
        <v>8.9371392000000001E-5</v>
      </c>
      <c r="BB92" s="53">
        <f>IF($A92&lt;Customisation!$H$13,J92,J92*(1-Customisation!$H$24*Customisation!$H$12))</f>
        <v>2.1918548615382469E-6</v>
      </c>
      <c r="BC92" s="53">
        <f>IF($A92&lt;Customisation!$H$13,K92,K92*(1-Customisation!$H$24*Customisation!$H$12))</f>
        <v>3.369584834180404E-4</v>
      </c>
      <c r="BD92" s="53">
        <f>IF($A92&lt;Customisation!$H$13,L92,L92*(1-Customisation!$H$24*Customisation!$H$12))</f>
        <v>8.2639877648586526E-6</v>
      </c>
      <c r="BE92" s="53">
        <f>IF($A92&lt;Customisation!$H$13,M92,M92*(1-Customisation!$H$24*Customisation!$H$12))</f>
        <v>7.7808968160000017E-5</v>
      </c>
      <c r="BF92" s="53">
        <f>IF($A92&lt;Customisation!$H$13,N92,N92*(1-Customisation!$H$24*Customisation!$H$12))</f>
        <v>1.8476269836798617E-6</v>
      </c>
      <c r="BG92" s="53">
        <f>IF($A92&lt;Customisation!$H$13,O92,O92*(1-Customisation!$H$24*Customisation!$H$12))</f>
        <v>0.16700369932320003</v>
      </c>
      <c r="BH92" s="53">
        <f>IF($A92&lt;Customisation!$H$13,P92,P92*(1-Customisation!$H$24*Customisation!$H$12))</f>
        <v>4.0958058508972044E-3</v>
      </c>
      <c r="BI92" s="53">
        <f t="shared" si="88"/>
        <v>1.6750888000000003E-5</v>
      </c>
      <c r="BJ92" s="53">
        <f t="shared" si="89"/>
        <v>4.1081955283725113E-7</v>
      </c>
      <c r="BK92" s="53">
        <f t="shared" si="90"/>
        <v>1.5395071999999994E-5</v>
      </c>
      <c r="BL92" s="53">
        <f t="shared" si="91"/>
        <v>3.7756783968332213E-7</v>
      </c>
      <c r="BM92" s="53">
        <f t="shared" si="92"/>
        <v>5.8044302512727259E-5</v>
      </c>
      <c r="BN92" s="53">
        <f t="shared" si="93"/>
        <v>1.4235504650875082E-6</v>
      </c>
      <c r="BO92" s="53">
        <f t="shared" si="94"/>
        <v>1.3403334559999991E-5</v>
      </c>
      <c r="BP92" s="53">
        <f t="shared" si="95"/>
        <v>3.1827131486207912E-7</v>
      </c>
      <c r="BQ92" s="53">
        <f t="shared" si="96"/>
        <v>2.876797505119999E-2</v>
      </c>
      <c r="BR92" s="53">
        <f t="shared" si="97"/>
        <v>7.0554150004269438E-4</v>
      </c>
    </row>
    <row r="93" spans="1:70" ht="14.25" customHeight="1" x14ac:dyDescent="0.3">
      <c r="A93" s="1">
        <f t="shared" si="34"/>
        <v>89</v>
      </c>
      <c r="B93" s="52">
        <f>'Life table'!D91</f>
        <v>0.18336653096381625</v>
      </c>
      <c r="C93" s="52">
        <f>IF($A93&lt;Customisation!$H$13,0,B93)/LOOKUP(Customisation!$H$13,$A$4:$A$104,$B$4:$B$104)</f>
        <v>0.18597542091816716</v>
      </c>
      <c r="D93" s="1">
        <f>IF($A93&lt;=Customisation!$H$13,1,1/(1+Customisation!$H$21)^($A93-Customisation!$H$13))</f>
        <v>2.3357371680107829E-2</v>
      </c>
      <c r="E93" s="1">
        <f t="shared" si="11"/>
        <v>32.509495194717715</v>
      </c>
      <c r="F93" s="1">
        <f t="shared" si="2"/>
        <v>4.3438970297501305E-3</v>
      </c>
      <c r="G93" s="53">
        <f>'Age data'!M97*Customisation!$H$22</f>
        <v>3.4861000000000001E-4</v>
      </c>
      <c r="H93" s="53">
        <f t="shared" si="3"/>
        <v>8.1426133414023904E-6</v>
      </c>
      <c r="I93" s="53">
        <f>'Age data'!N97*Customisation!$H$22</f>
        <v>3.2020999999999997E-4</v>
      </c>
      <c r="J93" s="54">
        <f t="shared" si="4"/>
        <v>7.4792639856873272E-6</v>
      </c>
      <c r="K93" s="53">
        <f>I93*'Life table'!I91</f>
        <v>1.1273951216396164E-3</v>
      </c>
      <c r="L93" s="53">
        <f>J93*'Life table'!J91</f>
        <v>2.6332986886476895E-5</v>
      </c>
      <c r="M93" s="53">
        <f t="shared" si="5"/>
        <v>2.7887947999999998E-4</v>
      </c>
      <c r="N93" s="53">
        <f>((G93-I93)*$AW$5+I93*$AW$6)/(1+Customisation!$H$21)^($A93-Customisation!$E$13)</f>
        <v>6.3068092586688602E-6</v>
      </c>
      <c r="O93" s="53">
        <f>G93*Customisation!$H$17</f>
        <v>0.59870281400000003</v>
      </c>
      <c r="P93" s="109">
        <f>O93/(1+Customisation!$H$21)^($A93-Customisation!$E$13)</f>
        <v>1.3984124152524466E-2</v>
      </c>
      <c r="Q93" s="53">
        <f>IF($A93&lt;Customisation!$H$13,G93,G93*(1-Customisation!$H$11*Customisation!$H$12))</f>
        <v>1.4613731200000001E-4</v>
      </c>
      <c r="R93" s="53">
        <f>IF($A93&lt;Customisation!$H$13,H93,H93*(1-Customisation!$H$11*Customisation!$H$12))</f>
        <v>3.4133835127158823E-6</v>
      </c>
      <c r="S93" s="53">
        <f>IF($A93&lt;Customisation!$H$13,I93,I93*(1-Customisation!$H$11*Customisation!$H$12))</f>
        <v>1.3423203200000001E-4</v>
      </c>
      <c r="T93" s="53">
        <f>IF($A93&lt;Customisation!$H$13,J93,J93*(1-Customisation!$H$11*Customisation!$H$12))</f>
        <v>3.1353074628001277E-6</v>
      </c>
      <c r="U93" s="53">
        <f>IF($A93&lt;Customisation!$H$13,K93,K93*(1-Customisation!$H$11*Customisation!$H$12))</f>
        <v>4.7260403499132717E-4</v>
      </c>
      <c r="V93" s="53">
        <f>IF($A93&lt;Customisation!$H$13,L93,L93*(1-Customisation!$H$11*Customisation!$H$12))</f>
        <v>1.1038788102811115E-5</v>
      </c>
      <c r="W93" s="53">
        <f>IF($A93&lt;Customisation!$H$13,M93,M93*(1-Customisation!$H$11*Customisation!$H$12))</f>
        <v>1.16906278016E-4</v>
      </c>
      <c r="X93" s="53">
        <f>IF($A93&lt;Customisation!$H$13,N93,N93*(1-Customisation!$H$11*Customisation!$H$12))</f>
        <v>2.6438144412339863E-6</v>
      </c>
      <c r="Y93" s="53">
        <f>IF($A93&lt;Customisation!$H$13,O93,O93*(1-Customisation!$H$11*Customisation!$H$12))</f>
        <v>0.25097621962880001</v>
      </c>
      <c r="Z93" s="53">
        <f>IF($A93&lt;Customisation!$H$13,P93,P93*(1-Customisation!$H$11*Customisation!$H$12))</f>
        <v>5.8621448447382565E-3</v>
      </c>
      <c r="AA93" s="53">
        <f t="shared" ref="AA93:AJ93" si="121">G93-Q93</f>
        <v>2.02472688E-4</v>
      </c>
      <c r="AB93" s="53">
        <f t="shared" si="121"/>
        <v>4.7292298286865081E-6</v>
      </c>
      <c r="AC93" s="53">
        <f t="shared" si="121"/>
        <v>1.8597796799999997E-4</v>
      </c>
      <c r="AD93" s="53">
        <f t="shared" si="121"/>
        <v>4.3439565228872E-6</v>
      </c>
      <c r="AE93" s="53">
        <f t="shared" si="121"/>
        <v>6.5479108664828918E-4</v>
      </c>
      <c r="AF93" s="53">
        <f t="shared" si="121"/>
        <v>1.529419878366578E-5</v>
      </c>
      <c r="AG93" s="53">
        <f t="shared" si="121"/>
        <v>1.6197320198399999E-4</v>
      </c>
      <c r="AH93" s="53">
        <f t="shared" si="121"/>
        <v>3.662994817434874E-6</v>
      </c>
      <c r="AI93" s="53">
        <f t="shared" si="121"/>
        <v>0.34772659437120002</v>
      </c>
      <c r="AJ93" s="53">
        <f t="shared" si="121"/>
        <v>8.1219793077862094E-3</v>
      </c>
      <c r="AK93" s="1"/>
      <c r="AL93" s="55">
        <f t="shared" si="7"/>
        <v>34.861000000000004</v>
      </c>
      <c r="AM93" s="55">
        <f t="shared" si="8"/>
        <v>14.613731200000002</v>
      </c>
      <c r="AN93" s="1"/>
      <c r="AO93" s="1"/>
      <c r="AP93" s="1"/>
      <c r="AQ93" s="1"/>
      <c r="AR93" s="1"/>
      <c r="AS93" s="1"/>
      <c r="AT93" s="1"/>
      <c r="AU93" s="1"/>
      <c r="AV93" s="1"/>
      <c r="AW93" s="1"/>
      <c r="AX93" s="1"/>
      <c r="AY93" s="53">
        <f>IF($A93&lt;Customisation!$H$13,G93,G93*(1-Customisation!$H$24*Customisation!$H$12))</f>
        <v>1.2466293600000002E-4</v>
      </c>
      <c r="AZ93" s="53">
        <f>IF($A93&lt;Customisation!$H$13,H93,H93*(1-Customisation!$H$24*Customisation!$H$12))</f>
        <v>2.9117985308854952E-6</v>
      </c>
      <c r="BA93" s="53">
        <f>IF($A93&lt;Customisation!$H$13,I93,I93*(1-Customisation!$H$24*Customisation!$H$12))</f>
        <v>1.14507096E-4</v>
      </c>
      <c r="BB93" s="53">
        <f>IF($A93&lt;Customisation!$H$13,J93,J93*(1-Customisation!$H$24*Customisation!$H$12))</f>
        <v>2.6745848012817884E-6</v>
      </c>
      <c r="BC93" s="53">
        <f>IF($A93&lt;Customisation!$H$13,K93,K93*(1-Customisation!$H$24*Customisation!$H$12))</f>
        <v>4.0315649549832683E-4</v>
      </c>
      <c r="BD93" s="53">
        <f>IF($A93&lt;Customisation!$H$13,L93,L93*(1-Customisation!$H$24*Customisation!$H$12))</f>
        <v>9.4166761106041377E-6</v>
      </c>
      <c r="BE93" s="53">
        <f>IF($A93&lt;Customisation!$H$13,M93,M93*(1-Customisation!$H$24*Customisation!$H$12))</f>
        <v>9.9727302048000004E-5</v>
      </c>
      <c r="BF93" s="53">
        <f>IF($A93&lt;Customisation!$H$13,N93,N93*(1-Customisation!$H$24*Customisation!$H$12))</f>
        <v>2.2553149908999846E-6</v>
      </c>
      <c r="BG93" s="53">
        <f>IF($A93&lt;Customisation!$H$13,O93,O93*(1-Customisation!$H$24*Customisation!$H$12))</f>
        <v>0.21409612628640004</v>
      </c>
      <c r="BH93" s="53">
        <f>IF($A93&lt;Customisation!$H$13,P93,P93*(1-Customisation!$H$24*Customisation!$H$12))</f>
        <v>5.0007227969427496E-3</v>
      </c>
      <c r="BI93" s="53">
        <f t="shared" si="88"/>
        <v>2.1474375999999993E-5</v>
      </c>
      <c r="BJ93" s="53">
        <f t="shared" si="89"/>
        <v>5.0158498183038709E-7</v>
      </c>
      <c r="BK93" s="53">
        <f t="shared" si="90"/>
        <v>1.9724936000000003E-5</v>
      </c>
      <c r="BL93" s="53">
        <f t="shared" si="91"/>
        <v>4.607226615183393E-7</v>
      </c>
      <c r="BM93" s="53">
        <f t="shared" si="92"/>
        <v>6.9447539493000337E-5</v>
      </c>
      <c r="BN93" s="53">
        <f t="shared" si="93"/>
        <v>1.6221119922069771E-6</v>
      </c>
      <c r="BO93" s="53">
        <f t="shared" si="94"/>
        <v>1.7178975967999997E-5</v>
      </c>
      <c r="BP93" s="53">
        <f t="shared" si="95"/>
        <v>3.884994503340017E-7</v>
      </c>
      <c r="BQ93" s="53">
        <f t="shared" si="96"/>
        <v>3.6880093342399972E-2</v>
      </c>
      <c r="BR93" s="53">
        <f t="shared" si="97"/>
        <v>8.6142204779550684E-4</v>
      </c>
    </row>
    <row r="94" spans="1:70" ht="14.25" customHeight="1" x14ac:dyDescent="0.3">
      <c r="A94" s="1">
        <f t="shared" si="34"/>
        <v>90</v>
      </c>
      <c r="B94" s="52">
        <f>'Life table'!D92</f>
        <v>0.14598542996153266</v>
      </c>
      <c r="C94" s="52">
        <f>IF($A94&lt;Customisation!$H$13,0,B94)/LOOKUP(Customisation!$H$13,$A$4:$A$104,$B$4:$B$104)</f>
        <v>0.14806247160978958</v>
      </c>
      <c r="D94" s="1">
        <f>IF($A94&lt;=Customisation!$H$13,1,1/(1+Customisation!$H$21)^($A94-Customisation!$H$13))</f>
        <v>2.2245115885816989E-2</v>
      </c>
      <c r="E94" s="1">
        <f t="shared" si="11"/>
        <v>32.532852566397821</v>
      </c>
      <c r="F94" s="1">
        <f t="shared" si="2"/>
        <v>3.2936668393002571E-3</v>
      </c>
      <c r="G94" s="53">
        <f>'Age data'!M98*Customisation!$H$22</f>
        <v>4.5581999999999996E-4</v>
      </c>
      <c r="H94" s="53">
        <f t="shared" si="3"/>
        <v>1.0139768723073099E-5</v>
      </c>
      <c r="I94" s="53">
        <f>'Age data'!N98*Customisation!$H$22</f>
        <v>4.1889999999999999E-4</v>
      </c>
      <c r="J94" s="54">
        <f t="shared" si="4"/>
        <v>9.3184790445687356E-6</v>
      </c>
      <c r="K94" s="53">
        <f>I94*'Life table'!I92</f>
        <v>1.3799850211148326E-3</v>
      </c>
      <c r="L94" s="53">
        <f>J94*'Life table'!J92</f>
        <v>3.0697926715391051E-5</v>
      </c>
      <c r="M94" s="53">
        <f t="shared" si="5"/>
        <v>3.6471847999999997E-4</v>
      </c>
      <c r="N94" s="53">
        <f>((G94-I94)*$AW$5+I94*$AW$6)/(1+Customisation!$H$21)^($A94-Customisation!$E$13)</f>
        <v>7.8553144186657827E-6</v>
      </c>
      <c r="O94" s="53">
        <f>G94*Customisation!$H$17</f>
        <v>0.78282526799999996</v>
      </c>
      <c r="P94" s="109">
        <f>O94/(1+Customisation!$H$21)^($A94-Customisation!$E$13)</f>
        <v>1.7414038805005739E-2</v>
      </c>
      <c r="Q94" s="53">
        <f>IF($A94&lt;Customisation!$H$13,G94,G94*(1-Customisation!$H$11*Customisation!$H$12))</f>
        <v>1.9107974399999999E-4</v>
      </c>
      <c r="R94" s="53">
        <f>IF($A94&lt;Customisation!$H$13,H94,H94*(1-Customisation!$H$11*Customisation!$H$12))</f>
        <v>4.250591048712243E-6</v>
      </c>
      <c r="S94" s="53">
        <f>IF($A94&lt;Customisation!$H$13,I94,I94*(1-Customisation!$H$11*Customisation!$H$12))</f>
        <v>1.7560288E-4</v>
      </c>
      <c r="T94" s="53">
        <f>IF($A94&lt;Customisation!$H$13,J94,J94*(1-Customisation!$H$11*Customisation!$H$12))</f>
        <v>3.9063064154832139E-6</v>
      </c>
      <c r="U94" s="53">
        <f>IF($A94&lt;Customisation!$H$13,K94,K94*(1-Customisation!$H$11*Customisation!$H$12))</f>
        <v>5.7848972085133789E-4</v>
      </c>
      <c r="V94" s="53">
        <f>IF($A94&lt;Customisation!$H$13,L94,L94*(1-Customisation!$H$11*Customisation!$H$12))</f>
        <v>1.286857087909193E-5</v>
      </c>
      <c r="W94" s="53">
        <f>IF($A94&lt;Customisation!$H$13,M94,M94*(1-Customisation!$H$11*Customisation!$H$12))</f>
        <v>1.52889986816E-4</v>
      </c>
      <c r="X94" s="53">
        <f>IF($A94&lt;Customisation!$H$13,N94,N94*(1-Customisation!$H$11*Customisation!$H$12))</f>
        <v>3.2929478043046964E-6</v>
      </c>
      <c r="Y94" s="53">
        <f>IF($A94&lt;Customisation!$H$13,O94,O94*(1-Customisation!$H$11*Customisation!$H$12))</f>
        <v>0.32816035234559998</v>
      </c>
      <c r="Z94" s="53">
        <f>IF($A94&lt;Customisation!$H$13,P94,P94*(1-Customisation!$H$11*Customisation!$H$12))</f>
        <v>7.299965067058406E-3</v>
      </c>
      <c r="AA94" s="53">
        <f t="shared" ref="AA94:AJ94" si="122">G94-Q94</f>
        <v>2.6474025599999997E-4</v>
      </c>
      <c r="AB94" s="53">
        <f t="shared" si="122"/>
        <v>5.8891776743608559E-6</v>
      </c>
      <c r="AC94" s="53">
        <f t="shared" si="122"/>
        <v>2.4329711999999999E-4</v>
      </c>
      <c r="AD94" s="53">
        <f t="shared" si="122"/>
        <v>5.4121726290855217E-6</v>
      </c>
      <c r="AE94" s="53">
        <f t="shared" si="122"/>
        <v>8.0149530026349467E-4</v>
      </c>
      <c r="AF94" s="53">
        <f t="shared" si="122"/>
        <v>1.7829355836299121E-5</v>
      </c>
      <c r="AG94" s="53">
        <f t="shared" si="122"/>
        <v>2.1182849318399996E-4</v>
      </c>
      <c r="AH94" s="53">
        <f t="shared" si="122"/>
        <v>4.5623666143610867E-6</v>
      </c>
      <c r="AI94" s="53">
        <f t="shared" si="122"/>
        <v>0.45466491565439998</v>
      </c>
      <c r="AJ94" s="53">
        <f t="shared" si="122"/>
        <v>1.0114073737947333E-2</v>
      </c>
      <c r="AK94" s="1"/>
      <c r="AL94" s="55">
        <f t="shared" si="7"/>
        <v>45.581999999999994</v>
      </c>
      <c r="AM94" s="55">
        <f t="shared" si="8"/>
        <v>19.1079744</v>
      </c>
      <c r="AN94" s="1"/>
      <c r="AO94" s="1"/>
      <c r="AP94" s="1"/>
      <c r="AQ94" s="1"/>
      <c r="AR94" s="1"/>
      <c r="AS94" s="1"/>
      <c r="AT94" s="1"/>
      <c r="AU94" s="1"/>
      <c r="AV94" s="1"/>
      <c r="AW94" s="1"/>
      <c r="AX94" s="1"/>
      <c r="AY94" s="53">
        <f>IF($A94&lt;Customisation!$H$13,G94,G94*(1-Customisation!$H$24*Customisation!$H$12))</f>
        <v>1.6300123199999999E-4</v>
      </c>
      <c r="AZ94" s="53">
        <f>IF($A94&lt;Customisation!$H$13,H94,H94*(1-Customisation!$H$24*Customisation!$H$12))</f>
        <v>3.6259812953709404E-6</v>
      </c>
      <c r="BA94" s="53">
        <f>IF($A94&lt;Customisation!$H$13,I94,I94*(1-Customisation!$H$24*Customisation!$H$12))</f>
        <v>1.4979864E-4</v>
      </c>
      <c r="BB94" s="53">
        <f>IF($A94&lt;Customisation!$H$13,J94,J94*(1-Customisation!$H$24*Customisation!$H$12))</f>
        <v>3.3322881063377803E-6</v>
      </c>
      <c r="BC94" s="53">
        <f>IF($A94&lt;Customisation!$H$13,K94,K94*(1-Customisation!$H$24*Customisation!$H$12))</f>
        <v>4.934826435506642E-4</v>
      </c>
      <c r="BD94" s="53">
        <f>IF($A94&lt;Customisation!$H$13,L94,L94*(1-Customisation!$H$24*Customisation!$H$12))</f>
        <v>1.097757859342384E-5</v>
      </c>
      <c r="BE94" s="53">
        <f>IF($A94&lt;Customisation!$H$13,M94,M94*(1-Customisation!$H$24*Customisation!$H$12))</f>
        <v>1.3042332844800001E-4</v>
      </c>
      <c r="BF94" s="53">
        <f>IF($A94&lt;Customisation!$H$13,N94,N94*(1-Customisation!$H$24*Customisation!$H$12))</f>
        <v>2.8090604361148843E-6</v>
      </c>
      <c r="BG94" s="53">
        <f>IF($A94&lt;Customisation!$H$13,O94,O94*(1-Customisation!$H$24*Customisation!$H$12))</f>
        <v>0.27993831583680001</v>
      </c>
      <c r="BH94" s="53">
        <f>IF($A94&lt;Customisation!$H$13,P94,P94*(1-Customisation!$H$24*Customisation!$H$12))</f>
        <v>6.2272602766700524E-3</v>
      </c>
      <c r="BI94" s="53">
        <f t="shared" si="88"/>
        <v>2.8078511999999998E-5</v>
      </c>
      <c r="BJ94" s="53">
        <f t="shared" si="89"/>
        <v>6.2460975334130265E-7</v>
      </c>
      <c r="BK94" s="53">
        <f t="shared" si="90"/>
        <v>2.5804240000000002E-5</v>
      </c>
      <c r="BL94" s="53">
        <f t="shared" si="91"/>
        <v>5.7401830914543361E-7</v>
      </c>
      <c r="BM94" s="53">
        <f t="shared" si="92"/>
        <v>8.5007077300673682E-5</v>
      </c>
      <c r="BN94" s="53">
        <f t="shared" si="93"/>
        <v>1.8909922856680897E-6</v>
      </c>
      <c r="BO94" s="53">
        <f t="shared" si="94"/>
        <v>2.2466658367999994E-5</v>
      </c>
      <c r="BP94" s="53">
        <f t="shared" si="95"/>
        <v>4.838873681898121E-7</v>
      </c>
      <c r="BQ94" s="53">
        <f t="shared" si="96"/>
        <v>4.822203650879997E-2</v>
      </c>
      <c r="BR94" s="53">
        <f t="shared" si="97"/>
        <v>1.0727047903883536E-3</v>
      </c>
    </row>
    <row r="95" spans="1:70" ht="14.25" customHeight="1" x14ac:dyDescent="0.3">
      <c r="A95" s="1">
        <f t="shared" si="34"/>
        <v>91</v>
      </c>
      <c r="B95" s="52">
        <f>'Life table'!D93</f>
        <v>0.1138905331844897</v>
      </c>
      <c r="C95" s="52">
        <f>IF($A95&lt;Customisation!$H$13,0,B95)/LOOKUP(Customisation!$H$13,$A$4:$A$104,$B$4:$B$104)</f>
        <v>0.11551093722637734</v>
      </c>
      <c r="D95" s="1">
        <f>IF($A95&lt;=Customisation!$H$13,1,1/(1+Customisation!$H$21)^($A95-Customisation!$H$13))</f>
        <v>2.1185824653159029E-2</v>
      </c>
      <c r="E95" s="1">
        <f t="shared" si="11"/>
        <v>32.555097682283638</v>
      </c>
      <c r="F95" s="1">
        <f t="shared" si="2"/>
        <v>2.4471944616000899E-3</v>
      </c>
      <c r="G95" s="53">
        <f>'Age data'!M99*Customisation!$H$22</f>
        <v>6.0988999999999998E-4</v>
      </c>
      <c r="H95" s="53">
        <f t="shared" si="3"/>
        <v>1.2921022597715159E-5</v>
      </c>
      <c r="I95" s="53">
        <f>'Age data'!N99*Customisation!$H$22</f>
        <v>5.6090000000000003E-4</v>
      </c>
      <c r="J95" s="54">
        <f t="shared" si="4"/>
        <v>1.1883129047956901E-5</v>
      </c>
      <c r="K95" s="53">
        <f>I95*'Life table'!I93</f>
        <v>1.7285566701225811E-3</v>
      </c>
      <c r="L95" s="53">
        <f>J95*'Life table'!J93</f>
        <v>3.6620898516265465E-5</v>
      </c>
      <c r="M95" s="53">
        <f t="shared" si="5"/>
        <v>4.8813635999999999E-4</v>
      </c>
      <c r="N95" s="53">
        <f>((G95-I95)*$AW$5+I95*$AW$6)/(1+Customisation!$H$21)^($A95-Customisation!$E$13)</f>
        <v>1.0012913657165377E-5</v>
      </c>
      <c r="O95" s="53">
        <f>G95*Customisation!$H$17</f>
        <v>1.0474250860000001</v>
      </c>
      <c r="P95" s="109">
        <f>O95/(1+Customisation!$H$21)^($A95-Customisation!$E$13)</f>
        <v>2.2190564209316015E-2</v>
      </c>
      <c r="Q95" s="53">
        <f>IF($A95&lt;Customisation!$H$13,G95,G95*(1-Customisation!$H$11*Customisation!$H$12))</f>
        <v>2.55665888E-4</v>
      </c>
      <c r="R95" s="53">
        <f>IF($A95&lt;Customisation!$H$13,H95,H95*(1-Customisation!$H$11*Customisation!$H$12))</f>
        <v>5.4164926729621949E-6</v>
      </c>
      <c r="S95" s="53">
        <f>IF($A95&lt;Customisation!$H$13,I95,I95*(1-Customisation!$H$11*Customisation!$H$12))</f>
        <v>2.3512928000000001E-4</v>
      </c>
      <c r="T95" s="53">
        <f>IF($A95&lt;Customisation!$H$13,J95,J95*(1-Customisation!$H$11*Customisation!$H$12))</f>
        <v>4.9814076969035328E-6</v>
      </c>
      <c r="U95" s="53">
        <f>IF($A95&lt;Customisation!$H$13,K95,K95*(1-Customisation!$H$11*Customisation!$H$12))</f>
        <v>7.2461095611538607E-4</v>
      </c>
      <c r="V95" s="53">
        <f>IF($A95&lt;Customisation!$H$13,L95,L95*(1-Customisation!$H$11*Customisation!$H$12))</f>
        <v>1.5351480658018483E-5</v>
      </c>
      <c r="W95" s="53">
        <f>IF($A95&lt;Customisation!$H$13,M95,M95*(1-Customisation!$H$11*Customisation!$H$12))</f>
        <v>2.0462676211200002E-4</v>
      </c>
      <c r="X95" s="53">
        <f>IF($A95&lt;Customisation!$H$13,N95,N95*(1-Customisation!$H$11*Customisation!$H$12))</f>
        <v>4.1974134050837259E-6</v>
      </c>
      <c r="Y95" s="53">
        <f>IF($A95&lt;Customisation!$H$13,O95,O95*(1-Customisation!$H$11*Customisation!$H$12))</f>
        <v>0.43908059605120003</v>
      </c>
      <c r="Z95" s="53">
        <f>IF($A95&lt;Customisation!$H$13,P95,P95*(1-Customisation!$H$11*Customisation!$H$12))</f>
        <v>9.3022845165452745E-3</v>
      </c>
      <c r="AA95" s="53">
        <f t="shared" ref="AA95:AJ95" si="123">G95-Q95</f>
        <v>3.5422411199999997E-4</v>
      </c>
      <c r="AB95" s="53">
        <f t="shared" si="123"/>
        <v>7.5045299247529645E-6</v>
      </c>
      <c r="AC95" s="53">
        <f t="shared" si="123"/>
        <v>3.2577072000000002E-4</v>
      </c>
      <c r="AD95" s="53">
        <f t="shared" si="123"/>
        <v>6.9017213510533677E-6</v>
      </c>
      <c r="AE95" s="53">
        <f t="shared" si="123"/>
        <v>1.003945714007195E-3</v>
      </c>
      <c r="AF95" s="53">
        <f t="shared" si="123"/>
        <v>2.1269417858246982E-5</v>
      </c>
      <c r="AG95" s="53">
        <f t="shared" si="123"/>
        <v>2.83509597888E-4</v>
      </c>
      <c r="AH95" s="53">
        <f t="shared" si="123"/>
        <v>5.8155002520816507E-6</v>
      </c>
      <c r="AI95" s="53">
        <f t="shared" si="123"/>
        <v>0.60834448994879997</v>
      </c>
      <c r="AJ95" s="53">
        <f t="shared" si="123"/>
        <v>1.2888279692770741E-2</v>
      </c>
      <c r="AK95" s="1"/>
      <c r="AL95" s="55">
        <f t="shared" si="7"/>
        <v>60.988999999999997</v>
      </c>
      <c r="AM95" s="55">
        <f t="shared" si="8"/>
        <v>25.566588800000002</v>
      </c>
      <c r="AN95" s="1"/>
      <c r="AO95" s="1"/>
      <c r="AP95" s="1"/>
      <c r="AQ95" s="1"/>
      <c r="AR95" s="1"/>
      <c r="AS95" s="1"/>
      <c r="AT95" s="1"/>
      <c r="AU95" s="1"/>
      <c r="AV95" s="1"/>
      <c r="AW95" s="1"/>
      <c r="AX95" s="1"/>
      <c r="AY95" s="53">
        <f>IF($A95&lt;Customisation!$H$13,G95,G95*(1-Customisation!$H$24*Customisation!$H$12))</f>
        <v>2.1809666400000001E-4</v>
      </c>
      <c r="AZ95" s="53">
        <f>IF($A95&lt;Customisation!$H$13,H95,H95*(1-Customisation!$H$24*Customisation!$H$12))</f>
        <v>4.6205576809429417E-6</v>
      </c>
      <c r="BA95" s="53">
        <f>IF($A95&lt;Customisation!$H$13,I95,I95*(1-Customisation!$H$24*Customisation!$H$12))</f>
        <v>2.0057784000000002E-4</v>
      </c>
      <c r="BB95" s="53">
        <f>IF($A95&lt;Customisation!$H$13,J95,J95*(1-Customisation!$H$24*Customisation!$H$12))</f>
        <v>4.2494069475493884E-6</v>
      </c>
      <c r="BC95" s="53">
        <f>IF($A95&lt;Customisation!$H$13,K95,K95*(1-Customisation!$H$24*Customisation!$H$12))</f>
        <v>6.1813186523583508E-4</v>
      </c>
      <c r="BD95" s="53">
        <f>IF($A95&lt;Customisation!$H$13,L95,L95*(1-Customisation!$H$24*Customisation!$H$12))</f>
        <v>1.3095633309416532E-5</v>
      </c>
      <c r="BE95" s="53">
        <f>IF($A95&lt;Customisation!$H$13,M95,M95*(1-Customisation!$H$24*Customisation!$H$12))</f>
        <v>1.7455756233600002E-4</v>
      </c>
      <c r="BF95" s="53">
        <f>IF($A95&lt;Customisation!$H$13,N95,N95*(1-Customisation!$H$24*Customisation!$H$12))</f>
        <v>3.5806179238023388E-6</v>
      </c>
      <c r="BG95" s="53">
        <f>IF($A95&lt;Customisation!$H$13,O95,O95*(1-Customisation!$H$24*Customisation!$H$12))</f>
        <v>0.37455921075360005</v>
      </c>
      <c r="BH95" s="53">
        <f>IF($A95&lt;Customisation!$H$13,P95,P95*(1-Customisation!$H$24*Customisation!$H$12))</f>
        <v>7.9353457612514073E-3</v>
      </c>
      <c r="BI95" s="53">
        <f t="shared" si="88"/>
        <v>3.7569223999999992E-5</v>
      </c>
      <c r="BJ95" s="53">
        <f t="shared" si="89"/>
        <v>7.9593499201925323E-7</v>
      </c>
      <c r="BK95" s="53">
        <f t="shared" si="90"/>
        <v>3.4551439999999992E-5</v>
      </c>
      <c r="BL95" s="53">
        <f t="shared" si="91"/>
        <v>7.3200074935414448E-7</v>
      </c>
      <c r="BM95" s="53">
        <f t="shared" si="92"/>
        <v>1.0647909087955099E-4</v>
      </c>
      <c r="BN95" s="53">
        <f t="shared" si="93"/>
        <v>2.2558473486019506E-6</v>
      </c>
      <c r="BO95" s="53">
        <f t="shared" si="94"/>
        <v>3.0069199775999996E-5</v>
      </c>
      <c r="BP95" s="53">
        <f t="shared" si="95"/>
        <v>6.1679548128138708E-7</v>
      </c>
      <c r="BQ95" s="53">
        <f t="shared" si="96"/>
        <v>6.4521385297599987E-2</v>
      </c>
      <c r="BR95" s="53">
        <f t="shared" si="97"/>
        <v>1.3669387552938672E-3</v>
      </c>
    </row>
    <row r="96" spans="1:70" ht="14.25" customHeight="1" x14ac:dyDescent="0.3">
      <c r="A96" s="1">
        <f t="shared" si="34"/>
        <v>92</v>
      </c>
      <c r="B96" s="52">
        <f>'Life table'!D94</f>
        <v>8.7121702264807241E-2</v>
      </c>
      <c r="C96" s="52">
        <f>IF($A96&lt;Customisation!$H$13,0,B96)/LOOKUP(Customisation!$H$13,$A$4:$A$104,$B$4:$B$104)</f>
        <v>8.8361246540689609E-2</v>
      </c>
      <c r="D96" s="1">
        <f>IF($A96&lt;=Customisation!$H$13,1,1/(1+Customisation!$H$21)^($A96-Customisation!$H$13))</f>
        <v>2.0176975860151457E-2</v>
      </c>
      <c r="E96" s="1">
        <f t="shared" si="11"/>
        <v>32.576283506936797</v>
      </c>
      <c r="F96" s="1">
        <f t="shared" si="2"/>
        <v>1.7828627384243857E-3</v>
      </c>
      <c r="G96" s="53">
        <f>'Age data'!M100*Customisation!$H$22</f>
        <v>8.3993000000000002E-4</v>
      </c>
      <c r="H96" s="53">
        <f t="shared" si="3"/>
        <v>1.6947247334217013E-5</v>
      </c>
      <c r="I96" s="53">
        <f>'Age data'!N100*Customisation!$H$22</f>
        <v>7.7176999999999996E-4</v>
      </c>
      <c r="J96" s="54">
        <f t="shared" si="4"/>
        <v>1.5571984659589088E-5</v>
      </c>
      <c r="K96" s="53">
        <f>I96*'Life table'!I94</f>
        <v>2.2188544062852395E-3</v>
      </c>
      <c r="L96" s="53">
        <f>J96*'Life table'!J94</f>
        <v>4.4769771792807965E-5</v>
      </c>
      <c r="M96" s="53">
        <f t="shared" si="5"/>
        <v>6.7201500000000009E-4</v>
      </c>
      <c r="N96" s="53">
        <f>((G96-I96)*$AW$5+I96*$AW$6)/(1+Customisation!$H$21)^($A96-Customisation!$E$13)</f>
        <v>1.3128210541105634E-5</v>
      </c>
      <c r="O96" s="53">
        <f>G96*Customisation!$H$17</f>
        <v>1.4424957820000002</v>
      </c>
      <c r="P96" s="109">
        <f>O96/(1+Customisation!$H$21)^($A96-Customisation!$E$13)</f>
        <v>2.9105202571784301E-2</v>
      </c>
      <c r="Q96" s="53">
        <f>IF($A96&lt;Customisation!$H$13,G96,G96*(1-Customisation!$H$11*Customisation!$H$12))</f>
        <v>3.52098656E-4</v>
      </c>
      <c r="R96" s="53">
        <f>IF($A96&lt;Customisation!$H$13,H96,H96*(1-Customisation!$H$11*Customisation!$H$12))</f>
        <v>7.104286082503772E-6</v>
      </c>
      <c r="S96" s="53">
        <f>IF($A96&lt;Customisation!$H$13,I96,I96*(1-Customisation!$H$11*Customisation!$H$12))</f>
        <v>3.2352598399999999E-4</v>
      </c>
      <c r="T96" s="53">
        <f>IF($A96&lt;Customisation!$H$13,J96,J96*(1-Customisation!$H$11*Customisation!$H$12))</f>
        <v>6.5277759692997463E-6</v>
      </c>
      <c r="U96" s="53">
        <f>IF($A96&lt;Customisation!$H$13,K96,K96*(1-Customisation!$H$11*Customisation!$H$12))</f>
        <v>9.3014376711477245E-4</v>
      </c>
      <c r="V96" s="53">
        <f>IF($A96&lt;Customisation!$H$13,L96,L96*(1-Customisation!$H$11*Customisation!$H$12))</f>
        <v>1.8767488335545099E-5</v>
      </c>
      <c r="W96" s="53">
        <f>IF($A96&lt;Customisation!$H$13,M96,M96*(1-Customisation!$H$11*Customisation!$H$12))</f>
        <v>2.8170868800000005E-4</v>
      </c>
      <c r="X96" s="53">
        <f>IF($A96&lt;Customisation!$H$13,N96,N96*(1-Customisation!$H$11*Customisation!$H$12))</f>
        <v>5.5033458588314819E-6</v>
      </c>
      <c r="Y96" s="53">
        <f>IF($A96&lt;Customisation!$H$13,O96,O96*(1-Customisation!$H$11*Customisation!$H$12))</f>
        <v>0.60469423181440007</v>
      </c>
      <c r="Z96" s="53">
        <f>IF($A96&lt;Customisation!$H$13,P96,P96*(1-Customisation!$H$11*Customisation!$H$12))</f>
        <v>1.220090091809198E-2</v>
      </c>
      <c r="AA96" s="53">
        <f t="shared" ref="AA96:AJ96" si="124">G96-Q96</f>
        <v>4.8783134400000002E-4</v>
      </c>
      <c r="AB96" s="53">
        <f t="shared" si="124"/>
        <v>9.8429612517132422E-6</v>
      </c>
      <c r="AC96" s="53">
        <f t="shared" si="124"/>
        <v>4.4824401599999998E-4</v>
      </c>
      <c r="AD96" s="53">
        <f t="shared" si="124"/>
        <v>9.0442086902893419E-6</v>
      </c>
      <c r="AE96" s="53">
        <f t="shared" si="124"/>
        <v>1.2887106391704672E-3</v>
      </c>
      <c r="AF96" s="53">
        <f t="shared" si="124"/>
        <v>2.6002283457262866E-5</v>
      </c>
      <c r="AG96" s="53">
        <f t="shared" si="124"/>
        <v>3.9030631200000004E-4</v>
      </c>
      <c r="AH96" s="53">
        <f t="shared" si="124"/>
        <v>7.6248646822741524E-6</v>
      </c>
      <c r="AI96" s="53">
        <f t="shared" si="124"/>
        <v>0.8378015501856001</v>
      </c>
      <c r="AJ96" s="53">
        <f t="shared" si="124"/>
        <v>1.6904301653692319E-2</v>
      </c>
      <c r="AK96" s="1"/>
      <c r="AL96" s="55">
        <f t="shared" si="7"/>
        <v>83.992999999999995</v>
      </c>
      <c r="AM96" s="55">
        <f t="shared" si="8"/>
        <v>35.209865600000001</v>
      </c>
      <c r="AN96" s="1"/>
      <c r="AO96" s="1"/>
      <c r="AP96" s="1"/>
      <c r="AQ96" s="1"/>
      <c r="AR96" s="1"/>
      <c r="AS96" s="1"/>
      <c r="AT96" s="1"/>
      <c r="AU96" s="1"/>
      <c r="AV96" s="1"/>
      <c r="AW96" s="1"/>
      <c r="AX96" s="1"/>
      <c r="AY96" s="53">
        <f>IF($A96&lt;Customisation!$H$13,G96,G96*(1-Customisation!$H$24*Customisation!$H$12))</f>
        <v>3.0035896800000001E-4</v>
      </c>
      <c r="AZ96" s="53">
        <f>IF($A96&lt;Customisation!$H$13,H96,H96*(1-Customisation!$H$24*Customisation!$H$12))</f>
        <v>6.0603356467160047E-6</v>
      </c>
      <c r="BA96" s="53">
        <f>IF($A96&lt;Customisation!$H$13,I96,I96*(1-Customisation!$H$24*Customisation!$H$12))</f>
        <v>2.75984952E-4</v>
      </c>
      <c r="BB96" s="53">
        <f>IF($A96&lt;Customisation!$H$13,J96,J96*(1-Customisation!$H$24*Customisation!$H$12))</f>
        <v>5.5685417142690588E-6</v>
      </c>
      <c r="BC96" s="53">
        <f>IF($A96&lt;Customisation!$H$13,K96,K96*(1-Customisation!$H$24*Customisation!$H$12))</f>
        <v>7.9346233568760173E-4</v>
      </c>
      <c r="BD96" s="53">
        <f>IF($A96&lt;Customisation!$H$13,L96,L96*(1-Customisation!$H$24*Customisation!$H$12))</f>
        <v>1.6009670393108131E-5</v>
      </c>
      <c r="BE96" s="53">
        <f>IF($A96&lt;Customisation!$H$13,M96,M96*(1-Customisation!$H$24*Customisation!$H$12))</f>
        <v>2.4031256400000006E-4</v>
      </c>
      <c r="BF96" s="53">
        <f>IF($A96&lt;Customisation!$H$13,N96,N96*(1-Customisation!$H$24*Customisation!$H$12))</f>
        <v>4.6946480894993752E-6</v>
      </c>
      <c r="BG96" s="53">
        <f>IF($A96&lt;Customisation!$H$13,O96,O96*(1-Customisation!$H$24*Customisation!$H$12))</f>
        <v>0.51583649164320011</v>
      </c>
      <c r="BH96" s="53">
        <f>IF($A96&lt;Customisation!$H$13,P96,P96*(1-Customisation!$H$24*Customisation!$H$12))</f>
        <v>1.0408020439670066E-2</v>
      </c>
      <c r="BI96" s="53">
        <f t="shared" si="88"/>
        <v>5.1739687999999989E-5</v>
      </c>
      <c r="BJ96" s="53">
        <f t="shared" si="89"/>
        <v>1.0439504357877673E-6</v>
      </c>
      <c r="BK96" s="53">
        <f t="shared" si="90"/>
        <v>4.7541031999999992E-5</v>
      </c>
      <c r="BL96" s="53">
        <f t="shared" si="91"/>
        <v>9.592342550306875E-7</v>
      </c>
      <c r="BM96" s="53">
        <f t="shared" si="92"/>
        <v>1.3668143142717072E-4</v>
      </c>
      <c r="BN96" s="53">
        <f t="shared" si="93"/>
        <v>2.7578179424369675E-6</v>
      </c>
      <c r="BO96" s="53">
        <f t="shared" si="94"/>
        <v>4.1396123999999987E-5</v>
      </c>
      <c r="BP96" s="53">
        <f t="shared" si="95"/>
        <v>8.0869776933210663E-7</v>
      </c>
      <c r="BQ96" s="53">
        <f t="shared" si="96"/>
        <v>8.8857740171199961E-2</v>
      </c>
      <c r="BR96" s="53">
        <f t="shared" si="97"/>
        <v>1.7928804784219134E-3</v>
      </c>
    </row>
    <row r="97" spans="1:70" ht="14.25" customHeight="1" x14ac:dyDescent="0.3">
      <c r="A97" s="1">
        <f t="shared" si="34"/>
        <v>93</v>
      </c>
      <c r="B97" s="52">
        <f>'Life table'!D95</f>
        <v>6.5314268970903339E-2</v>
      </c>
      <c r="C97" s="52">
        <f>IF($A97&lt;Customisation!$H$13,0,B97)/LOOKUP(Customisation!$H$13,$A$4:$A$104,$B$4:$B$104)</f>
        <v>6.6243542919089599E-2</v>
      </c>
      <c r="D97" s="1">
        <f>IF($A97&lt;=Customisation!$H$13,1,1/(1+Customisation!$H$21)^($A97-Customisation!$H$13))</f>
        <v>1.9216167485858526E-2</v>
      </c>
      <c r="E97" s="1">
        <f t="shared" si="11"/>
        <v>32.59646048279695</v>
      </c>
      <c r="F97" s="1">
        <f t="shared" si="2"/>
        <v>1.2729470155898833E-3</v>
      </c>
      <c r="G97" s="53">
        <f>'Age data'!M101*Customisation!$H$22</f>
        <v>1.1913799999999999E-3</v>
      </c>
      <c r="H97" s="53">
        <f t="shared" si="3"/>
        <v>2.2893757619302129E-5</v>
      </c>
      <c r="I97" s="53">
        <f>'Age data'!N101*Customisation!$H$22</f>
        <v>1.0948199999999998E-3</v>
      </c>
      <c r="J97" s="54">
        <f t="shared" si="4"/>
        <v>2.1038244486867628E-5</v>
      </c>
      <c r="K97" s="53">
        <f>I97*'Life table'!I95</f>
        <v>2.9209832155212179E-3</v>
      </c>
      <c r="L97" s="53">
        <f>J97*'Life table'!J95</f>
        <v>5.6130102692837313E-5</v>
      </c>
      <c r="M97" s="53">
        <f t="shared" si="5"/>
        <v>9.5324600000000004E-4</v>
      </c>
      <c r="N97" s="53">
        <f>((G97-I97)*$AW$5+I97*$AW$6)/(1+Customisation!$H$21)^($A97-Customisation!$E$13)</f>
        <v>1.7735469116249585E-5</v>
      </c>
      <c r="O97" s="53">
        <f>G97*Customisation!$H$17</f>
        <v>2.0460760119999999</v>
      </c>
      <c r="P97" s="109">
        <f>O97/(1+Customisation!$H$21)^($A97-Customisation!$E$13)</f>
        <v>3.9317739335389477E-2</v>
      </c>
      <c r="Q97" s="53">
        <f>IF($A97&lt;Customisation!$H$13,G97,G97*(1-Customisation!$H$11*Customisation!$H$12))</f>
        <v>4.9942649599999994E-4</v>
      </c>
      <c r="R97" s="53">
        <f>IF($A97&lt;Customisation!$H$13,H97,H97*(1-Customisation!$H$11*Customisation!$H$12))</f>
        <v>9.597063194011452E-6</v>
      </c>
      <c r="S97" s="53">
        <f>IF($A97&lt;Customisation!$H$13,I97,I97*(1-Customisation!$H$11*Customisation!$H$12))</f>
        <v>4.5894854399999992E-4</v>
      </c>
      <c r="T97" s="53">
        <f>IF($A97&lt;Customisation!$H$13,J97,J97*(1-Customisation!$H$11*Customisation!$H$12))</f>
        <v>8.8192320888949095E-6</v>
      </c>
      <c r="U97" s="53">
        <f>IF($A97&lt;Customisation!$H$13,K97,K97*(1-Customisation!$H$11*Customisation!$H$12))</f>
        <v>1.2244761639464946E-3</v>
      </c>
      <c r="V97" s="53">
        <f>IF($A97&lt;Customisation!$H$13,L97,L97*(1-Customisation!$H$11*Customisation!$H$12))</f>
        <v>2.3529739048837402E-5</v>
      </c>
      <c r="W97" s="53">
        <f>IF($A97&lt;Customisation!$H$13,M97,M97*(1-Customisation!$H$11*Customisation!$H$12))</f>
        <v>3.9960072320000006E-4</v>
      </c>
      <c r="X97" s="53">
        <f>IF($A97&lt;Customisation!$H$13,N97,N97*(1-Customisation!$H$11*Customisation!$H$12))</f>
        <v>7.4347086535318267E-6</v>
      </c>
      <c r="Y97" s="53">
        <f>IF($A97&lt;Customisation!$H$13,O97,O97*(1-Customisation!$H$11*Customisation!$H$12))</f>
        <v>0.8577150642304</v>
      </c>
      <c r="Z97" s="53">
        <f>IF($A97&lt;Customisation!$H$13,P97,P97*(1-Customisation!$H$11*Customisation!$H$12))</f>
        <v>1.648199632939527E-2</v>
      </c>
      <c r="AA97" s="53">
        <f t="shared" ref="AA97:AJ97" si="125">G97-Q97</f>
        <v>6.9195350399999997E-4</v>
      </c>
      <c r="AB97" s="53">
        <f t="shared" si="125"/>
        <v>1.3296694425290677E-5</v>
      </c>
      <c r="AC97" s="53">
        <f t="shared" si="125"/>
        <v>6.358714559999999E-4</v>
      </c>
      <c r="AD97" s="53">
        <f t="shared" si="125"/>
        <v>1.2219012397972718E-5</v>
      </c>
      <c r="AE97" s="53">
        <f t="shared" si="125"/>
        <v>1.6965070515747233E-3</v>
      </c>
      <c r="AF97" s="53">
        <f t="shared" si="125"/>
        <v>3.2600363643999915E-5</v>
      </c>
      <c r="AG97" s="53">
        <f t="shared" si="125"/>
        <v>5.5364527679999998E-4</v>
      </c>
      <c r="AH97" s="53">
        <f t="shared" si="125"/>
        <v>1.0300760462717758E-5</v>
      </c>
      <c r="AI97" s="53">
        <f t="shared" si="125"/>
        <v>1.1883609477696</v>
      </c>
      <c r="AJ97" s="53">
        <f t="shared" si="125"/>
        <v>2.2835743005994207E-2</v>
      </c>
      <c r="AK97" s="1"/>
      <c r="AL97" s="55">
        <f t="shared" si="7"/>
        <v>119.13799999999999</v>
      </c>
      <c r="AM97" s="55">
        <f t="shared" si="8"/>
        <v>49.942649599999996</v>
      </c>
      <c r="AN97" s="1"/>
      <c r="AO97" s="1"/>
      <c r="AP97" s="1"/>
      <c r="AQ97" s="1"/>
      <c r="AR97" s="1"/>
      <c r="AS97" s="1"/>
      <c r="AT97" s="1"/>
      <c r="AU97" s="1"/>
      <c r="AV97" s="1"/>
      <c r="AW97" s="1"/>
      <c r="AX97" s="1"/>
      <c r="AY97" s="53">
        <f>IF($A97&lt;Customisation!$H$13,G97,G97*(1-Customisation!$H$24*Customisation!$H$12))</f>
        <v>4.2603748799999999E-4</v>
      </c>
      <c r="AZ97" s="53">
        <f>IF($A97&lt;Customisation!$H$13,H97,H97*(1-Customisation!$H$24*Customisation!$H$12))</f>
        <v>8.1868077246624414E-6</v>
      </c>
      <c r="BA97" s="53">
        <f>IF($A97&lt;Customisation!$H$13,I97,I97*(1-Customisation!$H$24*Customisation!$H$12))</f>
        <v>3.9150763199999995E-4</v>
      </c>
      <c r="BB97" s="53">
        <f>IF($A97&lt;Customisation!$H$13,J97,J97*(1-Customisation!$H$24*Customisation!$H$12))</f>
        <v>7.5232762285038645E-6</v>
      </c>
      <c r="BC97" s="53">
        <f>IF($A97&lt;Customisation!$H$13,K97,K97*(1-Customisation!$H$24*Customisation!$H$12))</f>
        <v>1.0445435978703875E-3</v>
      </c>
      <c r="BD97" s="53">
        <f>IF($A97&lt;Customisation!$H$13,L97,L97*(1-Customisation!$H$24*Customisation!$H$12))</f>
        <v>2.0072124722958625E-5</v>
      </c>
      <c r="BE97" s="53">
        <f>IF($A97&lt;Customisation!$H$13,M97,M97*(1-Customisation!$H$24*Customisation!$H$12))</f>
        <v>3.4088076960000005E-4</v>
      </c>
      <c r="BF97" s="53">
        <f>IF($A97&lt;Customisation!$H$13,N97,N97*(1-Customisation!$H$24*Customisation!$H$12))</f>
        <v>6.3422037559708524E-6</v>
      </c>
      <c r="BG97" s="53">
        <f>IF($A97&lt;Customisation!$H$13,O97,O97*(1-Customisation!$H$24*Customisation!$H$12))</f>
        <v>0.7316767818912</v>
      </c>
      <c r="BH97" s="53">
        <f>IF($A97&lt;Customisation!$H$13,P97,P97*(1-Customisation!$H$24*Customisation!$H$12))</f>
        <v>1.4060023586335279E-2</v>
      </c>
      <c r="BI97" s="53">
        <f t="shared" si="88"/>
        <v>7.3389007999999953E-5</v>
      </c>
      <c r="BJ97" s="53">
        <f t="shared" si="89"/>
        <v>1.4102554693490106E-6</v>
      </c>
      <c r="BK97" s="53">
        <f t="shared" si="90"/>
        <v>6.7440911999999979E-5</v>
      </c>
      <c r="BL97" s="53">
        <f t="shared" si="91"/>
        <v>1.295955860391045E-6</v>
      </c>
      <c r="BM97" s="53">
        <f t="shared" si="92"/>
        <v>1.7993256607610705E-4</v>
      </c>
      <c r="BN97" s="53">
        <f t="shared" si="93"/>
        <v>3.4576143258787763E-6</v>
      </c>
      <c r="BO97" s="53">
        <f t="shared" si="94"/>
        <v>5.8719953600000008E-5</v>
      </c>
      <c r="BP97" s="53">
        <f t="shared" si="95"/>
        <v>1.0925048975609742E-6</v>
      </c>
      <c r="BQ97" s="53">
        <f t="shared" si="96"/>
        <v>0.1260382823392</v>
      </c>
      <c r="BR97" s="53">
        <f t="shared" si="97"/>
        <v>2.4219727430599917E-3</v>
      </c>
    </row>
    <row r="98" spans="1:70" ht="14.25" customHeight="1" x14ac:dyDescent="0.3">
      <c r="A98" s="1">
        <f t="shared" si="34"/>
        <v>94</v>
      </c>
      <c r="B98" s="52">
        <f>'Life table'!D96</f>
        <v>4.7882543725258943E-2</v>
      </c>
      <c r="C98" s="52">
        <f>IF($A98&lt;Customisation!$H$13,0,B98)/LOOKUP(Customisation!$H$13,$A$4:$A$104,$B$4:$B$104)</f>
        <v>4.856380374941377E-2</v>
      </c>
      <c r="D98" s="1">
        <f>IF($A98&lt;=Customisation!$H$13,1,1/(1+Customisation!$H$21)^($A98-Customisation!$H$13))</f>
        <v>1.8301111891293836E-2</v>
      </c>
      <c r="E98" s="1">
        <f t="shared" si="11"/>
        <v>32.615676650282808</v>
      </c>
      <c r="F98" s="1">
        <f t="shared" si="2"/>
        <v>8.8877160628485653E-4</v>
      </c>
      <c r="G98" s="53">
        <f>'Age data'!M102*Customisation!$H$22</f>
        <v>1.7366599999999997E-3</v>
      </c>
      <c r="H98" s="53">
        <f t="shared" si="3"/>
        <v>3.1782808977134347E-5</v>
      </c>
      <c r="I98" s="53">
        <f>'Age data'!N102*Customisation!$H$22</f>
        <v>1.5960799999999999E-3</v>
      </c>
      <c r="J98" s="54">
        <f t="shared" si="4"/>
        <v>2.9210038667456264E-5</v>
      </c>
      <c r="K98" s="53">
        <f>I98*'Life table'!I96</f>
        <v>3.9219972080875689E-3</v>
      </c>
      <c r="L98" s="53">
        <f>J98*'Life table'!J96</f>
        <v>7.1776909742552624E-5</v>
      </c>
      <c r="M98" s="53">
        <f t="shared" si="5"/>
        <v>1.3895949599999999E-3</v>
      </c>
      <c r="N98" s="53">
        <f>((G98-I98)*$AW$5+I98*$AW$6)/(1+Customisation!$H$21)^($A98-Customisation!$E$13)</f>
        <v>2.4622777478478922E-5</v>
      </c>
      <c r="O98" s="53">
        <f>G98*Customisation!$H$17</f>
        <v>2.9825398839999995</v>
      </c>
      <c r="P98" s="109">
        <f>O98/(1+Customisation!$H$21)^($A98-Customisation!$E$13)</f>
        <v>5.4583796137330526E-2</v>
      </c>
      <c r="Q98" s="53">
        <f>IF($A98&lt;Customisation!$H$13,G98,G98*(1-Customisation!$H$11*Customisation!$H$12))</f>
        <v>7.280078719999999E-4</v>
      </c>
      <c r="R98" s="53">
        <f>IF($A98&lt;Customisation!$H$13,H98,H98*(1-Customisation!$H$11*Customisation!$H$12))</f>
        <v>1.3323353523214718E-5</v>
      </c>
      <c r="S98" s="53">
        <f>IF($A98&lt;Customisation!$H$13,I98,I98*(1-Customisation!$H$11*Customisation!$H$12))</f>
        <v>6.6907673599999999E-4</v>
      </c>
      <c r="T98" s="53">
        <f>IF($A98&lt;Customisation!$H$13,J98,J98*(1-Customisation!$H$11*Customisation!$H$12))</f>
        <v>1.2244848209397666E-5</v>
      </c>
      <c r="U98" s="53">
        <f>IF($A98&lt;Customisation!$H$13,K98,K98*(1-Customisation!$H$11*Customisation!$H$12))</f>
        <v>1.6441012296303089E-3</v>
      </c>
      <c r="V98" s="53">
        <f>IF($A98&lt;Customisation!$H$13,L98,L98*(1-Customisation!$H$11*Customisation!$H$12))</f>
        <v>3.0088880564078062E-5</v>
      </c>
      <c r="W98" s="53">
        <f>IF($A98&lt;Customisation!$H$13,M98,M98*(1-Customisation!$H$11*Customisation!$H$12))</f>
        <v>5.8251820723199997E-4</v>
      </c>
      <c r="X98" s="53">
        <f>IF($A98&lt;Customisation!$H$13,N98,N98*(1-Customisation!$H$11*Customisation!$H$12))</f>
        <v>1.0321868318978364E-5</v>
      </c>
      <c r="Y98" s="53">
        <f>IF($A98&lt;Customisation!$H$13,O98,O98*(1-Customisation!$H$11*Customisation!$H$12))</f>
        <v>1.2502807193727998</v>
      </c>
      <c r="Z98" s="53">
        <f>IF($A98&lt;Customisation!$H$13,P98,P98*(1-Customisation!$H$11*Customisation!$H$12))</f>
        <v>2.2881527340768957E-2</v>
      </c>
      <c r="AA98" s="53">
        <f t="shared" ref="AA98:AJ98" si="126">G98-Q98</f>
        <v>1.0086521279999998E-3</v>
      </c>
      <c r="AB98" s="53">
        <f t="shared" si="126"/>
        <v>1.8459455453919629E-5</v>
      </c>
      <c r="AC98" s="53">
        <f t="shared" si="126"/>
        <v>9.2700326399999995E-4</v>
      </c>
      <c r="AD98" s="53">
        <f t="shared" si="126"/>
        <v>1.6965190458058597E-5</v>
      </c>
      <c r="AE98" s="53">
        <f t="shared" si="126"/>
        <v>2.2778959784572599E-3</v>
      </c>
      <c r="AF98" s="53">
        <f t="shared" si="126"/>
        <v>4.1688029178474562E-5</v>
      </c>
      <c r="AG98" s="53">
        <f t="shared" si="126"/>
        <v>8.0707675276799995E-4</v>
      </c>
      <c r="AH98" s="53">
        <f t="shared" si="126"/>
        <v>1.4300909159500558E-5</v>
      </c>
      <c r="AI98" s="53">
        <f t="shared" si="126"/>
        <v>1.7322591646271996</v>
      </c>
      <c r="AJ98" s="53">
        <f t="shared" si="126"/>
        <v>3.1702268796561572E-2</v>
      </c>
      <c r="AK98" s="1"/>
      <c r="AL98" s="55">
        <f t="shared" si="7"/>
        <v>173.66599999999997</v>
      </c>
      <c r="AM98" s="55">
        <f t="shared" si="8"/>
        <v>72.800787199999988</v>
      </c>
      <c r="AN98" s="1"/>
      <c r="AO98" s="1"/>
      <c r="AP98" s="1"/>
      <c r="AQ98" s="1"/>
      <c r="AR98" s="1"/>
      <c r="AS98" s="1"/>
      <c r="AT98" s="1"/>
      <c r="AU98" s="1"/>
      <c r="AV98" s="1"/>
      <c r="AW98" s="1"/>
      <c r="AX98" s="1"/>
      <c r="AY98" s="53">
        <f>IF($A98&lt;Customisation!$H$13,G98,G98*(1-Customisation!$H$24*Customisation!$H$12))</f>
        <v>6.2102961599999997E-4</v>
      </c>
      <c r="AZ98" s="53">
        <f>IF($A98&lt;Customisation!$H$13,H98,H98*(1-Customisation!$H$24*Customisation!$H$12))</f>
        <v>1.1365532490223243E-5</v>
      </c>
      <c r="BA98" s="53">
        <f>IF($A98&lt;Customisation!$H$13,I98,I98*(1-Customisation!$H$24*Customisation!$H$12))</f>
        <v>5.7075820800000002E-4</v>
      </c>
      <c r="BB98" s="53">
        <f>IF($A98&lt;Customisation!$H$13,J98,J98*(1-Customisation!$H$24*Customisation!$H$12))</f>
        <v>1.0445509827482361E-5</v>
      </c>
      <c r="BC98" s="53">
        <f>IF($A98&lt;Customisation!$H$13,K98,K98*(1-Customisation!$H$24*Customisation!$H$12))</f>
        <v>1.4025062016121148E-3</v>
      </c>
      <c r="BD98" s="53">
        <f>IF($A98&lt;Customisation!$H$13,L98,L98*(1-Customisation!$H$24*Customisation!$H$12))</f>
        <v>2.5667422923936821E-5</v>
      </c>
      <c r="BE98" s="53">
        <f>IF($A98&lt;Customisation!$H$13,M98,M98*(1-Customisation!$H$24*Customisation!$H$12))</f>
        <v>4.9691915769599999E-4</v>
      </c>
      <c r="BF98" s="53">
        <f>IF($A98&lt;Customisation!$H$13,N98,N98*(1-Customisation!$H$24*Customisation!$H$12))</f>
        <v>8.8051052263040627E-6</v>
      </c>
      <c r="BG98" s="53">
        <f>IF($A98&lt;Customisation!$H$13,O98,O98*(1-Customisation!$H$24*Customisation!$H$12))</f>
        <v>1.0665562625184</v>
      </c>
      <c r="BH98" s="53">
        <f>IF($A98&lt;Customisation!$H$13,P98,P98*(1-Customisation!$H$24*Customisation!$H$12))</f>
        <v>1.9519165498709398E-2</v>
      </c>
      <c r="BI98" s="53">
        <f t="shared" si="88"/>
        <v>1.0697825599999993E-4</v>
      </c>
      <c r="BJ98" s="53">
        <f t="shared" si="89"/>
        <v>1.9578210329914751E-6</v>
      </c>
      <c r="BK98" s="53">
        <f t="shared" si="90"/>
        <v>9.8318527999999967E-5</v>
      </c>
      <c r="BL98" s="53">
        <f t="shared" si="91"/>
        <v>1.7993383819153047E-6</v>
      </c>
      <c r="BM98" s="53">
        <f t="shared" si="92"/>
        <v>2.4159502801819415E-4</v>
      </c>
      <c r="BN98" s="53">
        <f t="shared" si="93"/>
        <v>4.4214576401412406E-6</v>
      </c>
      <c r="BO98" s="53">
        <f t="shared" si="94"/>
        <v>8.5599049535999981E-5</v>
      </c>
      <c r="BP98" s="53">
        <f t="shared" si="95"/>
        <v>1.5167630926743009E-6</v>
      </c>
      <c r="BQ98" s="53">
        <f t="shared" si="96"/>
        <v>0.18372445685439986</v>
      </c>
      <c r="BR98" s="53">
        <f t="shared" si="97"/>
        <v>3.3623618420595587E-3</v>
      </c>
    </row>
    <row r="99" spans="1:70" ht="14.25" customHeight="1" x14ac:dyDescent="0.3">
      <c r="A99" s="1">
        <f t="shared" si="34"/>
        <v>95</v>
      </c>
      <c r="B99" s="52">
        <f>'Life table'!D97</f>
        <v>3.4167546726033025E-2</v>
      </c>
      <c r="C99" s="52">
        <f>IF($A99&lt;Customisation!$H$13,0,B99)/LOOKUP(Customisation!$H$13,$A$4:$A$104,$B$4:$B$104)</f>
        <v>3.4653673441469184E-2</v>
      </c>
      <c r="D99" s="1">
        <f>IF($A99&lt;=Customisation!$H$13,1,1/(1+Customisation!$H$21)^($A99-Customisation!$H$13))</f>
        <v>1.7429630372660796E-2</v>
      </c>
      <c r="E99" s="1">
        <f t="shared" si="11"/>
        <v>32.633977762174105</v>
      </c>
      <c r="F99" s="1">
        <f t="shared" si="2"/>
        <v>6.0400071913970009E-4</v>
      </c>
      <c r="G99" s="53">
        <f>'Age data'!M103*Customisation!$H$22</f>
        <v>2.6035699999999999E-3</v>
      </c>
      <c r="H99" s="53">
        <f t="shared" si="3"/>
        <v>4.537926274934847E-5</v>
      </c>
      <c r="I99" s="53">
        <f>'Age data'!N103*Customisation!$H$22</f>
        <v>2.3927000000000002E-3</v>
      </c>
      <c r="J99" s="54">
        <f t="shared" si="4"/>
        <v>4.170387659266549E-5</v>
      </c>
      <c r="K99" s="53">
        <f>I99*'Life table'!I97</f>
        <v>5.3666452082792781E-3</v>
      </c>
      <c r="L99" s="53">
        <f>J99*'Life table'!J97</f>
        <v>9.3538642321519037E-5</v>
      </c>
      <c r="M99" s="53">
        <f t="shared" si="5"/>
        <v>2.08321668E-3</v>
      </c>
      <c r="N99" s="53">
        <f>((G99-I99)*$AW$5+I99*$AW$6)/(1+Customisation!$H$21)^($A99-Customisation!$E$13)</f>
        <v>3.5155539766123404E-5</v>
      </c>
      <c r="O99" s="53">
        <f>G99*Customisation!$H$17</f>
        <v>4.4713711180000004</v>
      </c>
      <c r="P99" s="109">
        <f>O99/(1+Customisation!$H$21)^($A99-Customisation!$E$13)</f>
        <v>7.7934345845731071E-2</v>
      </c>
      <c r="Q99" s="53">
        <f>IF($A99&lt;Customisation!$H$13,G99,G99*(1-Customisation!$H$11*Customisation!$H$12))</f>
        <v>1.091416544E-3</v>
      </c>
      <c r="R99" s="53">
        <f>IF($A99&lt;Customisation!$H$13,H99,H99*(1-Customisation!$H$11*Customisation!$H$12))</f>
        <v>1.9022986944526879E-5</v>
      </c>
      <c r="S99" s="53">
        <f>IF($A99&lt;Customisation!$H$13,I99,I99*(1-Customisation!$H$11*Customisation!$H$12))</f>
        <v>1.0030198400000001E-3</v>
      </c>
      <c r="T99" s="53">
        <f>IF($A99&lt;Customisation!$H$13,J99,J99*(1-Customisation!$H$11*Customisation!$H$12))</f>
        <v>1.7482265067645374E-5</v>
      </c>
      <c r="U99" s="53">
        <f>IF($A99&lt;Customisation!$H$13,K99,K99*(1-Customisation!$H$11*Customisation!$H$12))</f>
        <v>2.2496976713106734E-3</v>
      </c>
      <c r="V99" s="53">
        <f>IF($A99&lt;Customisation!$H$13,L99,L99*(1-Customisation!$H$11*Customisation!$H$12))</f>
        <v>3.9211398861180779E-5</v>
      </c>
      <c r="W99" s="53">
        <f>IF($A99&lt;Customisation!$H$13,M99,M99*(1-Customisation!$H$11*Customisation!$H$12))</f>
        <v>8.7328443225600009E-4</v>
      </c>
      <c r="X99" s="53">
        <f>IF($A99&lt;Customisation!$H$13,N99,N99*(1-Customisation!$H$11*Customisation!$H$12))</f>
        <v>1.4737202269958932E-5</v>
      </c>
      <c r="Y99" s="53">
        <f>IF($A99&lt;Customisation!$H$13,O99,O99*(1-Customisation!$H$11*Customisation!$H$12))</f>
        <v>1.8743987726656002</v>
      </c>
      <c r="Z99" s="53">
        <f>IF($A99&lt;Customisation!$H$13,P99,P99*(1-Customisation!$H$11*Customisation!$H$12))</f>
        <v>3.2670077778530468E-2</v>
      </c>
      <c r="AA99" s="53">
        <f t="shared" ref="AA99:AJ99" si="127">G99-Q99</f>
        <v>1.5121534559999999E-3</v>
      </c>
      <c r="AB99" s="53">
        <f t="shared" si="127"/>
        <v>2.6356275804821591E-5</v>
      </c>
      <c r="AC99" s="53">
        <f t="shared" si="127"/>
        <v>1.3896801600000001E-3</v>
      </c>
      <c r="AD99" s="53">
        <f t="shared" si="127"/>
        <v>2.4221611525020117E-5</v>
      </c>
      <c r="AE99" s="53">
        <f t="shared" si="127"/>
        <v>3.1169475369686047E-3</v>
      </c>
      <c r="AF99" s="53">
        <f t="shared" si="127"/>
        <v>5.4327243460338258E-5</v>
      </c>
      <c r="AG99" s="53">
        <f t="shared" si="127"/>
        <v>1.2099322477439999E-3</v>
      </c>
      <c r="AH99" s="53">
        <f t="shared" si="127"/>
        <v>2.0418337496164472E-5</v>
      </c>
      <c r="AI99" s="53">
        <f t="shared" si="127"/>
        <v>2.5969723453344002</v>
      </c>
      <c r="AJ99" s="53">
        <f t="shared" si="127"/>
        <v>4.5264268067200603E-2</v>
      </c>
      <c r="AK99" s="1"/>
      <c r="AL99" s="55">
        <f t="shared" si="7"/>
        <v>260.35699999999997</v>
      </c>
      <c r="AM99" s="55">
        <f t="shared" si="8"/>
        <v>109.14165439999999</v>
      </c>
      <c r="AN99" s="1"/>
      <c r="AO99" s="1"/>
      <c r="AP99" s="1"/>
      <c r="AQ99" s="1"/>
      <c r="AR99" s="1"/>
      <c r="AS99" s="1"/>
      <c r="AT99" s="1"/>
      <c r="AU99" s="1"/>
      <c r="AV99" s="1"/>
      <c r="AW99" s="1"/>
      <c r="AX99" s="1"/>
      <c r="AY99" s="53">
        <f>IF($A99&lt;Customisation!$H$13,G99,G99*(1-Customisation!$H$24*Customisation!$H$12))</f>
        <v>9.3103663200000007E-4</v>
      </c>
      <c r="AZ99" s="53">
        <f>IF($A99&lt;Customisation!$H$13,H99,H99*(1-Customisation!$H$24*Customisation!$H$12))</f>
        <v>1.6227624359167014E-5</v>
      </c>
      <c r="BA99" s="53">
        <f>IF($A99&lt;Customisation!$H$13,I99,I99*(1-Customisation!$H$24*Customisation!$H$12))</f>
        <v>8.5562952000000009E-4</v>
      </c>
      <c r="BB99" s="53">
        <f>IF($A99&lt;Customisation!$H$13,J99,J99*(1-Customisation!$H$24*Customisation!$H$12))</f>
        <v>1.4913306269537181E-5</v>
      </c>
      <c r="BC99" s="53">
        <f>IF($A99&lt;Customisation!$H$13,K99,K99*(1-Customisation!$H$24*Customisation!$H$12))</f>
        <v>1.9191123264806699E-3</v>
      </c>
      <c r="BD99" s="53">
        <f>IF($A99&lt;Customisation!$H$13,L99,L99*(1-Customisation!$H$24*Customisation!$H$12))</f>
        <v>3.3449418494175211E-5</v>
      </c>
      <c r="BE99" s="53">
        <f>IF($A99&lt;Customisation!$H$13,M99,M99*(1-Customisation!$H$24*Customisation!$H$12))</f>
        <v>7.4495828476800008E-4</v>
      </c>
      <c r="BF99" s="53">
        <f>IF($A99&lt;Customisation!$H$13,N99,N99*(1-Customisation!$H$24*Customisation!$H$12))</f>
        <v>1.2571621020365731E-5</v>
      </c>
      <c r="BG99" s="53">
        <f>IF($A99&lt;Customisation!$H$13,O99,O99*(1-Customisation!$H$24*Customisation!$H$12))</f>
        <v>1.5989623117968004</v>
      </c>
      <c r="BH99" s="53">
        <f>IF($A99&lt;Customisation!$H$13,P99,P99*(1-Customisation!$H$24*Customisation!$H$12))</f>
        <v>2.7869322074433434E-2</v>
      </c>
      <c r="BI99" s="53">
        <f t="shared" si="88"/>
        <v>1.6037991199999992E-4</v>
      </c>
      <c r="BJ99" s="53">
        <f t="shared" si="89"/>
        <v>2.795362585359865E-6</v>
      </c>
      <c r="BK99" s="53">
        <f t="shared" si="90"/>
        <v>1.4739031999999998E-4</v>
      </c>
      <c r="BL99" s="53">
        <f t="shared" si="91"/>
        <v>2.5689587981081925E-6</v>
      </c>
      <c r="BM99" s="53">
        <f t="shared" si="92"/>
        <v>3.3058534483000352E-4</v>
      </c>
      <c r="BN99" s="53">
        <f t="shared" si="93"/>
        <v>5.7619803670055681E-6</v>
      </c>
      <c r="BO99" s="53">
        <f t="shared" si="94"/>
        <v>1.2832614748800001E-4</v>
      </c>
      <c r="BP99" s="53">
        <f t="shared" si="95"/>
        <v>2.165581249593201E-6</v>
      </c>
      <c r="BQ99" s="53">
        <f t="shared" si="96"/>
        <v>0.2754364608687998</v>
      </c>
      <c r="BR99" s="53">
        <f t="shared" si="97"/>
        <v>4.8007557040970344E-3</v>
      </c>
    </row>
    <row r="100" spans="1:70" ht="14.25" customHeight="1" x14ac:dyDescent="0.3">
      <c r="A100" s="1">
        <f t="shared" si="34"/>
        <v>96</v>
      </c>
      <c r="B100" s="52">
        <f>'Life table'!D98</f>
        <v>2.3501463664567294E-2</v>
      </c>
      <c r="C100" s="52">
        <f>IF($A100&lt;Customisation!$H$13,0,B100)/LOOKUP(Customisation!$H$13,$A$4:$A$104,$B$4:$B$104)</f>
        <v>2.3835836203245746E-2</v>
      </c>
      <c r="D100" s="1">
        <f>IF($A100&lt;=Customisation!$H$13,1,1/(1+Customisation!$H$21)^($A100-Customisation!$H$13))</f>
        <v>1.6599647973962663E-2</v>
      </c>
      <c r="E100" s="1">
        <f t="shared" si="11"/>
        <v>32.651407392546766</v>
      </c>
      <c r="F100" s="1">
        <f t="shared" si="2"/>
        <v>3.9566649013891413E-4</v>
      </c>
      <c r="G100" s="53">
        <f>'Age data'!M104*Customisation!$H$22</f>
        <v>4.0349299999999999E-3</v>
      </c>
      <c r="H100" s="53">
        <f t="shared" si="3"/>
        <v>6.6978417599581171E-5</v>
      </c>
      <c r="I100" s="53">
        <f>'Age data'!N104*Customisation!$H$22</f>
        <v>3.7083300000000001E-3</v>
      </c>
      <c r="J100" s="54">
        <f t="shared" si="4"/>
        <v>6.155697257128496E-5</v>
      </c>
      <c r="K100" s="53">
        <f>I100*'Life table'!I98</f>
        <v>7.5425447025012221E-3</v>
      </c>
      <c r="L100" s="53">
        <f>J100*'Life table'!J98</f>
        <v>1.2520358688939722E-4</v>
      </c>
      <c r="M100" s="53">
        <f t="shared" si="5"/>
        <v>3.2285716400000004E-3</v>
      </c>
      <c r="N100" s="53">
        <f>((G100-I100)*$AW$5+I100*$AW$6)/(1+Customisation!$H$21)^($A100-Customisation!$E$13)</f>
        <v>5.1889640487606186E-5</v>
      </c>
      <c r="O100" s="53">
        <f>G100*Customisation!$H$17</f>
        <v>6.9295887820000006</v>
      </c>
      <c r="P100" s="109">
        <f>O100/(1+Customisation!$H$21)^($A100-Customisation!$E$13)</f>
        <v>0.11502873438552071</v>
      </c>
      <c r="Q100" s="53">
        <f>IF($A100&lt;Customisation!$H$13,G100,G100*(1-Customisation!$H$11*Customisation!$H$12))</f>
        <v>1.691442656E-3</v>
      </c>
      <c r="R100" s="53">
        <f>IF($A100&lt;Customisation!$H$13,H100,H100*(1-Customisation!$H$11*Customisation!$H$12))</f>
        <v>2.807735265774443E-5</v>
      </c>
      <c r="S100" s="53">
        <f>IF($A100&lt;Customisation!$H$13,I100,I100*(1-Customisation!$H$11*Customisation!$H$12))</f>
        <v>1.5545319360000002E-3</v>
      </c>
      <c r="T100" s="53">
        <f>IF($A100&lt;Customisation!$H$13,J100,J100*(1-Customisation!$H$11*Customisation!$H$12))</f>
        <v>2.5804682901882655E-5</v>
      </c>
      <c r="U100" s="53">
        <f>IF($A100&lt;Customisation!$H$13,K100,K100*(1-Customisation!$H$11*Customisation!$H$12))</f>
        <v>3.1618347392885124E-3</v>
      </c>
      <c r="V100" s="53">
        <f>IF($A100&lt;Customisation!$H$13,L100,L100*(1-Customisation!$H$11*Customisation!$H$12))</f>
        <v>5.2485343624035316E-5</v>
      </c>
      <c r="W100" s="53">
        <f>IF($A100&lt;Customisation!$H$13,M100,M100*(1-Customisation!$H$11*Customisation!$H$12))</f>
        <v>1.3534172314880002E-3</v>
      </c>
      <c r="X100" s="53">
        <f>IF($A100&lt;Customisation!$H$13,N100,N100*(1-Customisation!$H$11*Customisation!$H$12))</f>
        <v>2.1752137292404514E-5</v>
      </c>
      <c r="Y100" s="53">
        <f>IF($A100&lt;Customisation!$H$13,O100,O100*(1-Customisation!$H$11*Customisation!$H$12))</f>
        <v>2.9048836174144004</v>
      </c>
      <c r="Z100" s="53">
        <f>IF($A100&lt;Customisation!$H$13,P100,P100*(1-Customisation!$H$11*Customisation!$H$12))</f>
        <v>4.8220045454410283E-2</v>
      </c>
      <c r="AA100" s="53">
        <f t="shared" ref="AA100:AJ100" si="128">G100-Q100</f>
        <v>2.3434873439999999E-3</v>
      </c>
      <c r="AB100" s="53">
        <f t="shared" si="128"/>
        <v>3.8901064941836738E-5</v>
      </c>
      <c r="AC100" s="53">
        <f t="shared" si="128"/>
        <v>2.1537980639999999E-3</v>
      </c>
      <c r="AD100" s="53">
        <f t="shared" si="128"/>
        <v>3.5752289669402308E-5</v>
      </c>
      <c r="AE100" s="53">
        <f t="shared" si="128"/>
        <v>4.3807099632127092E-3</v>
      </c>
      <c r="AF100" s="53">
        <f t="shared" si="128"/>
        <v>7.2718243265361892E-5</v>
      </c>
      <c r="AG100" s="53">
        <f t="shared" si="128"/>
        <v>1.8751544085120002E-3</v>
      </c>
      <c r="AH100" s="53">
        <f t="shared" si="128"/>
        <v>3.0137503195201672E-5</v>
      </c>
      <c r="AI100" s="53">
        <f t="shared" si="128"/>
        <v>4.0247051645856002</v>
      </c>
      <c r="AJ100" s="53">
        <f t="shared" si="128"/>
        <v>6.6808688931110416E-2</v>
      </c>
      <c r="AK100" s="1"/>
      <c r="AL100" s="55">
        <f t="shared" si="7"/>
        <v>403.49299999999999</v>
      </c>
      <c r="AM100" s="55">
        <f t="shared" si="8"/>
        <v>169.14426560000001</v>
      </c>
      <c r="AN100" s="1"/>
      <c r="AO100" s="1"/>
      <c r="AP100" s="1"/>
      <c r="AQ100" s="1"/>
      <c r="AR100" s="1"/>
      <c r="AS100" s="1"/>
      <c r="AT100" s="1"/>
      <c r="AU100" s="1"/>
      <c r="AV100" s="1"/>
      <c r="AW100" s="1"/>
      <c r="AX100" s="1"/>
      <c r="AY100" s="53">
        <f>IF($A100&lt;Customisation!$H$13,G100,G100*(1-Customisation!$H$24*Customisation!$H$12))</f>
        <v>1.4428909680000001E-3</v>
      </c>
      <c r="AZ100" s="53">
        <f>IF($A100&lt;Customisation!$H$13,H100,H100*(1-Customisation!$H$24*Customisation!$H$12))</f>
        <v>2.3951482133610228E-5</v>
      </c>
      <c r="BA100" s="53">
        <f>IF($A100&lt;Customisation!$H$13,I100,I100*(1-Customisation!$H$24*Customisation!$H$12))</f>
        <v>1.3260988080000002E-3</v>
      </c>
      <c r="BB100" s="53">
        <f>IF($A100&lt;Customisation!$H$13,J100,J100*(1-Customisation!$H$24*Customisation!$H$12))</f>
        <v>2.2012773391491503E-5</v>
      </c>
      <c r="BC100" s="53">
        <f>IF($A100&lt;Customisation!$H$13,K100,K100*(1-Customisation!$H$24*Customisation!$H$12))</f>
        <v>2.6972139856144372E-3</v>
      </c>
      <c r="BD100" s="53">
        <f>IF($A100&lt;Customisation!$H$13,L100,L100*(1-Customisation!$H$24*Customisation!$H$12))</f>
        <v>4.4772802671648445E-5</v>
      </c>
      <c r="BE100" s="53">
        <f>IF($A100&lt;Customisation!$H$13,M100,M100*(1-Customisation!$H$24*Customisation!$H$12))</f>
        <v>1.1545372184640003E-3</v>
      </c>
      <c r="BF100" s="53">
        <f>IF($A100&lt;Customisation!$H$13,N100,N100*(1-Customisation!$H$24*Customisation!$H$12))</f>
        <v>1.8555735438367975E-5</v>
      </c>
      <c r="BG100" s="53">
        <f>IF($A100&lt;Customisation!$H$13,O100,O100*(1-Customisation!$H$24*Customisation!$H$12))</f>
        <v>2.4780209484432003</v>
      </c>
      <c r="BH100" s="53">
        <f>IF($A100&lt;Customisation!$H$13,P100,P100*(1-Customisation!$H$24*Customisation!$H$12))</f>
        <v>4.113427541626221E-2</v>
      </c>
      <c r="BI100" s="53">
        <f t="shared" si="88"/>
        <v>2.4855168799999992E-4</v>
      </c>
      <c r="BJ100" s="53">
        <f t="shared" si="89"/>
        <v>4.1258705241342013E-6</v>
      </c>
      <c r="BK100" s="53">
        <f t="shared" si="90"/>
        <v>2.2843312800000003E-4</v>
      </c>
      <c r="BL100" s="53">
        <f t="shared" si="91"/>
        <v>3.7919095103911522E-6</v>
      </c>
      <c r="BM100" s="53">
        <f t="shared" si="92"/>
        <v>4.646207536740752E-4</v>
      </c>
      <c r="BN100" s="53">
        <f t="shared" si="93"/>
        <v>7.7125409523868719E-6</v>
      </c>
      <c r="BO100" s="53">
        <f t="shared" si="94"/>
        <v>1.9888001302399987E-4</v>
      </c>
      <c r="BP100" s="53">
        <f t="shared" si="95"/>
        <v>3.1964018540365391E-6</v>
      </c>
      <c r="BQ100" s="53">
        <f t="shared" si="96"/>
        <v>0.42686266897120007</v>
      </c>
      <c r="BR100" s="53">
        <f t="shared" si="97"/>
        <v>7.0857700381480732E-3</v>
      </c>
    </row>
    <row r="101" spans="1:70" ht="14.25" customHeight="1" x14ac:dyDescent="0.3">
      <c r="A101" s="1">
        <f t="shared" si="34"/>
        <v>97</v>
      </c>
      <c r="B101" s="52">
        <f>'Life table'!D99</f>
        <v>1.5684876849732212E-2</v>
      </c>
      <c r="C101" s="52">
        <f>IF($A101&lt;Customisation!$H$13,0,B101)/LOOKUP(Customisation!$H$13,$A$4:$A$104,$B$4:$B$104)</f>
        <v>1.5908037082046213E-2</v>
      </c>
      <c r="D101" s="1">
        <f>IF($A101&lt;=Customisation!$H$13,1,1/(1+Customisation!$H$21)^($A101-Customisation!$H$13))</f>
        <v>1.580918854663111E-2</v>
      </c>
      <c r="E101" s="1">
        <f t="shared" si="11"/>
        <v>32.668007040520727</v>
      </c>
      <c r="F101" s="1">
        <f t="shared" si="2"/>
        <v>2.5149315763686801E-4</v>
      </c>
      <c r="G101" s="53">
        <f>'Age data'!M105*Customisation!$H$22</f>
        <v>6.482299999999999E-3</v>
      </c>
      <c r="H101" s="53">
        <f t="shared" si="3"/>
        <v>1.0247990291582683E-4</v>
      </c>
      <c r="I101" s="53">
        <f>'Age data'!N105*Customisation!$H$22</f>
        <v>5.9576099999999995E-3</v>
      </c>
      <c r="J101" s="54">
        <f t="shared" si="4"/>
        <v>9.4184979777294959E-5</v>
      </c>
      <c r="K101" s="53">
        <f>I101*'Life table'!I99</f>
        <v>1.0714115006168902E-2</v>
      </c>
      <c r="L101" s="53">
        <f>J101*'Life table'!J99</f>
        <v>1.6938146424281389E-4</v>
      </c>
      <c r="M101" s="53">
        <f t="shared" si="5"/>
        <v>5.1868510399999991E-3</v>
      </c>
      <c r="N101" s="53">
        <f>((G101-I101)*$AW$5+I101*$AW$6)/(1+Customisation!$H$21)^($A101-Customisation!$E$13)</f>
        <v>7.9393457596878009E-5</v>
      </c>
      <c r="O101" s="53">
        <f>G101*Customisation!$H$17</f>
        <v>11.132702019999998</v>
      </c>
      <c r="P101" s="109">
        <f>O101/(1+Customisation!$H$21)^($A101-Customisation!$E$13)</f>
        <v>0.17599898526764099</v>
      </c>
      <c r="Q101" s="53">
        <f>IF($A101&lt;Customisation!$H$13,G101,G101*(1-Customisation!$H$11*Customisation!$H$12))</f>
        <v>2.7173801599999995E-3</v>
      </c>
      <c r="R101" s="53">
        <f>IF($A101&lt;Customisation!$H$13,H101,H101*(1-Customisation!$H$11*Customisation!$H$12))</f>
        <v>4.295957530231461E-5</v>
      </c>
      <c r="S101" s="53">
        <f>IF($A101&lt;Customisation!$H$13,I101,I101*(1-Customisation!$H$11*Customisation!$H$12))</f>
        <v>2.4974301119999997E-3</v>
      </c>
      <c r="T101" s="53">
        <f>IF($A101&lt;Customisation!$H$13,J101,J101*(1-Customisation!$H$11*Customisation!$H$12))</f>
        <v>3.9482343522642047E-5</v>
      </c>
      <c r="U101" s="53">
        <f>IF($A101&lt;Customisation!$H$13,K101,K101*(1-Customisation!$H$11*Customisation!$H$12))</f>
        <v>4.4913570105860039E-3</v>
      </c>
      <c r="V101" s="53">
        <f>IF($A101&lt;Customisation!$H$13,L101,L101*(1-Customisation!$H$11*Customisation!$H$12))</f>
        <v>7.1004709810587585E-5</v>
      </c>
      <c r="W101" s="53">
        <f>IF($A101&lt;Customisation!$H$13,M101,M101*(1-Customisation!$H$11*Customisation!$H$12))</f>
        <v>2.1743279559679998E-3</v>
      </c>
      <c r="X101" s="53">
        <f>IF($A101&lt;Customisation!$H$13,N101,N101*(1-Customisation!$H$11*Customisation!$H$12))</f>
        <v>3.3281737424611265E-5</v>
      </c>
      <c r="Y101" s="53">
        <f>IF($A101&lt;Customisation!$H$13,O101,O101*(1-Customisation!$H$11*Customisation!$H$12))</f>
        <v>4.6668286867839992</v>
      </c>
      <c r="Z101" s="53">
        <f>IF($A101&lt;Customisation!$H$13,P101,P101*(1-Customisation!$H$11*Customisation!$H$12))</f>
        <v>7.3778774624195104E-2</v>
      </c>
      <c r="AA101" s="53">
        <f t="shared" ref="AA101:AJ101" si="129">G101-Q101</f>
        <v>3.7649198399999995E-3</v>
      </c>
      <c r="AB101" s="53">
        <f t="shared" si="129"/>
        <v>5.9520327613512219E-5</v>
      </c>
      <c r="AC101" s="53">
        <f t="shared" si="129"/>
        <v>3.4601798879999998E-3</v>
      </c>
      <c r="AD101" s="53">
        <f t="shared" si="129"/>
        <v>5.4702636254652912E-5</v>
      </c>
      <c r="AE101" s="53">
        <f t="shared" si="129"/>
        <v>6.222757995582898E-3</v>
      </c>
      <c r="AF101" s="53">
        <f t="shared" si="129"/>
        <v>9.8376754432226307E-5</v>
      </c>
      <c r="AG101" s="53">
        <f t="shared" si="129"/>
        <v>3.0125230840319993E-3</v>
      </c>
      <c r="AH101" s="53">
        <f t="shared" si="129"/>
        <v>4.6111720172266744E-5</v>
      </c>
      <c r="AI101" s="53">
        <f t="shared" si="129"/>
        <v>6.465873333215999</v>
      </c>
      <c r="AJ101" s="53">
        <f t="shared" si="129"/>
        <v>0.10222021064344589</v>
      </c>
      <c r="AK101" s="1"/>
      <c r="AL101" s="55">
        <f t="shared" si="7"/>
        <v>648.2299999999999</v>
      </c>
      <c r="AM101" s="55">
        <f t="shared" si="8"/>
        <v>271.73801599999996</v>
      </c>
      <c r="AN101" s="1"/>
      <c r="AO101" s="1"/>
      <c r="AP101" s="1"/>
      <c r="AQ101" s="1"/>
      <c r="AR101" s="1"/>
      <c r="AS101" s="1"/>
      <c r="AT101" s="1"/>
      <c r="AU101" s="1"/>
      <c r="AV101" s="1"/>
      <c r="AW101" s="1"/>
      <c r="AX101" s="1"/>
      <c r="AY101" s="53">
        <f>IF($A101&lt;Customisation!$H$13,G101,G101*(1-Customisation!$H$24*Customisation!$H$12))</f>
        <v>2.31807048E-3</v>
      </c>
      <c r="AZ101" s="53">
        <f>IF($A101&lt;Customisation!$H$13,H101,H101*(1-Customisation!$H$24*Customisation!$H$12))</f>
        <v>3.6646813282699677E-5</v>
      </c>
      <c r="BA101" s="53">
        <f>IF($A101&lt;Customisation!$H$13,I101,I101*(1-Customisation!$H$24*Customisation!$H$12))</f>
        <v>2.1304413359999998E-3</v>
      </c>
      <c r="BB101" s="53">
        <f>IF($A101&lt;Customisation!$H$13,J101,J101*(1-Customisation!$H$24*Customisation!$H$12))</f>
        <v>3.3680548768360678E-5</v>
      </c>
      <c r="BC101" s="53">
        <f>IF($A101&lt;Customisation!$H$13,K101,K101*(1-Customisation!$H$24*Customisation!$H$12))</f>
        <v>3.8313675262059998E-3</v>
      </c>
      <c r="BD101" s="53">
        <f>IF($A101&lt;Customisation!$H$13,L101,L101*(1-Customisation!$H$24*Customisation!$H$12))</f>
        <v>6.0570811613230254E-5</v>
      </c>
      <c r="BE101" s="53">
        <f>IF($A101&lt;Customisation!$H$13,M101,M101*(1-Customisation!$H$24*Customisation!$H$12))</f>
        <v>1.8548179319039999E-3</v>
      </c>
      <c r="BF101" s="53">
        <f>IF($A101&lt;Customisation!$H$13,N101,N101*(1-Customisation!$H$24*Customisation!$H$12))</f>
        <v>2.839110043664358E-5</v>
      </c>
      <c r="BG101" s="53">
        <f>IF($A101&lt;Customisation!$H$13,O101,O101*(1-Customisation!$H$24*Customisation!$H$12))</f>
        <v>3.9810542423519997</v>
      </c>
      <c r="BH101" s="53">
        <f>IF($A101&lt;Customisation!$H$13,P101,P101*(1-Customisation!$H$24*Customisation!$H$12))</f>
        <v>6.2937237131708429E-2</v>
      </c>
      <c r="BI101" s="53">
        <f t="shared" si="88"/>
        <v>3.9930967999999949E-4</v>
      </c>
      <c r="BJ101" s="53">
        <f t="shared" si="89"/>
        <v>6.3127620196149327E-6</v>
      </c>
      <c r="BK101" s="53">
        <f t="shared" si="90"/>
        <v>3.6698877599999988E-4</v>
      </c>
      <c r="BL101" s="53">
        <f t="shared" si="91"/>
        <v>5.8017947542813686E-6</v>
      </c>
      <c r="BM101" s="53">
        <f t="shared" si="92"/>
        <v>6.5998948438000414E-4</v>
      </c>
      <c r="BN101" s="53">
        <f t="shared" si="93"/>
        <v>1.0433898197357331E-5</v>
      </c>
      <c r="BO101" s="53">
        <f t="shared" si="94"/>
        <v>3.1951002406399999E-4</v>
      </c>
      <c r="BP101" s="53">
        <f t="shared" si="95"/>
        <v>4.890636987967685E-6</v>
      </c>
      <c r="BQ101" s="53">
        <f t="shared" si="96"/>
        <v>0.68577444443199953</v>
      </c>
      <c r="BR101" s="53">
        <f t="shared" si="97"/>
        <v>1.0841537492486675E-2</v>
      </c>
    </row>
    <row r="102" spans="1:70" ht="14.25" customHeight="1" x14ac:dyDescent="0.3">
      <c r="A102" s="1">
        <f t="shared" si="34"/>
        <v>98</v>
      </c>
      <c r="B102" s="52">
        <f>'Life table'!D100</f>
        <v>1.0147644775471251E-2</v>
      </c>
      <c r="C102" s="52">
        <f>IF($A102&lt;Customisation!$H$13,0,B102)/LOOKUP(Customisation!$H$13,$A$4:$A$104,$B$4:$B$104)</f>
        <v>1.0292022750971439E-2</v>
      </c>
      <c r="D102" s="1">
        <f>IF($A102&lt;=Customisation!$H$13,1,1/(1+Customisation!$H$21)^($A102-Customisation!$H$13))</f>
        <v>1.5056370044410581E-2</v>
      </c>
      <c r="E102" s="1">
        <f t="shared" si="11"/>
        <v>32.683816229067361</v>
      </c>
      <c r="F102" s="1">
        <f t="shared" si="2"/>
        <v>1.5496050304411856E-4</v>
      </c>
      <c r="G102" s="53">
        <f>'Age data'!M106*Customisation!$H$22</f>
        <v>1.077709E-2</v>
      </c>
      <c r="H102" s="53">
        <f t="shared" si="3"/>
        <v>1.6226385504191683E-4</v>
      </c>
      <c r="I102" s="53">
        <f>'Age data'!N106*Customisation!$H$22</f>
        <v>9.9045000000000001E-3</v>
      </c>
      <c r="J102" s="54">
        <f t="shared" si="4"/>
        <v>1.491258171048646E-4</v>
      </c>
      <c r="K102" s="53">
        <f>I102*'Life table'!I100</f>
        <v>1.4924897805281398E-2</v>
      </c>
      <c r="L102" s="53">
        <f>J102*'Life table'!J100</f>
        <v>2.2471478423132806E-4</v>
      </c>
      <c r="M102" s="53">
        <f t="shared" si="5"/>
        <v>8.6232595600000007E-3</v>
      </c>
      <c r="N102" s="53">
        <f>((G102-I102)*$AW$5+I102*$AW$6)/(1+Customisation!$H$21)^($A102-Customisation!$E$13)</f>
        <v>1.2570802240037125E-4</v>
      </c>
      <c r="O102" s="53">
        <f>G102*Customisation!$H$17</f>
        <v>18.508574366000001</v>
      </c>
      <c r="P102" s="109">
        <f>O102/(1+Customisation!$H$21)^($A102-Customisation!$E$13)</f>
        <v>0.27867194464898798</v>
      </c>
      <c r="Q102" s="53">
        <f>IF($A102&lt;Customisation!$H$13,G102,G102*(1-Customisation!$H$11*Customisation!$H$12))</f>
        <v>4.5177561279999999E-3</v>
      </c>
      <c r="R102" s="53">
        <f>IF($A102&lt;Customisation!$H$13,H102,H102*(1-Customisation!$H$11*Customisation!$H$12))</f>
        <v>6.8021008033571534E-5</v>
      </c>
      <c r="S102" s="53">
        <f>IF($A102&lt;Customisation!$H$13,I102,I102*(1-Customisation!$H$11*Customisation!$H$12))</f>
        <v>4.1519664000000001E-3</v>
      </c>
      <c r="T102" s="53">
        <f>IF($A102&lt;Customisation!$H$13,J102,J102*(1-Customisation!$H$11*Customisation!$H$12))</f>
        <v>6.2513542530359236E-5</v>
      </c>
      <c r="U102" s="53">
        <f>IF($A102&lt;Customisation!$H$13,K102,K102*(1-Customisation!$H$11*Customisation!$H$12))</f>
        <v>6.2565171599739625E-3</v>
      </c>
      <c r="V102" s="53">
        <f>IF($A102&lt;Customisation!$H$13,L102,L102*(1-Customisation!$H$11*Customisation!$H$12))</f>
        <v>9.4200437549772726E-5</v>
      </c>
      <c r="W102" s="53">
        <f>IF($A102&lt;Customisation!$H$13,M102,M102*(1-Customisation!$H$11*Customisation!$H$12))</f>
        <v>3.6148704075520005E-3</v>
      </c>
      <c r="X102" s="53">
        <f>IF($A102&lt;Customisation!$H$13,N102,N102*(1-Customisation!$H$11*Customisation!$H$12))</f>
        <v>5.2696802990235629E-5</v>
      </c>
      <c r="Y102" s="53">
        <f>IF($A102&lt;Customisation!$H$13,O102,O102*(1-Customisation!$H$11*Customisation!$H$12))</f>
        <v>7.7587943742272012</v>
      </c>
      <c r="Z102" s="53">
        <f>IF($A102&lt;Customisation!$H$13,P102,P102*(1-Customisation!$H$11*Customisation!$H$12))</f>
        <v>0.11681927919685577</v>
      </c>
      <c r="AA102" s="53">
        <f t="shared" ref="AA102:AJ102" si="130">G102-Q102</f>
        <v>6.2593338719999997E-3</v>
      </c>
      <c r="AB102" s="53">
        <f t="shared" si="130"/>
        <v>9.4242847008345294E-5</v>
      </c>
      <c r="AC102" s="53">
        <f t="shared" si="130"/>
        <v>5.7525336E-3</v>
      </c>
      <c r="AD102" s="53">
        <f t="shared" si="130"/>
        <v>8.6612274574505361E-5</v>
      </c>
      <c r="AE102" s="53">
        <f t="shared" si="130"/>
        <v>8.6683806453074358E-3</v>
      </c>
      <c r="AF102" s="53">
        <f t="shared" si="130"/>
        <v>1.3051434668155535E-4</v>
      </c>
      <c r="AG102" s="53">
        <f t="shared" si="130"/>
        <v>5.0083891524480006E-3</v>
      </c>
      <c r="AH102" s="53">
        <f t="shared" si="130"/>
        <v>7.3011219410135618E-5</v>
      </c>
      <c r="AI102" s="53">
        <f t="shared" si="130"/>
        <v>10.749779991772801</v>
      </c>
      <c r="AJ102" s="53">
        <f t="shared" si="130"/>
        <v>0.16185266545213223</v>
      </c>
      <c r="AK102" s="1"/>
      <c r="AL102" s="55">
        <f t="shared" si="7"/>
        <v>1077.7090000000001</v>
      </c>
      <c r="AM102" s="55">
        <f t="shared" si="8"/>
        <v>451.77561279999998</v>
      </c>
      <c r="AN102" s="1"/>
      <c r="AO102" s="1"/>
      <c r="AP102" s="1"/>
      <c r="AQ102" s="1"/>
      <c r="AR102" s="1"/>
      <c r="AS102" s="1"/>
      <c r="AT102" s="1"/>
      <c r="AU102" s="1"/>
      <c r="AV102" s="1"/>
      <c r="AW102" s="1"/>
      <c r="AX102" s="1"/>
      <c r="AY102" s="53">
        <f>IF($A102&lt;Customisation!$H$13,G102,G102*(1-Customisation!$H$24*Customisation!$H$12))</f>
        <v>3.8538873840000001E-3</v>
      </c>
      <c r="AZ102" s="53">
        <f>IF($A102&lt;Customisation!$H$13,H102,H102*(1-Customisation!$H$24*Customisation!$H$12))</f>
        <v>5.8025554562989464E-5</v>
      </c>
      <c r="BA102" s="53">
        <f>IF($A102&lt;Customisation!$H$13,I102,I102*(1-Customisation!$H$24*Customisation!$H$12))</f>
        <v>3.5418492000000002E-3</v>
      </c>
      <c r="BB102" s="53">
        <f>IF($A102&lt;Customisation!$H$13,J102,J102*(1-Customisation!$H$24*Customisation!$H$12))</f>
        <v>5.3327392196699582E-5</v>
      </c>
      <c r="BC102" s="53">
        <f>IF($A102&lt;Customisation!$H$13,K102,K102*(1-Customisation!$H$24*Customisation!$H$12))</f>
        <v>5.3371434551686284E-3</v>
      </c>
      <c r="BD102" s="53">
        <f>IF($A102&lt;Customisation!$H$13,L102,L102*(1-Customisation!$H$24*Customisation!$H$12))</f>
        <v>8.0358006841122916E-5</v>
      </c>
      <c r="BE102" s="53">
        <f>IF($A102&lt;Customisation!$H$13,M102,M102*(1-Customisation!$H$24*Customisation!$H$12))</f>
        <v>3.0836776186560005E-3</v>
      </c>
      <c r="BF102" s="53">
        <f>IF($A102&lt;Customisation!$H$13,N102,N102*(1-Customisation!$H$24*Customisation!$H$12))</f>
        <v>4.4953188810372767E-5</v>
      </c>
      <c r="BG102" s="53">
        <f>IF($A102&lt;Customisation!$H$13,O102,O102*(1-Customisation!$H$24*Customisation!$H$12))</f>
        <v>6.6186661932816007</v>
      </c>
      <c r="BH102" s="53">
        <f>IF($A102&lt;Customisation!$H$13,P102,P102*(1-Customisation!$H$24*Customisation!$H$12))</f>
        <v>9.9653087406478116E-2</v>
      </c>
      <c r="BI102" s="53">
        <f t="shared" si="88"/>
        <v>6.6386874399999981E-4</v>
      </c>
      <c r="BJ102" s="53">
        <f t="shared" si="89"/>
        <v>9.9954534705820703E-6</v>
      </c>
      <c r="BK102" s="53">
        <f t="shared" si="90"/>
        <v>6.1011719999999993E-4</v>
      </c>
      <c r="BL102" s="53">
        <f t="shared" si="91"/>
        <v>9.1861503336596544E-6</v>
      </c>
      <c r="BM102" s="53">
        <f t="shared" si="92"/>
        <v>9.1937370480533413E-4</v>
      </c>
      <c r="BN102" s="53">
        <f t="shared" si="93"/>
        <v>1.384243070864981E-5</v>
      </c>
      <c r="BO102" s="53">
        <f t="shared" si="94"/>
        <v>5.3119278889599995E-4</v>
      </c>
      <c r="BP102" s="53">
        <f t="shared" si="95"/>
        <v>7.743614179862862E-6</v>
      </c>
      <c r="BQ102" s="53">
        <f t="shared" si="96"/>
        <v>1.1401281809456005</v>
      </c>
      <c r="BR102" s="53">
        <f t="shared" si="97"/>
        <v>1.716619179037765E-2</v>
      </c>
    </row>
    <row r="103" spans="1:70" ht="14.25" customHeight="1" x14ac:dyDescent="0.3">
      <c r="A103" s="1">
        <f t="shared" si="34"/>
        <v>99</v>
      </c>
      <c r="B103" s="52">
        <f>'Life table'!D101</f>
        <v>6.3593260278923232E-3</v>
      </c>
      <c r="C103" s="52">
        <f>IF($A103&lt;Customisation!$H$13,0,B103)/LOOKUP(Customisation!$H$13,$A$4:$A$104,$B$4:$B$104)</f>
        <v>6.4498048175787815E-3</v>
      </c>
      <c r="D103" s="1">
        <f>IF($A103&lt;=Customisation!$H$13,1,1/(1+Customisation!$H$21)^($A103-Customisation!$H$13))</f>
        <v>1.4339400042295789E-2</v>
      </c>
      <c r="E103" s="1">
        <f t="shared" si="11"/>
        <v>32.698872599111773</v>
      </c>
      <c r="F103" s="1">
        <f t="shared" si="2"/>
        <v>9.2486331473988769E-5</v>
      </c>
      <c r="G103" s="53">
        <f>'Age data'!M107*Customisation!$H$22</f>
        <v>1.8468519999999999E-2</v>
      </c>
      <c r="H103" s="53">
        <f t="shared" si="3"/>
        <v>2.6482749646914062E-4</v>
      </c>
      <c r="I103" s="53">
        <f>'Age data'!N107*Customisation!$H$22</f>
        <v>1.697326E-2</v>
      </c>
      <c r="J103" s="54">
        <f t="shared" si="4"/>
        <v>2.4338636516189741E-4</v>
      </c>
      <c r="K103" s="53">
        <f>I103*'Life table'!I101</f>
        <v>1.8784137109399999E-2</v>
      </c>
      <c r="L103" s="53">
        <f>J103*'Life table'!J101</f>
        <v>2.6935325646102023E-4</v>
      </c>
      <c r="M103" s="53">
        <f t="shared" si="5"/>
        <v>1.4777565120000001E-2</v>
      </c>
      <c r="N103" s="53">
        <f>((G103-I103)*$AW$5+I103*$AW$6)/(1+Customisation!$H$21)^($A103-Customisation!$E$13)</f>
        <v>2.0516587996587037E-4</v>
      </c>
      <c r="O103" s="53">
        <f>G103*Customisation!$H$17</f>
        <v>31.717836248000001</v>
      </c>
      <c r="P103" s="109">
        <f>O103/(1+Customisation!$H$21)^($A103-Customisation!$E$13)</f>
        <v>0.45481474243610209</v>
      </c>
      <c r="Q103" s="53">
        <f>IF($A103&lt;Customisation!$H$13,G103,G103*(1-Customisation!$H$11*Customisation!$H$12))</f>
        <v>7.7420035840000002E-3</v>
      </c>
      <c r="R103" s="53">
        <f>IF($A103&lt;Customisation!$H$13,H103,H103*(1-Customisation!$H$11*Customisation!$H$12))</f>
        <v>1.1101568651986375E-4</v>
      </c>
      <c r="S103" s="53">
        <f>IF($A103&lt;Customisation!$H$13,I103,I103*(1-Customisation!$H$11*Customisation!$H$12))</f>
        <v>7.1151905920000006E-3</v>
      </c>
      <c r="T103" s="53">
        <f>IF($A103&lt;Customisation!$H$13,J103,J103*(1-Customisation!$H$11*Customisation!$H$12))</f>
        <v>1.020275642758674E-4</v>
      </c>
      <c r="U103" s="53">
        <f>IF($A103&lt;Customisation!$H$13,K103,K103*(1-Customisation!$H$11*Customisation!$H$12))</f>
        <v>7.8743102762604805E-3</v>
      </c>
      <c r="V103" s="53">
        <f>IF($A103&lt;Customisation!$H$13,L103,L103*(1-Customisation!$H$11*Customisation!$H$12))</f>
        <v>1.1291288510845969E-4</v>
      </c>
      <c r="W103" s="53">
        <f>IF($A103&lt;Customisation!$H$13,M103,M103*(1-Customisation!$H$11*Customisation!$H$12))</f>
        <v>6.1947552983040001E-3</v>
      </c>
      <c r="X103" s="53">
        <f>IF($A103&lt;Customisation!$H$13,N103,N103*(1-Customisation!$H$11*Customisation!$H$12))</f>
        <v>8.6005536881692858E-5</v>
      </c>
      <c r="Y103" s="53">
        <f>IF($A103&lt;Customisation!$H$13,O103,O103*(1-Customisation!$H$11*Customisation!$H$12))</f>
        <v>13.296116955161601</v>
      </c>
      <c r="Z103" s="53">
        <f>IF($A103&lt;Customisation!$H$13,P103,P103*(1-Customisation!$H$11*Customisation!$H$12))</f>
        <v>0.190658340029214</v>
      </c>
      <c r="AA103" s="53">
        <f t="shared" ref="AA103:AJ103" si="131">G103-Q103</f>
        <v>1.0726516415999999E-2</v>
      </c>
      <c r="AB103" s="53">
        <f t="shared" si="131"/>
        <v>1.5381180994927687E-4</v>
      </c>
      <c r="AC103" s="53">
        <f t="shared" si="131"/>
        <v>9.8580694079999989E-3</v>
      </c>
      <c r="AD103" s="53">
        <f t="shared" si="131"/>
        <v>1.4135880088603003E-4</v>
      </c>
      <c r="AE103" s="53">
        <f t="shared" si="131"/>
        <v>1.0909826833139518E-2</v>
      </c>
      <c r="AF103" s="53">
        <f t="shared" si="131"/>
        <v>1.5644037135256056E-4</v>
      </c>
      <c r="AG103" s="53">
        <f t="shared" si="131"/>
        <v>8.5828098216959997E-3</v>
      </c>
      <c r="AH103" s="53">
        <f t="shared" si="131"/>
        <v>1.1916034308417751E-4</v>
      </c>
      <c r="AI103" s="53">
        <f t="shared" si="131"/>
        <v>18.4217192928384</v>
      </c>
      <c r="AJ103" s="53">
        <f t="shared" si="131"/>
        <v>0.26415640240688809</v>
      </c>
      <c r="AK103" s="1"/>
      <c r="AL103" s="55">
        <f t="shared" si="7"/>
        <v>1846.8519999999999</v>
      </c>
      <c r="AM103" s="55">
        <f t="shared" si="8"/>
        <v>774.20035840000003</v>
      </c>
      <c r="AN103" s="1"/>
      <c r="AO103" s="1"/>
      <c r="AP103" s="1"/>
      <c r="AQ103" s="1"/>
      <c r="AR103" s="1"/>
      <c r="AS103" s="1"/>
      <c r="AT103" s="1"/>
      <c r="AU103" s="1"/>
      <c r="AV103" s="1"/>
      <c r="AW103" s="1"/>
      <c r="AX103" s="1"/>
      <c r="AY103" s="53">
        <f>IF($A103&lt;Customisation!$H$13,G103,G103*(1-Customisation!$H$24*Customisation!$H$12))</f>
        <v>6.6043427520000005E-3</v>
      </c>
      <c r="AZ103" s="53">
        <f>IF($A103&lt;Customisation!$H$13,H103,H103*(1-Customisation!$H$24*Customisation!$H$12))</f>
        <v>9.4702312737364694E-5</v>
      </c>
      <c r="BA103" s="53">
        <f>IF($A103&lt;Customisation!$H$13,I103,I103*(1-Customisation!$H$24*Customisation!$H$12))</f>
        <v>6.0696377760000005E-3</v>
      </c>
      <c r="BB103" s="53">
        <f>IF($A103&lt;Customisation!$H$13,J103,J103*(1-Customisation!$H$24*Customisation!$H$12))</f>
        <v>8.7034964181894516E-5</v>
      </c>
      <c r="BC103" s="53">
        <f>IF($A103&lt;Customisation!$H$13,K103,K103*(1-Customisation!$H$24*Customisation!$H$12))</f>
        <v>6.7172074303214402E-3</v>
      </c>
      <c r="BD103" s="53">
        <f>IF($A103&lt;Customisation!$H$13,L103,L103*(1-Customisation!$H$24*Customisation!$H$12))</f>
        <v>9.6320724510460848E-5</v>
      </c>
      <c r="BE103" s="53">
        <f>IF($A103&lt;Customisation!$H$13,M103,M103*(1-Customisation!$H$24*Customisation!$H$12))</f>
        <v>5.2844572869120005E-3</v>
      </c>
      <c r="BF103" s="53">
        <f>IF($A103&lt;Customisation!$H$13,N103,N103*(1-Customisation!$H$24*Customisation!$H$12))</f>
        <v>7.3367318675795256E-5</v>
      </c>
      <c r="BG103" s="53">
        <f>IF($A103&lt;Customisation!$H$13,O103,O103*(1-Customisation!$H$24*Customisation!$H$12))</f>
        <v>11.342298242284802</v>
      </c>
      <c r="BH103" s="53">
        <f>IF($A103&lt;Customisation!$H$13,P103,P103*(1-Customisation!$H$24*Customisation!$H$12))</f>
        <v>0.16264175189515012</v>
      </c>
      <c r="BI103" s="53">
        <f t="shared" si="88"/>
        <v>1.1376608319999997E-3</v>
      </c>
      <c r="BJ103" s="53">
        <f t="shared" si="89"/>
        <v>1.6313373782499057E-5</v>
      </c>
      <c r="BK103" s="53">
        <f t="shared" si="90"/>
        <v>1.0455528160000001E-3</v>
      </c>
      <c r="BL103" s="53">
        <f t="shared" si="91"/>
        <v>1.499260009397288E-5</v>
      </c>
      <c r="BM103" s="53">
        <f t="shared" si="92"/>
        <v>1.1571028459390403E-3</v>
      </c>
      <c r="BN103" s="53">
        <f t="shared" si="93"/>
        <v>1.6592160597998841E-5</v>
      </c>
      <c r="BO103" s="53">
        <f t="shared" si="94"/>
        <v>9.1029801139199968E-4</v>
      </c>
      <c r="BP103" s="53">
        <f t="shared" si="95"/>
        <v>1.2638218205897602E-5</v>
      </c>
      <c r="BQ103" s="53">
        <f t="shared" si="96"/>
        <v>1.9538187128767994</v>
      </c>
      <c r="BR103" s="53">
        <f t="shared" si="97"/>
        <v>2.801658813406388E-2</v>
      </c>
    </row>
    <row r="104" spans="1:70" ht="14.25" customHeight="1" x14ac:dyDescent="0.3">
      <c r="A104" s="1">
        <f t="shared" si="34"/>
        <v>100</v>
      </c>
      <c r="B104" s="52">
        <f>'Life table'!D102</f>
        <v>3.8581395078619934E-3</v>
      </c>
      <c r="C104" s="52">
        <f>IF($A104&lt;Customisation!$H$13,0,B104)/LOOKUP(Customisation!$H$13,$A$4:$A$104,$B$4:$B$104)</f>
        <v>3.9130320847768707E-3</v>
      </c>
      <c r="D104" s="1">
        <f>IF($A104&lt;=Customisation!$H$13,1,1/(1+Customisation!$H$21)^($A104-Customisation!$H$13))</f>
        <v>1.3656571468853134E-2</v>
      </c>
      <c r="E104" s="1">
        <f t="shared" si="11"/>
        <v>32.713211999154069</v>
      </c>
      <c r="F104" s="1">
        <f t="shared" si="2"/>
        <v>5.343860232567071E-5</v>
      </c>
      <c r="G104" s="53">
        <f>'Age data'!M108*Customisation!$H$22</f>
        <v>1.5212459999999999E-2</v>
      </c>
      <c r="H104" s="53">
        <f t="shared" si="3"/>
        <v>2.0775004720706953E-4</v>
      </c>
      <c r="I104" s="53">
        <f>'Age data'!N108*Customisation!$H$22</f>
        <v>1.398132E-2</v>
      </c>
      <c r="J104" s="54">
        <f t="shared" si="4"/>
        <v>1.9093689580890571E-4</v>
      </c>
      <c r="K104" s="53">
        <f>I104*'Life table'!I102</f>
        <v>6.9906600000000001E-3</v>
      </c>
      <c r="L104" s="53">
        <f>J104*'Life table'!J102</f>
        <v>9.5468447904452854E-5</v>
      </c>
      <c r="M104" s="53">
        <f t="shared" si="5"/>
        <v>1.2172404720000002E-2</v>
      </c>
      <c r="N104" s="53">
        <f>((G104-I104)*$AW$5+I104*$AW$6)/(1+Customisation!$H$21)^($A104-Customisation!$E$13)</f>
        <v>1.6094944297138306E-4</v>
      </c>
      <c r="O104" s="53">
        <f>G104*Customisation!$H$17</f>
        <v>26.125878803999999</v>
      </c>
      <c r="P104" s="109">
        <f>O104/(1+Customisation!$H$21)^($A104-Customisation!$E$13)</f>
        <v>0.35678993107342122</v>
      </c>
      <c r="Q104" s="53">
        <f>IF($A104&lt;Customisation!$H$13,G104,G104*(1-Customisation!$H$11*Customisation!$H$12))</f>
        <v>6.3770632319999996E-3</v>
      </c>
      <c r="R104" s="53">
        <f>IF($A104&lt;Customisation!$H$13,H104,H104*(1-Customisation!$H$11*Customisation!$H$12))</f>
        <v>8.7088819789203552E-5</v>
      </c>
      <c r="S104" s="53">
        <f>IF($A104&lt;Customisation!$H$13,I104,I104*(1-Customisation!$H$11*Customisation!$H$12))</f>
        <v>5.8609693440000001E-3</v>
      </c>
      <c r="T104" s="53">
        <f>IF($A104&lt;Customisation!$H$13,J104,J104*(1-Customisation!$H$11*Customisation!$H$12))</f>
        <v>8.004074672309327E-5</v>
      </c>
      <c r="U104" s="53">
        <f>IF($A104&lt;Customisation!$H$13,K104,K104*(1-Customisation!$H$11*Customisation!$H$12))</f>
        <v>2.930484672E-3</v>
      </c>
      <c r="V104" s="53">
        <f>IF($A104&lt;Customisation!$H$13,L104,L104*(1-Customisation!$H$11*Customisation!$H$12))</f>
        <v>4.0020373361546635E-5</v>
      </c>
      <c r="W104" s="53">
        <f>IF($A104&lt;Customisation!$H$13,M104,M104*(1-Customisation!$H$11*Customisation!$H$12))</f>
        <v>5.1026720586240006E-3</v>
      </c>
      <c r="X104" s="53">
        <f>IF($A104&lt;Customisation!$H$13,N104,N104*(1-Customisation!$H$11*Customisation!$H$12))</f>
        <v>6.747000649360378E-5</v>
      </c>
      <c r="Y104" s="53">
        <f>IF($A104&lt;Customisation!$H$13,O104,O104*(1-Customisation!$H$11*Customisation!$H$12))</f>
        <v>10.9519683946368</v>
      </c>
      <c r="Z104" s="53">
        <f>IF($A104&lt;Customisation!$H$13,P104,P104*(1-Customisation!$H$11*Customisation!$H$12))</f>
        <v>0.14956633910597819</v>
      </c>
      <c r="AA104" s="53">
        <f t="shared" ref="AA104:AJ104" si="132">G104-Q104</f>
        <v>8.8353967679999992E-3</v>
      </c>
      <c r="AB104" s="53">
        <f t="shared" si="132"/>
        <v>1.2066122741786598E-4</v>
      </c>
      <c r="AC104" s="53">
        <f t="shared" si="132"/>
        <v>8.1203506559999993E-3</v>
      </c>
      <c r="AD104" s="53">
        <f t="shared" si="132"/>
        <v>1.1089614908581244E-4</v>
      </c>
      <c r="AE104" s="53">
        <f t="shared" si="132"/>
        <v>4.0601753279999996E-3</v>
      </c>
      <c r="AF104" s="53">
        <f t="shared" si="132"/>
        <v>5.5448074542906219E-5</v>
      </c>
      <c r="AG104" s="53">
        <f t="shared" si="132"/>
        <v>7.0697326613760013E-3</v>
      </c>
      <c r="AH104" s="53">
        <f t="shared" si="132"/>
        <v>9.3479436477779285E-5</v>
      </c>
      <c r="AI104" s="53">
        <f t="shared" si="132"/>
        <v>15.173910409363199</v>
      </c>
      <c r="AJ104" s="53">
        <f t="shared" si="132"/>
        <v>0.20722359196744303</v>
      </c>
      <c r="AK104" s="1"/>
      <c r="AL104" s="55">
        <f t="shared" si="7"/>
        <v>1521.2459999999999</v>
      </c>
      <c r="AM104" s="55">
        <f t="shared" si="8"/>
        <v>637.70632319999993</v>
      </c>
      <c r="AN104" s="1"/>
      <c r="AO104" s="1"/>
      <c r="AP104" s="1"/>
      <c r="AQ104" s="1"/>
      <c r="AR104" s="1"/>
      <c r="AS104" s="1"/>
      <c r="AT104" s="1"/>
      <c r="AU104" s="1"/>
      <c r="AV104" s="1"/>
      <c r="AW104" s="1"/>
      <c r="AX104" s="1"/>
      <c r="AY104" s="53">
        <f>IF($A104&lt;Customisation!$H$13,G104,G104*(1-Customisation!$H$24*Customisation!$H$12))</f>
        <v>5.4399756960000004E-3</v>
      </c>
      <c r="AZ104" s="53">
        <f>IF($A104&lt;Customisation!$H$13,H104,H104*(1-Customisation!$H$24*Customisation!$H$12))</f>
        <v>7.4291416881248066E-5</v>
      </c>
      <c r="BA104" s="53">
        <f>IF($A104&lt;Customisation!$H$13,I104,I104*(1-Customisation!$H$24*Customisation!$H$12))</f>
        <v>4.9997200320000008E-3</v>
      </c>
      <c r="BB104" s="53">
        <f>IF($A104&lt;Customisation!$H$13,J104,J104*(1-Customisation!$H$24*Customisation!$H$12))</f>
        <v>6.827903394126469E-5</v>
      </c>
      <c r="BC104" s="53">
        <f>IF($A104&lt;Customisation!$H$13,K104,K104*(1-Customisation!$H$24*Customisation!$H$12))</f>
        <v>2.4998600160000004E-3</v>
      </c>
      <c r="BD104" s="53">
        <f>IF($A104&lt;Customisation!$H$13,L104,L104*(1-Customisation!$H$24*Customisation!$H$12))</f>
        <v>3.4139516970632345E-5</v>
      </c>
      <c r="BE104" s="53">
        <f>IF($A104&lt;Customisation!$H$13,M104,M104*(1-Customisation!$H$24*Customisation!$H$12))</f>
        <v>4.3528519278720011E-3</v>
      </c>
      <c r="BF104" s="53">
        <f>IF($A104&lt;Customisation!$H$13,N104,N104*(1-Customisation!$H$24*Customisation!$H$12))</f>
        <v>5.7555520806566588E-5</v>
      </c>
      <c r="BG104" s="53">
        <f>IF($A104&lt;Customisation!$H$13,O104,O104*(1-Customisation!$H$24*Customisation!$H$12))</f>
        <v>9.3426142603104001</v>
      </c>
      <c r="BH104" s="53">
        <f>IF($A104&lt;Customisation!$H$13,P104,P104*(1-Customisation!$H$24*Customisation!$H$12))</f>
        <v>0.12758807935185543</v>
      </c>
      <c r="BI104" s="53">
        <f t="shared" si="88"/>
        <v>9.3708753599999924E-4</v>
      </c>
      <c r="BJ104" s="53">
        <f t="shared" si="89"/>
        <v>1.2797402907955486E-5</v>
      </c>
      <c r="BK104" s="53">
        <f t="shared" si="90"/>
        <v>8.6124931199999932E-4</v>
      </c>
      <c r="BL104" s="53">
        <f t="shared" si="91"/>
        <v>1.176171278182858E-5</v>
      </c>
      <c r="BM104" s="53">
        <f t="shared" si="92"/>
        <v>4.3062465599999966E-4</v>
      </c>
      <c r="BN104" s="53">
        <f t="shared" si="93"/>
        <v>5.8808563909142902E-6</v>
      </c>
      <c r="BO104" s="53">
        <f t="shared" si="94"/>
        <v>7.4982013075199951E-4</v>
      </c>
      <c r="BP104" s="53">
        <f t="shared" si="95"/>
        <v>9.9144856870371923E-6</v>
      </c>
      <c r="BQ104" s="53">
        <f t="shared" si="96"/>
        <v>1.6093541343264004</v>
      </c>
      <c r="BR104" s="53">
        <f t="shared" si="97"/>
        <v>2.1978259754122764E-2</v>
      </c>
    </row>
    <row r="105" spans="1:70" ht="14.25" customHeight="1" x14ac:dyDescent="0.3">
      <c r="A105" s="1"/>
      <c r="B105" s="1"/>
      <c r="C105" s="1"/>
      <c r="D105" s="1"/>
      <c r="E105" s="1"/>
      <c r="F105" s="1"/>
      <c r="G105" s="1"/>
      <c r="H105" s="1"/>
      <c r="I105" s="1"/>
      <c r="J105" s="1"/>
      <c r="K105" s="1"/>
      <c r="L105" s="1"/>
      <c r="M105" s="1"/>
      <c r="N105" s="1"/>
      <c r="O105" s="1"/>
      <c r="P105" s="106"/>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row>
    <row r="106" spans="1:70" ht="14.25" customHeight="1" x14ac:dyDescent="0.3">
      <c r="A106" s="1"/>
      <c r="B106" s="1"/>
      <c r="C106" s="1"/>
      <c r="D106" s="1"/>
      <c r="E106" s="1"/>
      <c r="F106" s="1"/>
      <c r="G106" s="1"/>
      <c r="H106" s="1"/>
      <c r="I106" s="1"/>
      <c r="J106" s="1"/>
      <c r="K106" s="1"/>
      <c r="L106" s="1"/>
      <c r="M106" s="1"/>
      <c r="N106" s="1"/>
      <c r="O106" s="1"/>
      <c r="P106" s="106"/>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row>
    <row r="107" spans="1:70" ht="14.25" customHeight="1" x14ac:dyDescent="0.3">
      <c r="A107" s="1"/>
      <c r="B107" s="1"/>
      <c r="C107" s="1"/>
      <c r="D107" s="1"/>
      <c r="E107" s="1"/>
      <c r="F107" s="1"/>
      <c r="G107" s="1"/>
      <c r="H107" s="1"/>
      <c r="I107" s="1"/>
      <c r="J107" s="1"/>
      <c r="K107" s="1"/>
      <c r="L107" s="1"/>
      <c r="M107" s="1"/>
      <c r="N107" s="1"/>
      <c r="O107" s="1"/>
      <c r="P107" s="106"/>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row>
    <row r="108" spans="1:70" ht="14.25" customHeight="1" x14ac:dyDescent="0.3">
      <c r="A108" s="1"/>
      <c r="B108" s="1"/>
      <c r="C108" s="1"/>
      <c r="D108" s="1"/>
      <c r="E108" s="1"/>
      <c r="F108" s="1"/>
      <c r="G108" s="1"/>
      <c r="H108" s="1"/>
      <c r="I108" s="1"/>
      <c r="J108" s="1"/>
      <c r="K108" s="1"/>
      <c r="L108" s="1"/>
      <c r="M108" s="1"/>
      <c r="N108" s="1"/>
      <c r="O108" s="1"/>
      <c r="P108" s="106"/>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row>
    <row r="109" spans="1:70" ht="14.25" customHeight="1" x14ac:dyDescent="0.3">
      <c r="A109" s="1"/>
      <c r="B109" s="1"/>
      <c r="C109" s="1"/>
      <c r="D109" s="1"/>
      <c r="E109" s="1"/>
      <c r="F109" s="1"/>
      <c r="G109" s="1"/>
      <c r="H109" s="1"/>
      <c r="I109" s="1"/>
      <c r="J109" s="1"/>
      <c r="K109" s="1"/>
      <c r="L109" s="1"/>
      <c r="M109" s="1"/>
      <c r="N109" s="1"/>
      <c r="O109" s="1"/>
      <c r="P109" s="106"/>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row>
    <row r="110" spans="1:70" ht="14.25" customHeight="1" x14ac:dyDescent="0.3">
      <c r="A110" s="1"/>
      <c r="B110" s="1"/>
      <c r="C110" s="1"/>
      <c r="D110" s="1"/>
      <c r="E110" s="1"/>
      <c r="F110" s="1"/>
      <c r="G110" s="1"/>
      <c r="H110" s="1"/>
      <c r="I110" s="1"/>
      <c r="J110" s="1"/>
      <c r="K110" s="1"/>
      <c r="L110" s="1"/>
      <c r="M110" s="1"/>
      <c r="N110" s="1"/>
      <c r="O110" s="1"/>
      <c r="P110" s="106"/>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row>
    <row r="111" spans="1:70" ht="14.25" customHeight="1" x14ac:dyDescent="0.3">
      <c r="A111" s="1"/>
      <c r="B111" s="1"/>
      <c r="C111" s="1"/>
      <c r="D111" s="1"/>
      <c r="E111" s="1"/>
      <c r="F111" s="1"/>
      <c r="G111" s="1"/>
      <c r="H111" s="1"/>
      <c r="I111" s="1"/>
      <c r="J111" s="1"/>
      <c r="K111" s="1"/>
      <c r="L111" s="1"/>
      <c r="M111" s="1"/>
      <c r="N111" s="1"/>
      <c r="O111" s="1"/>
      <c r="P111" s="106"/>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row>
    <row r="112" spans="1:70" ht="14.25" customHeight="1" x14ac:dyDescent="0.3">
      <c r="A112" s="1"/>
      <c r="B112" s="1"/>
      <c r="C112" s="1"/>
      <c r="D112" s="1"/>
      <c r="E112" s="1"/>
      <c r="F112" s="1"/>
      <c r="G112" s="1"/>
      <c r="H112" s="1"/>
      <c r="I112" s="1"/>
      <c r="J112" s="1"/>
      <c r="K112" s="1"/>
      <c r="L112" s="1"/>
      <c r="M112" s="1"/>
      <c r="N112" s="1"/>
      <c r="O112" s="1"/>
      <c r="P112" s="106"/>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row>
    <row r="113" spans="1:70" ht="14.25" customHeight="1" x14ac:dyDescent="0.3">
      <c r="A113" s="1"/>
      <c r="B113" s="1"/>
      <c r="C113" s="1"/>
      <c r="D113" s="1"/>
      <c r="E113" s="1"/>
      <c r="F113" s="1"/>
      <c r="G113" s="1"/>
      <c r="H113" s="1"/>
      <c r="I113" s="1"/>
      <c r="J113" s="1"/>
      <c r="K113" s="1"/>
      <c r="L113" s="1"/>
      <c r="M113" s="1"/>
      <c r="N113" s="1"/>
      <c r="O113" s="1"/>
      <c r="P113" s="106"/>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row>
    <row r="114" spans="1:70" ht="14.25" customHeight="1" x14ac:dyDescent="0.3">
      <c r="A114" s="1"/>
      <c r="B114" s="1"/>
      <c r="C114" s="1"/>
      <c r="D114" s="1"/>
      <c r="E114" s="1"/>
      <c r="F114" s="1"/>
      <c r="G114" s="1"/>
      <c r="H114" s="1"/>
      <c r="I114" s="1"/>
      <c r="J114" s="1"/>
      <c r="K114" s="1"/>
      <c r="L114" s="1"/>
      <c r="M114" s="1"/>
      <c r="N114" s="1"/>
      <c r="O114" s="1"/>
      <c r="P114" s="106"/>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row>
    <row r="115" spans="1:70" ht="14.25" customHeight="1" x14ac:dyDescent="0.3">
      <c r="A115" s="1"/>
      <c r="B115" s="1"/>
      <c r="C115" s="1"/>
      <c r="D115" s="1"/>
      <c r="E115" s="1"/>
      <c r="F115" s="1"/>
      <c r="G115" s="1"/>
      <c r="H115" s="1"/>
      <c r="I115" s="1"/>
      <c r="J115" s="1"/>
      <c r="K115" s="1"/>
      <c r="L115" s="1"/>
      <c r="M115" s="1"/>
      <c r="N115" s="1"/>
      <c r="O115" s="1"/>
      <c r="P115" s="106"/>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row>
    <row r="116" spans="1:70" ht="14.25" customHeight="1" x14ac:dyDescent="0.3">
      <c r="A116" s="1"/>
      <c r="B116" s="1"/>
      <c r="C116" s="1"/>
      <c r="D116" s="1"/>
      <c r="E116" s="1"/>
      <c r="F116" s="1"/>
      <c r="G116" s="1"/>
      <c r="H116" s="1"/>
      <c r="I116" s="1"/>
      <c r="J116" s="1"/>
      <c r="K116" s="1"/>
      <c r="L116" s="1"/>
      <c r="M116" s="1"/>
      <c r="N116" s="1"/>
      <c r="O116" s="1"/>
      <c r="P116" s="106"/>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row>
    <row r="117" spans="1:70" ht="14.25" customHeight="1" x14ac:dyDescent="0.3">
      <c r="A117" s="1"/>
      <c r="B117" s="1"/>
      <c r="C117" s="1"/>
      <c r="D117" s="1"/>
      <c r="E117" s="1"/>
      <c r="F117" s="1"/>
      <c r="G117" s="1"/>
      <c r="H117" s="1"/>
      <c r="I117" s="1"/>
      <c r="J117" s="1"/>
      <c r="K117" s="1"/>
      <c r="L117" s="1"/>
      <c r="M117" s="1"/>
      <c r="N117" s="1"/>
      <c r="O117" s="1"/>
      <c r="P117" s="106"/>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row>
    <row r="118" spans="1:70" ht="14.25" customHeight="1" x14ac:dyDescent="0.3">
      <c r="A118" s="1"/>
      <c r="B118" s="1"/>
      <c r="C118" s="1"/>
      <c r="D118" s="1"/>
      <c r="E118" s="1"/>
      <c r="F118" s="1"/>
      <c r="G118" s="1"/>
      <c r="H118" s="1"/>
      <c r="I118" s="1"/>
      <c r="J118" s="1"/>
      <c r="K118" s="1"/>
      <c r="L118" s="1"/>
      <c r="M118" s="1"/>
      <c r="N118" s="1"/>
      <c r="O118" s="1"/>
      <c r="P118" s="106"/>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row>
    <row r="119" spans="1:70" ht="14.25" customHeight="1" x14ac:dyDescent="0.3">
      <c r="A119" s="1"/>
      <c r="B119" s="1"/>
      <c r="C119" s="1"/>
      <c r="D119" s="1"/>
      <c r="E119" s="1"/>
      <c r="F119" s="1"/>
      <c r="G119" s="1"/>
      <c r="H119" s="1"/>
      <c r="I119" s="1"/>
      <c r="J119" s="1"/>
      <c r="K119" s="1"/>
      <c r="L119" s="1"/>
      <c r="M119" s="1"/>
      <c r="N119" s="1"/>
      <c r="O119" s="1"/>
      <c r="P119" s="106"/>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row>
    <row r="120" spans="1:70" ht="14.25" customHeight="1" x14ac:dyDescent="0.3">
      <c r="A120" s="1"/>
      <c r="B120" s="1"/>
      <c r="C120" s="1"/>
      <c r="D120" s="1"/>
      <c r="E120" s="1"/>
      <c r="F120" s="1"/>
      <c r="G120" s="1"/>
      <c r="H120" s="1"/>
      <c r="I120" s="1"/>
      <c r="J120" s="1"/>
      <c r="K120" s="1"/>
      <c r="L120" s="1"/>
      <c r="M120" s="1"/>
      <c r="N120" s="1"/>
      <c r="O120" s="1"/>
      <c r="P120" s="106"/>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row>
    <row r="121" spans="1:70" ht="14.25" customHeight="1" x14ac:dyDescent="0.3">
      <c r="A121" s="1"/>
      <c r="B121" s="1"/>
      <c r="C121" s="1"/>
      <c r="D121" s="1"/>
      <c r="E121" s="1"/>
      <c r="F121" s="1"/>
      <c r="G121" s="1"/>
      <c r="H121" s="1"/>
      <c r="I121" s="1"/>
      <c r="J121" s="1"/>
      <c r="K121" s="1"/>
      <c r="L121" s="1"/>
      <c r="M121" s="1"/>
      <c r="N121" s="1"/>
      <c r="O121" s="1"/>
      <c r="P121" s="106"/>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row>
    <row r="122" spans="1:70" ht="14.25" customHeight="1" x14ac:dyDescent="0.3">
      <c r="A122" s="1"/>
      <c r="B122" s="1"/>
      <c r="C122" s="1"/>
      <c r="D122" s="1"/>
      <c r="E122" s="1"/>
      <c r="F122" s="1"/>
      <c r="G122" s="1"/>
      <c r="H122" s="1"/>
      <c r="I122" s="1"/>
      <c r="J122" s="1"/>
      <c r="K122" s="1"/>
      <c r="L122" s="1"/>
      <c r="M122" s="1"/>
      <c r="N122" s="1"/>
      <c r="O122" s="1"/>
      <c r="P122" s="106"/>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row>
    <row r="123" spans="1:70" ht="14.25" customHeight="1" x14ac:dyDescent="0.3">
      <c r="A123" s="1"/>
      <c r="B123" s="1"/>
      <c r="C123" s="1"/>
      <c r="D123" s="1"/>
      <c r="E123" s="1"/>
      <c r="F123" s="1"/>
      <c r="G123" s="1"/>
      <c r="H123" s="1"/>
      <c r="I123" s="1"/>
      <c r="J123" s="1"/>
      <c r="K123" s="1"/>
      <c r="L123" s="1"/>
      <c r="M123" s="1"/>
      <c r="N123" s="1"/>
      <c r="O123" s="1"/>
      <c r="P123" s="106"/>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row>
    <row r="124" spans="1:70" ht="14.25" customHeight="1" x14ac:dyDescent="0.3">
      <c r="A124" s="1"/>
      <c r="B124" s="1"/>
      <c r="C124" s="1"/>
      <c r="D124" s="1"/>
      <c r="E124" s="1"/>
      <c r="F124" s="1"/>
      <c r="G124" s="1"/>
      <c r="H124" s="1"/>
      <c r="I124" s="1"/>
      <c r="J124" s="1"/>
      <c r="K124" s="1"/>
      <c r="L124" s="1"/>
      <c r="M124" s="1"/>
      <c r="N124" s="1"/>
      <c r="O124" s="1"/>
      <c r="P124" s="106"/>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row>
    <row r="125" spans="1:70" ht="14.25" customHeight="1" x14ac:dyDescent="0.3">
      <c r="A125" s="1"/>
      <c r="B125" s="1"/>
      <c r="C125" s="1"/>
      <c r="D125" s="1"/>
      <c r="E125" s="1"/>
      <c r="F125" s="1"/>
      <c r="G125" s="1"/>
      <c r="H125" s="1"/>
      <c r="I125" s="1"/>
      <c r="J125" s="1"/>
      <c r="K125" s="1"/>
      <c r="L125" s="1"/>
      <c r="M125" s="1"/>
      <c r="N125" s="1"/>
      <c r="O125" s="1"/>
      <c r="P125" s="106"/>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row>
    <row r="126" spans="1:70" ht="14.25" customHeight="1" x14ac:dyDescent="0.3">
      <c r="A126" s="1"/>
      <c r="B126" s="1"/>
      <c r="C126" s="1"/>
      <c r="D126" s="1"/>
      <c r="E126" s="1"/>
      <c r="F126" s="1"/>
      <c r="G126" s="1"/>
      <c r="H126" s="1"/>
      <c r="I126" s="1"/>
      <c r="J126" s="1"/>
      <c r="K126" s="1"/>
      <c r="L126" s="1"/>
      <c r="M126" s="1"/>
      <c r="N126" s="1"/>
      <c r="O126" s="1"/>
      <c r="P126" s="106"/>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row>
    <row r="127" spans="1:70" ht="14.25" customHeight="1" x14ac:dyDescent="0.3">
      <c r="A127" s="1"/>
      <c r="B127" s="1"/>
      <c r="C127" s="1"/>
      <c r="D127" s="1"/>
      <c r="E127" s="1"/>
      <c r="F127" s="1"/>
      <c r="G127" s="1"/>
      <c r="H127" s="1"/>
      <c r="I127" s="1"/>
      <c r="J127" s="1"/>
      <c r="K127" s="1"/>
      <c r="L127" s="1"/>
      <c r="M127" s="1"/>
      <c r="N127" s="1"/>
      <c r="O127" s="1"/>
      <c r="P127" s="106"/>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row>
    <row r="128" spans="1:70" ht="14.25" customHeight="1" x14ac:dyDescent="0.3">
      <c r="A128" s="1"/>
      <c r="B128" s="1"/>
      <c r="C128" s="1"/>
      <c r="D128" s="1"/>
      <c r="E128" s="1"/>
      <c r="F128" s="1"/>
      <c r="G128" s="1"/>
      <c r="H128" s="1"/>
      <c r="I128" s="1"/>
      <c r="J128" s="1"/>
      <c r="K128" s="1"/>
      <c r="L128" s="1"/>
      <c r="M128" s="1"/>
      <c r="N128" s="1"/>
      <c r="O128" s="1"/>
      <c r="P128" s="106"/>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row>
    <row r="129" spans="1:70" ht="14.25" customHeight="1" x14ac:dyDescent="0.3">
      <c r="A129" s="1"/>
      <c r="B129" s="1"/>
      <c r="C129" s="1"/>
      <c r="D129" s="1"/>
      <c r="E129" s="1"/>
      <c r="F129" s="1"/>
      <c r="G129" s="1"/>
      <c r="H129" s="1"/>
      <c r="I129" s="1"/>
      <c r="J129" s="1"/>
      <c r="K129" s="1"/>
      <c r="L129" s="1"/>
      <c r="M129" s="1"/>
      <c r="N129" s="1"/>
      <c r="O129" s="1"/>
      <c r="P129" s="106"/>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row>
    <row r="130" spans="1:70" ht="14.25" customHeight="1" x14ac:dyDescent="0.3">
      <c r="A130" s="1"/>
      <c r="B130" s="1"/>
      <c r="C130" s="1"/>
      <c r="D130" s="1"/>
      <c r="E130" s="1"/>
      <c r="F130" s="1"/>
      <c r="G130" s="1"/>
      <c r="H130" s="1"/>
      <c r="I130" s="1"/>
      <c r="J130" s="1"/>
      <c r="K130" s="1"/>
      <c r="L130" s="1"/>
      <c r="M130" s="1"/>
      <c r="N130" s="1"/>
      <c r="O130" s="1"/>
      <c r="P130" s="106"/>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row>
    <row r="131" spans="1:70" ht="14.25" customHeight="1" x14ac:dyDescent="0.3">
      <c r="A131" s="1"/>
      <c r="B131" s="1"/>
      <c r="C131" s="1"/>
      <c r="D131" s="1"/>
      <c r="E131" s="1"/>
      <c r="F131" s="1"/>
      <c r="G131" s="1"/>
      <c r="H131" s="1"/>
      <c r="I131" s="1"/>
      <c r="J131" s="1"/>
      <c r="K131" s="1"/>
      <c r="L131" s="1"/>
      <c r="M131" s="1"/>
      <c r="N131" s="1"/>
      <c r="O131" s="1"/>
      <c r="P131" s="106"/>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row>
    <row r="132" spans="1:70" ht="14.25" customHeight="1" x14ac:dyDescent="0.3">
      <c r="A132" s="1"/>
      <c r="B132" s="1"/>
      <c r="C132" s="1"/>
      <c r="D132" s="1"/>
      <c r="E132" s="1"/>
      <c r="F132" s="1"/>
      <c r="G132" s="1"/>
      <c r="H132" s="1"/>
      <c r="I132" s="1"/>
      <c r="J132" s="1"/>
      <c r="K132" s="1"/>
      <c r="L132" s="1"/>
      <c r="M132" s="1"/>
      <c r="N132" s="1"/>
      <c r="O132" s="1"/>
      <c r="P132" s="106"/>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row>
    <row r="133" spans="1:70" ht="14.25" customHeight="1" x14ac:dyDescent="0.3">
      <c r="A133" s="1"/>
      <c r="B133" s="1"/>
      <c r="C133" s="1"/>
      <c r="D133" s="1"/>
      <c r="E133" s="1"/>
      <c r="F133" s="1"/>
      <c r="G133" s="1"/>
      <c r="H133" s="1"/>
      <c r="I133" s="1"/>
      <c r="J133" s="1"/>
      <c r="K133" s="1"/>
      <c r="L133" s="1"/>
      <c r="M133" s="1"/>
      <c r="N133" s="1"/>
      <c r="O133" s="1"/>
      <c r="P133" s="106"/>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row>
    <row r="134" spans="1:70" ht="14.25" customHeight="1" x14ac:dyDescent="0.3">
      <c r="A134" s="1"/>
      <c r="B134" s="1"/>
      <c r="C134" s="1"/>
      <c r="D134" s="1"/>
      <c r="E134" s="1"/>
      <c r="F134" s="1"/>
      <c r="G134" s="1"/>
      <c r="H134" s="1"/>
      <c r="I134" s="1"/>
      <c r="J134" s="1"/>
      <c r="K134" s="1"/>
      <c r="L134" s="1"/>
      <c r="M134" s="1"/>
      <c r="N134" s="1"/>
      <c r="O134" s="1"/>
      <c r="P134" s="106"/>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row>
    <row r="135" spans="1:70" ht="14.25" customHeight="1" x14ac:dyDescent="0.3">
      <c r="A135" s="1"/>
      <c r="B135" s="1"/>
      <c r="C135" s="1"/>
      <c r="D135" s="1"/>
      <c r="E135" s="1"/>
      <c r="F135" s="1"/>
      <c r="G135" s="1"/>
      <c r="H135" s="1"/>
      <c r="I135" s="1"/>
      <c r="J135" s="1"/>
      <c r="K135" s="1"/>
      <c r="L135" s="1"/>
      <c r="M135" s="1"/>
      <c r="N135" s="1"/>
      <c r="O135" s="1"/>
      <c r="P135" s="106"/>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row>
    <row r="136" spans="1:70" ht="14.25" customHeight="1" x14ac:dyDescent="0.3">
      <c r="A136" s="1"/>
      <c r="B136" s="1"/>
      <c r="C136" s="1"/>
      <c r="D136" s="1"/>
      <c r="E136" s="1"/>
      <c r="F136" s="1"/>
      <c r="G136" s="1"/>
      <c r="H136" s="1"/>
      <c r="I136" s="1"/>
      <c r="J136" s="1"/>
      <c r="K136" s="1"/>
      <c r="L136" s="1"/>
      <c r="M136" s="1"/>
      <c r="N136" s="1"/>
      <c r="O136" s="1"/>
      <c r="P136" s="106"/>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row>
    <row r="137" spans="1:70" ht="14.25" customHeight="1" x14ac:dyDescent="0.3">
      <c r="A137" s="1"/>
      <c r="B137" s="1"/>
      <c r="C137" s="1"/>
      <c r="D137" s="1"/>
      <c r="E137" s="1"/>
      <c r="F137" s="1"/>
      <c r="G137" s="1"/>
      <c r="H137" s="1"/>
      <c r="I137" s="1"/>
      <c r="J137" s="1"/>
      <c r="K137" s="1"/>
      <c r="L137" s="1"/>
      <c r="M137" s="1"/>
      <c r="N137" s="1"/>
      <c r="O137" s="1"/>
      <c r="P137" s="106"/>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row>
    <row r="138" spans="1:70" ht="14.25" customHeight="1" x14ac:dyDescent="0.3">
      <c r="A138" s="1"/>
      <c r="B138" s="1"/>
      <c r="C138" s="1"/>
      <c r="D138" s="1"/>
      <c r="E138" s="1"/>
      <c r="F138" s="1"/>
      <c r="G138" s="1"/>
      <c r="H138" s="1"/>
      <c r="I138" s="1"/>
      <c r="J138" s="1"/>
      <c r="K138" s="1"/>
      <c r="L138" s="1"/>
      <c r="M138" s="1"/>
      <c r="N138" s="1"/>
      <c r="O138" s="1"/>
      <c r="P138" s="106"/>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row>
    <row r="139" spans="1:70" ht="14.25" customHeight="1" x14ac:dyDescent="0.3">
      <c r="A139" s="1"/>
      <c r="B139" s="1"/>
      <c r="C139" s="1"/>
      <c r="D139" s="1"/>
      <c r="E139" s="1"/>
      <c r="F139" s="1"/>
      <c r="G139" s="1"/>
      <c r="H139" s="1"/>
      <c r="I139" s="1"/>
      <c r="J139" s="1"/>
      <c r="K139" s="1"/>
      <c r="L139" s="1"/>
      <c r="M139" s="1"/>
      <c r="N139" s="1"/>
      <c r="O139" s="1"/>
      <c r="P139" s="106"/>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row>
    <row r="140" spans="1:70" ht="14.25" customHeight="1" x14ac:dyDescent="0.3">
      <c r="A140" s="1"/>
      <c r="B140" s="1"/>
      <c r="C140" s="1"/>
      <c r="D140" s="1"/>
      <c r="E140" s="1"/>
      <c r="F140" s="1"/>
      <c r="G140" s="1"/>
      <c r="H140" s="1"/>
      <c r="I140" s="1"/>
      <c r="J140" s="1"/>
      <c r="K140" s="1"/>
      <c r="L140" s="1"/>
      <c r="M140" s="1"/>
      <c r="N140" s="1"/>
      <c r="O140" s="1"/>
      <c r="P140" s="106"/>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row>
    <row r="141" spans="1:70" ht="14.25" customHeight="1" x14ac:dyDescent="0.3">
      <c r="A141" s="1"/>
      <c r="B141" s="1"/>
      <c r="C141" s="1"/>
      <c r="D141" s="1"/>
      <c r="E141" s="1"/>
      <c r="F141" s="1"/>
      <c r="G141" s="1"/>
      <c r="H141" s="1"/>
      <c r="I141" s="1"/>
      <c r="J141" s="1"/>
      <c r="K141" s="1"/>
      <c r="L141" s="1"/>
      <c r="M141" s="1"/>
      <c r="N141" s="1"/>
      <c r="O141" s="1"/>
      <c r="P141" s="106"/>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row>
    <row r="142" spans="1:70" ht="14.25" customHeight="1" x14ac:dyDescent="0.3">
      <c r="A142" s="1"/>
      <c r="B142" s="1"/>
      <c r="C142" s="1"/>
      <c r="D142" s="1"/>
      <c r="E142" s="1"/>
      <c r="F142" s="1"/>
      <c r="G142" s="1"/>
      <c r="H142" s="1"/>
      <c r="I142" s="1"/>
      <c r="J142" s="1"/>
      <c r="K142" s="1"/>
      <c r="L142" s="1"/>
      <c r="M142" s="1"/>
      <c r="N142" s="1"/>
      <c r="O142" s="1"/>
      <c r="P142" s="106"/>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row>
    <row r="143" spans="1:70" ht="14.25" customHeight="1" x14ac:dyDescent="0.3">
      <c r="A143" s="1"/>
      <c r="B143" s="1"/>
      <c r="C143" s="1"/>
      <c r="D143" s="1"/>
      <c r="E143" s="1"/>
      <c r="F143" s="1"/>
      <c r="G143" s="1"/>
      <c r="H143" s="1"/>
      <c r="I143" s="1"/>
      <c r="J143" s="1"/>
      <c r="K143" s="1"/>
      <c r="L143" s="1"/>
      <c r="M143" s="1"/>
      <c r="N143" s="1"/>
      <c r="O143" s="1"/>
      <c r="P143" s="106"/>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row>
    <row r="144" spans="1:70" ht="14.25" customHeight="1" x14ac:dyDescent="0.3">
      <c r="A144" s="1"/>
      <c r="B144" s="1"/>
      <c r="C144" s="1"/>
      <c r="D144" s="1"/>
      <c r="E144" s="1"/>
      <c r="F144" s="1"/>
      <c r="G144" s="1"/>
      <c r="H144" s="1"/>
      <c r="I144" s="1"/>
      <c r="J144" s="1"/>
      <c r="K144" s="1"/>
      <c r="L144" s="1"/>
      <c r="M144" s="1"/>
      <c r="N144" s="1"/>
      <c r="O144" s="1"/>
      <c r="P144" s="106"/>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row>
    <row r="145" spans="1:70" ht="14.25" customHeight="1" x14ac:dyDescent="0.3">
      <c r="A145" s="1"/>
      <c r="B145" s="1"/>
      <c r="C145" s="1"/>
      <c r="D145" s="1"/>
      <c r="E145" s="1"/>
      <c r="F145" s="1"/>
      <c r="G145" s="1"/>
      <c r="H145" s="1"/>
      <c r="I145" s="1"/>
      <c r="J145" s="1"/>
      <c r="K145" s="1"/>
      <c r="L145" s="1"/>
      <c r="M145" s="1"/>
      <c r="N145" s="1"/>
      <c r="O145" s="1"/>
      <c r="P145" s="106"/>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row>
    <row r="146" spans="1:70" ht="14.25" customHeight="1" x14ac:dyDescent="0.3">
      <c r="A146" s="1"/>
      <c r="B146" s="1"/>
      <c r="C146" s="1"/>
      <c r="D146" s="1"/>
      <c r="E146" s="1"/>
      <c r="F146" s="1"/>
      <c r="G146" s="1"/>
      <c r="H146" s="1"/>
      <c r="I146" s="1"/>
      <c r="J146" s="1"/>
      <c r="K146" s="1"/>
      <c r="L146" s="1"/>
      <c r="M146" s="1"/>
      <c r="N146" s="1"/>
      <c r="O146" s="1"/>
      <c r="P146" s="106"/>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row>
    <row r="147" spans="1:70" ht="14.25" customHeight="1" x14ac:dyDescent="0.3">
      <c r="A147" s="1"/>
      <c r="B147" s="1"/>
      <c r="C147" s="1"/>
      <c r="D147" s="1"/>
      <c r="E147" s="1"/>
      <c r="F147" s="1"/>
      <c r="G147" s="1"/>
      <c r="H147" s="1"/>
      <c r="I147" s="1"/>
      <c r="J147" s="1"/>
      <c r="K147" s="1"/>
      <c r="L147" s="1"/>
      <c r="M147" s="1"/>
      <c r="N147" s="1"/>
      <c r="O147" s="1"/>
      <c r="P147" s="106"/>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row>
    <row r="148" spans="1:70" ht="14.25" customHeight="1" x14ac:dyDescent="0.3">
      <c r="A148" s="1"/>
      <c r="B148" s="1"/>
      <c r="C148" s="1"/>
      <c r="D148" s="1"/>
      <c r="E148" s="1"/>
      <c r="F148" s="1"/>
      <c r="G148" s="1"/>
      <c r="H148" s="1"/>
      <c r="I148" s="1"/>
      <c r="J148" s="1"/>
      <c r="K148" s="1"/>
      <c r="L148" s="1"/>
      <c r="M148" s="1"/>
      <c r="N148" s="1"/>
      <c r="O148" s="1"/>
      <c r="P148" s="106"/>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row>
    <row r="149" spans="1:70" ht="14.25" customHeight="1" x14ac:dyDescent="0.3">
      <c r="A149" s="1"/>
      <c r="B149" s="1"/>
      <c r="C149" s="1"/>
      <c r="D149" s="1"/>
      <c r="E149" s="1"/>
      <c r="F149" s="1"/>
      <c r="G149" s="1"/>
      <c r="H149" s="1"/>
      <c r="I149" s="1"/>
      <c r="J149" s="1"/>
      <c r="K149" s="1"/>
      <c r="L149" s="1"/>
      <c r="M149" s="1"/>
      <c r="N149" s="1"/>
      <c r="O149" s="1"/>
      <c r="P149" s="106"/>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row>
    <row r="150" spans="1:70" ht="14.25" customHeight="1" x14ac:dyDescent="0.3">
      <c r="A150" s="1"/>
      <c r="B150" s="1"/>
      <c r="C150" s="1"/>
      <c r="D150" s="1"/>
      <c r="E150" s="1"/>
      <c r="F150" s="1"/>
      <c r="G150" s="1"/>
      <c r="H150" s="1"/>
      <c r="I150" s="1"/>
      <c r="J150" s="1"/>
      <c r="K150" s="1"/>
      <c r="L150" s="1"/>
      <c r="M150" s="1"/>
      <c r="N150" s="1"/>
      <c r="O150" s="1"/>
      <c r="P150" s="106"/>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row>
    <row r="151" spans="1:70" ht="14.25" customHeight="1" x14ac:dyDescent="0.3">
      <c r="A151" s="1"/>
      <c r="B151" s="1"/>
      <c r="C151" s="1"/>
      <c r="D151" s="1"/>
      <c r="E151" s="1"/>
      <c r="F151" s="1"/>
      <c r="G151" s="1"/>
      <c r="H151" s="1"/>
      <c r="I151" s="1"/>
      <c r="J151" s="1"/>
      <c r="K151" s="1"/>
      <c r="L151" s="1"/>
      <c r="M151" s="1"/>
      <c r="N151" s="1"/>
      <c r="O151" s="1"/>
      <c r="P151" s="106"/>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row>
    <row r="152" spans="1:70" ht="14.25" customHeight="1" x14ac:dyDescent="0.3">
      <c r="A152" s="1"/>
      <c r="B152" s="1"/>
      <c r="C152" s="1"/>
      <c r="D152" s="1"/>
      <c r="E152" s="1"/>
      <c r="F152" s="1"/>
      <c r="G152" s="1"/>
      <c r="H152" s="1"/>
      <c r="I152" s="1"/>
      <c r="J152" s="1"/>
      <c r="K152" s="1"/>
      <c r="L152" s="1"/>
      <c r="M152" s="1"/>
      <c r="N152" s="1"/>
      <c r="O152" s="1"/>
      <c r="P152" s="106"/>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row>
    <row r="153" spans="1:70" ht="14.25" customHeight="1" x14ac:dyDescent="0.3">
      <c r="A153" s="1"/>
      <c r="B153" s="1"/>
      <c r="C153" s="1"/>
      <c r="D153" s="1"/>
      <c r="E153" s="1"/>
      <c r="F153" s="1"/>
      <c r="G153" s="1"/>
      <c r="H153" s="1"/>
      <c r="I153" s="1"/>
      <c r="J153" s="1"/>
      <c r="K153" s="1"/>
      <c r="L153" s="1"/>
      <c r="M153" s="1"/>
      <c r="N153" s="1"/>
      <c r="O153" s="1"/>
      <c r="P153" s="106"/>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row>
    <row r="154" spans="1:70" ht="14.25" customHeight="1" x14ac:dyDescent="0.3">
      <c r="A154" s="1"/>
      <c r="B154" s="1"/>
      <c r="C154" s="1"/>
      <c r="D154" s="1"/>
      <c r="E154" s="1"/>
      <c r="F154" s="1"/>
      <c r="G154" s="1"/>
      <c r="H154" s="1"/>
      <c r="I154" s="1"/>
      <c r="J154" s="1"/>
      <c r="K154" s="1"/>
      <c r="L154" s="1"/>
      <c r="M154" s="1"/>
      <c r="N154" s="1"/>
      <c r="O154" s="1"/>
      <c r="P154" s="106"/>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row>
    <row r="155" spans="1:70" ht="14.25" customHeight="1" x14ac:dyDescent="0.3">
      <c r="A155" s="1"/>
      <c r="B155" s="1"/>
      <c r="C155" s="1"/>
      <c r="D155" s="1"/>
      <c r="E155" s="1"/>
      <c r="F155" s="1"/>
      <c r="G155" s="1"/>
      <c r="H155" s="1"/>
      <c r="I155" s="1"/>
      <c r="J155" s="1"/>
      <c r="K155" s="1"/>
      <c r="L155" s="1"/>
      <c r="M155" s="1"/>
      <c r="N155" s="1"/>
      <c r="O155" s="1"/>
      <c r="P155" s="106"/>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row>
    <row r="156" spans="1:70" ht="14.25" customHeight="1" x14ac:dyDescent="0.3">
      <c r="A156" s="1"/>
      <c r="B156" s="1"/>
      <c r="C156" s="1"/>
      <c r="D156" s="1"/>
      <c r="E156" s="1"/>
      <c r="F156" s="1"/>
      <c r="G156" s="1"/>
      <c r="H156" s="1"/>
      <c r="I156" s="1"/>
      <c r="J156" s="1"/>
      <c r="K156" s="1"/>
      <c r="L156" s="1"/>
      <c r="M156" s="1"/>
      <c r="N156" s="1"/>
      <c r="O156" s="1"/>
      <c r="P156" s="106"/>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row>
    <row r="157" spans="1:70" ht="14.25" customHeight="1" x14ac:dyDescent="0.3">
      <c r="A157" s="1"/>
      <c r="B157" s="1"/>
      <c r="C157" s="1"/>
      <c r="D157" s="1"/>
      <c r="E157" s="1"/>
      <c r="F157" s="1"/>
      <c r="G157" s="1"/>
      <c r="H157" s="1"/>
      <c r="I157" s="1"/>
      <c r="J157" s="1"/>
      <c r="K157" s="1"/>
      <c r="L157" s="1"/>
      <c r="M157" s="1"/>
      <c r="N157" s="1"/>
      <c r="O157" s="1"/>
      <c r="P157" s="106"/>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row>
    <row r="158" spans="1:70" ht="14.25" customHeight="1" x14ac:dyDescent="0.3">
      <c r="A158" s="1"/>
      <c r="B158" s="1"/>
      <c r="C158" s="1"/>
      <c r="D158" s="1"/>
      <c r="E158" s="1"/>
      <c r="F158" s="1"/>
      <c r="G158" s="1"/>
      <c r="H158" s="1"/>
      <c r="I158" s="1"/>
      <c r="J158" s="1"/>
      <c r="K158" s="1"/>
      <c r="L158" s="1"/>
      <c r="M158" s="1"/>
      <c r="N158" s="1"/>
      <c r="O158" s="1"/>
      <c r="P158" s="106"/>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row>
    <row r="159" spans="1:70" ht="14.25" customHeight="1" x14ac:dyDescent="0.3">
      <c r="A159" s="1"/>
      <c r="B159" s="1"/>
      <c r="C159" s="1"/>
      <c r="D159" s="1"/>
      <c r="E159" s="1"/>
      <c r="F159" s="1"/>
      <c r="G159" s="1"/>
      <c r="H159" s="1"/>
      <c r="I159" s="1"/>
      <c r="J159" s="1"/>
      <c r="K159" s="1"/>
      <c r="L159" s="1"/>
      <c r="M159" s="1"/>
      <c r="N159" s="1"/>
      <c r="O159" s="1"/>
      <c r="P159" s="106"/>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row>
    <row r="160" spans="1:70" ht="14.25" customHeight="1" x14ac:dyDescent="0.3">
      <c r="A160" s="1"/>
      <c r="B160" s="1"/>
      <c r="C160" s="1"/>
      <c r="D160" s="1"/>
      <c r="E160" s="1"/>
      <c r="F160" s="1"/>
      <c r="G160" s="1"/>
      <c r="H160" s="1"/>
      <c r="I160" s="1"/>
      <c r="J160" s="1"/>
      <c r="K160" s="1"/>
      <c r="L160" s="1"/>
      <c r="M160" s="1"/>
      <c r="N160" s="1"/>
      <c r="O160" s="1"/>
      <c r="P160" s="106"/>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row>
    <row r="161" spans="1:70" ht="14.25" customHeight="1" x14ac:dyDescent="0.3">
      <c r="A161" s="1"/>
      <c r="B161" s="1"/>
      <c r="C161" s="1"/>
      <c r="D161" s="1"/>
      <c r="E161" s="1"/>
      <c r="F161" s="1"/>
      <c r="G161" s="1"/>
      <c r="H161" s="1"/>
      <c r="I161" s="1"/>
      <c r="J161" s="1"/>
      <c r="K161" s="1"/>
      <c r="L161" s="1"/>
      <c r="M161" s="1"/>
      <c r="N161" s="1"/>
      <c r="O161" s="1"/>
      <c r="P161" s="106"/>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row>
    <row r="162" spans="1:70" ht="14.25" customHeight="1" x14ac:dyDescent="0.3">
      <c r="A162" s="1"/>
      <c r="B162" s="1"/>
      <c r="C162" s="1"/>
      <c r="D162" s="1"/>
      <c r="E162" s="1"/>
      <c r="F162" s="1"/>
      <c r="G162" s="1"/>
      <c r="H162" s="1"/>
      <c r="I162" s="1"/>
      <c r="J162" s="1"/>
      <c r="K162" s="1"/>
      <c r="L162" s="1"/>
      <c r="M162" s="1"/>
      <c r="N162" s="1"/>
      <c r="O162" s="1"/>
      <c r="P162" s="106"/>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row>
    <row r="163" spans="1:70" ht="14.25" customHeight="1" x14ac:dyDescent="0.3">
      <c r="A163" s="1"/>
      <c r="B163" s="1"/>
      <c r="C163" s="1"/>
      <c r="D163" s="1"/>
      <c r="E163" s="1"/>
      <c r="F163" s="1"/>
      <c r="G163" s="1"/>
      <c r="H163" s="1"/>
      <c r="I163" s="1"/>
      <c r="J163" s="1"/>
      <c r="K163" s="1"/>
      <c r="L163" s="1"/>
      <c r="M163" s="1"/>
      <c r="N163" s="1"/>
      <c r="O163" s="1"/>
      <c r="P163" s="106"/>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row>
    <row r="164" spans="1:70" ht="14.25" customHeight="1" x14ac:dyDescent="0.3">
      <c r="A164" s="1"/>
      <c r="B164" s="1"/>
      <c r="C164" s="1"/>
      <c r="D164" s="1"/>
      <c r="E164" s="1"/>
      <c r="F164" s="1"/>
      <c r="G164" s="1"/>
      <c r="H164" s="1"/>
      <c r="I164" s="1"/>
      <c r="J164" s="1"/>
      <c r="K164" s="1"/>
      <c r="L164" s="1"/>
      <c r="M164" s="1"/>
      <c r="N164" s="1"/>
      <c r="O164" s="1"/>
      <c r="P164" s="106"/>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row>
    <row r="165" spans="1:70" ht="14.25" customHeight="1" x14ac:dyDescent="0.3">
      <c r="A165" s="1"/>
      <c r="B165" s="1"/>
      <c r="C165" s="1"/>
      <c r="D165" s="1"/>
      <c r="E165" s="1"/>
      <c r="F165" s="1"/>
      <c r="G165" s="1"/>
      <c r="H165" s="1"/>
      <c r="I165" s="1"/>
      <c r="J165" s="1"/>
      <c r="K165" s="1"/>
      <c r="L165" s="1"/>
      <c r="M165" s="1"/>
      <c r="N165" s="1"/>
      <c r="O165" s="1"/>
      <c r="P165" s="106"/>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row>
    <row r="166" spans="1:70" ht="14.25" customHeight="1" x14ac:dyDescent="0.3">
      <c r="A166" s="1"/>
      <c r="B166" s="1"/>
      <c r="C166" s="1"/>
      <c r="D166" s="1"/>
      <c r="E166" s="1"/>
      <c r="F166" s="1"/>
      <c r="G166" s="1"/>
      <c r="H166" s="1"/>
      <c r="I166" s="1"/>
      <c r="J166" s="1"/>
      <c r="K166" s="1"/>
      <c r="L166" s="1"/>
      <c r="M166" s="1"/>
      <c r="N166" s="1"/>
      <c r="O166" s="1"/>
      <c r="P166" s="106"/>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row>
    <row r="167" spans="1:70" ht="14.25" customHeight="1" x14ac:dyDescent="0.3">
      <c r="A167" s="1"/>
      <c r="B167" s="1"/>
      <c r="C167" s="1"/>
      <c r="D167" s="1"/>
      <c r="E167" s="1"/>
      <c r="F167" s="1"/>
      <c r="G167" s="1"/>
      <c r="H167" s="1"/>
      <c r="I167" s="1"/>
      <c r="J167" s="1"/>
      <c r="K167" s="1"/>
      <c r="L167" s="1"/>
      <c r="M167" s="1"/>
      <c r="N167" s="1"/>
      <c r="O167" s="1"/>
      <c r="P167" s="106"/>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row>
    <row r="168" spans="1:70" ht="14.25" customHeight="1" x14ac:dyDescent="0.3">
      <c r="A168" s="1"/>
      <c r="B168" s="1"/>
      <c r="C168" s="1"/>
      <c r="D168" s="1"/>
      <c r="E168" s="1"/>
      <c r="F168" s="1"/>
      <c r="G168" s="1"/>
      <c r="H168" s="1"/>
      <c r="I168" s="1"/>
      <c r="J168" s="1"/>
      <c r="K168" s="1"/>
      <c r="L168" s="1"/>
      <c r="M168" s="1"/>
      <c r="N168" s="1"/>
      <c r="O168" s="1"/>
      <c r="P168" s="106"/>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row>
    <row r="169" spans="1:70" ht="14.25" customHeight="1" x14ac:dyDescent="0.3">
      <c r="A169" s="1"/>
      <c r="B169" s="1"/>
      <c r="C169" s="1"/>
      <c r="D169" s="1"/>
      <c r="E169" s="1"/>
      <c r="F169" s="1"/>
      <c r="G169" s="1"/>
      <c r="H169" s="1"/>
      <c r="I169" s="1"/>
      <c r="J169" s="1"/>
      <c r="K169" s="1"/>
      <c r="L169" s="1"/>
      <c r="M169" s="1"/>
      <c r="N169" s="1"/>
      <c r="O169" s="1"/>
      <c r="P169" s="106"/>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row>
    <row r="170" spans="1:70" ht="14.25" customHeight="1" x14ac:dyDescent="0.3">
      <c r="A170" s="1"/>
      <c r="B170" s="1"/>
      <c r="C170" s="1"/>
      <c r="D170" s="1"/>
      <c r="E170" s="1"/>
      <c r="F170" s="1"/>
      <c r="G170" s="1"/>
      <c r="H170" s="1"/>
      <c r="I170" s="1"/>
      <c r="J170" s="1"/>
      <c r="K170" s="1"/>
      <c r="L170" s="1"/>
      <c r="M170" s="1"/>
      <c r="N170" s="1"/>
      <c r="O170" s="1"/>
      <c r="P170" s="106"/>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row>
    <row r="171" spans="1:70" ht="14.25" customHeight="1" x14ac:dyDescent="0.3">
      <c r="A171" s="1"/>
      <c r="B171" s="1"/>
      <c r="C171" s="1"/>
      <c r="D171" s="1"/>
      <c r="E171" s="1"/>
      <c r="F171" s="1"/>
      <c r="G171" s="1"/>
      <c r="H171" s="1"/>
      <c r="I171" s="1"/>
      <c r="J171" s="1"/>
      <c r="K171" s="1"/>
      <c r="L171" s="1"/>
      <c r="M171" s="1"/>
      <c r="N171" s="1"/>
      <c r="O171" s="1"/>
      <c r="P171" s="106"/>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row>
    <row r="172" spans="1:70" ht="14.25" customHeight="1" x14ac:dyDescent="0.3">
      <c r="A172" s="1"/>
      <c r="B172" s="1"/>
      <c r="C172" s="1"/>
      <c r="D172" s="1"/>
      <c r="E172" s="1"/>
      <c r="F172" s="1"/>
      <c r="G172" s="1"/>
      <c r="H172" s="1"/>
      <c r="I172" s="1"/>
      <c r="J172" s="1"/>
      <c r="K172" s="1"/>
      <c r="L172" s="1"/>
      <c r="M172" s="1"/>
      <c r="N172" s="1"/>
      <c r="O172" s="1"/>
      <c r="P172" s="106"/>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row>
    <row r="173" spans="1:70" ht="14.25" customHeight="1" x14ac:dyDescent="0.3">
      <c r="A173" s="1"/>
      <c r="B173" s="1"/>
      <c r="C173" s="1"/>
      <c r="D173" s="1"/>
      <c r="E173" s="1"/>
      <c r="F173" s="1"/>
      <c r="G173" s="1"/>
      <c r="H173" s="1"/>
      <c r="I173" s="1"/>
      <c r="J173" s="1"/>
      <c r="K173" s="1"/>
      <c r="L173" s="1"/>
      <c r="M173" s="1"/>
      <c r="N173" s="1"/>
      <c r="O173" s="1"/>
      <c r="P173" s="106"/>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row>
    <row r="174" spans="1:70" ht="14.25" customHeight="1" x14ac:dyDescent="0.3">
      <c r="A174" s="1"/>
      <c r="B174" s="1"/>
      <c r="C174" s="1"/>
      <c r="D174" s="1"/>
      <c r="E174" s="1"/>
      <c r="F174" s="1"/>
      <c r="G174" s="1"/>
      <c r="H174" s="1"/>
      <c r="I174" s="1"/>
      <c r="J174" s="1"/>
      <c r="K174" s="1"/>
      <c r="L174" s="1"/>
      <c r="M174" s="1"/>
      <c r="N174" s="1"/>
      <c r="O174" s="1"/>
      <c r="P174" s="106"/>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row>
    <row r="175" spans="1:70" ht="14.25" customHeight="1" x14ac:dyDescent="0.3">
      <c r="A175" s="1"/>
      <c r="B175" s="1"/>
      <c r="C175" s="1"/>
      <c r="D175" s="1"/>
      <c r="E175" s="1"/>
      <c r="F175" s="1"/>
      <c r="G175" s="1"/>
      <c r="H175" s="1"/>
      <c r="I175" s="1"/>
      <c r="J175" s="1"/>
      <c r="K175" s="1"/>
      <c r="L175" s="1"/>
      <c r="M175" s="1"/>
      <c r="N175" s="1"/>
      <c r="O175" s="1"/>
      <c r="P175" s="106"/>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row>
    <row r="176" spans="1:70" ht="14.25" customHeight="1" x14ac:dyDescent="0.3">
      <c r="A176" s="1"/>
      <c r="B176" s="1"/>
      <c r="C176" s="1"/>
      <c r="D176" s="1"/>
      <c r="E176" s="1"/>
      <c r="F176" s="1"/>
      <c r="G176" s="1"/>
      <c r="H176" s="1"/>
      <c r="I176" s="1"/>
      <c r="J176" s="1"/>
      <c r="K176" s="1"/>
      <c r="L176" s="1"/>
      <c r="M176" s="1"/>
      <c r="N176" s="1"/>
      <c r="O176" s="1"/>
      <c r="P176" s="106"/>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row>
    <row r="177" spans="1:70" ht="14.25" customHeight="1" x14ac:dyDescent="0.3">
      <c r="A177" s="1"/>
      <c r="B177" s="1"/>
      <c r="C177" s="1"/>
      <c r="D177" s="1"/>
      <c r="E177" s="1"/>
      <c r="F177" s="1"/>
      <c r="G177" s="1"/>
      <c r="H177" s="1"/>
      <c r="I177" s="1"/>
      <c r="J177" s="1"/>
      <c r="K177" s="1"/>
      <c r="L177" s="1"/>
      <c r="M177" s="1"/>
      <c r="N177" s="1"/>
      <c r="O177" s="1"/>
      <c r="P177" s="106"/>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row>
    <row r="178" spans="1:70" ht="14.25" customHeight="1" x14ac:dyDescent="0.3">
      <c r="A178" s="1"/>
      <c r="B178" s="1"/>
      <c r="C178" s="1"/>
      <c r="D178" s="1"/>
      <c r="E178" s="1"/>
      <c r="F178" s="1"/>
      <c r="G178" s="1"/>
      <c r="H178" s="1"/>
      <c r="I178" s="1"/>
      <c r="J178" s="1"/>
      <c r="K178" s="1"/>
      <c r="L178" s="1"/>
      <c r="M178" s="1"/>
      <c r="N178" s="1"/>
      <c r="O178" s="1"/>
      <c r="P178" s="106"/>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row>
    <row r="179" spans="1:70" ht="14.25" customHeight="1" x14ac:dyDescent="0.3">
      <c r="A179" s="1"/>
      <c r="B179" s="1"/>
      <c r="C179" s="1"/>
      <c r="D179" s="1"/>
      <c r="E179" s="1"/>
      <c r="F179" s="1"/>
      <c r="G179" s="1"/>
      <c r="H179" s="1"/>
      <c r="I179" s="1"/>
      <c r="J179" s="1"/>
      <c r="K179" s="1"/>
      <c r="L179" s="1"/>
      <c r="M179" s="1"/>
      <c r="N179" s="1"/>
      <c r="O179" s="1"/>
      <c r="P179" s="106"/>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row>
    <row r="180" spans="1:70" ht="14.25" customHeight="1" x14ac:dyDescent="0.3">
      <c r="A180" s="1"/>
      <c r="B180" s="1"/>
      <c r="C180" s="1"/>
      <c r="D180" s="1"/>
      <c r="E180" s="1"/>
      <c r="F180" s="1"/>
      <c r="G180" s="1"/>
      <c r="H180" s="1"/>
      <c r="I180" s="1"/>
      <c r="J180" s="1"/>
      <c r="K180" s="1"/>
      <c r="L180" s="1"/>
      <c r="M180" s="1"/>
      <c r="N180" s="1"/>
      <c r="O180" s="1"/>
      <c r="P180" s="106"/>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row>
    <row r="181" spans="1:70" ht="14.25" customHeight="1" x14ac:dyDescent="0.3">
      <c r="A181" s="1"/>
      <c r="B181" s="1"/>
      <c r="C181" s="1"/>
      <c r="D181" s="1"/>
      <c r="E181" s="1"/>
      <c r="F181" s="1"/>
      <c r="G181" s="1"/>
      <c r="H181" s="1"/>
      <c r="I181" s="1"/>
      <c r="J181" s="1"/>
      <c r="K181" s="1"/>
      <c r="L181" s="1"/>
      <c r="M181" s="1"/>
      <c r="N181" s="1"/>
      <c r="O181" s="1"/>
      <c r="P181" s="106"/>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row>
    <row r="182" spans="1:70" ht="14.25" customHeight="1" x14ac:dyDescent="0.3">
      <c r="A182" s="1"/>
      <c r="B182" s="1"/>
      <c r="C182" s="1"/>
      <c r="D182" s="1"/>
      <c r="E182" s="1"/>
      <c r="F182" s="1"/>
      <c r="G182" s="1"/>
      <c r="H182" s="1"/>
      <c r="I182" s="1"/>
      <c r="J182" s="1"/>
      <c r="K182" s="1"/>
      <c r="L182" s="1"/>
      <c r="M182" s="1"/>
      <c r="N182" s="1"/>
      <c r="O182" s="1"/>
      <c r="P182" s="106"/>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row>
    <row r="183" spans="1:70" ht="14.25" customHeight="1" x14ac:dyDescent="0.3">
      <c r="A183" s="1"/>
      <c r="B183" s="1"/>
      <c r="C183" s="1"/>
      <c r="D183" s="1"/>
      <c r="E183" s="1"/>
      <c r="F183" s="1"/>
      <c r="G183" s="1"/>
      <c r="H183" s="1"/>
      <c r="I183" s="1"/>
      <c r="J183" s="1"/>
      <c r="K183" s="1"/>
      <c r="L183" s="1"/>
      <c r="M183" s="1"/>
      <c r="N183" s="1"/>
      <c r="O183" s="1"/>
      <c r="P183" s="106"/>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row>
    <row r="184" spans="1:70" ht="14.25" customHeight="1" x14ac:dyDescent="0.3">
      <c r="A184" s="1"/>
      <c r="B184" s="1"/>
      <c r="C184" s="1"/>
      <c r="D184" s="1"/>
      <c r="E184" s="1"/>
      <c r="F184" s="1"/>
      <c r="G184" s="1"/>
      <c r="H184" s="1"/>
      <c r="I184" s="1"/>
      <c r="J184" s="1"/>
      <c r="K184" s="1"/>
      <c r="L184" s="1"/>
      <c r="M184" s="1"/>
      <c r="N184" s="1"/>
      <c r="O184" s="1"/>
      <c r="P184" s="106"/>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row>
    <row r="185" spans="1:70" ht="14.25" customHeight="1" x14ac:dyDescent="0.3">
      <c r="A185" s="1"/>
      <c r="B185" s="1"/>
      <c r="C185" s="1"/>
      <c r="D185" s="1"/>
      <c r="E185" s="1"/>
      <c r="F185" s="1"/>
      <c r="G185" s="1"/>
      <c r="H185" s="1"/>
      <c r="I185" s="1"/>
      <c r="J185" s="1"/>
      <c r="K185" s="1"/>
      <c r="L185" s="1"/>
      <c r="M185" s="1"/>
      <c r="N185" s="1"/>
      <c r="O185" s="1"/>
      <c r="P185" s="106"/>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row>
    <row r="186" spans="1:70" ht="14.25" customHeight="1" x14ac:dyDescent="0.3">
      <c r="A186" s="1"/>
      <c r="B186" s="1"/>
      <c r="C186" s="1"/>
      <c r="D186" s="1"/>
      <c r="E186" s="1"/>
      <c r="F186" s="1"/>
      <c r="G186" s="1"/>
      <c r="H186" s="1"/>
      <c r="I186" s="1"/>
      <c r="J186" s="1"/>
      <c r="K186" s="1"/>
      <c r="L186" s="1"/>
      <c r="M186" s="1"/>
      <c r="N186" s="1"/>
      <c r="O186" s="1"/>
      <c r="P186" s="106"/>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row>
    <row r="187" spans="1:70" ht="14.25" customHeight="1" x14ac:dyDescent="0.3">
      <c r="A187" s="1"/>
      <c r="B187" s="1"/>
      <c r="C187" s="1"/>
      <c r="D187" s="1"/>
      <c r="E187" s="1"/>
      <c r="F187" s="1"/>
      <c r="G187" s="1"/>
      <c r="H187" s="1"/>
      <c r="I187" s="1"/>
      <c r="J187" s="1"/>
      <c r="K187" s="1"/>
      <c r="L187" s="1"/>
      <c r="M187" s="1"/>
      <c r="N187" s="1"/>
      <c r="O187" s="1"/>
      <c r="P187" s="106"/>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row>
    <row r="188" spans="1:70" ht="14.25" customHeight="1" x14ac:dyDescent="0.3">
      <c r="A188" s="1"/>
      <c r="B188" s="1"/>
      <c r="C188" s="1"/>
      <c r="D188" s="1"/>
      <c r="E188" s="1"/>
      <c r="F188" s="1"/>
      <c r="G188" s="1"/>
      <c r="H188" s="1"/>
      <c r="I188" s="1"/>
      <c r="J188" s="1"/>
      <c r="K188" s="1"/>
      <c r="L188" s="1"/>
      <c r="M188" s="1"/>
      <c r="N188" s="1"/>
      <c r="O188" s="1"/>
      <c r="P188" s="106"/>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row>
    <row r="189" spans="1:70" ht="14.25" customHeight="1" x14ac:dyDescent="0.3">
      <c r="A189" s="1"/>
      <c r="B189" s="1"/>
      <c r="C189" s="1"/>
      <c r="D189" s="1"/>
      <c r="E189" s="1"/>
      <c r="F189" s="1"/>
      <c r="G189" s="1"/>
      <c r="H189" s="1"/>
      <c r="I189" s="1"/>
      <c r="J189" s="1"/>
      <c r="K189" s="1"/>
      <c r="L189" s="1"/>
      <c r="M189" s="1"/>
      <c r="N189" s="1"/>
      <c r="O189" s="1"/>
      <c r="P189" s="106"/>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row>
    <row r="190" spans="1:70" ht="14.25" customHeight="1" x14ac:dyDescent="0.3">
      <c r="A190" s="1"/>
      <c r="B190" s="1"/>
      <c r="C190" s="1"/>
      <c r="D190" s="1"/>
      <c r="E190" s="1"/>
      <c r="F190" s="1"/>
      <c r="G190" s="1"/>
      <c r="H190" s="1"/>
      <c r="I190" s="1"/>
      <c r="J190" s="1"/>
      <c r="K190" s="1"/>
      <c r="L190" s="1"/>
      <c r="M190" s="1"/>
      <c r="N190" s="1"/>
      <c r="O190" s="1"/>
      <c r="P190" s="106"/>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row>
    <row r="191" spans="1:70" ht="14.25" customHeight="1" x14ac:dyDescent="0.3">
      <c r="A191" s="1"/>
      <c r="B191" s="1"/>
      <c r="C191" s="1"/>
      <c r="D191" s="1"/>
      <c r="E191" s="1"/>
      <c r="F191" s="1"/>
      <c r="G191" s="1"/>
      <c r="H191" s="1"/>
      <c r="I191" s="1"/>
      <c r="J191" s="1"/>
      <c r="K191" s="1"/>
      <c r="L191" s="1"/>
      <c r="M191" s="1"/>
      <c r="N191" s="1"/>
      <c r="O191" s="1"/>
      <c r="P191" s="106"/>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row>
    <row r="192" spans="1:70" ht="14.25" customHeight="1" x14ac:dyDescent="0.3">
      <c r="A192" s="1"/>
      <c r="B192" s="1"/>
      <c r="C192" s="1"/>
      <c r="D192" s="1"/>
      <c r="E192" s="1"/>
      <c r="F192" s="1"/>
      <c r="G192" s="1"/>
      <c r="H192" s="1"/>
      <c r="I192" s="1"/>
      <c r="J192" s="1"/>
      <c r="K192" s="1"/>
      <c r="L192" s="1"/>
      <c r="M192" s="1"/>
      <c r="N192" s="1"/>
      <c r="O192" s="1"/>
      <c r="P192" s="106"/>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row>
    <row r="193" spans="1:70" ht="14.25" customHeight="1" x14ac:dyDescent="0.3">
      <c r="A193" s="1"/>
      <c r="B193" s="1"/>
      <c r="C193" s="1"/>
      <c r="D193" s="1"/>
      <c r="E193" s="1"/>
      <c r="F193" s="1"/>
      <c r="G193" s="1"/>
      <c r="H193" s="1"/>
      <c r="I193" s="1"/>
      <c r="J193" s="1"/>
      <c r="K193" s="1"/>
      <c r="L193" s="1"/>
      <c r="M193" s="1"/>
      <c r="N193" s="1"/>
      <c r="O193" s="1"/>
      <c r="P193" s="106"/>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row>
    <row r="194" spans="1:70" ht="14.25" customHeight="1" x14ac:dyDescent="0.3">
      <c r="A194" s="1"/>
      <c r="B194" s="1"/>
      <c r="C194" s="1"/>
      <c r="D194" s="1"/>
      <c r="E194" s="1"/>
      <c r="F194" s="1"/>
      <c r="G194" s="1"/>
      <c r="H194" s="1"/>
      <c r="I194" s="1"/>
      <c r="J194" s="1"/>
      <c r="K194" s="1"/>
      <c r="L194" s="1"/>
      <c r="M194" s="1"/>
      <c r="N194" s="1"/>
      <c r="O194" s="1"/>
      <c r="P194" s="106"/>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row>
    <row r="195" spans="1:70" ht="14.25" customHeight="1" x14ac:dyDescent="0.3">
      <c r="A195" s="1"/>
      <c r="B195" s="1"/>
      <c r="C195" s="1"/>
      <c r="D195" s="1"/>
      <c r="E195" s="1"/>
      <c r="F195" s="1"/>
      <c r="G195" s="1"/>
      <c r="H195" s="1"/>
      <c r="I195" s="1"/>
      <c r="J195" s="1"/>
      <c r="K195" s="1"/>
      <c r="L195" s="1"/>
      <c r="M195" s="1"/>
      <c r="N195" s="1"/>
      <c r="O195" s="1"/>
      <c r="P195" s="106"/>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row>
    <row r="196" spans="1:70" ht="14.25" customHeight="1" x14ac:dyDescent="0.3">
      <c r="A196" s="1"/>
      <c r="B196" s="1"/>
      <c r="C196" s="1"/>
      <c r="D196" s="1"/>
      <c r="E196" s="1"/>
      <c r="F196" s="1"/>
      <c r="G196" s="1"/>
      <c r="H196" s="1"/>
      <c r="I196" s="1"/>
      <c r="J196" s="1"/>
      <c r="K196" s="1"/>
      <c r="L196" s="1"/>
      <c r="M196" s="1"/>
      <c r="N196" s="1"/>
      <c r="O196" s="1"/>
      <c r="P196" s="106"/>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row>
    <row r="197" spans="1:70" ht="14.25" customHeight="1" x14ac:dyDescent="0.3">
      <c r="A197" s="1"/>
      <c r="B197" s="1"/>
      <c r="C197" s="1"/>
      <c r="D197" s="1"/>
      <c r="E197" s="1"/>
      <c r="F197" s="1"/>
      <c r="G197" s="1"/>
      <c r="H197" s="1"/>
      <c r="I197" s="1"/>
      <c r="J197" s="1"/>
      <c r="K197" s="1"/>
      <c r="L197" s="1"/>
      <c r="M197" s="1"/>
      <c r="N197" s="1"/>
      <c r="O197" s="1"/>
      <c r="P197" s="106"/>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row>
    <row r="198" spans="1:70" ht="14.25" customHeight="1" x14ac:dyDescent="0.3">
      <c r="A198" s="1"/>
      <c r="B198" s="1"/>
      <c r="C198" s="1"/>
      <c r="D198" s="1"/>
      <c r="E198" s="1"/>
      <c r="F198" s="1"/>
      <c r="G198" s="1"/>
      <c r="H198" s="1"/>
      <c r="I198" s="1"/>
      <c r="J198" s="1"/>
      <c r="K198" s="1"/>
      <c r="L198" s="1"/>
      <c r="M198" s="1"/>
      <c r="N198" s="1"/>
      <c r="O198" s="1"/>
      <c r="P198" s="106"/>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row>
    <row r="199" spans="1:70" ht="14.25" customHeight="1" x14ac:dyDescent="0.3">
      <c r="A199" s="1"/>
      <c r="B199" s="1"/>
      <c r="C199" s="1"/>
      <c r="D199" s="1"/>
      <c r="E199" s="1"/>
      <c r="F199" s="1"/>
      <c r="G199" s="1"/>
      <c r="H199" s="1"/>
      <c r="I199" s="1"/>
      <c r="J199" s="1"/>
      <c r="K199" s="1"/>
      <c r="L199" s="1"/>
      <c r="M199" s="1"/>
      <c r="N199" s="1"/>
      <c r="O199" s="1"/>
      <c r="P199" s="106"/>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row>
    <row r="200" spans="1:70" ht="14.25" customHeight="1" x14ac:dyDescent="0.3">
      <c r="A200" s="1"/>
      <c r="B200" s="1"/>
      <c r="C200" s="1"/>
      <c r="D200" s="1"/>
      <c r="E200" s="1"/>
      <c r="F200" s="1"/>
      <c r="G200" s="1"/>
      <c r="H200" s="1"/>
      <c r="I200" s="1"/>
      <c r="J200" s="1"/>
      <c r="K200" s="1"/>
      <c r="L200" s="1"/>
      <c r="M200" s="1"/>
      <c r="N200" s="1"/>
      <c r="O200" s="1"/>
      <c r="P200" s="106"/>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row>
    <row r="201" spans="1:70" ht="14.25" customHeight="1" x14ac:dyDescent="0.3">
      <c r="A201" s="1"/>
      <c r="B201" s="1"/>
      <c r="C201" s="1"/>
      <c r="D201" s="1"/>
      <c r="E201" s="1"/>
      <c r="F201" s="1"/>
      <c r="G201" s="1"/>
      <c r="H201" s="1"/>
      <c r="I201" s="1"/>
      <c r="J201" s="1"/>
      <c r="K201" s="1"/>
      <c r="L201" s="1"/>
      <c r="M201" s="1"/>
      <c r="N201" s="1"/>
      <c r="O201" s="1"/>
      <c r="P201" s="106"/>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row>
    <row r="202" spans="1:70" ht="14.25" customHeight="1" x14ac:dyDescent="0.3">
      <c r="A202" s="1"/>
      <c r="B202" s="1"/>
      <c r="C202" s="1"/>
      <c r="D202" s="1"/>
      <c r="E202" s="1"/>
      <c r="F202" s="1"/>
      <c r="G202" s="1"/>
      <c r="H202" s="1"/>
      <c r="I202" s="1"/>
      <c r="J202" s="1"/>
      <c r="K202" s="1"/>
      <c r="L202" s="1"/>
      <c r="M202" s="1"/>
      <c r="N202" s="1"/>
      <c r="O202" s="1"/>
      <c r="P202" s="106"/>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row>
    <row r="203" spans="1:70" ht="14.25" customHeight="1" x14ac:dyDescent="0.3">
      <c r="A203" s="1"/>
      <c r="B203" s="1"/>
      <c r="C203" s="1"/>
      <c r="D203" s="1"/>
      <c r="E203" s="1"/>
      <c r="F203" s="1"/>
      <c r="G203" s="1"/>
      <c r="H203" s="1"/>
      <c r="I203" s="1"/>
      <c r="J203" s="1"/>
      <c r="K203" s="1"/>
      <c r="L203" s="1"/>
      <c r="M203" s="1"/>
      <c r="N203" s="1"/>
      <c r="O203" s="1"/>
      <c r="P203" s="106"/>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row>
    <row r="204" spans="1:70" ht="14.25" customHeight="1" x14ac:dyDescent="0.3">
      <c r="A204" s="1"/>
      <c r="B204" s="1"/>
      <c r="C204" s="1"/>
      <c r="D204" s="1"/>
      <c r="E204" s="1"/>
      <c r="F204" s="1"/>
      <c r="G204" s="1"/>
      <c r="H204" s="1"/>
      <c r="I204" s="1"/>
      <c r="J204" s="1"/>
      <c r="K204" s="1"/>
      <c r="L204" s="1"/>
      <c r="M204" s="1"/>
      <c r="N204" s="1"/>
      <c r="O204" s="1"/>
      <c r="P204" s="106"/>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row>
    <row r="205" spans="1:70" ht="14.25" customHeight="1" x14ac:dyDescent="0.3">
      <c r="A205" s="1"/>
      <c r="B205" s="1"/>
      <c r="C205" s="1"/>
      <c r="D205" s="1"/>
      <c r="E205" s="1"/>
      <c r="F205" s="1"/>
      <c r="G205" s="1"/>
      <c r="H205" s="1"/>
      <c r="I205" s="1"/>
      <c r="J205" s="1"/>
      <c r="K205" s="1"/>
      <c r="L205" s="1"/>
      <c r="M205" s="1"/>
      <c r="N205" s="1"/>
      <c r="O205" s="1"/>
      <c r="P205" s="106"/>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row>
    <row r="206" spans="1:70" ht="14.25" customHeight="1" x14ac:dyDescent="0.3">
      <c r="A206" s="1"/>
      <c r="B206" s="1"/>
      <c r="C206" s="1"/>
      <c r="D206" s="1"/>
      <c r="E206" s="1"/>
      <c r="F206" s="1"/>
      <c r="G206" s="1"/>
      <c r="H206" s="1"/>
      <c r="I206" s="1"/>
      <c r="J206" s="1"/>
      <c r="K206" s="1"/>
      <c r="L206" s="1"/>
      <c r="M206" s="1"/>
      <c r="N206" s="1"/>
      <c r="O206" s="1"/>
      <c r="P206" s="106"/>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row>
    <row r="207" spans="1:70" ht="14.25" customHeight="1" x14ac:dyDescent="0.3">
      <c r="A207" s="1"/>
      <c r="B207" s="1"/>
      <c r="C207" s="1"/>
      <c r="D207" s="1"/>
      <c r="E207" s="1"/>
      <c r="F207" s="1"/>
      <c r="G207" s="1"/>
      <c r="H207" s="1"/>
      <c r="I207" s="1"/>
      <c r="J207" s="1"/>
      <c r="K207" s="1"/>
      <c r="L207" s="1"/>
      <c r="M207" s="1"/>
      <c r="N207" s="1"/>
      <c r="O207" s="1"/>
      <c r="P207" s="106"/>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row>
    <row r="208" spans="1:70" ht="14.25" customHeight="1" x14ac:dyDescent="0.3">
      <c r="A208" s="1"/>
      <c r="B208" s="1"/>
      <c r="C208" s="1"/>
      <c r="D208" s="1"/>
      <c r="E208" s="1"/>
      <c r="F208" s="1"/>
      <c r="G208" s="1"/>
      <c r="H208" s="1"/>
      <c r="I208" s="1"/>
      <c r="J208" s="1"/>
      <c r="K208" s="1"/>
      <c r="L208" s="1"/>
      <c r="M208" s="1"/>
      <c r="N208" s="1"/>
      <c r="O208" s="1"/>
      <c r="P208" s="106"/>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row>
    <row r="209" spans="1:70" ht="14.25" customHeight="1" x14ac:dyDescent="0.3">
      <c r="A209" s="1"/>
      <c r="B209" s="1"/>
      <c r="C209" s="1"/>
      <c r="D209" s="1"/>
      <c r="E209" s="1"/>
      <c r="F209" s="1"/>
      <c r="G209" s="1"/>
      <c r="H209" s="1"/>
      <c r="I209" s="1"/>
      <c r="J209" s="1"/>
      <c r="K209" s="1"/>
      <c r="L209" s="1"/>
      <c r="M209" s="1"/>
      <c r="N209" s="1"/>
      <c r="O209" s="1"/>
      <c r="P209" s="106"/>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row>
    <row r="210" spans="1:70" ht="14.25" customHeight="1" x14ac:dyDescent="0.3">
      <c r="A210" s="1"/>
      <c r="B210" s="1"/>
      <c r="C210" s="1"/>
      <c r="D210" s="1"/>
      <c r="E210" s="1"/>
      <c r="F210" s="1"/>
      <c r="G210" s="1"/>
      <c r="H210" s="1"/>
      <c r="I210" s="1"/>
      <c r="J210" s="1"/>
      <c r="K210" s="1"/>
      <c r="L210" s="1"/>
      <c r="M210" s="1"/>
      <c r="N210" s="1"/>
      <c r="O210" s="1"/>
      <c r="P210" s="106"/>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row>
    <row r="211" spans="1:70" ht="14.25" customHeight="1" x14ac:dyDescent="0.3">
      <c r="A211" s="1"/>
      <c r="B211" s="1"/>
      <c r="C211" s="1"/>
      <c r="D211" s="1"/>
      <c r="E211" s="1"/>
      <c r="F211" s="1"/>
      <c r="G211" s="1"/>
      <c r="H211" s="1"/>
      <c r="I211" s="1"/>
      <c r="J211" s="1"/>
      <c r="K211" s="1"/>
      <c r="L211" s="1"/>
      <c r="M211" s="1"/>
      <c r="N211" s="1"/>
      <c r="O211" s="1"/>
      <c r="P211" s="106"/>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row>
    <row r="212" spans="1:70" ht="14.25" customHeight="1" x14ac:dyDescent="0.3">
      <c r="A212" s="1"/>
      <c r="B212" s="1"/>
      <c r="C212" s="1"/>
      <c r="D212" s="1"/>
      <c r="E212" s="1"/>
      <c r="F212" s="1"/>
      <c r="G212" s="1"/>
      <c r="H212" s="1"/>
      <c r="I212" s="1"/>
      <c r="J212" s="1"/>
      <c r="K212" s="1"/>
      <c r="L212" s="1"/>
      <c r="M212" s="1"/>
      <c r="N212" s="1"/>
      <c r="O212" s="1"/>
      <c r="P212" s="106"/>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row>
    <row r="213" spans="1:70" ht="14.25" customHeight="1" x14ac:dyDescent="0.3">
      <c r="A213" s="1"/>
      <c r="B213" s="1"/>
      <c r="C213" s="1"/>
      <c r="D213" s="1"/>
      <c r="E213" s="1"/>
      <c r="F213" s="1"/>
      <c r="G213" s="1"/>
      <c r="H213" s="1"/>
      <c r="I213" s="1"/>
      <c r="J213" s="1"/>
      <c r="K213" s="1"/>
      <c r="L213" s="1"/>
      <c r="M213" s="1"/>
      <c r="N213" s="1"/>
      <c r="O213" s="1"/>
      <c r="P213" s="106"/>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row>
    <row r="214" spans="1:70" ht="14.25" customHeight="1" x14ac:dyDescent="0.3">
      <c r="A214" s="1"/>
      <c r="B214" s="1"/>
      <c r="C214" s="1"/>
      <c r="D214" s="1"/>
      <c r="E214" s="1"/>
      <c r="F214" s="1"/>
      <c r="G214" s="1"/>
      <c r="H214" s="1"/>
      <c r="I214" s="1"/>
      <c r="J214" s="1"/>
      <c r="K214" s="1"/>
      <c r="L214" s="1"/>
      <c r="M214" s="1"/>
      <c r="N214" s="1"/>
      <c r="O214" s="1"/>
      <c r="P214" s="106"/>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row>
    <row r="215" spans="1:70" ht="14.25" customHeight="1" x14ac:dyDescent="0.3">
      <c r="A215" s="1"/>
      <c r="B215" s="1"/>
      <c r="C215" s="1"/>
      <c r="D215" s="1"/>
      <c r="E215" s="1"/>
      <c r="F215" s="1"/>
      <c r="G215" s="1"/>
      <c r="H215" s="1"/>
      <c r="I215" s="1"/>
      <c r="J215" s="1"/>
      <c r="K215" s="1"/>
      <c r="L215" s="1"/>
      <c r="M215" s="1"/>
      <c r="N215" s="1"/>
      <c r="O215" s="1"/>
      <c r="P215" s="106"/>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row>
    <row r="216" spans="1:70" ht="14.25" customHeight="1" x14ac:dyDescent="0.3">
      <c r="A216" s="1"/>
      <c r="B216" s="1"/>
      <c r="C216" s="1"/>
      <c r="D216" s="1"/>
      <c r="E216" s="1"/>
      <c r="F216" s="1"/>
      <c r="G216" s="1"/>
      <c r="H216" s="1"/>
      <c r="I216" s="1"/>
      <c r="J216" s="1"/>
      <c r="K216" s="1"/>
      <c r="L216" s="1"/>
      <c r="M216" s="1"/>
      <c r="N216" s="1"/>
      <c r="O216" s="1"/>
      <c r="P216" s="106"/>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row>
    <row r="217" spans="1:70" ht="14.25" customHeight="1" x14ac:dyDescent="0.3">
      <c r="A217" s="1"/>
      <c r="B217" s="1"/>
      <c r="C217" s="1"/>
      <c r="D217" s="1"/>
      <c r="E217" s="1"/>
      <c r="F217" s="1"/>
      <c r="G217" s="1"/>
      <c r="H217" s="1"/>
      <c r="I217" s="1"/>
      <c r="J217" s="1"/>
      <c r="K217" s="1"/>
      <c r="L217" s="1"/>
      <c r="M217" s="1"/>
      <c r="N217" s="1"/>
      <c r="O217" s="1"/>
      <c r="P217" s="106"/>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row>
    <row r="218" spans="1:70" ht="14.25" customHeight="1" x14ac:dyDescent="0.3">
      <c r="A218" s="1"/>
      <c r="B218" s="1"/>
      <c r="C218" s="1"/>
      <c r="D218" s="1"/>
      <c r="E218" s="1"/>
      <c r="F218" s="1"/>
      <c r="G218" s="1"/>
      <c r="H218" s="1"/>
      <c r="I218" s="1"/>
      <c r="J218" s="1"/>
      <c r="K218" s="1"/>
      <c r="L218" s="1"/>
      <c r="M218" s="1"/>
      <c r="N218" s="1"/>
      <c r="O218" s="1"/>
      <c r="P218" s="106"/>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row>
    <row r="219" spans="1:70" ht="14.25" customHeight="1" x14ac:dyDescent="0.3">
      <c r="A219" s="1"/>
      <c r="B219" s="1"/>
      <c r="C219" s="1"/>
      <c r="D219" s="1"/>
      <c r="E219" s="1"/>
      <c r="F219" s="1"/>
      <c r="G219" s="1"/>
      <c r="H219" s="1"/>
      <c r="I219" s="1"/>
      <c r="J219" s="1"/>
      <c r="K219" s="1"/>
      <c r="L219" s="1"/>
      <c r="M219" s="1"/>
      <c r="N219" s="1"/>
      <c r="O219" s="1"/>
      <c r="P219" s="106"/>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row>
    <row r="220" spans="1:70" ht="14.25" customHeight="1" x14ac:dyDescent="0.3">
      <c r="A220" s="1"/>
      <c r="B220" s="1"/>
      <c r="C220" s="1"/>
      <c r="D220" s="1"/>
      <c r="E220" s="1"/>
      <c r="F220" s="1"/>
      <c r="G220" s="1"/>
      <c r="H220" s="1"/>
      <c r="I220" s="1"/>
      <c r="J220" s="1"/>
      <c r="K220" s="1"/>
      <c r="L220" s="1"/>
      <c r="M220" s="1"/>
      <c r="N220" s="1"/>
      <c r="O220" s="1"/>
      <c r="P220" s="106"/>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row>
    <row r="221" spans="1:70" ht="14.25" customHeight="1" x14ac:dyDescent="0.3">
      <c r="A221" s="1"/>
      <c r="B221" s="1"/>
      <c r="C221" s="1"/>
      <c r="D221" s="1"/>
      <c r="E221" s="1"/>
      <c r="F221" s="1"/>
      <c r="G221" s="1"/>
      <c r="H221" s="1"/>
      <c r="I221" s="1"/>
      <c r="J221" s="1"/>
      <c r="K221" s="1"/>
      <c r="L221" s="1"/>
      <c r="M221" s="1"/>
      <c r="N221" s="1"/>
      <c r="O221" s="1"/>
      <c r="P221" s="106"/>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row>
    <row r="222" spans="1:70" ht="14.25" customHeight="1" x14ac:dyDescent="0.3">
      <c r="A222" s="1"/>
      <c r="B222" s="1"/>
      <c r="C222" s="1"/>
      <c r="D222" s="1"/>
      <c r="E222" s="1"/>
      <c r="F222" s="1"/>
      <c r="G222" s="1"/>
      <c r="H222" s="1"/>
      <c r="I222" s="1"/>
      <c r="J222" s="1"/>
      <c r="K222" s="1"/>
      <c r="L222" s="1"/>
      <c r="M222" s="1"/>
      <c r="N222" s="1"/>
      <c r="O222" s="1"/>
      <c r="P222" s="106"/>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row>
    <row r="223" spans="1:70" ht="14.25" customHeight="1" x14ac:dyDescent="0.3">
      <c r="A223" s="1"/>
      <c r="B223" s="1"/>
      <c r="C223" s="1"/>
      <c r="D223" s="1"/>
      <c r="E223" s="1"/>
      <c r="F223" s="1"/>
      <c r="G223" s="1"/>
      <c r="H223" s="1"/>
      <c r="I223" s="1"/>
      <c r="J223" s="1"/>
      <c r="K223" s="1"/>
      <c r="L223" s="1"/>
      <c r="M223" s="1"/>
      <c r="N223" s="1"/>
      <c r="O223" s="1"/>
      <c r="P223" s="106"/>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row>
    <row r="224" spans="1:70" ht="14.25" customHeight="1" x14ac:dyDescent="0.3">
      <c r="A224" s="1"/>
      <c r="B224" s="1"/>
      <c r="C224" s="1"/>
      <c r="D224" s="1"/>
      <c r="E224" s="1"/>
      <c r="F224" s="1"/>
      <c r="G224" s="1"/>
      <c r="H224" s="1"/>
      <c r="I224" s="1"/>
      <c r="J224" s="1"/>
      <c r="K224" s="1"/>
      <c r="L224" s="1"/>
      <c r="M224" s="1"/>
      <c r="N224" s="1"/>
      <c r="O224" s="1"/>
      <c r="P224" s="106"/>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row>
    <row r="225" spans="1:70" ht="14.25" customHeight="1" x14ac:dyDescent="0.3">
      <c r="A225" s="1"/>
      <c r="B225" s="1"/>
      <c r="C225" s="1"/>
      <c r="D225" s="1"/>
      <c r="E225" s="1"/>
      <c r="F225" s="1"/>
      <c r="G225" s="1"/>
      <c r="H225" s="1"/>
      <c r="I225" s="1"/>
      <c r="J225" s="1"/>
      <c r="K225" s="1"/>
      <c r="L225" s="1"/>
      <c r="M225" s="1"/>
      <c r="N225" s="1"/>
      <c r="O225" s="1"/>
      <c r="P225" s="106"/>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row>
    <row r="226" spans="1:70" ht="14.25" customHeight="1" x14ac:dyDescent="0.3">
      <c r="A226" s="1"/>
      <c r="B226" s="1"/>
      <c r="C226" s="1"/>
      <c r="D226" s="1"/>
      <c r="E226" s="1"/>
      <c r="F226" s="1"/>
      <c r="G226" s="1"/>
      <c r="H226" s="1"/>
      <c r="I226" s="1"/>
      <c r="J226" s="1"/>
      <c r="K226" s="1"/>
      <c r="L226" s="1"/>
      <c r="M226" s="1"/>
      <c r="N226" s="1"/>
      <c r="O226" s="1"/>
      <c r="P226" s="106"/>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row>
    <row r="227" spans="1:70" ht="14.25" customHeight="1" x14ac:dyDescent="0.3">
      <c r="A227" s="1"/>
      <c r="B227" s="1"/>
      <c r="C227" s="1"/>
      <c r="D227" s="1"/>
      <c r="E227" s="1"/>
      <c r="F227" s="1"/>
      <c r="G227" s="1"/>
      <c r="H227" s="1"/>
      <c r="I227" s="1"/>
      <c r="J227" s="1"/>
      <c r="K227" s="1"/>
      <c r="L227" s="1"/>
      <c r="M227" s="1"/>
      <c r="N227" s="1"/>
      <c r="O227" s="1"/>
      <c r="P227" s="106"/>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row>
    <row r="228" spans="1:70" ht="14.25" customHeight="1" x14ac:dyDescent="0.3">
      <c r="A228" s="1"/>
      <c r="B228" s="1"/>
      <c r="C228" s="1"/>
      <c r="D228" s="1"/>
      <c r="E228" s="1"/>
      <c r="F228" s="1"/>
      <c r="G228" s="1"/>
      <c r="H228" s="1"/>
      <c r="I228" s="1"/>
      <c r="J228" s="1"/>
      <c r="K228" s="1"/>
      <c r="L228" s="1"/>
      <c r="M228" s="1"/>
      <c r="N228" s="1"/>
      <c r="O228" s="1"/>
      <c r="P228" s="106"/>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row>
    <row r="229" spans="1:70" ht="14.25" customHeight="1" x14ac:dyDescent="0.3">
      <c r="A229" s="1"/>
      <c r="B229" s="1"/>
      <c r="C229" s="1"/>
      <c r="D229" s="1"/>
      <c r="E229" s="1"/>
      <c r="F229" s="1"/>
      <c r="G229" s="1"/>
      <c r="H229" s="1"/>
      <c r="I229" s="1"/>
      <c r="J229" s="1"/>
      <c r="K229" s="1"/>
      <c r="L229" s="1"/>
      <c r="M229" s="1"/>
      <c r="N229" s="1"/>
      <c r="O229" s="1"/>
      <c r="P229" s="106"/>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row>
    <row r="230" spans="1:70" ht="14.25" customHeight="1" x14ac:dyDescent="0.3">
      <c r="A230" s="1"/>
      <c r="B230" s="1"/>
      <c r="C230" s="1"/>
      <c r="D230" s="1"/>
      <c r="E230" s="1"/>
      <c r="F230" s="1"/>
      <c r="G230" s="1"/>
      <c r="H230" s="1"/>
      <c r="I230" s="1"/>
      <c r="J230" s="1"/>
      <c r="K230" s="1"/>
      <c r="L230" s="1"/>
      <c r="M230" s="1"/>
      <c r="N230" s="1"/>
      <c r="O230" s="1"/>
      <c r="P230" s="106"/>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row>
    <row r="231" spans="1:70" ht="14.25" customHeight="1" x14ac:dyDescent="0.3">
      <c r="A231" s="1"/>
      <c r="B231" s="1"/>
      <c r="C231" s="1"/>
      <c r="D231" s="1"/>
      <c r="E231" s="1"/>
      <c r="F231" s="1"/>
      <c r="G231" s="1"/>
      <c r="H231" s="1"/>
      <c r="I231" s="1"/>
      <c r="J231" s="1"/>
      <c r="K231" s="1"/>
      <c r="L231" s="1"/>
      <c r="M231" s="1"/>
      <c r="N231" s="1"/>
      <c r="O231" s="1"/>
      <c r="P231" s="106"/>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row>
    <row r="232" spans="1:70" ht="14.25" customHeight="1" x14ac:dyDescent="0.3">
      <c r="A232" s="1"/>
      <c r="B232" s="1"/>
      <c r="C232" s="1"/>
      <c r="D232" s="1"/>
      <c r="E232" s="1"/>
      <c r="F232" s="1"/>
      <c r="G232" s="1"/>
      <c r="H232" s="1"/>
      <c r="I232" s="1"/>
      <c r="J232" s="1"/>
      <c r="K232" s="1"/>
      <c r="L232" s="1"/>
      <c r="M232" s="1"/>
      <c r="N232" s="1"/>
      <c r="O232" s="1"/>
      <c r="P232" s="106"/>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row>
    <row r="233" spans="1:70" ht="14.25" customHeight="1" x14ac:dyDescent="0.3">
      <c r="A233" s="1"/>
      <c r="B233" s="1"/>
      <c r="C233" s="1"/>
      <c r="D233" s="1"/>
      <c r="E233" s="1"/>
      <c r="F233" s="1"/>
      <c r="G233" s="1"/>
      <c r="H233" s="1"/>
      <c r="I233" s="1"/>
      <c r="J233" s="1"/>
      <c r="K233" s="1"/>
      <c r="L233" s="1"/>
      <c r="M233" s="1"/>
      <c r="N233" s="1"/>
      <c r="O233" s="1"/>
      <c r="P233" s="106"/>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row>
    <row r="234" spans="1:70" ht="14.25" customHeight="1" x14ac:dyDescent="0.3">
      <c r="A234" s="1"/>
      <c r="B234" s="1"/>
      <c r="C234" s="1"/>
      <c r="D234" s="1"/>
      <c r="E234" s="1"/>
      <c r="F234" s="1"/>
      <c r="G234" s="1"/>
      <c r="H234" s="1"/>
      <c r="I234" s="1"/>
      <c r="J234" s="1"/>
      <c r="K234" s="1"/>
      <c r="L234" s="1"/>
      <c r="M234" s="1"/>
      <c r="N234" s="1"/>
      <c r="O234" s="1"/>
      <c r="P234" s="106"/>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row>
    <row r="235" spans="1:70" ht="14.25" customHeight="1" x14ac:dyDescent="0.3">
      <c r="A235" s="1"/>
      <c r="B235" s="1"/>
      <c r="C235" s="1"/>
      <c r="D235" s="1"/>
      <c r="E235" s="1"/>
      <c r="F235" s="1"/>
      <c r="G235" s="1"/>
      <c r="H235" s="1"/>
      <c r="I235" s="1"/>
      <c r="J235" s="1"/>
      <c r="K235" s="1"/>
      <c r="L235" s="1"/>
      <c r="M235" s="1"/>
      <c r="N235" s="1"/>
      <c r="O235" s="1"/>
      <c r="P235" s="106"/>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row>
    <row r="236" spans="1:70" ht="14.25" customHeight="1" x14ac:dyDescent="0.3">
      <c r="A236" s="1"/>
      <c r="B236" s="1"/>
      <c r="C236" s="1"/>
      <c r="D236" s="1"/>
      <c r="E236" s="1"/>
      <c r="F236" s="1"/>
      <c r="G236" s="1"/>
      <c r="H236" s="1"/>
      <c r="I236" s="1"/>
      <c r="J236" s="1"/>
      <c r="K236" s="1"/>
      <c r="L236" s="1"/>
      <c r="M236" s="1"/>
      <c r="N236" s="1"/>
      <c r="O236" s="1"/>
      <c r="P236" s="106"/>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row>
    <row r="237" spans="1:70" ht="14.25" customHeight="1" x14ac:dyDescent="0.3">
      <c r="A237" s="1"/>
      <c r="B237" s="1"/>
      <c r="C237" s="1"/>
      <c r="D237" s="1"/>
      <c r="E237" s="1"/>
      <c r="F237" s="1"/>
      <c r="G237" s="1"/>
      <c r="H237" s="1"/>
      <c r="I237" s="1"/>
      <c r="J237" s="1"/>
      <c r="K237" s="1"/>
      <c r="L237" s="1"/>
      <c r="M237" s="1"/>
      <c r="N237" s="1"/>
      <c r="O237" s="1"/>
      <c r="P237" s="106"/>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row>
    <row r="238" spans="1:70" ht="14.25" customHeight="1" x14ac:dyDescent="0.3">
      <c r="A238" s="1"/>
      <c r="B238" s="1"/>
      <c r="C238" s="1"/>
      <c r="D238" s="1"/>
      <c r="E238" s="1"/>
      <c r="F238" s="1"/>
      <c r="G238" s="1"/>
      <c r="H238" s="1"/>
      <c r="I238" s="1"/>
      <c r="J238" s="1"/>
      <c r="K238" s="1"/>
      <c r="L238" s="1"/>
      <c r="M238" s="1"/>
      <c r="N238" s="1"/>
      <c r="O238" s="1"/>
      <c r="P238" s="106"/>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row>
    <row r="239" spans="1:70" ht="14.25" customHeight="1" x14ac:dyDescent="0.3">
      <c r="A239" s="1"/>
      <c r="B239" s="1"/>
      <c r="C239" s="1"/>
      <c r="D239" s="1"/>
      <c r="E239" s="1"/>
      <c r="F239" s="1"/>
      <c r="G239" s="1"/>
      <c r="H239" s="1"/>
      <c r="I239" s="1"/>
      <c r="J239" s="1"/>
      <c r="K239" s="1"/>
      <c r="L239" s="1"/>
      <c r="M239" s="1"/>
      <c r="N239" s="1"/>
      <c r="O239" s="1"/>
      <c r="P239" s="106"/>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row>
    <row r="240" spans="1:70" ht="14.25" customHeight="1" x14ac:dyDescent="0.3">
      <c r="A240" s="1"/>
      <c r="B240" s="1"/>
      <c r="C240" s="1"/>
      <c r="D240" s="1"/>
      <c r="E240" s="1"/>
      <c r="F240" s="1"/>
      <c r="G240" s="1"/>
      <c r="H240" s="1"/>
      <c r="I240" s="1"/>
      <c r="J240" s="1"/>
      <c r="K240" s="1"/>
      <c r="L240" s="1"/>
      <c r="M240" s="1"/>
      <c r="N240" s="1"/>
      <c r="O240" s="1"/>
      <c r="P240" s="106"/>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row>
    <row r="241" spans="1:70" ht="14.25" customHeight="1" x14ac:dyDescent="0.3">
      <c r="A241" s="1"/>
      <c r="B241" s="1"/>
      <c r="C241" s="1"/>
      <c r="D241" s="1"/>
      <c r="E241" s="1"/>
      <c r="F241" s="1"/>
      <c r="G241" s="1"/>
      <c r="H241" s="1"/>
      <c r="I241" s="1"/>
      <c r="J241" s="1"/>
      <c r="K241" s="1"/>
      <c r="L241" s="1"/>
      <c r="M241" s="1"/>
      <c r="N241" s="1"/>
      <c r="O241" s="1"/>
      <c r="P241" s="106"/>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row>
    <row r="242" spans="1:70" ht="14.25" customHeight="1" x14ac:dyDescent="0.3">
      <c r="A242" s="1"/>
      <c r="B242" s="1"/>
      <c r="C242" s="1"/>
      <c r="D242" s="1"/>
      <c r="E242" s="1"/>
      <c r="F242" s="1"/>
      <c r="G242" s="1"/>
      <c r="H242" s="1"/>
      <c r="I242" s="1"/>
      <c r="J242" s="1"/>
      <c r="K242" s="1"/>
      <c r="L242" s="1"/>
      <c r="M242" s="1"/>
      <c r="N242" s="1"/>
      <c r="O242" s="1"/>
      <c r="P242" s="106"/>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row>
    <row r="243" spans="1:70" ht="14.25" customHeight="1" x14ac:dyDescent="0.3">
      <c r="A243" s="1"/>
      <c r="B243" s="1"/>
      <c r="C243" s="1"/>
      <c r="D243" s="1"/>
      <c r="E243" s="1"/>
      <c r="F243" s="1"/>
      <c r="G243" s="1"/>
      <c r="H243" s="1"/>
      <c r="I243" s="1"/>
      <c r="J243" s="1"/>
      <c r="K243" s="1"/>
      <c r="L243" s="1"/>
      <c r="M243" s="1"/>
      <c r="N243" s="1"/>
      <c r="O243" s="1"/>
      <c r="P243" s="106"/>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row>
    <row r="244" spans="1:70" ht="14.25" customHeight="1" x14ac:dyDescent="0.3">
      <c r="A244" s="1"/>
      <c r="B244" s="1"/>
      <c r="C244" s="1"/>
      <c r="D244" s="1"/>
      <c r="E244" s="1"/>
      <c r="F244" s="1"/>
      <c r="G244" s="1"/>
      <c r="H244" s="1"/>
      <c r="I244" s="1"/>
      <c r="J244" s="1"/>
      <c r="K244" s="1"/>
      <c r="L244" s="1"/>
      <c r="M244" s="1"/>
      <c r="N244" s="1"/>
      <c r="O244" s="1"/>
      <c r="P244" s="106"/>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row>
    <row r="245" spans="1:70" ht="14.25" customHeight="1" x14ac:dyDescent="0.3">
      <c r="A245" s="1"/>
      <c r="B245" s="1"/>
      <c r="C245" s="1"/>
      <c r="D245" s="1"/>
      <c r="E245" s="1"/>
      <c r="F245" s="1"/>
      <c r="G245" s="1"/>
      <c r="H245" s="1"/>
      <c r="I245" s="1"/>
      <c r="J245" s="1"/>
      <c r="K245" s="1"/>
      <c r="L245" s="1"/>
      <c r="M245" s="1"/>
      <c r="N245" s="1"/>
      <c r="O245" s="1"/>
      <c r="P245" s="106"/>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row>
    <row r="246" spans="1:70" ht="14.25" customHeight="1" x14ac:dyDescent="0.3">
      <c r="A246" s="1"/>
      <c r="B246" s="1"/>
      <c r="C246" s="1"/>
      <c r="D246" s="1"/>
      <c r="E246" s="1"/>
      <c r="F246" s="1"/>
      <c r="G246" s="1"/>
      <c r="H246" s="1"/>
      <c r="I246" s="1"/>
      <c r="J246" s="1"/>
      <c r="K246" s="1"/>
      <c r="L246" s="1"/>
      <c r="M246" s="1"/>
      <c r="N246" s="1"/>
      <c r="O246" s="1"/>
      <c r="P246" s="106"/>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row>
    <row r="247" spans="1:70" ht="14.25" customHeight="1" x14ac:dyDescent="0.3">
      <c r="A247" s="1"/>
      <c r="B247" s="1"/>
      <c r="C247" s="1"/>
      <c r="D247" s="1"/>
      <c r="E247" s="1"/>
      <c r="F247" s="1"/>
      <c r="G247" s="1"/>
      <c r="H247" s="1"/>
      <c r="I247" s="1"/>
      <c r="J247" s="1"/>
      <c r="K247" s="1"/>
      <c r="L247" s="1"/>
      <c r="M247" s="1"/>
      <c r="N247" s="1"/>
      <c r="O247" s="1"/>
      <c r="P247" s="106"/>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row>
    <row r="248" spans="1:70" ht="14.25" customHeight="1" x14ac:dyDescent="0.3">
      <c r="A248" s="1"/>
      <c r="B248" s="1"/>
      <c r="C248" s="1"/>
      <c r="D248" s="1"/>
      <c r="E248" s="1"/>
      <c r="F248" s="1"/>
      <c r="G248" s="1"/>
      <c r="H248" s="1"/>
      <c r="I248" s="1"/>
      <c r="J248" s="1"/>
      <c r="K248" s="1"/>
      <c r="L248" s="1"/>
      <c r="M248" s="1"/>
      <c r="N248" s="1"/>
      <c r="O248" s="1"/>
      <c r="P248" s="106"/>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row>
    <row r="249" spans="1:70" ht="14.25" customHeight="1" x14ac:dyDescent="0.3">
      <c r="A249" s="1"/>
      <c r="B249" s="1"/>
      <c r="C249" s="1"/>
      <c r="D249" s="1"/>
      <c r="E249" s="1"/>
      <c r="F249" s="1"/>
      <c r="G249" s="1"/>
      <c r="H249" s="1"/>
      <c r="I249" s="1"/>
      <c r="J249" s="1"/>
      <c r="K249" s="1"/>
      <c r="L249" s="1"/>
      <c r="M249" s="1"/>
      <c r="N249" s="1"/>
      <c r="O249" s="1"/>
      <c r="P249" s="106"/>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row>
    <row r="250" spans="1:70" ht="14.25" customHeight="1" x14ac:dyDescent="0.3">
      <c r="A250" s="1"/>
      <c r="B250" s="1"/>
      <c r="C250" s="1"/>
      <c r="D250" s="1"/>
      <c r="E250" s="1"/>
      <c r="F250" s="1"/>
      <c r="G250" s="1"/>
      <c r="H250" s="1"/>
      <c r="I250" s="1"/>
      <c r="J250" s="1"/>
      <c r="K250" s="1"/>
      <c r="L250" s="1"/>
      <c r="M250" s="1"/>
      <c r="N250" s="1"/>
      <c r="O250" s="1"/>
      <c r="P250" s="106"/>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row>
    <row r="251" spans="1:70" ht="14.25" customHeight="1" x14ac:dyDescent="0.3">
      <c r="A251" s="1"/>
      <c r="B251" s="1"/>
      <c r="C251" s="1"/>
      <c r="D251" s="1"/>
      <c r="E251" s="1"/>
      <c r="F251" s="1"/>
      <c r="G251" s="1"/>
      <c r="H251" s="1"/>
      <c r="I251" s="1"/>
      <c r="J251" s="1"/>
      <c r="K251" s="1"/>
      <c r="L251" s="1"/>
      <c r="M251" s="1"/>
      <c r="N251" s="1"/>
      <c r="O251" s="1"/>
      <c r="P251" s="106"/>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row>
    <row r="252" spans="1:70" ht="14.25" customHeight="1" x14ac:dyDescent="0.3">
      <c r="A252" s="1"/>
      <c r="B252" s="1"/>
      <c r="C252" s="1"/>
      <c r="D252" s="1"/>
      <c r="E252" s="1"/>
      <c r="F252" s="1"/>
      <c r="G252" s="1"/>
      <c r="H252" s="1"/>
      <c r="I252" s="1"/>
      <c r="J252" s="1"/>
      <c r="K252" s="1"/>
      <c r="L252" s="1"/>
      <c r="M252" s="1"/>
      <c r="N252" s="1"/>
      <c r="O252" s="1"/>
      <c r="P252" s="106"/>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row>
    <row r="253" spans="1:70" ht="14.25" customHeight="1" x14ac:dyDescent="0.3">
      <c r="A253" s="1"/>
      <c r="B253" s="1"/>
      <c r="C253" s="1"/>
      <c r="D253" s="1"/>
      <c r="E253" s="1"/>
      <c r="F253" s="1"/>
      <c r="G253" s="1"/>
      <c r="H253" s="1"/>
      <c r="I253" s="1"/>
      <c r="J253" s="1"/>
      <c r="K253" s="1"/>
      <c r="L253" s="1"/>
      <c r="M253" s="1"/>
      <c r="N253" s="1"/>
      <c r="O253" s="1"/>
      <c r="P253" s="106"/>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row>
    <row r="254" spans="1:70" ht="14.25" customHeight="1" x14ac:dyDescent="0.3">
      <c r="A254" s="1"/>
      <c r="B254" s="1"/>
      <c r="C254" s="1"/>
      <c r="D254" s="1"/>
      <c r="E254" s="1"/>
      <c r="F254" s="1"/>
      <c r="G254" s="1"/>
      <c r="H254" s="1"/>
      <c r="I254" s="1"/>
      <c r="J254" s="1"/>
      <c r="K254" s="1"/>
      <c r="L254" s="1"/>
      <c r="M254" s="1"/>
      <c r="N254" s="1"/>
      <c r="O254" s="1"/>
      <c r="P254" s="106"/>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row>
    <row r="255" spans="1:70" ht="14.25" customHeight="1" x14ac:dyDescent="0.3">
      <c r="A255" s="1"/>
      <c r="B255" s="1"/>
      <c r="C255" s="1"/>
      <c r="D255" s="1"/>
      <c r="E255" s="1"/>
      <c r="F255" s="1"/>
      <c r="G255" s="1"/>
      <c r="H255" s="1"/>
      <c r="I255" s="1"/>
      <c r="J255" s="1"/>
      <c r="K255" s="1"/>
      <c r="L255" s="1"/>
      <c r="M255" s="1"/>
      <c r="N255" s="1"/>
      <c r="O255" s="1"/>
      <c r="P255" s="106"/>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row>
    <row r="256" spans="1:70" ht="14.25" customHeight="1" x14ac:dyDescent="0.3">
      <c r="A256" s="1"/>
      <c r="B256" s="1"/>
      <c r="C256" s="1"/>
      <c r="D256" s="1"/>
      <c r="E256" s="1"/>
      <c r="F256" s="1"/>
      <c r="G256" s="1"/>
      <c r="H256" s="1"/>
      <c r="I256" s="1"/>
      <c r="J256" s="1"/>
      <c r="K256" s="1"/>
      <c r="L256" s="1"/>
      <c r="M256" s="1"/>
      <c r="N256" s="1"/>
      <c r="O256" s="1"/>
      <c r="P256" s="106"/>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row>
    <row r="257" spans="1:70" ht="14.25" customHeight="1" x14ac:dyDescent="0.3">
      <c r="A257" s="1"/>
      <c r="B257" s="1"/>
      <c r="C257" s="1"/>
      <c r="D257" s="1"/>
      <c r="E257" s="1"/>
      <c r="F257" s="1"/>
      <c r="G257" s="1"/>
      <c r="H257" s="1"/>
      <c r="I257" s="1"/>
      <c r="J257" s="1"/>
      <c r="K257" s="1"/>
      <c r="L257" s="1"/>
      <c r="M257" s="1"/>
      <c r="N257" s="1"/>
      <c r="O257" s="1"/>
      <c r="P257" s="106"/>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row>
    <row r="258" spans="1:70" ht="14.25" customHeight="1" x14ac:dyDescent="0.3">
      <c r="A258" s="1"/>
      <c r="B258" s="1"/>
      <c r="C258" s="1"/>
      <c r="D258" s="1"/>
      <c r="E258" s="1"/>
      <c r="F258" s="1"/>
      <c r="G258" s="1"/>
      <c r="H258" s="1"/>
      <c r="I258" s="1"/>
      <c r="J258" s="1"/>
      <c r="K258" s="1"/>
      <c r="L258" s="1"/>
      <c r="M258" s="1"/>
      <c r="N258" s="1"/>
      <c r="O258" s="1"/>
      <c r="P258" s="106"/>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row>
    <row r="259" spans="1:70" ht="14.25" customHeight="1" x14ac:dyDescent="0.3">
      <c r="A259" s="1"/>
      <c r="B259" s="1"/>
      <c r="C259" s="1"/>
      <c r="D259" s="1"/>
      <c r="E259" s="1"/>
      <c r="F259" s="1"/>
      <c r="G259" s="1"/>
      <c r="H259" s="1"/>
      <c r="I259" s="1"/>
      <c r="J259" s="1"/>
      <c r="K259" s="1"/>
      <c r="L259" s="1"/>
      <c r="M259" s="1"/>
      <c r="N259" s="1"/>
      <c r="O259" s="1"/>
      <c r="P259" s="106"/>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row>
    <row r="260" spans="1:70" ht="14.25" customHeight="1" x14ac:dyDescent="0.3">
      <c r="A260" s="1"/>
      <c r="B260" s="1"/>
      <c r="C260" s="1"/>
      <c r="D260" s="1"/>
      <c r="E260" s="1"/>
      <c r="F260" s="1"/>
      <c r="G260" s="1"/>
      <c r="H260" s="1"/>
      <c r="I260" s="1"/>
      <c r="J260" s="1"/>
      <c r="K260" s="1"/>
      <c r="L260" s="1"/>
      <c r="M260" s="1"/>
      <c r="N260" s="1"/>
      <c r="O260" s="1"/>
      <c r="P260" s="106"/>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row>
    <row r="261" spans="1:70" ht="14.25" customHeight="1" x14ac:dyDescent="0.3">
      <c r="A261" s="1"/>
      <c r="B261" s="1"/>
      <c r="C261" s="1"/>
      <c r="D261" s="1"/>
      <c r="E261" s="1"/>
      <c r="F261" s="1"/>
      <c r="G261" s="1"/>
      <c r="H261" s="1"/>
      <c r="I261" s="1"/>
      <c r="J261" s="1"/>
      <c r="K261" s="1"/>
      <c r="L261" s="1"/>
      <c r="M261" s="1"/>
      <c r="N261" s="1"/>
      <c r="O261" s="1"/>
      <c r="P261" s="106"/>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row>
    <row r="262" spans="1:70" ht="14.25" customHeight="1" x14ac:dyDescent="0.3">
      <c r="A262" s="1"/>
      <c r="B262" s="1"/>
      <c r="C262" s="1"/>
      <c r="D262" s="1"/>
      <c r="E262" s="1"/>
      <c r="F262" s="1"/>
      <c r="G262" s="1"/>
      <c r="H262" s="1"/>
      <c r="I262" s="1"/>
      <c r="J262" s="1"/>
      <c r="K262" s="1"/>
      <c r="L262" s="1"/>
      <c r="M262" s="1"/>
      <c r="N262" s="1"/>
      <c r="O262" s="1"/>
      <c r="P262" s="106"/>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row>
    <row r="263" spans="1:70" ht="14.25" customHeight="1" x14ac:dyDescent="0.3">
      <c r="A263" s="1"/>
      <c r="B263" s="1"/>
      <c r="C263" s="1"/>
      <c r="D263" s="1"/>
      <c r="E263" s="1"/>
      <c r="F263" s="1"/>
      <c r="G263" s="1"/>
      <c r="H263" s="1"/>
      <c r="I263" s="1"/>
      <c r="J263" s="1"/>
      <c r="K263" s="1"/>
      <c r="L263" s="1"/>
      <c r="M263" s="1"/>
      <c r="N263" s="1"/>
      <c r="O263" s="1"/>
      <c r="P263" s="106"/>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row>
    <row r="264" spans="1:70" ht="14.25" customHeight="1" x14ac:dyDescent="0.3">
      <c r="A264" s="1"/>
      <c r="B264" s="1"/>
      <c r="C264" s="1"/>
      <c r="D264" s="1"/>
      <c r="E264" s="1"/>
      <c r="F264" s="1"/>
      <c r="G264" s="1"/>
      <c r="H264" s="1"/>
      <c r="I264" s="1"/>
      <c r="J264" s="1"/>
      <c r="K264" s="1"/>
      <c r="L264" s="1"/>
      <c r="M264" s="1"/>
      <c r="N264" s="1"/>
      <c r="O264" s="1"/>
      <c r="P264" s="106"/>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row>
    <row r="265" spans="1:70" ht="14.25" customHeight="1" x14ac:dyDescent="0.3">
      <c r="A265" s="1"/>
      <c r="B265" s="1"/>
      <c r="C265" s="1"/>
      <c r="D265" s="1"/>
      <c r="E265" s="1"/>
      <c r="F265" s="1"/>
      <c r="G265" s="1"/>
      <c r="H265" s="1"/>
      <c r="I265" s="1"/>
      <c r="J265" s="1"/>
      <c r="K265" s="1"/>
      <c r="L265" s="1"/>
      <c r="M265" s="1"/>
      <c r="N265" s="1"/>
      <c r="O265" s="1"/>
      <c r="P265" s="106"/>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row>
    <row r="266" spans="1:70" ht="14.25" customHeight="1" x14ac:dyDescent="0.3">
      <c r="A266" s="1"/>
      <c r="B266" s="1"/>
      <c r="C266" s="1"/>
      <c r="D266" s="1"/>
      <c r="E266" s="1"/>
      <c r="F266" s="1"/>
      <c r="G266" s="1"/>
      <c r="H266" s="1"/>
      <c r="I266" s="1"/>
      <c r="J266" s="1"/>
      <c r="K266" s="1"/>
      <c r="L266" s="1"/>
      <c r="M266" s="1"/>
      <c r="N266" s="1"/>
      <c r="O266" s="1"/>
      <c r="P266" s="106"/>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row>
    <row r="267" spans="1:70" ht="14.25" customHeight="1" x14ac:dyDescent="0.3">
      <c r="A267" s="1"/>
      <c r="B267" s="1"/>
      <c r="C267" s="1"/>
      <c r="D267" s="1"/>
      <c r="E267" s="1"/>
      <c r="F267" s="1"/>
      <c r="G267" s="1"/>
      <c r="H267" s="1"/>
      <c r="I267" s="1"/>
      <c r="J267" s="1"/>
      <c r="K267" s="1"/>
      <c r="L267" s="1"/>
      <c r="M267" s="1"/>
      <c r="N267" s="1"/>
      <c r="O267" s="1"/>
      <c r="P267" s="106"/>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row>
    <row r="268" spans="1:70" ht="14.25" customHeight="1" x14ac:dyDescent="0.3">
      <c r="A268" s="1"/>
      <c r="B268" s="1"/>
      <c r="C268" s="1"/>
      <c r="D268" s="1"/>
      <c r="E268" s="1"/>
      <c r="F268" s="1"/>
      <c r="G268" s="1"/>
      <c r="H268" s="1"/>
      <c r="I268" s="1"/>
      <c r="J268" s="1"/>
      <c r="K268" s="1"/>
      <c r="L268" s="1"/>
      <c r="M268" s="1"/>
      <c r="N268" s="1"/>
      <c r="O268" s="1"/>
      <c r="P268" s="106"/>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row>
    <row r="269" spans="1:70" ht="14.25" customHeight="1" x14ac:dyDescent="0.3">
      <c r="A269" s="1"/>
      <c r="B269" s="1"/>
      <c r="C269" s="1"/>
      <c r="D269" s="1"/>
      <c r="E269" s="1"/>
      <c r="F269" s="1"/>
      <c r="G269" s="1"/>
      <c r="H269" s="1"/>
      <c r="I269" s="1"/>
      <c r="J269" s="1"/>
      <c r="K269" s="1"/>
      <c r="L269" s="1"/>
      <c r="M269" s="1"/>
      <c r="N269" s="1"/>
      <c r="O269" s="1"/>
      <c r="P269" s="106"/>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row>
    <row r="270" spans="1:70" ht="14.25" customHeight="1" x14ac:dyDescent="0.3">
      <c r="A270" s="1"/>
      <c r="B270" s="1"/>
      <c r="C270" s="1"/>
      <c r="D270" s="1"/>
      <c r="E270" s="1"/>
      <c r="F270" s="1"/>
      <c r="G270" s="1"/>
      <c r="H270" s="1"/>
      <c r="I270" s="1"/>
      <c r="J270" s="1"/>
      <c r="K270" s="1"/>
      <c r="L270" s="1"/>
      <c r="M270" s="1"/>
      <c r="N270" s="1"/>
      <c r="O270" s="1"/>
      <c r="P270" s="106"/>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row>
    <row r="271" spans="1:70" ht="14.25" customHeight="1" x14ac:dyDescent="0.3">
      <c r="A271" s="1"/>
      <c r="B271" s="1"/>
      <c r="C271" s="1"/>
      <c r="D271" s="1"/>
      <c r="E271" s="1"/>
      <c r="F271" s="1"/>
      <c r="G271" s="1"/>
      <c r="H271" s="1"/>
      <c r="I271" s="1"/>
      <c r="J271" s="1"/>
      <c r="K271" s="1"/>
      <c r="L271" s="1"/>
      <c r="M271" s="1"/>
      <c r="N271" s="1"/>
      <c r="O271" s="1"/>
      <c r="P271" s="106"/>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row>
    <row r="272" spans="1:70" ht="14.25" customHeight="1" x14ac:dyDescent="0.3">
      <c r="A272" s="1"/>
      <c r="B272" s="1"/>
      <c r="C272" s="1"/>
      <c r="D272" s="1"/>
      <c r="E272" s="1"/>
      <c r="F272" s="1"/>
      <c r="G272" s="1"/>
      <c r="H272" s="1"/>
      <c r="I272" s="1"/>
      <c r="J272" s="1"/>
      <c r="K272" s="1"/>
      <c r="L272" s="1"/>
      <c r="M272" s="1"/>
      <c r="N272" s="1"/>
      <c r="O272" s="1"/>
      <c r="P272" s="106"/>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row>
    <row r="273" spans="1:70" ht="14.25" customHeight="1" x14ac:dyDescent="0.3">
      <c r="A273" s="1"/>
      <c r="B273" s="1"/>
      <c r="C273" s="1"/>
      <c r="D273" s="1"/>
      <c r="E273" s="1"/>
      <c r="F273" s="1"/>
      <c r="G273" s="1"/>
      <c r="H273" s="1"/>
      <c r="I273" s="1"/>
      <c r="J273" s="1"/>
      <c r="K273" s="1"/>
      <c r="L273" s="1"/>
      <c r="M273" s="1"/>
      <c r="N273" s="1"/>
      <c r="O273" s="1"/>
      <c r="P273" s="106"/>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row>
    <row r="274" spans="1:70" ht="14.25" customHeight="1" x14ac:dyDescent="0.3">
      <c r="A274" s="1"/>
      <c r="B274" s="1"/>
      <c r="C274" s="1"/>
      <c r="D274" s="1"/>
      <c r="E274" s="1"/>
      <c r="F274" s="1"/>
      <c r="G274" s="1"/>
      <c r="H274" s="1"/>
      <c r="I274" s="1"/>
      <c r="J274" s="1"/>
      <c r="K274" s="1"/>
      <c r="L274" s="1"/>
      <c r="M274" s="1"/>
      <c r="N274" s="1"/>
      <c r="O274" s="1"/>
      <c r="P274" s="106"/>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row>
    <row r="275" spans="1:70" ht="14.25" customHeight="1" x14ac:dyDescent="0.3">
      <c r="A275" s="1"/>
      <c r="B275" s="1"/>
      <c r="C275" s="1"/>
      <c r="D275" s="1"/>
      <c r="E275" s="1"/>
      <c r="F275" s="1"/>
      <c r="G275" s="1"/>
      <c r="H275" s="1"/>
      <c r="I275" s="1"/>
      <c r="J275" s="1"/>
      <c r="K275" s="1"/>
      <c r="L275" s="1"/>
      <c r="M275" s="1"/>
      <c r="N275" s="1"/>
      <c r="O275" s="1"/>
      <c r="P275" s="106"/>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row>
    <row r="276" spans="1:70" ht="14.25" customHeight="1" x14ac:dyDescent="0.3">
      <c r="A276" s="1"/>
      <c r="B276" s="1"/>
      <c r="C276" s="1"/>
      <c r="D276" s="1"/>
      <c r="E276" s="1"/>
      <c r="F276" s="1"/>
      <c r="G276" s="1"/>
      <c r="H276" s="1"/>
      <c r="I276" s="1"/>
      <c r="J276" s="1"/>
      <c r="K276" s="1"/>
      <c r="L276" s="1"/>
      <c r="M276" s="1"/>
      <c r="N276" s="1"/>
      <c r="O276" s="1"/>
      <c r="P276" s="106"/>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row>
    <row r="277" spans="1:70" ht="14.25" customHeight="1" x14ac:dyDescent="0.3">
      <c r="A277" s="1"/>
      <c r="B277" s="1"/>
      <c r="C277" s="1"/>
      <c r="D277" s="1"/>
      <c r="E277" s="1"/>
      <c r="F277" s="1"/>
      <c r="G277" s="1"/>
      <c r="H277" s="1"/>
      <c r="I277" s="1"/>
      <c r="J277" s="1"/>
      <c r="K277" s="1"/>
      <c r="L277" s="1"/>
      <c r="M277" s="1"/>
      <c r="N277" s="1"/>
      <c r="O277" s="1"/>
      <c r="P277" s="106"/>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row>
    <row r="278" spans="1:70" ht="14.25" customHeight="1" x14ac:dyDescent="0.3">
      <c r="A278" s="1"/>
      <c r="B278" s="1"/>
      <c r="C278" s="1"/>
      <c r="D278" s="1"/>
      <c r="E278" s="1"/>
      <c r="F278" s="1"/>
      <c r="G278" s="1"/>
      <c r="H278" s="1"/>
      <c r="I278" s="1"/>
      <c r="J278" s="1"/>
      <c r="K278" s="1"/>
      <c r="L278" s="1"/>
      <c r="M278" s="1"/>
      <c r="N278" s="1"/>
      <c r="O278" s="1"/>
      <c r="P278" s="106"/>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row>
    <row r="279" spans="1:70" ht="14.25" customHeight="1" x14ac:dyDescent="0.3">
      <c r="A279" s="1"/>
      <c r="B279" s="1"/>
      <c r="C279" s="1"/>
      <c r="D279" s="1"/>
      <c r="E279" s="1"/>
      <c r="F279" s="1"/>
      <c r="G279" s="1"/>
      <c r="H279" s="1"/>
      <c r="I279" s="1"/>
      <c r="J279" s="1"/>
      <c r="K279" s="1"/>
      <c r="L279" s="1"/>
      <c r="M279" s="1"/>
      <c r="N279" s="1"/>
      <c r="O279" s="1"/>
      <c r="P279" s="106"/>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row>
    <row r="280" spans="1:70" ht="14.25" customHeight="1" x14ac:dyDescent="0.3">
      <c r="A280" s="1"/>
      <c r="B280" s="1"/>
      <c r="C280" s="1"/>
      <c r="D280" s="1"/>
      <c r="E280" s="1"/>
      <c r="F280" s="1"/>
      <c r="G280" s="1"/>
      <c r="H280" s="1"/>
      <c r="I280" s="1"/>
      <c r="J280" s="1"/>
      <c r="K280" s="1"/>
      <c r="L280" s="1"/>
      <c r="M280" s="1"/>
      <c r="N280" s="1"/>
      <c r="O280" s="1"/>
      <c r="P280" s="106"/>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row>
    <row r="281" spans="1:70" ht="14.25" customHeight="1" x14ac:dyDescent="0.3">
      <c r="A281" s="1"/>
      <c r="B281" s="1"/>
      <c r="C281" s="1"/>
      <c r="D281" s="1"/>
      <c r="E281" s="1"/>
      <c r="F281" s="1"/>
      <c r="G281" s="1"/>
      <c r="H281" s="1"/>
      <c r="I281" s="1"/>
      <c r="J281" s="1"/>
      <c r="K281" s="1"/>
      <c r="L281" s="1"/>
      <c r="M281" s="1"/>
      <c r="N281" s="1"/>
      <c r="O281" s="1"/>
      <c r="P281" s="106"/>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row>
    <row r="282" spans="1:70" ht="14.25" customHeight="1" x14ac:dyDescent="0.3">
      <c r="A282" s="1"/>
      <c r="B282" s="1"/>
      <c r="C282" s="1"/>
      <c r="D282" s="1"/>
      <c r="E282" s="1"/>
      <c r="F282" s="1"/>
      <c r="G282" s="1"/>
      <c r="H282" s="1"/>
      <c r="I282" s="1"/>
      <c r="J282" s="1"/>
      <c r="K282" s="1"/>
      <c r="L282" s="1"/>
      <c r="M282" s="1"/>
      <c r="N282" s="1"/>
      <c r="O282" s="1"/>
      <c r="P282" s="106"/>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row>
    <row r="283" spans="1:70" ht="14.25" customHeight="1" x14ac:dyDescent="0.3">
      <c r="A283" s="1"/>
      <c r="B283" s="1"/>
      <c r="C283" s="1"/>
      <c r="D283" s="1"/>
      <c r="E283" s="1"/>
      <c r="F283" s="1"/>
      <c r="G283" s="1"/>
      <c r="H283" s="1"/>
      <c r="I283" s="1"/>
      <c r="J283" s="1"/>
      <c r="K283" s="1"/>
      <c r="L283" s="1"/>
      <c r="M283" s="1"/>
      <c r="N283" s="1"/>
      <c r="O283" s="1"/>
      <c r="P283" s="106"/>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row>
    <row r="284" spans="1:70" ht="14.25" customHeight="1" x14ac:dyDescent="0.3">
      <c r="A284" s="1"/>
      <c r="B284" s="1"/>
      <c r="C284" s="1"/>
      <c r="D284" s="1"/>
      <c r="E284" s="1"/>
      <c r="F284" s="1"/>
      <c r="G284" s="1"/>
      <c r="H284" s="1"/>
      <c r="I284" s="1"/>
      <c r="J284" s="1"/>
      <c r="K284" s="1"/>
      <c r="L284" s="1"/>
      <c r="M284" s="1"/>
      <c r="N284" s="1"/>
      <c r="O284" s="1"/>
      <c r="P284" s="106"/>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row>
    <row r="285" spans="1:70" ht="14.25" customHeight="1" x14ac:dyDescent="0.3">
      <c r="A285" s="1"/>
      <c r="B285" s="1"/>
      <c r="C285" s="1"/>
      <c r="D285" s="1"/>
      <c r="E285" s="1"/>
      <c r="F285" s="1"/>
      <c r="G285" s="1"/>
      <c r="H285" s="1"/>
      <c r="I285" s="1"/>
      <c r="J285" s="1"/>
      <c r="K285" s="1"/>
      <c r="L285" s="1"/>
      <c r="M285" s="1"/>
      <c r="N285" s="1"/>
      <c r="O285" s="1"/>
      <c r="P285" s="106"/>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row>
    <row r="286" spans="1:70" ht="14.25" customHeight="1" x14ac:dyDescent="0.3">
      <c r="A286" s="1"/>
      <c r="B286" s="1"/>
      <c r="C286" s="1"/>
      <c r="D286" s="1"/>
      <c r="E286" s="1"/>
      <c r="F286" s="1"/>
      <c r="G286" s="1"/>
      <c r="H286" s="1"/>
      <c r="I286" s="1"/>
      <c r="J286" s="1"/>
      <c r="K286" s="1"/>
      <c r="L286" s="1"/>
      <c r="M286" s="1"/>
      <c r="N286" s="1"/>
      <c r="O286" s="1"/>
      <c r="P286" s="106"/>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row>
    <row r="287" spans="1:70" ht="14.25" customHeight="1" x14ac:dyDescent="0.3">
      <c r="A287" s="1"/>
      <c r="B287" s="1"/>
      <c r="C287" s="1"/>
      <c r="D287" s="1"/>
      <c r="E287" s="1"/>
      <c r="F287" s="1"/>
      <c r="G287" s="1"/>
      <c r="H287" s="1"/>
      <c r="I287" s="1"/>
      <c r="J287" s="1"/>
      <c r="K287" s="1"/>
      <c r="L287" s="1"/>
      <c r="M287" s="1"/>
      <c r="N287" s="1"/>
      <c r="O287" s="1"/>
      <c r="P287" s="106"/>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row>
    <row r="288" spans="1:70" ht="14.25" customHeight="1" x14ac:dyDescent="0.3">
      <c r="A288" s="1"/>
      <c r="B288" s="1"/>
      <c r="C288" s="1"/>
      <c r="D288" s="1"/>
      <c r="E288" s="1"/>
      <c r="F288" s="1"/>
      <c r="G288" s="1"/>
      <c r="H288" s="1"/>
      <c r="I288" s="1"/>
      <c r="J288" s="1"/>
      <c r="K288" s="1"/>
      <c r="L288" s="1"/>
      <c r="M288" s="1"/>
      <c r="N288" s="1"/>
      <c r="O288" s="1"/>
      <c r="P288" s="106"/>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row>
    <row r="289" spans="1:70" ht="14.25" customHeight="1" x14ac:dyDescent="0.3">
      <c r="A289" s="1"/>
      <c r="B289" s="1"/>
      <c r="C289" s="1"/>
      <c r="D289" s="1"/>
      <c r="E289" s="1"/>
      <c r="F289" s="1"/>
      <c r="G289" s="1"/>
      <c r="H289" s="1"/>
      <c r="I289" s="1"/>
      <c r="J289" s="1"/>
      <c r="K289" s="1"/>
      <c r="L289" s="1"/>
      <c r="M289" s="1"/>
      <c r="N289" s="1"/>
      <c r="O289" s="1"/>
      <c r="P289" s="106"/>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row>
    <row r="290" spans="1:70" ht="14.25" customHeight="1" x14ac:dyDescent="0.3">
      <c r="A290" s="1"/>
      <c r="B290" s="1"/>
      <c r="C290" s="1"/>
      <c r="D290" s="1"/>
      <c r="E290" s="1"/>
      <c r="F290" s="1"/>
      <c r="G290" s="1"/>
      <c r="H290" s="1"/>
      <c r="I290" s="1"/>
      <c r="J290" s="1"/>
      <c r="K290" s="1"/>
      <c r="L290" s="1"/>
      <c r="M290" s="1"/>
      <c r="N290" s="1"/>
      <c r="O290" s="1"/>
      <c r="P290" s="106"/>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row>
    <row r="291" spans="1:70" ht="14.25" customHeight="1" x14ac:dyDescent="0.3">
      <c r="A291" s="1"/>
      <c r="B291" s="1"/>
      <c r="C291" s="1"/>
      <c r="D291" s="1"/>
      <c r="E291" s="1"/>
      <c r="F291" s="1"/>
      <c r="G291" s="1"/>
      <c r="H291" s="1"/>
      <c r="I291" s="1"/>
      <c r="J291" s="1"/>
      <c r="K291" s="1"/>
      <c r="L291" s="1"/>
      <c r="M291" s="1"/>
      <c r="N291" s="1"/>
      <c r="O291" s="1"/>
      <c r="P291" s="106"/>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row>
    <row r="292" spans="1:70" ht="14.25" customHeight="1" x14ac:dyDescent="0.3">
      <c r="A292" s="1"/>
      <c r="B292" s="1"/>
      <c r="C292" s="1"/>
      <c r="D292" s="1"/>
      <c r="E292" s="1"/>
      <c r="F292" s="1"/>
      <c r="G292" s="1"/>
      <c r="H292" s="1"/>
      <c r="I292" s="1"/>
      <c r="J292" s="1"/>
      <c r="K292" s="1"/>
      <c r="L292" s="1"/>
      <c r="M292" s="1"/>
      <c r="N292" s="1"/>
      <c r="O292" s="1"/>
      <c r="P292" s="106"/>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row>
    <row r="293" spans="1:70" ht="14.25" customHeight="1" x14ac:dyDescent="0.3">
      <c r="A293" s="1"/>
      <c r="B293" s="1"/>
      <c r="C293" s="1"/>
      <c r="D293" s="1"/>
      <c r="E293" s="1"/>
      <c r="F293" s="1"/>
      <c r="G293" s="1"/>
      <c r="H293" s="1"/>
      <c r="I293" s="1"/>
      <c r="J293" s="1"/>
      <c r="K293" s="1"/>
      <c r="L293" s="1"/>
      <c r="M293" s="1"/>
      <c r="N293" s="1"/>
      <c r="O293" s="1"/>
      <c r="P293" s="106"/>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row>
    <row r="294" spans="1:70" ht="14.25" customHeight="1" x14ac:dyDescent="0.3">
      <c r="A294" s="1"/>
      <c r="B294" s="1"/>
      <c r="C294" s="1"/>
      <c r="D294" s="1"/>
      <c r="E294" s="1"/>
      <c r="F294" s="1"/>
      <c r="G294" s="1"/>
      <c r="H294" s="1"/>
      <c r="I294" s="1"/>
      <c r="J294" s="1"/>
      <c r="K294" s="1"/>
      <c r="L294" s="1"/>
      <c r="M294" s="1"/>
      <c r="N294" s="1"/>
      <c r="O294" s="1"/>
      <c r="P294" s="106"/>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row>
    <row r="295" spans="1:70" ht="14.25" customHeight="1" x14ac:dyDescent="0.3">
      <c r="A295" s="1"/>
      <c r="B295" s="1"/>
      <c r="C295" s="1"/>
      <c r="D295" s="1"/>
      <c r="E295" s="1"/>
      <c r="F295" s="1"/>
      <c r="G295" s="1"/>
      <c r="H295" s="1"/>
      <c r="I295" s="1"/>
      <c r="J295" s="1"/>
      <c r="K295" s="1"/>
      <c r="L295" s="1"/>
      <c r="M295" s="1"/>
      <c r="N295" s="1"/>
      <c r="O295" s="1"/>
      <c r="P295" s="106"/>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row>
    <row r="296" spans="1:70" ht="14.25" customHeight="1" x14ac:dyDescent="0.3">
      <c r="A296" s="1"/>
      <c r="B296" s="1"/>
      <c r="C296" s="1"/>
      <c r="D296" s="1"/>
      <c r="E296" s="1"/>
      <c r="F296" s="1"/>
      <c r="G296" s="1"/>
      <c r="H296" s="1"/>
      <c r="I296" s="1"/>
      <c r="J296" s="1"/>
      <c r="K296" s="1"/>
      <c r="L296" s="1"/>
      <c r="M296" s="1"/>
      <c r="N296" s="1"/>
      <c r="O296" s="1"/>
      <c r="P296" s="106"/>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row>
    <row r="297" spans="1:70" ht="14.25" customHeight="1" x14ac:dyDescent="0.3">
      <c r="A297" s="1"/>
      <c r="B297" s="1"/>
      <c r="C297" s="1"/>
      <c r="D297" s="1"/>
      <c r="E297" s="1"/>
      <c r="F297" s="1"/>
      <c r="G297" s="1"/>
      <c r="H297" s="1"/>
      <c r="I297" s="1"/>
      <c r="J297" s="1"/>
      <c r="K297" s="1"/>
      <c r="L297" s="1"/>
      <c r="M297" s="1"/>
      <c r="N297" s="1"/>
      <c r="O297" s="1"/>
      <c r="P297" s="106"/>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row>
    <row r="298" spans="1:70" ht="14.25" customHeight="1" x14ac:dyDescent="0.3">
      <c r="A298" s="1"/>
      <c r="B298" s="1"/>
      <c r="C298" s="1"/>
      <c r="D298" s="1"/>
      <c r="E298" s="1"/>
      <c r="F298" s="1"/>
      <c r="G298" s="1"/>
      <c r="H298" s="1"/>
      <c r="I298" s="1"/>
      <c r="J298" s="1"/>
      <c r="K298" s="1"/>
      <c r="L298" s="1"/>
      <c r="M298" s="1"/>
      <c r="N298" s="1"/>
      <c r="O298" s="1"/>
      <c r="P298" s="106"/>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row>
    <row r="299" spans="1:70" ht="14.25" customHeight="1" x14ac:dyDescent="0.3">
      <c r="A299" s="1"/>
      <c r="B299" s="1"/>
      <c r="C299" s="1"/>
      <c r="D299" s="1"/>
      <c r="E299" s="1"/>
      <c r="F299" s="1"/>
      <c r="G299" s="1"/>
      <c r="H299" s="1"/>
      <c r="I299" s="1"/>
      <c r="J299" s="1"/>
      <c r="K299" s="1"/>
      <c r="L299" s="1"/>
      <c r="M299" s="1"/>
      <c r="N299" s="1"/>
      <c r="O299" s="1"/>
      <c r="P299" s="106"/>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row>
    <row r="300" spans="1:70" ht="14.25" customHeight="1" x14ac:dyDescent="0.3">
      <c r="A300" s="1"/>
      <c r="B300" s="1"/>
      <c r="C300" s="1"/>
      <c r="D300" s="1"/>
      <c r="E300" s="1"/>
      <c r="F300" s="1"/>
      <c r="G300" s="1"/>
      <c r="H300" s="1"/>
      <c r="I300" s="1"/>
      <c r="J300" s="1"/>
      <c r="K300" s="1"/>
      <c r="L300" s="1"/>
      <c r="M300" s="1"/>
      <c r="N300" s="1"/>
      <c r="O300" s="1"/>
      <c r="P300" s="106"/>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row>
    <row r="301" spans="1:70" ht="14.25" customHeight="1" x14ac:dyDescent="0.3">
      <c r="A301" s="1"/>
      <c r="B301" s="1"/>
      <c r="C301" s="1"/>
      <c r="D301" s="1"/>
      <c r="E301" s="1"/>
      <c r="F301" s="1"/>
      <c r="G301" s="1"/>
      <c r="H301" s="1"/>
      <c r="I301" s="1"/>
      <c r="J301" s="1"/>
      <c r="K301" s="1"/>
      <c r="L301" s="1"/>
      <c r="M301" s="1"/>
      <c r="N301" s="1"/>
      <c r="O301" s="1"/>
      <c r="P301" s="106"/>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row>
    <row r="302" spans="1:70" ht="14.25" customHeight="1" x14ac:dyDescent="0.3">
      <c r="A302" s="1"/>
      <c r="B302" s="1"/>
      <c r="C302" s="1"/>
      <c r="D302" s="1"/>
      <c r="E302" s="1"/>
      <c r="F302" s="1"/>
      <c r="G302" s="1"/>
      <c r="H302" s="1"/>
      <c r="I302" s="1"/>
      <c r="J302" s="1"/>
      <c r="K302" s="1"/>
      <c r="L302" s="1"/>
      <c r="M302" s="1"/>
      <c r="N302" s="1"/>
      <c r="O302" s="1"/>
      <c r="P302" s="106"/>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row>
    <row r="303" spans="1:70" ht="14.25" customHeight="1" x14ac:dyDescent="0.3">
      <c r="A303" s="1"/>
      <c r="B303" s="1"/>
      <c r="C303" s="1"/>
      <c r="D303" s="1"/>
      <c r="E303" s="1"/>
      <c r="F303" s="1"/>
      <c r="G303" s="1"/>
      <c r="H303" s="1"/>
      <c r="I303" s="1"/>
      <c r="J303" s="1"/>
      <c r="K303" s="1"/>
      <c r="L303" s="1"/>
      <c r="M303" s="1"/>
      <c r="N303" s="1"/>
      <c r="O303" s="1"/>
      <c r="P303" s="106"/>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row>
    <row r="304" spans="1:70" ht="14.25" customHeight="1" x14ac:dyDescent="0.3">
      <c r="A304" s="1"/>
      <c r="B304" s="1"/>
      <c r="C304" s="1"/>
      <c r="D304" s="1"/>
      <c r="E304" s="1"/>
      <c r="F304" s="1"/>
      <c r="G304" s="1"/>
      <c r="H304" s="1"/>
      <c r="I304" s="1"/>
      <c r="J304" s="1"/>
      <c r="K304" s="1"/>
      <c r="L304" s="1"/>
      <c r="M304" s="1"/>
      <c r="N304" s="1"/>
      <c r="O304" s="1"/>
      <c r="P304" s="106"/>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row>
    <row r="305" spans="1:70" ht="14.25" customHeight="1" x14ac:dyDescent="0.3">
      <c r="A305" s="1"/>
      <c r="B305" s="1"/>
      <c r="C305" s="1"/>
      <c r="D305" s="1"/>
      <c r="E305" s="1"/>
      <c r="F305" s="1"/>
      <c r="G305" s="1"/>
      <c r="H305" s="1"/>
      <c r="I305" s="1"/>
      <c r="J305" s="1"/>
      <c r="K305" s="1"/>
      <c r="L305" s="1"/>
      <c r="M305" s="1"/>
      <c r="N305" s="1"/>
      <c r="O305" s="1"/>
      <c r="P305" s="106"/>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row>
    <row r="306" spans="1:70" ht="14.25" customHeight="1" x14ac:dyDescent="0.3">
      <c r="A306" s="1"/>
      <c r="B306" s="1"/>
      <c r="C306" s="1"/>
      <c r="D306" s="1"/>
      <c r="E306" s="1"/>
      <c r="F306" s="1"/>
      <c r="G306" s="1"/>
      <c r="H306" s="1"/>
      <c r="I306" s="1"/>
      <c r="J306" s="1"/>
      <c r="K306" s="1"/>
      <c r="L306" s="1"/>
      <c r="M306" s="1"/>
      <c r="N306" s="1"/>
      <c r="O306" s="1"/>
      <c r="P306" s="106"/>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row>
    <row r="307" spans="1:70" ht="14.25" customHeight="1" x14ac:dyDescent="0.3">
      <c r="A307" s="1"/>
      <c r="B307" s="1"/>
      <c r="C307" s="1"/>
      <c r="D307" s="1"/>
      <c r="E307" s="1"/>
      <c r="F307" s="1"/>
      <c r="G307" s="1"/>
      <c r="H307" s="1"/>
      <c r="I307" s="1"/>
      <c r="J307" s="1"/>
      <c r="K307" s="1"/>
      <c r="L307" s="1"/>
      <c r="M307" s="1"/>
      <c r="N307" s="1"/>
      <c r="O307" s="1"/>
      <c r="P307" s="106"/>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row>
    <row r="308" spans="1:70" ht="14.25" customHeight="1" x14ac:dyDescent="0.3">
      <c r="A308" s="1"/>
      <c r="B308" s="1"/>
      <c r="C308" s="1"/>
      <c r="D308" s="1"/>
      <c r="E308" s="1"/>
      <c r="F308" s="1"/>
      <c r="G308" s="1"/>
      <c r="H308" s="1"/>
      <c r="I308" s="1"/>
      <c r="J308" s="1"/>
      <c r="K308" s="1"/>
      <c r="L308" s="1"/>
      <c r="M308" s="1"/>
      <c r="N308" s="1"/>
      <c r="O308" s="1"/>
      <c r="P308" s="106"/>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row>
    <row r="309" spans="1:70" ht="14.25" customHeight="1" x14ac:dyDescent="0.3">
      <c r="A309" s="1"/>
      <c r="B309" s="1"/>
      <c r="C309" s="1"/>
      <c r="D309" s="1"/>
      <c r="E309" s="1"/>
      <c r="F309" s="1"/>
      <c r="G309" s="1"/>
      <c r="H309" s="1"/>
      <c r="I309" s="1"/>
      <c r="J309" s="1"/>
      <c r="K309" s="1"/>
      <c r="L309" s="1"/>
      <c r="M309" s="1"/>
      <c r="N309" s="1"/>
      <c r="O309" s="1"/>
      <c r="P309" s="106"/>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row>
    <row r="310" spans="1:70" ht="14.25" customHeight="1" x14ac:dyDescent="0.3">
      <c r="A310" s="1"/>
      <c r="B310" s="1"/>
      <c r="C310" s="1"/>
      <c r="D310" s="1"/>
      <c r="E310" s="1"/>
      <c r="F310" s="1"/>
      <c r="G310" s="1"/>
      <c r="H310" s="1"/>
      <c r="I310" s="1"/>
      <c r="J310" s="1"/>
      <c r="K310" s="1"/>
      <c r="L310" s="1"/>
      <c r="M310" s="1"/>
      <c r="N310" s="1"/>
      <c r="O310" s="1"/>
      <c r="P310" s="106"/>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row>
    <row r="311" spans="1:70" ht="14.25" customHeight="1" x14ac:dyDescent="0.3">
      <c r="A311" s="1"/>
      <c r="B311" s="1"/>
      <c r="C311" s="1"/>
      <c r="D311" s="1"/>
      <c r="E311" s="1"/>
      <c r="F311" s="1"/>
      <c r="G311" s="1"/>
      <c r="H311" s="1"/>
      <c r="I311" s="1"/>
      <c r="J311" s="1"/>
      <c r="K311" s="1"/>
      <c r="L311" s="1"/>
      <c r="M311" s="1"/>
      <c r="N311" s="1"/>
      <c r="O311" s="1"/>
      <c r="P311" s="106"/>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row>
    <row r="312" spans="1:70" ht="14.25" customHeight="1" x14ac:dyDescent="0.3">
      <c r="A312" s="1"/>
      <c r="B312" s="1"/>
      <c r="C312" s="1"/>
      <c r="D312" s="1"/>
      <c r="E312" s="1"/>
      <c r="F312" s="1"/>
      <c r="G312" s="1"/>
      <c r="H312" s="1"/>
      <c r="I312" s="1"/>
      <c r="J312" s="1"/>
      <c r="K312" s="1"/>
      <c r="L312" s="1"/>
      <c r="M312" s="1"/>
      <c r="N312" s="1"/>
      <c r="O312" s="1"/>
      <c r="P312" s="106"/>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row>
    <row r="313" spans="1:70" ht="14.25" customHeight="1" x14ac:dyDescent="0.3">
      <c r="A313" s="1"/>
      <c r="B313" s="1"/>
      <c r="C313" s="1"/>
      <c r="D313" s="1"/>
      <c r="E313" s="1"/>
      <c r="F313" s="1"/>
      <c r="G313" s="1"/>
      <c r="H313" s="1"/>
      <c r="I313" s="1"/>
      <c r="J313" s="1"/>
      <c r="K313" s="1"/>
      <c r="L313" s="1"/>
      <c r="M313" s="1"/>
      <c r="N313" s="1"/>
      <c r="O313" s="1"/>
      <c r="P313" s="106"/>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row>
    <row r="314" spans="1:70" ht="14.25" customHeight="1" x14ac:dyDescent="0.3">
      <c r="A314" s="1"/>
      <c r="B314" s="1"/>
      <c r="C314" s="1"/>
      <c r="D314" s="1"/>
      <c r="E314" s="1"/>
      <c r="F314" s="1"/>
      <c r="G314" s="1"/>
      <c r="H314" s="1"/>
      <c r="I314" s="1"/>
      <c r="J314" s="1"/>
      <c r="K314" s="1"/>
      <c r="L314" s="1"/>
      <c r="M314" s="1"/>
      <c r="N314" s="1"/>
      <c r="O314" s="1"/>
      <c r="P314" s="106"/>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row>
    <row r="315" spans="1:70" ht="14.25" customHeight="1" x14ac:dyDescent="0.3">
      <c r="A315" s="1"/>
      <c r="B315" s="1"/>
      <c r="C315" s="1"/>
      <c r="D315" s="1"/>
      <c r="E315" s="1"/>
      <c r="F315" s="1"/>
      <c r="G315" s="1"/>
      <c r="H315" s="1"/>
      <c r="I315" s="1"/>
      <c r="J315" s="1"/>
      <c r="K315" s="1"/>
      <c r="L315" s="1"/>
      <c r="M315" s="1"/>
      <c r="N315" s="1"/>
      <c r="O315" s="1"/>
      <c r="P315" s="106"/>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row>
    <row r="316" spans="1:70" ht="14.25" customHeight="1" x14ac:dyDescent="0.3">
      <c r="A316" s="1"/>
      <c r="B316" s="1"/>
      <c r="C316" s="1"/>
      <c r="D316" s="1"/>
      <c r="E316" s="1"/>
      <c r="F316" s="1"/>
      <c r="G316" s="1"/>
      <c r="H316" s="1"/>
      <c r="I316" s="1"/>
      <c r="J316" s="1"/>
      <c r="K316" s="1"/>
      <c r="L316" s="1"/>
      <c r="M316" s="1"/>
      <c r="N316" s="1"/>
      <c r="O316" s="1"/>
      <c r="P316" s="106"/>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row>
    <row r="317" spans="1:70" ht="14.25" customHeight="1" x14ac:dyDescent="0.3">
      <c r="A317" s="1"/>
      <c r="B317" s="1"/>
      <c r="C317" s="1"/>
      <c r="D317" s="1"/>
      <c r="E317" s="1"/>
      <c r="F317" s="1"/>
      <c r="G317" s="1"/>
      <c r="H317" s="1"/>
      <c r="I317" s="1"/>
      <c r="J317" s="1"/>
      <c r="K317" s="1"/>
      <c r="L317" s="1"/>
      <c r="M317" s="1"/>
      <c r="N317" s="1"/>
      <c r="O317" s="1"/>
      <c r="P317" s="106"/>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row>
    <row r="318" spans="1:70" ht="14.25" customHeight="1" x14ac:dyDescent="0.3">
      <c r="A318" s="1"/>
      <c r="B318" s="1"/>
      <c r="C318" s="1"/>
      <c r="D318" s="1"/>
      <c r="E318" s="1"/>
      <c r="F318" s="1"/>
      <c r="G318" s="1"/>
      <c r="H318" s="1"/>
      <c r="I318" s="1"/>
      <c r="J318" s="1"/>
      <c r="K318" s="1"/>
      <c r="L318" s="1"/>
      <c r="M318" s="1"/>
      <c r="N318" s="1"/>
      <c r="O318" s="1"/>
      <c r="P318" s="106"/>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row>
    <row r="319" spans="1:70" ht="14.25" customHeight="1" x14ac:dyDescent="0.3">
      <c r="A319" s="1"/>
      <c r="B319" s="1"/>
      <c r="C319" s="1"/>
      <c r="D319" s="1"/>
      <c r="E319" s="1"/>
      <c r="F319" s="1"/>
      <c r="G319" s="1"/>
      <c r="H319" s="1"/>
      <c r="I319" s="1"/>
      <c r="J319" s="1"/>
      <c r="K319" s="1"/>
      <c r="L319" s="1"/>
      <c r="M319" s="1"/>
      <c r="N319" s="1"/>
      <c r="O319" s="1"/>
      <c r="P319" s="106"/>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row>
    <row r="320" spans="1:70" ht="14.25" customHeight="1" x14ac:dyDescent="0.3">
      <c r="A320" s="1"/>
      <c r="B320" s="1"/>
      <c r="C320" s="1"/>
      <c r="D320" s="1"/>
      <c r="E320" s="1"/>
      <c r="F320" s="1"/>
      <c r="G320" s="1"/>
      <c r="H320" s="1"/>
      <c r="I320" s="1"/>
      <c r="J320" s="1"/>
      <c r="K320" s="1"/>
      <c r="L320" s="1"/>
      <c r="M320" s="1"/>
      <c r="N320" s="1"/>
      <c r="O320" s="1"/>
      <c r="P320" s="106"/>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row>
    <row r="321" spans="1:70" ht="14.25" customHeight="1" x14ac:dyDescent="0.3">
      <c r="A321" s="1"/>
      <c r="B321" s="1"/>
      <c r="C321" s="1"/>
      <c r="D321" s="1"/>
      <c r="E321" s="1"/>
      <c r="F321" s="1"/>
      <c r="G321" s="1"/>
      <c r="H321" s="1"/>
      <c r="I321" s="1"/>
      <c r="J321" s="1"/>
      <c r="K321" s="1"/>
      <c r="L321" s="1"/>
      <c r="M321" s="1"/>
      <c r="N321" s="1"/>
      <c r="O321" s="1"/>
      <c r="P321" s="106"/>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row>
    <row r="322" spans="1:70" ht="14.25" customHeight="1" x14ac:dyDescent="0.3">
      <c r="A322" s="1"/>
      <c r="B322" s="1"/>
      <c r="C322" s="1"/>
      <c r="D322" s="1"/>
      <c r="E322" s="1"/>
      <c r="F322" s="1"/>
      <c r="G322" s="1"/>
      <c r="H322" s="1"/>
      <c r="I322" s="1"/>
      <c r="J322" s="1"/>
      <c r="K322" s="1"/>
      <c r="L322" s="1"/>
      <c r="M322" s="1"/>
      <c r="N322" s="1"/>
      <c r="O322" s="1"/>
      <c r="P322" s="106"/>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row>
    <row r="323" spans="1:70" ht="14.25" customHeight="1" x14ac:dyDescent="0.3">
      <c r="A323" s="1"/>
      <c r="B323" s="1"/>
      <c r="C323" s="1"/>
      <c r="D323" s="1"/>
      <c r="E323" s="1"/>
      <c r="F323" s="1"/>
      <c r="G323" s="1"/>
      <c r="H323" s="1"/>
      <c r="I323" s="1"/>
      <c r="J323" s="1"/>
      <c r="K323" s="1"/>
      <c r="L323" s="1"/>
      <c r="M323" s="1"/>
      <c r="N323" s="1"/>
      <c r="O323" s="1"/>
      <c r="P323" s="106"/>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row>
    <row r="324" spans="1:70" ht="14.25" customHeight="1" x14ac:dyDescent="0.3">
      <c r="A324" s="1"/>
      <c r="B324" s="1"/>
      <c r="C324" s="1"/>
      <c r="D324" s="1"/>
      <c r="E324" s="1"/>
      <c r="F324" s="1"/>
      <c r="G324" s="1"/>
      <c r="H324" s="1"/>
      <c r="I324" s="1"/>
      <c r="J324" s="1"/>
      <c r="K324" s="1"/>
      <c r="L324" s="1"/>
      <c r="M324" s="1"/>
      <c r="N324" s="1"/>
      <c r="O324" s="1"/>
      <c r="P324" s="106"/>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row>
    <row r="325" spans="1:70" ht="14.25" customHeight="1" x14ac:dyDescent="0.3">
      <c r="A325" s="1"/>
      <c r="B325" s="1"/>
      <c r="C325" s="1"/>
      <c r="D325" s="1"/>
      <c r="E325" s="1"/>
      <c r="F325" s="1"/>
      <c r="G325" s="1"/>
      <c r="H325" s="1"/>
      <c r="I325" s="1"/>
      <c r="J325" s="1"/>
      <c r="K325" s="1"/>
      <c r="L325" s="1"/>
      <c r="M325" s="1"/>
      <c r="N325" s="1"/>
      <c r="O325" s="1"/>
      <c r="P325" s="106"/>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row>
    <row r="326" spans="1:70" ht="14.25" customHeight="1" x14ac:dyDescent="0.3">
      <c r="A326" s="1"/>
      <c r="B326" s="1"/>
      <c r="C326" s="1"/>
      <c r="D326" s="1"/>
      <c r="E326" s="1"/>
      <c r="F326" s="1"/>
      <c r="G326" s="1"/>
      <c r="H326" s="1"/>
      <c r="I326" s="1"/>
      <c r="J326" s="1"/>
      <c r="K326" s="1"/>
      <c r="L326" s="1"/>
      <c r="M326" s="1"/>
      <c r="N326" s="1"/>
      <c r="O326" s="1"/>
      <c r="P326" s="106"/>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row>
    <row r="327" spans="1:70" ht="14.25" customHeight="1" x14ac:dyDescent="0.3">
      <c r="A327" s="1"/>
      <c r="B327" s="1"/>
      <c r="C327" s="1"/>
      <c r="D327" s="1"/>
      <c r="E327" s="1"/>
      <c r="F327" s="1"/>
      <c r="G327" s="1"/>
      <c r="H327" s="1"/>
      <c r="I327" s="1"/>
      <c r="J327" s="1"/>
      <c r="K327" s="1"/>
      <c r="L327" s="1"/>
      <c r="M327" s="1"/>
      <c r="N327" s="1"/>
      <c r="O327" s="1"/>
      <c r="P327" s="106"/>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row>
    <row r="328" spans="1:70" ht="14.25" customHeight="1" x14ac:dyDescent="0.3">
      <c r="A328" s="1"/>
      <c r="B328" s="1"/>
      <c r="C328" s="1"/>
      <c r="D328" s="1"/>
      <c r="E328" s="1"/>
      <c r="F328" s="1"/>
      <c r="G328" s="1"/>
      <c r="H328" s="1"/>
      <c r="I328" s="1"/>
      <c r="J328" s="1"/>
      <c r="K328" s="1"/>
      <c r="L328" s="1"/>
      <c r="M328" s="1"/>
      <c r="N328" s="1"/>
      <c r="O328" s="1"/>
      <c r="P328" s="106"/>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row>
    <row r="329" spans="1:70" ht="14.25" customHeight="1" x14ac:dyDescent="0.3">
      <c r="A329" s="1"/>
      <c r="B329" s="1"/>
      <c r="C329" s="1"/>
      <c r="D329" s="1"/>
      <c r="E329" s="1"/>
      <c r="F329" s="1"/>
      <c r="G329" s="1"/>
      <c r="H329" s="1"/>
      <c r="I329" s="1"/>
      <c r="J329" s="1"/>
      <c r="K329" s="1"/>
      <c r="L329" s="1"/>
      <c r="M329" s="1"/>
      <c r="N329" s="1"/>
      <c r="O329" s="1"/>
      <c r="P329" s="106"/>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row>
    <row r="330" spans="1:70" ht="14.25" customHeight="1" x14ac:dyDescent="0.3">
      <c r="A330" s="1"/>
      <c r="B330" s="1"/>
      <c r="C330" s="1"/>
      <c r="D330" s="1"/>
      <c r="E330" s="1"/>
      <c r="F330" s="1"/>
      <c r="G330" s="1"/>
      <c r="H330" s="1"/>
      <c r="I330" s="1"/>
      <c r="J330" s="1"/>
      <c r="K330" s="1"/>
      <c r="L330" s="1"/>
      <c r="M330" s="1"/>
      <c r="N330" s="1"/>
      <c r="O330" s="1"/>
      <c r="P330" s="106"/>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row>
    <row r="331" spans="1:70" ht="14.25" customHeight="1" x14ac:dyDescent="0.3">
      <c r="A331" s="1"/>
      <c r="B331" s="1"/>
      <c r="C331" s="1"/>
      <c r="D331" s="1"/>
      <c r="E331" s="1"/>
      <c r="F331" s="1"/>
      <c r="G331" s="1"/>
      <c r="H331" s="1"/>
      <c r="I331" s="1"/>
      <c r="J331" s="1"/>
      <c r="K331" s="1"/>
      <c r="L331" s="1"/>
      <c r="M331" s="1"/>
      <c r="N331" s="1"/>
      <c r="O331" s="1"/>
      <c r="P331" s="106"/>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row>
    <row r="332" spans="1:70" ht="14.25" customHeight="1" x14ac:dyDescent="0.3">
      <c r="A332" s="1"/>
      <c r="B332" s="1"/>
      <c r="C332" s="1"/>
      <c r="D332" s="1"/>
      <c r="E332" s="1"/>
      <c r="F332" s="1"/>
      <c r="G332" s="1"/>
      <c r="H332" s="1"/>
      <c r="I332" s="1"/>
      <c r="J332" s="1"/>
      <c r="K332" s="1"/>
      <c r="L332" s="1"/>
      <c r="M332" s="1"/>
      <c r="N332" s="1"/>
      <c r="O332" s="1"/>
      <c r="P332" s="106"/>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row>
    <row r="333" spans="1:70" ht="14.25" customHeight="1" x14ac:dyDescent="0.3">
      <c r="A333" s="1"/>
      <c r="B333" s="1"/>
      <c r="C333" s="1"/>
      <c r="D333" s="1"/>
      <c r="E333" s="1"/>
      <c r="F333" s="1"/>
      <c r="G333" s="1"/>
      <c r="H333" s="1"/>
      <c r="I333" s="1"/>
      <c r="J333" s="1"/>
      <c r="K333" s="1"/>
      <c r="L333" s="1"/>
      <c r="M333" s="1"/>
      <c r="N333" s="1"/>
      <c r="O333" s="1"/>
      <c r="P333" s="106"/>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row>
    <row r="334" spans="1:70" ht="14.25" customHeight="1" x14ac:dyDescent="0.3">
      <c r="A334" s="1"/>
      <c r="B334" s="1"/>
      <c r="C334" s="1"/>
      <c r="D334" s="1"/>
      <c r="E334" s="1"/>
      <c r="F334" s="1"/>
      <c r="G334" s="1"/>
      <c r="H334" s="1"/>
      <c r="I334" s="1"/>
      <c r="J334" s="1"/>
      <c r="K334" s="1"/>
      <c r="L334" s="1"/>
      <c r="M334" s="1"/>
      <c r="N334" s="1"/>
      <c r="O334" s="1"/>
      <c r="P334" s="106"/>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row>
    <row r="335" spans="1:70" ht="14.25" customHeight="1" x14ac:dyDescent="0.3">
      <c r="A335" s="1"/>
      <c r="B335" s="1"/>
      <c r="C335" s="1"/>
      <c r="D335" s="1"/>
      <c r="E335" s="1"/>
      <c r="F335" s="1"/>
      <c r="G335" s="1"/>
      <c r="H335" s="1"/>
      <c r="I335" s="1"/>
      <c r="J335" s="1"/>
      <c r="K335" s="1"/>
      <c r="L335" s="1"/>
      <c r="M335" s="1"/>
      <c r="N335" s="1"/>
      <c r="O335" s="1"/>
      <c r="P335" s="106"/>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row>
    <row r="336" spans="1:70" ht="14.25" customHeight="1" x14ac:dyDescent="0.3">
      <c r="A336" s="1"/>
      <c r="B336" s="1"/>
      <c r="C336" s="1"/>
      <c r="D336" s="1"/>
      <c r="E336" s="1"/>
      <c r="F336" s="1"/>
      <c r="G336" s="1"/>
      <c r="H336" s="1"/>
      <c r="I336" s="1"/>
      <c r="J336" s="1"/>
      <c r="K336" s="1"/>
      <c r="L336" s="1"/>
      <c r="M336" s="1"/>
      <c r="N336" s="1"/>
      <c r="O336" s="1"/>
      <c r="P336" s="106"/>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row>
    <row r="337" spans="1:70" ht="14.25" customHeight="1" x14ac:dyDescent="0.3">
      <c r="A337" s="1"/>
      <c r="B337" s="1"/>
      <c r="C337" s="1"/>
      <c r="D337" s="1"/>
      <c r="E337" s="1"/>
      <c r="F337" s="1"/>
      <c r="G337" s="1"/>
      <c r="H337" s="1"/>
      <c r="I337" s="1"/>
      <c r="J337" s="1"/>
      <c r="K337" s="1"/>
      <c r="L337" s="1"/>
      <c r="M337" s="1"/>
      <c r="N337" s="1"/>
      <c r="O337" s="1"/>
      <c r="P337" s="106"/>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row>
    <row r="338" spans="1:70" ht="14.25" customHeight="1" x14ac:dyDescent="0.3">
      <c r="A338" s="1"/>
      <c r="B338" s="1"/>
      <c r="C338" s="1"/>
      <c r="D338" s="1"/>
      <c r="E338" s="1"/>
      <c r="F338" s="1"/>
      <c r="G338" s="1"/>
      <c r="H338" s="1"/>
      <c r="I338" s="1"/>
      <c r="J338" s="1"/>
      <c r="K338" s="1"/>
      <c r="L338" s="1"/>
      <c r="M338" s="1"/>
      <c r="N338" s="1"/>
      <c r="O338" s="1"/>
      <c r="P338" s="106"/>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row>
    <row r="339" spans="1:70" ht="14.25" customHeight="1" x14ac:dyDescent="0.3">
      <c r="A339" s="1"/>
      <c r="B339" s="1"/>
      <c r="C339" s="1"/>
      <c r="D339" s="1"/>
      <c r="E339" s="1"/>
      <c r="F339" s="1"/>
      <c r="G339" s="1"/>
      <c r="H339" s="1"/>
      <c r="I339" s="1"/>
      <c r="J339" s="1"/>
      <c r="K339" s="1"/>
      <c r="L339" s="1"/>
      <c r="M339" s="1"/>
      <c r="N339" s="1"/>
      <c r="O339" s="1"/>
      <c r="P339" s="106"/>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row>
    <row r="340" spans="1:70" ht="14.25" customHeight="1" x14ac:dyDescent="0.3">
      <c r="A340" s="1"/>
      <c r="B340" s="1"/>
      <c r="C340" s="1"/>
      <c r="D340" s="1"/>
      <c r="E340" s="1"/>
      <c r="F340" s="1"/>
      <c r="G340" s="1"/>
      <c r="H340" s="1"/>
      <c r="I340" s="1"/>
      <c r="J340" s="1"/>
      <c r="K340" s="1"/>
      <c r="L340" s="1"/>
      <c r="M340" s="1"/>
      <c r="N340" s="1"/>
      <c r="O340" s="1"/>
      <c r="P340" s="106"/>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row>
    <row r="341" spans="1:70" ht="14.25" customHeight="1" x14ac:dyDescent="0.3">
      <c r="A341" s="1"/>
      <c r="B341" s="1"/>
      <c r="C341" s="1"/>
      <c r="D341" s="1"/>
      <c r="E341" s="1"/>
      <c r="F341" s="1"/>
      <c r="G341" s="1"/>
      <c r="H341" s="1"/>
      <c r="I341" s="1"/>
      <c r="J341" s="1"/>
      <c r="K341" s="1"/>
      <c r="L341" s="1"/>
      <c r="M341" s="1"/>
      <c r="N341" s="1"/>
      <c r="O341" s="1"/>
      <c r="P341" s="106"/>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row>
    <row r="342" spans="1:70" ht="14.25" customHeight="1" x14ac:dyDescent="0.3">
      <c r="A342" s="1"/>
      <c r="B342" s="1"/>
      <c r="C342" s="1"/>
      <c r="D342" s="1"/>
      <c r="E342" s="1"/>
      <c r="F342" s="1"/>
      <c r="G342" s="1"/>
      <c r="H342" s="1"/>
      <c r="I342" s="1"/>
      <c r="J342" s="1"/>
      <c r="K342" s="1"/>
      <c r="L342" s="1"/>
      <c r="M342" s="1"/>
      <c r="N342" s="1"/>
      <c r="O342" s="1"/>
      <c r="P342" s="106"/>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row>
    <row r="343" spans="1:70" ht="14.25" customHeight="1" x14ac:dyDescent="0.3">
      <c r="A343" s="1"/>
      <c r="B343" s="1"/>
      <c r="C343" s="1"/>
      <c r="D343" s="1"/>
      <c r="E343" s="1"/>
      <c r="F343" s="1"/>
      <c r="G343" s="1"/>
      <c r="H343" s="1"/>
      <c r="I343" s="1"/>
      <c r="J343" s="1"/>
      <c r="K343" s="1"/>
      <c r="L343" s="1"/>
      <c r="M343" s="1"/>
      <c r="N343" s="1"/>
      <c r="O343" s="1"/>
      <c r="P343" s="106"/>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row>
    <row r="344" spans="1:70" ht="14.25" customHeight="1" x14ac:dyDescent="0.3">
      <c r="A344" s="1"/>
      <c r="B344" s="1"/>
      <c r="C344" s="1"/>
      <c r="D344" s="1"/>
      <c r="E344" s="1"/>
      <c r="F344" s="1"/>
      <c r="G344" s="1"/>
      <c r="H344" s="1"/>
      <c r="I344" s="1"/>
      <c r="J344" s="1"/>
      <c r="K344" s="1"/>
      <c r="L344" s="1"/>
      <c r="M344" s="1"/>
      <c r="N344" s="1"/>
      <c r="O344" s="1"/>
      <c r="P344" s="106"/>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row>
    <row r="345" spans="1:70" ht="14.25" customHeight="1" x14ac:dyDescent="0.3">
      <c r="A345" s="1"/>
      <c r="B345" s="1"/>
      <c r="C345" s="1"/>
      <c r="D345" s="1"/>
      <c r="E345" s="1"/>
      <c r="F345" s="1"/>
      <c r="G345" s="1"/>
      <c r="H345" s="1"/>
      <c r="I345" s="1"/>
      <c r="J345" s="1"/>
      <c r="K345" s="1"/>
      <c r="L345" s="1"/>
      <c r="M345" s="1"/>
      <c r="N345" s="1"/>
      <c r="O345" s="1"/>
      <c r="P345" s="106"/>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row>
    <row r="346" spans="1:70" ht="14.25" customHeight="1" x14ac:dyDescent="0.3">
      <c r="A346" s="1"/>
      <c r="B346" s="1"/>
      <c r="C346" s="1"/>
      <c r="D346" s="1"/>
      <c r="E346" s="1"/>
      <c r="F346" s="1"/>
      <c r="G346" s="1"/>
      <c r="H346" s="1"/>
      <c r="I346" s="1"/>
      <c r="J346" s="1"/>
      <c r="K346" s="1"/>
      <c r="L346" s="1"/>
      <c r="M346" s="1"/>
      <c r="N346" s="1"/>
      <c r="O346" s="1"/>
      <c r="P346" s="106"/>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row>
    <row r="347" spans="1:70" ht="14.25" customHeight="1" x14ac:dyDescent="0.3">
      <c r="A347" s="1"/>
      <c r="B347" s="1"/>
      <c r="C347" s="1"/>
      <c r="D347" s="1"/>
      <c r="E347" s="1"/>
      <c r="F347" s="1"/>
      <c r="G347" s="1"/>
      <c r="H347" s="1"/>
      <c r="I347" s="1"/>
      <c r="J347" s="1"/>
      <c r="K347" s="1"/>
      <c r="L347" s="1"/>
      <c r="M347" s="1"/>
      <c r="N347" s="1"/>
      <c r="O347" s="1"/>
      <c r="P347" s="106"/>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row>
    <row r="348" spans="1:70" ht="14.25" customHeight="1" x14ac:dyDescent="0.3">
      <c r="A348" s="1"/>
      <c r="B348" s="1"/>
      <c r="C348" s="1"/>
      <c r="D348" s="1"/>
      <c r="E348" s="1"/>
      <c r="F348" s="1"/>
      <c r="G348" s="1"/>
      <c r="H348" s="1"/>
      <c r="I348" s="1"/>
      <c r="J348" s="1"/>
      <c r="K348" s="1"/>
      <c r="L348" s="1"/>
      <c r="M348" s="1"/>
      <c r="N348" s="1"/>
      <c r="O348" s="1"/>
      <c r="P348" s="106"/>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row>
    <row r="349" spans="1:70" ht="14.25" customHeight="1" x14ac:dyDescent="0.3">
      <c r="A349" s="1"/>
      <c r="B349" s="1"/>
      <c r="C349" s="1"/>
      <c r="D349" s="1"/>
      <c r="E349" s="1"/>
      <c r="F349" s="1"/>
      <c r="G349" s="1"/>
      <c r="H349" s="1"/>
      <c r="I349" s="1"/>
      <c r="J349" s="1"/>
      <c r="K349" s="1"/>
      <c r="L349" s="1"/>
      <c r="M349" s="1"/>
      <c r="N349" s="1"/>
      <c r="O349" s="1"/>
      <c r="P349" s="106"/>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row>
    <row r="350" spans="1:70" ht="14.25" customHeight="1" x14ac:dyDescent="0.3">
      <c r="A350" s="1"/>
      <c r="B350" s="1"/>
      <c r="C350" s="1"/>
      <c r="D350" s="1"/>
      <c r="E350" s="1"/>
      <c r="F350" s="1"/>
      <c r="G350" s="1"/>
      <c r="H350" s="1"/>
      <c r="I350" s="1"/>
      <c r="J350" s="1"/>
      <c r="K350" s="1"/>
      <c r="L350" s="1"/>
      <c r="M350" s="1"/>
      <c r="N350" s="1"/>
      <c r="O350" s="1"/>
      <c r="P350" s="106"/>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row>
    <row r="351" spans="1:70" ht="14.25" customHeight="1" x14ac:dyDescent="0.3">
      <c r="A351" s="1"/>
      <c r="B351" s="1"/>
      <c r="C351" s="1"/>
      <c r="D351" s="1"/>
      <c r="E351" s="1"/>
      <c r="F351" s="1"/>
      <c r="G351" s="1"/>
      <c r="H351" s="1"/>
      <c r="I351" s="1"/>
      <c r="J351" s="1"/>
      <c r="K351" s="1"/>
      <c r="L351" s="1"/>
      <c r="M351" s="1"/>
      <c r="N351" s="1"/>
      <c r="O351" s="1"/>
      <c r="P351" s="106"/>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row>
    <row r="352" spans="1:70" ht="14.25" customHeight="1" x14ac:dyDescent="0.3">
      <c r="A352" s="1"/>
      <c r="B352" s="1"/>
      <c r="C352" s="1"/>
      <c r="D352" s="1"/>
      <c r="E352" s="1"/>
      <c r="F352" s="1"/>
      <c r="G352" s="1"/>
      <c r="H352" s="1"/>
      <c r="I352" s="1"/>
      <c r="J352" s="1"/>
      <c r="K352" s="1"/>
      <c r="L352" s="1"/>
      <c r="M352" s="1"/>
      <c r="N352" s="1"/>
      <c r="O352" s="1"/>
      <c r="P352" s="106"/>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row>
    <row r="353" spans="1:70" ht="14.25" customHeight="1" x14ac:dyDescent="0.3">
      <c r="A353" s="1"/>
      <c r="B353" s="1"/>
      <c r="C353" s="1"/>
      <c r="D353" s="1"/>
      <c r="E353" s="1"/>
      <c r="F353" s="1"/>
      <c r="G353" s="1"/>
      <c r="H353" s="1"/>
      <c r="I353" s="1"/>
      <c r="J353" s="1"/>
      <c r="K353" s="1"/>
      <c r="L353" s="1"/>
      <c r="M353" s="1"/>
      <c r="N353" s="1"/>
      <c r="O353" s="1"/>
      <c r="P353" s="106"/>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row>
    <row r="354" spans="1:70" ht="14.25" customHeight="1" x14ac:dyDescent="0.3">
      <c r="A354" s="1"/>
      <c r="B354" s="1"/>
      <c r="C354" s="1"/>
      <c r="D354" s="1"/>
      <c r="E354" s="1"/>
      <c r="F354" s="1"/>
      <c r="G354" s="1"/>
      <c r="H354" s="1"/>
      <c r="I354" s="1"/>
      <c r="J354" s="1"/>
      <c r="K354" s="1"/>
      <c r="L354" s="1"/>
      <c r="M354" s="1"/>
      <c r="N354" s="1"/>
      <c r="O354" s="1"/>
      <c r="P354" s="106"/>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row>
    <row r="355" spans="1:70" ht="14.25" customHeight="1" x14ac:dyDescent="0.3">
      <c r="A355" s="1"/>
      <c r="B355" s="1"/>
      <c r="C355" s="1"/>
      <c r="D355" s="1"/>
      <c r="E355" s="1"/>
      <c r="F355" s="1"/>
      <c r="G355" s="1"/>
      <c r="H355" s="1"/>
      <c r="I355" s="1"/>
      <c r="J355" s="1"/>
      <c r="K355" s="1"/>
      <c r="L355" s="1"/>
      <c r="M355" s="1"/>
      <c r="N355" s="1"/>
      <c r="O355" s="1"/>
      <c r="P355" s="106"/>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row>
    <row r="356" spans="1:70" ht="14.25" customHeight="1" x14ac:dyDescent="0.3">
      <c r="A356" s="1"/>
      <c r="B356" s="1"/>
      <c r="C356" s="1"/>
      <c r="D356" s="1"/>
      <c r="E356" s="1"/>
      <c r="F356" s="1"/>
      <c r="G356" s="1"/>
      <c r="H356" s="1"/>
      <c r="I356" s="1"/>
      <c r="J356" s="1"/>
      <c r="K356" s="1"/>
      <c r="L356" s="1"/>
      <c r="M356" s="1"/>
      <c r="N356" s="1"/>
      <c r="O356" s="1"/>
      <c r="P356" s="106"/>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row>
    <row r="357" spans="1:70" ht="14.25" customHeight="1" x14ac:dyDescent="0.3">
      <c r="A357" s="1"/>
      <c r="B357" s="1"/>
      <c r="C357" s="1"/>
      <c r="D357" s="1"/>
      <c r="E357" s="1"/>
      <c r="F357" s="1"/>
      <c r="G357" s="1"/>
      <c r="H357" s="1"/>
      <c r="I357" s="1"/>
      <c r="J357" s="1"/>
      <c r="K357" s="1"/>
      <c r="L357" s="1"/>
      <c r="M357" s="1"/>
      <c r="N357" s="1"/>
      <c r="O357" s="1"/>
      <c r="P357" s="106"/>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row>
    <row r="358" spans="1:70" ht="14.25" customHeight="1" x14ac:dyDescent="0.3">
      <c r="A358" s="1"/>
      <c r="B358" s="1"/>
      <c r="C358" s="1"/>
      <c r="D358" s="1"/>
      <c r="E358" s="1"/>
      <c r="F358" s="1"/>
      <c r="G358" s="1"/>
      <c r="H358" s="1"/>
      <c r="I358" s="1"/>
      <c r="J358" s="1"/>
      <c r="K358" s="1"/>
      <c r="L358" s="1"/>
      <c r="M358" s="1"/>
      <c r="N358" s="1"/>
      <c r="O358" s="1"/>
      <c r="P358" s="106"/>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row>
    <row r="359" spans="1:70" ht="14.25" customHeight="1" x14ac:dyDescent="0.3">
      <c r="A359" s="1"/>
      <c r="B359" s="1"/>
      <c r="C359" s="1"/>
      <c r="D359" s="1"/>
      <c r="E359" s="1"/>
      <c r="F359" s="1"/>
      <c r="G359" s="1"/>
      <c r="H359" s="1"/>
      <c r="I359" s="1"/>
      <c r="J359" s="1"/>
      <c r="K359" s="1"/>
      <c r="L359" s="1"/>
      <c r="M359" s="1"/>
      <c r="N359" s="1"/>
      <c r="O359" s="1"/>
      <c r="P359" s="106"/>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row>
    <row r="360" spans="1:70" ht="14.25" customHeight="1" x14ac:dyDescent="0.3">
      <c r="A360" s="1"/>
      <c r="B360" s="1"/>
      <c r="C360" s="1"/>
      <c r="D360" s="1"/>
      <c r="E360" s="1"/>
      <c r="F360" s="1"/>
      <c r="G360" s="1"/>
      <c r="H360" s="1"/>
      <c r="I360" s="1"/>
      <c r="J360" s="1"/>
      <c r="K360" s="1"/>
      <c r="L360" s="1"/>
      <c r="M360" s="1"/>
      <c r="N360" s="1"/>
      <c r="O360" s="1"/>
      <c r="P360" s="106"/>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row>
    <row r="361" spans="1:70" ht="14.25" customHeight="1" x14ac:dyDescent="0.3">
      <c r="A361" s="1"/>
      <c r="B361" s="1"/>
      <c r="C361" s="1"/>
      <c r="D361" s="1"/>
      <c r="E361" s="1"/>
      <c r="F361" s="1"/>
      <c r="G361" s="1"/>
      <c r="H361" s="1"/>
      <c r="I361" s="1"/>
      <c r="J361" s="1"/>
      <c r="K361" s="1"/>
      <c r="L361" s="1"/>
      <c r="M361" s="1"/>
      <c r="N361" s="1"/>
      <c r="O361" s="1"/>
      <c r="P361" s="106"/>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row>
    <row r="362" spans="1:70" ht="14.25" customHeight="1" x14ac:dyDescent="0.3">
      <c r="A362" s="1"/>
      <c r="B362" s="1"/>
      <c r="C362" s="1"/>
      <c r="D362" s="1"/>
      <c r="E362" s="1"/>
      <c r="F362" s="1"/>
      <c r="G362" s="1"/>
      <c r="H362" s="1"/>
      <c r="I362" s="1"/>
      <c r="J362" s="1"/>
      <c r="K362" s="1"/>
      <c r="L362" s="1"/>
      <c r="M362" s="1"/>
      <c r="N362" s="1"/>
      <c r="O362" s="1"/>
      <c r="P362" s="106"/>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row>
    <row r="363" spans="1:70" ht="14.25" customHeight="1" x14ac:dyDescent="0.3">
      <c r="A363" s="1"/>
      <c r="B363" s="1"/>
      <c r="C363" s="1"/>
      <c r="D363" s="1"/>
      <c r="E363" s="1"/>
      <c r="F363" s="1"/>
      <c r="G363" s="1"/>
      <c r="H363" s="1"/>
      <c r="I363" s="1"/>
      <c r="J363" s="1"/>
      <c r="K363" s="1"/>
      <c r="L363" s="1"/>
      <c r="M363" s="1"/>
      <c r="N363" s="1"/>
      <c r="O363" s="1"/>
      <c r="P363" s="106"/>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row>
    <row r="364" spans="1:70" ht="14.25" customHeight="1" x14ac:dyDescent="0.3">
      <c r="A364" s="1"/>
      <c r="B364" s="1"/>
      <c r="C364" s="1"/>
      <c r="D364" s="1"/>
      <c r="E364" s="1"/>
      <c r="F364" s="1"/>
      <c r="G364" s="1"/>
      <c r="H364" s="1"/>
      <c r="I364" s="1"/>
      <c r="J364" s="1"/>
      <c r="K364" s="1"/>
      <c r="L364" s="1"/>
      <c r="M364" s="1"/>
      <c r="N364" s="1"/>
      <c r="O364" s="1"/>
      <c r="P364" s="106"/>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row>
    <row r="365" spans="1:70" ht="14.25" customHeight="1" x14ac:dyDescent="0.3">
      <c r="A365" s="1"/>
      <c r="B365" s="1"/>
      <c r="C365" s="1"/>
      <c r="D365" s="1"/>
      <c r="E365" s="1"/>
      <c r="F365" s="1"/>
      <c r="G365" s="1"/>
      <c r="H365" s="1"/>
      <c r="I365" s="1"/>
      <c r="J365" s="1"/>
      <c r="K365" s="1"/>
      <c r="L365" s="1"/>
      <c r="M365" s="1"/>
      <c r="N365" s="1"/>
      <c r="O365" s="1"/>
      <c r="P365" s="106"/>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row>
    <row r="366" spans="1:70" ht="14.25" customHeight="1" x14ac:dyDescent="0.3">
      <c r="A366" s="1"/>
      <c r="B366" s="1"/>
      <c r="C366" s="1"/>
      <c r="D366" s="1"/>
      <c r="E366" s="1"/>
      <c r="F366" s="1"/>
      <c r="G366" s="1"/>
      <c r="H366" s="1"/>
      <c r="I366" s="1"/>
      <c r="J366" s="1"/>
      <c r="K366" s="1"/>
      <c r="L366" s="1"/>
      <c r="M366" s="1"/>
      <c r="N366" s="1"/>
      <c r="O366" s="1"/>
      <c r="P366" s="106"/>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row>
    <row r="367" spans="1:70" ht="14.25" customHeight="1" x14ac:dyDescent="0.3">
      <c r="A367" s="1"/>
      <c r="B367" s="1"/>
      <c r="C367" s="1"/>
      <c r="D367" s="1"/>
      <c r="E367" s="1"/>
      <c r="F367" s="1"/>
      <c r="G367" s="1"/>
      <c r="H367" s="1"/>
      <c r="I367" s="1"/>
      <c r="J367" s="1"/>
      <c r="K367" s="1"/>
      <c r="L367" s="1"/>
      <c r="M367" s="1"/>
      <c r="N367" s="1"/>
      <c r="O367" s="1"/>
      <c r="P367" s="106"/>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row>
    <row r="368" spans="1:70" ht="14.25" customHeight="1" x14ac:dyDescent="0.3">
      <c r="A368" s="1"/>
      <c r="B368" s="1"/>
      <c r="C368" s="1"/>
      <c r="D368" s="1"/>
      <c r="E368" s="1"/>
      <c r="F368" s="1"/>
      <c r="G368" s="1"/>
      <c r="H368" s="1"/>
      <c r="I368" s="1"/>
      <c r="J368" s="1"/>
      <c r="K368" s="1"/>
      <c r="L368" s="1"/>
      <c r="M368" s="1"/>
      <c r="N368" s="1"/>
      <c r="O368" s="1"/>
      <c r="P368" s="106"/>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row>
    <row r="369" spans="1:70" ht="14.25" customHeight="1" x14ac:dyDescent="0.3">
      <c r="A369" s="1"/>
      <c r="B369" s="1"/>
      <c r="C369" s="1"/>
      <c r="D369" s="1"/>
      <c r="E369" s="1"/>
      <c r="F369" s="1"/>
      <c r="G369" s="1"/>
      <c r="H369" s="1"/>
      <c r="I369" s="1"/>
      <c r="J369" s="1"/>
      <c r="K369" s="1"/>
      <c r="L369" s="1"/>
      <c r="M369" s="1"/>
      <c r="N369" s="1"/>
      <c r="O369" s="1"/>
      <c r="P369" s="106"/>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row>
    <row r="370" spans="1:70" ht="14.25" customHeight="1" x14ac:dyDescent="0.3">
      <c r="A370" s="1"/>
      <c r="B370" s="1"/>
      <c r="C370" s="1"/>
      <c r="D370" s="1"/>
      <c r="E370" s="1"/>
      <c r="F370" s="1"/>
      <c r="G370" s="1"/>
      <c r="H370" s="1"/>
      <c r="I370" s="1"/>
      <c r="J370" s="1"/>
      <c r="K370" s="1"/>
      <c r="L370" s="1"/>
      <c r="M370" s="1"/>
      <c r="N370" s="1"/>
      <c r="O370" s="1"/>
      <c r="P370" s="106"/>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row>
    <row r="371" spans="1:70" ht="14.25" customHeight="1" x14ac:dyDescent="0.3">
      <c r="A371" s="1"/>
      <c r="B371" s="1"/>
      <c r="C371" s="1"/>
      <c r="D371" s="1"/>
      <c r="E371" s="1"/>
      <c r="F371" s="1"/>
      <c r="G371" s="1"/>
      <c r="H371" s="1"/>
      <c r="I371" s="1"/>
      <c r="J371" s="1"/>
      <c r="K371" s="1"/>
      <c r="L371" s="1"/>
      <c r="M371" s="1"/>
      <c r="N371" s="1"/>
      <c r="O371" s="1"/>
      <c r="P371" s="106"/>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row>
    <row r="372" spans="1:70" ht="14.25" customHeight="1" x14ac:dyDescent="0.3">
      <c r="A372" s="1"/>
      <c r="B372" s="1"/>
      <c r="C372" s="1"/>
      <c r="D372" s="1"/>
      <c r="E372" s="1"/>
      <c r="F372" s="1"/>
      <c r="G372" s="1"/>
      <c r="H372" s="1"/>
      <c r="I372" s="1"/>
      <c r="J372" s="1"/>
      <c r="K372" s="1"/>
      <c r="L372" s="1"/>
      <c r="M372" s="1"/>
      <c r="N372" s="1"/>
      <c r="O372" s="1"/>
      <c r="P372" s="106"/>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row>
    <row r="373" spans="1:70" ht="14.25" customHeight="1" x14ac:dyDescent="0.3">
      <c r="A373" s="1"/>
      <c r="B373" s="1"/>
      <c r="C373" s="1"/>
      <c r="D373" s="1"/>
      <c r="E373" s="1"/>
      <c r="F373" s="1"/>
      <c r="G373" s="1"/>
      <c r="H373" s="1"/>
      <c r="I373" s="1"/>
      <c r="J373" s="1"/>
      <c r="K373" s="1"/>
      <c r="L373" s="1"/>
      <c r="M373" s="1"/>
      <c r="N373" s="1"/>
      <c r="O373" s="1"/>
      <c r="P373" s="106"/>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row>
    <row r="374" spans="1:70" ht="14.25" customHeight="1" x14ac:dyDescent="0.3">
      <c r="A374" s="1"/>
      <c r="B374" s="1"/>
      <c r="C374" s="1"/>
      <c r="D374" s="1"/>
      <c r="E374" s="1"/>
      <c r="F374" s="1"/>
      <c r="G374" s="1"/>
      <c r="H374" s="1"/>
      <c r="I374" s="1"/>
      <c r="J374" s="1"/>
      <c r="K374" s="1"/>
      <c r="L374" s="1"/>
      <c r="M374" s="1"/>
      <c r="N374" s="1"/>
      <c r="O374" s="1"/>
      <c r="P374" s="106"/>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row>
    <row r="375" spans="1:70" ht="14.25" customHeight="1" x14ac:dyDescent="0.3">
      <c r="A375" s="1"/>
      <c r="B375" s="1"/>
      <c r="C375" s="1"/>
      <c r="D375" s="1"/>
      <c r="E375" s="1"/>
      <c r="F375" s="1"/>
      <c r="G375" s="1"/>
      <c r="H375" s="1"/>
      <c r="I375" s="1"/>
      <c r="J375" s="1"/>
      <c r="K375" s="1"/>
      <c r="L375" s="1"/>
      <c r="M375" s="1"/>
      <c r="N375" s="1"/>
      <c r="O375" s="1"/>
      <c r="P375" s="106"/>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row>
    <row r="376" spans="1:70" ht="14.25" customHeight="1" x14ac:dyDescent="0.3">
      <c r="A376" s="1"/>
      <c r="B376" s="1"/>
      <c r="C376" s="1"/>
      <c r="D376" s="1"/>
      <c r="E376" s="1"/>
      <c r="F376" s="1"/>
      <c r="G376" s="1"/>
      <c r="H376" s="1"/>
      <c r="I376" s="1"/>
      <c r="J376" s="1"/>
      <c r="K376" s="1"/>
      <c r="L376" s="1"/>
      <c r="M376" s="1"/>
      <c r="N376" s="1"/>
      <c r="O376" s="1"/>
      <c r="P376" s="106"/>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row>
    <row r="377" spans="1:70" ht="14.25" customHeight="1" x14ac:dyDescent="0.3">
      <c r="A377" s="1"/>
      <c r="B377" s="1"/>
      <c r="C377" s="1"/>
      <c r="D377" s="1"/>
      <c r="E377" s="1"/>
      <c r="F377" s="1"/>
      <c r="G377" s="1"/>
      <c r="H377" s="1"/>
      <c r="I377" s="1"/>
      <c r="J377" s="1"/>
      <c r="K377" s="1"/>
      <c r="L377" s="1"/>
      <c r="M377" s="1"/>
      <c r="N377" s="1"/>
      <c r="O377" s="1"/>
      <c r="P377" s="106"/>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row>
    <row r="378" spans="1:70" ht="14.25" customHeight="1" x14ac:dyDescent="0.3">
      <c r="A378" s="1"/>
      <c r="B378" s="1"/>
      <c r="C378" s="1"/>
      <c r="D378" s="1"/>
      <c r="E378" s="1"/>
      <c r="F378" s="1"/>
      <c r="G378" s="1"/>
      <c r="H378" s="1"/>
      <c r="I378" s="1"/>
      <c r="J378" s="1"/>
      <c r="K378" s="1"/>
      <c r="L378" s="1"/>
      <c r="M378" s="1"/>
      <c r="N378" s="1"/>
      <c r="O378" s="1"/>
      <c r="P378" s="106"/>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row>
    <row r="379" spans="1:70" ht="14.25" customHeight="1" x14ac:dyDescent="0.3">
      <c r="A379" s="1"/>
      <c r="B379" s="1"/>
      <c r="C379" s="1"/>
      <c r="D379" s="1"/>
      <c r="E379" s="1"/>
      <c r="F379" s="1"/>
      <c r="G379" s="1"/>
      <c r="H379" s="1"/>
      <c r="I379" s="1"/>
      <c r="J379" s="1"/>
      <c r="K379" s="1"/>
      <c r="L379" s="1"/>
      <c r="M379" s="1"/>
      <c r="N379" s="1"/>
      <c r="O379" s="1"/>
      <c r="P379" s="106"/>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row>
    <row r="380" spans="1:70" ht="14.25" customHeight="1" x14ac:dyDescent="0.3">
      <c r="A380" s="1"/>
      <c r="B380" s="1"/>
      <c r="C380" s="1"/>
      <c r="D380" s="1"/>
      <c r="E380" s="1"/>
      <c r="F380" s="1"/>
      <c r="G380" s="1"/>
      <c r="H380" s="1"/>
      <c r="I380" s="1"/>
      <c r="J380" s="1"/>
      <c r="K380" s="1"/>
      <c r="L380" s="1"/>
      <c r="M380" s="1"/>
      <c r="N380" s="1"/>
      <c r="O380" s="1"/>
      <c r="P380" s="106"/>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row>
    <row r="381" spans="1:70" ht="14.25" customHeight="1" x14ac:dyDescent="0.3">
      <c r="A381" s="1"/>
      <c r="B381" s="1"/>
      <c r="C381" s="1"/>
      <c r="D381" s="1"/>
      <c r="E381" s="1"/>
      <c r="F381" s="1"/>
      <c r="G381" s="1"/>
      <c r="H381" s="1"/>
      <c r="I381" s="1"/>
      <c r="J381" s="1"/>
      <c r="K381" s="1"/>
      <c r="L381" s="1"/>
      <c r="M381" s="1"/>
      <c r="N381" s="1"/>
      <c r="O381" s="1"/>
      <c r="P381" s="106"/>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row>
    <row r="382" spans="1:70" ht="14.25" customHeight="1" x14ac:dyDescent="0.3">
      <c r="A382" s="1"/>
      <c r="B382" s="1"/>
      <c r="C382" s="1"/>
      <c r="D382" s="1"/>
      <c r="E382" s="1"/>
      <c r="F382" s="1"/>
      <c r="G382" s="1"/>
      <c r="H382" s="1"/>
      <c r="I382" s="1"/>
      <c r="J382" s="1"/>
      <c r="K382" s="1"/>
      <c r="L382" s="1"/>
      <c r="M382" s="1"/>
      <c r="N382" s="1"/>
      <c r="O382" s="1"/>
      <c r="P382" s="106"/>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row>
    <row r="383" spans="1:70" ht="14.25" customHeight="1" x14ac:dyDescent="0.3">
      <c r="A383" s="1"/>
      <c r="B383" s="1"/>
      <c r="C383" s="1"/>
      <c r="D383" s="1"/>
      <c r="E383" s="1"/>
      <c r="F383" s="1"/>
      <c r="G383" s="1"/>
      <c r="H383" s="1"/>
      <c r="I383" s="1"/>
      <c r="J383" s="1"/>
      <c r="K383" s="1"/>
      <c r="L383" s="1"/>
      <c r="M383" s="1"/>
      <c r="N383" s="1"/>
      <c r="O383" s="1"/>
      <c r="P383" s="106"/>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row>
    <row r="384" spans="1:70" ht="14.25" customHeight="1" x14ac:dyDescent="0.3">
      <c r="A384" s="1"/>
      <c r="B384" s="1"/>
      <c r="C384" s="1"/>
      <c r="D384" s="1"/>
      <c r="E384" s="1"/>
      <c r="F384" s="1"/>
      <c r="G384" s="1"/>
      <c r="H384" s="1"/>
      <c r="I384" s="1"/>
      <c r="J384" s="1"/>
      <c r="K384" s="1"/>
      <c r="L384" s="1"/>
      <c r="M384" s="1"/>
      <c r="N384" s="1"/>
      <c r="O384" s="1"/>
      <c r="P384" s="106"/>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row>
    <row r="385" spans="1:70" ht="14.25" customHeight="1" x14ac:dyDescent="0.3">
      <c r="A385" s="1"/>
      <c r="B385" s="1"/>
      <c r="C385" s="1"/>
      <c r="D385" s="1"/>
      <c r="E385" s="1"/>
      <c r="F385" s="1"/>
      <c r="G385" s="1"/>
      <c r="H385" s="1"/>
      <c r="I385" s="1"/>
      <c r="J385" s="1"/>
      <c r="K385" s="1"/>
      <c r="L385" s="1"/>
      <c r="M385" s="1"/>
      <c r="N385" s="1"/>
      <c r="O385" s="1"/>
      <c r="P385" s="106"/>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row>
    <row r="386" spans="1:70" ht="14.25" customHeight="1" x14ac:dyDescent="0.3">
      <c r="A386" s="1"/>
      <c r="B386" s="1"/>
      <c r="C386" s="1"/>
      <c r="D386" s="1"/>
      <c r="E386" s="1"/>
      <c r="F386" s="1"/>
      <c r="G386" s="1"/>
      <c r="H386" s="1"/>
      <c r="I386" s="1"/>
      <c r="J386" s="1"/>
      <c r="K386" s="1"/>
      <c r="L386" s="1"/>
      <c r="M386" s="1"/>
      <c r="N386" s="1"/>
      <c r="O386" s="1"/>
      <c r="P386" s="106"/>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row>
    <row r="387" spans="1:70" ht="14.25" customHeight="1" x14ac:dyDescent="0.3">
      <c r="A387" s="1"/>
      <c r="B387" s="1"/>
      <c r="C387" s="1"/>
      <c r="D387" s="1"/>
      <c r="E387" s="1"/>
      <c r="F387" s="1"/>
      <c r="G387" s="1"/>
      <c r="H387" s="1"/>
      <c r="I387" s="1"/>
      <c r="J387" s="1"/>
      <c r="K387" s="1"/>
      <c r="L387" s="1"/>
      <c r="M387" s="1"/>
      <c r="N387" s="1"/>
      <c r="O387" s="1"/>
      <c r="P387" s="106"/>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row>
    <row r="388" spans="1:70" ht="14.25" customHeight="1" x14ac:dyDescent="0.3">
      <c r="A388" s="1"/>
      <c r="B388" s="1"/>
      <c r="C388" s="1"/>
      <c r="D388" s="1"/>
      <c r="E388" s="1"/>
      <c r="F388" s="1"/>
      <c r="G388" s="1"/>
      <c r="H388" s="1"/>
      <c r="I388" s="1"/>
      <c r="J388" s="1"/>
      <c r="K388" s="1"/>
      <c r="L388" s="1"/>
      <c r="M388" s="1"/>
      <c r="N388" s="1"/>
      <c r="O388" s="1"/>
      <c r="P388" s="106"/>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row>
    <row r="389" spans="1:70" ht="14.25" customHeight="1" x14ac:dyDescent="0.3">
      <c r="A389" s="1"/>
      <c r="B389" s="1"/>
      <c r="C389" s="1"/>
      <c r="D389" s="1"/>
      <c r="E389" s="1"/>
      <c r="F389" s="1"/>
      <c r="G389" s="1"/>
      <c r="H389" s="1"/>
      <c r="I389" s="1"/>
      <c r="J389" s="1"/>
      <c r="K389" s="1"/>
      <c r="L389" s="1"/>
      <c r="M389" s="1"/>
      <c r="N389" s="1"/>
      <c r="O389" s="1"/>
      <c r="P389" s="106"/>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row>
    <row r="390" spans="1:70" ht="14.25" customHeight="1" x14ac:dyDescent="0.3">
      <c r="A390" s="1"/>
      <c r="B390" s="1"/>
      <c r="C390" s="1"/>
      <c r="D390" s="1"/>
      <c r="E390" s="1"/>
      <c r="F390" s="1"/>
      <c r="G390" s="1"/>
      <c r="H390" s="1"/>
      <c r="I390" s="1"/>
      <c r="J390" s="1"/>
      <c r="K390" s="1"/>
      <c r="L390" s="1"/>
      <c r="M390" s="1"/>
      <c r="N390" s="1"/>
      <c r="O390" s="1"/>
      <c r="P390" s="106"/>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row>
    <row r="391" spans="1:70" ht="14.25" customHeight="1" x14ac:dyDescent="0.3">
      <c r="A391" s="1"/>
      <c r="B391" s="1"/>
      <c r="C391" s="1"/>
      <c r="D391" s="1"/>
      <c r="E391" s="1"/>
      <c r="F391" s="1"/>
      <c r="G391" s="1"/>
      <c r="H391" s="1"/>
      <c r="I391" s="1"/>
      <c r="J391" s="1"/>
      <c r="K391" s="1"/>
      <c r="L391" s="1"/>
      <c r="M391" s="1"/>
      <c r="N391" s="1"/>
      <c r="O391" s="1"/>
      <c r="P391" s="106"/>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row>
    <row r="392" spans="1:70" ht="14.25" customHeight="1" x14ac:dyDescent="0.3">
      <c r="A392" s="1"/>
      <c r="B392" s="1"/>
      <c r="C392" s="1"/>
      <c r="D392" s="1"/>
      <c r="E392" s="1"/>
      <c r="F392" s="1"/>
      <c r="G392" s="1"/>
      <c r="H392" s="1"/>
      <c r="I392" s="1"/>
      <c r="J392" s="1"/>
      <c r="K392" s="1"/>
      <c r="L392" s="1"/>
      <c r="M392" s="1"/>
      <c r="N392" s="1"/>
      <c r="O392" s="1"/>
      <c r="P392" s="106"/>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row>
    <row r="393" spans="1:70" ht="14.25" customHeight="1" x14ac:dyDescent="0.3">
      <c r="A393" s="1"/>
      <c r="B393" s="1"/>
      <c r="C393" s="1"/>
      <c r="D393" s="1"/>
      <c r="E393" s="1"/>
      <c r="F393" s="1"/>
      <c r="G393" s="1"/>
      <c r="H393" s="1"/>
      <c r="I393" s="1"/>
      <c r="J393" s="1"/>
      <c r="K393" s="1"/>
      <c r="L393" s="1"/>
      <c r="M393" s="1"/>
      <c r="N393" s="1"/>
      <c r="O393" s="1"/>
      <c r="P393" s="106"/>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row>
    <row r="394" spans="1:70" ht="14.25" customHeight="1" x14ac:dyDescent="0.3">
      <c r="A394" s="1"/>
      <c r="B394" s="1"/>
      <c r="C394" s="1"/>
      <c r="D394" s="1"/>
      <c r="E394" s="1"/>
      <c r="F394" s="1"/>
      <c r="G394" s="1"/>
      <c r="H394" s="1"/>
      <c r="I394" s="1"/>
      <c r="J394" s="1"/>
      <c r="K394" s="1"/>
      <c r="L394" s="1"/>
      <c r="M394" s="1"/>
      <c r="N394" s="1"/>
      <c r="O394" s="1"/>
      <c r="P394" s="106"/>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row>
    <row r="395" spans="1:70" ht="14.25" customHeight="1" x14ac:dyDescent="0.3">
      <c r="A395" s="1"/>
      <c r="B395" s="1"/>
      <c r="C395" s="1"/>
      <c r="D395" s="1"/>
      <c r="E395" s="1"/>
      <c r="F395" s="1"/>
      <c r="G395" s="1"/>
      <c r="H395" s="1"/>
      <c r="I395" s="1"/>
      <c r="J395" s="1"/>
      <c r="K395" s="1"/>
      <c r="L395" s="1"/>
      <c r="M395" s="1"/>
      <c r="N395" s="1"/>
      <c r="O395" s="1"/>
      <c r="P395" s="106"/>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row>
    <row r="396" spans="1:70" ht="14.25" customHeight="1" x14ac:dyDescent="0.3">
      <c r="A396" s="1"/>
      <c r="B396" s="1"/>
      <c r="C396" s="1"/>
      <c r="D396" s="1"/>
      <c r="E396" s="1"/>
      <c r="F396" s="1"/>
      <c r="G396" s="1"/>
      <c r="H396" s="1"/>
      <c r="I396" s="1"/>
      <c r="J396" s="1"/>
      <c r="K396" s="1"/>
      <c r="L396" s="1"/>
      <c r="M396" s="1"/>
      <c r="N396" s="1"/>
      <c r="O396" s="1"/>
      <c r="P396" s="106"/>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row>
    <row r="397" spans="1:70" ht="14.25" customHeight="1" x14ac:dyDescent="0.3">
      <c r="A397" s="1"/>
      <c r="B397" s="1"/>
      <c r="C397" s="1"/>
      <c r="D397" s="1"/>
      <c r="E397" s="1"/>
      <c r="F397" s="1"/>
      <c r="G397" s="1"/>
      <c r="H397" s="1"/>
      <c r="I397" s="1"/>
      <c r="J397" s="1"/>
      <c r="K397" s="1"/>
      <c r="L397" s="1"/>
      <c r="M397" s="1"/>
      <c r="N397" s="1"/>
      <c r="O397" s="1"/>
      <c r="P397" s="106"/>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row>
    <row r="398" spans="1:70" ht="14.25" customHeight="1" x14ac:dyDescent="0.3">
      <c r="A398" s="1"/>
      <c r="B398" s="1"/>
      <c r="C398" s="1"/>
      <c r="D398" s="1"/>
      <c r="E398" s="1"/>
      <c r="F398" s="1"/>
      <c r="G398" s="1"/>
      <c r="H398" s="1"/>
      <c r="I398" s="1"/>
      <c r="J398" s="1"/>
      <c r="K398" s="1"/>
      <c r="L398" s="1"/>
      <c r="M398" s="1"/>
      <c r="N398" s="1"/>
      <c r="O398" s="1"/>
      <c r="P398" s="106"/>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row>
    <row r="399" spans="1:70" ht="14.25" customHeight="1" x14ac:dyDescent="0.3">
      <c r="A399" s="1"/>
      <c r="B399" s="1"/>
      <c r="C399" s="1"/>
      <c r="D399" s="1"/>
      <c r="E399" s="1"/>
      <c r="F399" s="1"/>
      <c r="G399" s="1"/>
      <c r="H399" s="1"/>
      <c r="I399" s="1"/>
      <c r="J399" s="1"/>
      <c r="K399" s="1"/>
      <c r="L399" s="1"/>
      <c r="M399" s="1"/>
      <c r="N399" s="1"/>
      <c r="O399" s="1"/>
      <c r="P399" s="106"/>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row>
    <row r="400" spans="1:70" ht="14.25" customHeight="1" x14ac:dyDescent="0.3">
      <c r="A400" s="1"/>
      <c r="B400" s="1"/>
      <c r="C400" s="1"/>
      <c r="D400" s="1"/>
      <c r="E400" s="1"/>
      <c r="F400" s="1"/>
      <c r="G400" s="1"/>
      <c r="H400" s="1"/>
      <c r="I400" s="1"/>
      <c r="J400" s="1"/>
      <c r="K400" s="1"/>
      <c r="L400" s="1"/>
      <c r="M400" s="1"/>
      <c r="N400" s="1"/>
      <c r="O400" s="1"/>
      <c r="P400" s="106"/>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row>
    <row r="401" spans="1:70" ht="14.25" customHeight="1" x14ac:dyDescent="0.3">
      <c r="A401" s="1"/>
      <c r="B401" s="1"/>
      <c r="C401" s="1"/>
      <c r="D401" s="1"/>
      <c r="E401" s="1"/>
      <c r="F401" s="1"/>
      <c r="G401" s="1"/>
      <c r="H401" s="1"/>
      <c r="I401" s="1"/>
      <c r="J401" s="1"/>
      <c r="K401" s="1"/>
      <c r="L401" s="1"/>
      <c r="M401" s="1"/>
      <c r="N401" s="1"/>
      <c r="O401" s="1"/>
      <c r="P401" s="106"/>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row>
    <row r="402" spans="1:70" ht="14.25" customHeight="1" x14ac:dyDescent="0.3">
      <c r="A402" s="1"/>
      <c r="B402" s="1"/>
      <c r="C402" s="1"/>
      <c r="D402" s="1"/>
      <c r="E402" s="1"/>
      <c r="F402" s="1"/>
      <c r="G402" s="1"/>
      <c r="H402" s="1"/>
      <c r="I402" s="1"/>
      <c r="J402" s="1"/>
      <c r="K402" s="1"/>
      <c r="L402" s="1"/>
      <c r="M402" s="1"/>
      <c r="N402" s="1"/>
      <c r="O402" s="1"/>
      <c r="P402" s="106"/>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row>
    <row r="403" spans="1:70" ht="14.25" customHeight="1" x14ac:dyDescent="0.3">
      <c r="A403" s="1"/>
      <c r="B403" s="1"/>
      <c r="C403" s="1"/>
      <c r="D403" s="1"/>
      <c r="E403" s="1"/>
      <c r="F403" s="1"/>
      <c r="G403" s="1"/>
      <c r="H403" s="1"/>
      <c r="I403" s="1"/>
      <c r="J403" s="1"/>
      <c r="K403" s="1"/>
      <c r="L403" s="1"/>
      <c r="M403" s="1"/>
      <c r="N403" s="1"/>
      <c r="O403" s="1"/>
      <c r="P403" s="106"/>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row>
    <row r="404" spans="1:70" ht="14.25" customHeight="1" x14ac:dyDescent="0.3">
      <c r="A404" s="1"/>
      <c r="B404" s="1"/>
      <c r="C404" s="1"/>
      <c r="D404" s="1"/>
      <c r="E404" s="1"/>
      <c r="F404" s="1"/>
      <c r="G404" s="1"/>
      <c r="H404" s="1"/>
      <c r="I404" s="1"/>
      <c r="J404" s="1"/>
      <c r="K404" s="1"/>
      <c r="L404" s="1"/>
      <c r="M404" s="1"/>
      <c r="N404" s="1"/>
      <c r="O404" s="1"/>
      <c r="P404" s="106"/>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row>
    <row r="405" spans="1:70" ht="14.25" customHeight="1" x14ac:dyDescent="0.3">
      <c r="A405" s="1"/>
      <c r="B405" s="1"/>
      <c r="C405" s="1"/>
      <c r="D405" s="1"/>
      <c r="E405" s="1"/>
      <c r="F405" s="1"/>
      <c r="G405" s="1"/>
      <c r="H405" s="1"/>
      <c r="I405" s="1"/>
      <c r="J405" s="1"/>
      <c r="K405" s="1"/>
      <c r="L405" s="1"/>
      <c r="M405" s="1"/>
      <c r="N405" s="1"/>
      <c r="O405" s="1"/>
      <c r="P405" s="106"/>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row>
    <row r="406" spans="1:70" ht="14.25" customHeight="1" x14ac:dyDescent="0.3">
      <c r="A406" s="1"/>
      <c r="B406" s="1"/>
      <c r="C406" s="1"/>
      <c r="D406" s="1"/>
      <c r="E406" s="1"/>
      <c r="F406" s="1"/>
      <c r="G406" s="1"/>
      <c r="H406" s="1"/>
      <c r="I406" s="1"/>
      <c r="J406" s="1"/>
      <c r="K406" s="1"/>
      <c r="L406" s="1"/>
      <c r="M406" s="1"/>
      <c r="N406" s="1"/>
      <c r="O406" s="1"/>
      <c r="P406" s="106"/>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row>
    <row r="407" spans="1:70" ht="14.25" customHeight="1" x14ac:dyDescent="0.3">
      <c r="A407" s="1"/>
      <c r="B407" s="1"/>
      <c r="C407" s="1"/>
      <c r="D407" s="1"/>
      <c r="E407" s="1"/>
      <c r="F407" s="1"/>
      <c r="G407" s="1"/>
      <c r="H407" s="1"/>
      <c r="I407" s="1"/>
      <c r="J407" s="1"/>
      <c r="K407" s="1"/>
      <c r="L407" s="1"/>
      <c r="M407" s="1"/>
      <c r="N407" s="1"/>
      <c r="O407" s="1"/>
      <c r="P407" s="106"/>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row>
    <row r="408" spans="1:70" ht="14.25" customHeight="1" x14ac:dyDescent="0.3">
      <c r="A408" s="1"/>
      <c r="B408" s="1"/>
      <c r="C408" s="1"/>
      <c r="D408" s="1"/>
      <c r="E408" s="1"/>
      <c r="F408" s="1"/>
      <c r="G408" s="1"/>
      <c r="H408" s="1"/>
      <c r="I408" s="1"/>
      <c r="J408" s="1"/>
      <c r="K408" s="1"/>
      <c r="L408" s="1"/>
      <c r="M408" s="1"/>
      <c r="N408" s="1"/>
      <c r="O408" s="1"/>
      <c r="P408" s="106"/>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row>
    <row r="409" spans="1:70" ht="14.25" customHeight="1" x14ac:dyDescent="0.3">
      <c r="A409" s="1"/>
      <c r="B409" s="1"/>
      <c r="C409" s="1"/>
      <c r="D409" s="1"/>
      <c r="E409" s="1"/>
      <c r="F409" s="1"/>
      <c r="G409" s="1"/>
      <c r="H409" s="1"/>
      <c r="I409" s="1"/>
      <c r="J409" s="1"/>
      <c r="K409" s="1"/>
      <c r="L409" s="1"/>
      <c r="M409" s="1"/>
      <c r="N409" s="1"/>
      <c r="O409" s="1"/>
      <c r="P409" s="106"/>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row>
    <row r="410" spans="1:70" ht="14.25" customHeight="1" x14ac:dyDescent="0.3">
      <c r="A410" s="1"/>
      <c r="B410" s="1"/>
      <c r="C410" s="1"/>
      <c r="D410" s="1"/>
      <c r="E410" s="1"/>
      <c r="F410" s="1"/>
      <c r="G410" s="1"/>
      <c r="H410" s="1"/>
      <c r="I410" s="1"/>
      <c r="J410" s="1"/>
      <c r="K410" s="1"/>
      <c r="L410" s="1"/>
      <c r="M410" s="1"/>
      <c r="N410" s="1"/>
      <c r="O410" s="1"/>
      <c r="P410" s="106"/>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row>
    <row r="411" spans="1:70" ht="14.25" customHeight="1" x14ac:dyDescent="0.3">
      <c r="A411" s="1"/>
      <c r="B411" s="1"/>
      <c r="C411" s="1"/>
      <c r="D411" s="1"/>
      <c r="E411" s="1"/>
      <c r="F411" s="1"/>
      <c r="G411" s="1"/>
      <c r="H411" s="1"/>
      <c r="I411" s="1"/>
      <c r="J411" s="1"/>
      <c r="K411" s="1"/>
      <c r="L411" s="1"/>
      <c r="M411" s="1"/>
      <c r="N411" s="1"/>
      <c r="O411" s="1"/>
      <c r="P411" s="106"/>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row>
    <row r="412" spans="1:70" ht="14.25" customHeight="1" x14ac:dyDescent="0.3">
      <c r="A412" s="1"/>
      <c r="B412" s="1"/>
      <c r="C412" s="1"/>
      <c r="D412" s="1"/>
      <c r="E412" s="1"/>
      <c r="F412" s="1"/>
      <c r="G412" s="1"/>
      <c r="H412" s="1"/>
      <c r="I412" s="1"/>
      <c r="J412" s="1"/>
      <c r="K412" s="1"/>
      <c r="L412" s="1"/>
      <c r="M412" s="1"/>
      <c r="N412" s="1"/>
      <c r="O412" s="1"/>
      <c r="P412" s="106"/>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row>
    <row r="413" spans="1:70" ht="14.25" customHeight="1" x14ac:dyDescent="0.3">
      <c r="A413" s="1"/>
      <c r="B413" s="1"/>
      <c r="C413" s="1"/>
      <c r="D413" s="1"/>
      <c r="E413" s="1"/>
      <c r="F413" s="1"/>
      <c r="G413" s="1"/>
      <c r="H413" s="1"/>
      <c r="I413" s="1"/>
      <c r="J413" s="1"/>
      <c r="K413" s="1"/>
      <c r="L413" s="1"/>
      <c r="M413" s="1"/>
      <c r="N413" s="1"/>
      <c r="O413" s="1"/>
      <c r="P413" s="106"/>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row>
    <row r="414" spans="1:70" ht="14.25" customHeight="1" x14ac:dyDescent="0.3">
      <c r="A414" s="1"/>
      <c r="B414" s="1"/>
      <c r="C414" s="1"/>
      <c r="D414" s="1"/>
      <c r="E414" s="1"/>
      <c r="F414" s="1"/>
      <c r="G414" s="1"/>
      <c r="H414" s="1"/>
      <c r="I414" s="1"/>
      <c r="J414" s="1"/>
      <c r="K414" s="1"/>
      <c r="L414" s="1"/>
      <c r="M414" s="1"/>
      <c r="N414" s="1"/>
      <c r="O414" s="1"/>
      <c r="P414" s="106"/>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row>
    <row r="415" spans="1:70" ht="14.25" customHeight="1" x14ac:dyDescent="0.3">
      <c r="A415" s="1"/>
      <c r="B415" s="1"/>
      <c r="C415" s="1"/>
      <c r="D415" s="1"/>
      <c r="E415" s="1"/>
      <c r="F415" s="1"/>
      <c r="G415" s="1"/>
      <c r="H415" s="1"/>
      <c r="I415" s="1"/>
      <c r="J415" s="1"/>
      <c r="K415" s="1"/>
      <c r="L415" s="1"/>
      <c r="M415" s="1"/>
      <c r="N415" s="1"/>
      <c r="O415" s="1"/>
      <c r="P415" s="106"/>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row>
    <row r="416" spans="1:70" ht="14.25" customHeight="1" x14ac:dyDescent="0.3">
      <c r="A416" s="1"/>
      <c r="B416" s="1"/>
      <c r="C416" s="1"/>
      <c r="D416" s="1"/>
      <c r="E416" s="1"/>
      <c r="F416" s="1"/>
      <c r="G416" s="1"/>
      <c r="H416" s="1"/>
      <c r="I416" s="1"/>
      <c r="J416" s="1"/>
      <c r="K416" s="1"/>
      <c r="L416" s="1"/>
      <c r="M416" s="1"/>
      <c r="N416" s="1"/>
      <c r="O416" s="1"/>
      <c r="P416" s="106"/>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row>
    <row r="417" spans="1:70" ht="14.25" customHeight="1" x14ac:dyDescent="0.3">
      <c r="A417" s="1"/>
      <c r="B417" s="1"/>
      <c r="C417" s="1"/>
      <c r="D417" s="1"/>
      <c r="E417" s="1"/>
      <c r="F417" s="1"/>
      <c r="G417" s="1"/>
      <c r="H417" s="1"/>
      <c r="I417" s="1"/>
      <c r="J417" s="1"/>
      <c r="K417" s="1"/>
      <c r="L417" s="1"/>
      <c r="M417" s="1"/>
      <c r="N417" s="1"/>
      <c r="O417" s="1"/>
      <c r="P417" s="106"/>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row>
    <row r="418" spans="1:70" ht="14.25" customHeight="1" x14ac:dyDescent="0.3">
      <c r="A418" s="1"/>
      <c r="B418" s="1"/>
      <c r="C418" s="1"/>
      <c r="D418" s="1"/>
      <c r="E418" s="1"/>
      <c r="F418" s="1"/>
      <c r="G418" s="1"/>
      <c r="H418" s="1"/>
      <c r="I418" s="1"/>
      <c r="J418" s="1"/>
      <c r="K418" s="1"/>
      <c r="L418" s="1"/>
      <c r="M418" s="1"/>
      <c r="N418" s="1"/>
      <c r="O418" s="1"/>
      <c r="P418" s="106"/>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row>
    <row r="419" spans="1:70" ht="14.25" customHeight="1" x14ac:dyDescent="0.3">
      <c r="A419" s="1"/>
      <c r="B419" s="1"/>
      <c r="C419" s="1"/>
      <c r="D419" s="1"/>
      <c r="E419" s="1"/>
      <c r="F419" s="1"/>
      <c r="G419" s="1"/>
      <c r="H419" s="1"/>
      <c r="I419" s="1"/>
      <c r="J419" s="1"/>
      <c r="K419" s="1"/>
      <c r="L419" s="1"/>
      <c r="M419" s="1"/>
      <c r="N419" s="1"/>
      <c r="O419" s="1"/>
      <c r="P419" s="106"/>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row>
    <row r="420" spans="1:70" ht="14.25" customHeight="1" x14ac:dyDescent="0.3">
      <c r="A420" s="1"/>
      <c r="B420" s="1"/>
      <c r="C420" s="1"/>
      <c r="D420" s="1"/>
      <c r="E420" s="1"/>
      <c r="F420" s="1"/>
      <c r="G420" s="1"/>
      <c r="H420" s="1"/>
      <c r="I420" s="1"/>
      <c r="J420" s="1"/>
      <c r="K420" s="1"/>
      <c r="L420" s="1"/>
      <c r="M420" s="1"/>
      <c r="N420" s="1"/>
      <c r="O420" s="1"/>
      <c r="P420" s="106"/>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row>
    <row r="421" spans="1:70" ht="14.25" customHeight="1" x14ac:dyDescent="0.3">
      <c r="A421" s="1"/>
      <c r="B421" s="1"/>
      <c r="C421" s="1"/>
      <c r="D421" s="1"/>
      <c r="E421" s="1"/>
      <c r="F421" s="1"/>
      <c r="G421" s="1"/>
      <c r="H421" s="1"/>
      <c r="I421" s="1"/>
      <c r="J421" s="1"/>
      <c r="K421" s="1"/>
      <c r="L421" s="1"/>
      <c r="M421" s="1"/>
      <c r="N421" s="1"/>
      <c r="O421" s="1"/>
      <c r="P421" s="106"/>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row>
    <row r="422" spans="1:70" ht="14.25" customHeight="1" x14ac:dyDescent="0.3">
      <c r="A422" s="1"/>
      <c r="B422" s="1"/>
      <c r="C422" s="1"/>
      <c r="D422" s="1"/>
      <c r="E422" s="1"/>
      <c r="F422" s="1"/>
      <c r="G422" s="1"/>
      <c r="H422" s="1"/>
      <c r="I422" s="1"/>
      <c r="J422" s="1"/>
      <c r="K422" s="1"/>
      <c r="L422" s="1"/>
      <c r="M422" s="1"/>
      <c r="N422" s="1"/>
      <c r="O422" s="1"/>
      <c r="P422" s="106"/>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row>
    <row r="423" spans="1:70" ht="14.25" customHeight="1" x14ac:dyDescent="0.3">
      <c r="A423" s="1"/>
      <c r="B423" s="1"/>
      <c r="C423" s="1"/>
      <c r="D423" s="1"/>
      <c r="E423" s="1"/>
      <c r="F423" s="1"/>
      <c r="G423" s="1"/>
      <c r="H423" s="1"/>
      <c r="I423" s="1"/>
      <c r="J423" s="1"/>
      <c r="K423" s="1"/>
      <c r="L423" s="1"/>
      <c r="M423" s="1"/>
      <c r="N423" s="1"/>
      <c r="O423" s="1"/>
      <c r="P423" s="106"/>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row>
    <row r="424" spans="1:70" ht="14.25" customHeight="1" x14ac:dyDescent="0.3">
      <c r="A424" s="1"/>
      <c r="B424" s="1"/>
      <c r="C424" s="1"/>
      <c r="D424" s="1"/>
      <c r="E424" s="1"/>
      <c r="F424" s="1"/>
      <c r="G424" s="1"/>
      <c r="H424" s="1"/>
      <c r="I424" s="1"/>
      <c r="J424" s="1"/>
      <c r="K424" s="1"/>
      <c r="L424" s="1"/>
      <c r="M424" s="1"/>
      <c r="N424" s="1"/>
      <c r="O424" s="1"/>
      <c r="P424" s="106"/>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row>
    <row r="425" spans="1:70" ht="14.25" customHeight="1" x14ac:dyDescent="0.3">
      <c r="A425" s="1"/>
      <c r="B425" s="1"/>
      <c r="C425" s="1"/>
      <c r="D425" s="1"/>
      <c r="E425" s="1"/>
      <c r="F425" s="1"/>
      <c r="G425" s="1"/>
      <c r="H425" s="1"/>
      <c r="I425" s="1"/>
      <c r="J425" s="1"/>
      <c r="K425" s="1"/>
      <c r="L425" s="1"/>
      <c r="M425" s="1"/>
      <c r="N425" s="1"/>
      <c r="O425" s="1"/>
      <c r="P425" s="106"/>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row>
    <row r="426" spans="1:70" ht="14.25" customHeight="1" x14ac:dyDescent="0.3">
      <c r="A426" s="1"/>
      <c r="B426" s="1"/>
      <c r="C426" s="1"/>
      <c r="D426" s="1"/>
      <c r="E426" s="1"/>
      <c r="F426" s="1"/>
      <c r="G426" s="1"/>
      <c r="H426" s="1"/>
      <c r="I426" s="1"/>
      <c r="J426" s="1"/>
      <c r="K426" s="1"/>
      <c r="L426" s="1"/>
      <c r="M426" s="1"/>
      <c r="N426" s="1"/>
      <c r="O426" s="1"/>
      <c r="P426" s="106"/>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row>
    <row r="427" spans="1:70" ht="14.25" customHeight="1" x14ac:dyDescent="0.3">
      <c r="A427" s="1"/>
      <c r="B427" s="1"/>
      <c r="C427" s="1"/>
      <c r="D427" s="1"/>
      <c r="E427" s="1"/>
      <c r="F427" s="1"/>
      <c r="G427" s="1"/>
      <c r="H427" s="1"/>
      <c r="I427" s="1"/>
      <c r="J427" s="1"/>
      <c r="K427" s="1"/>
      <c r="L427" s="1"/>
      <c r="M427" s="1"/>
      <c r="N427" s="1"/>
      <c r="O427" s="1"/>
      <c r="P427" s="106"/>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row>
    <row r="428" spans="1:70" ht="14.25" customHeight="1" x14ac:dyDescent="0.3">
      <c r="A428" s="1"/>
      <c r="B428" s="1"/>
      <c r="C428" s="1"/>
      <c r="D428" s="1"/>
      <c r="E428" s="1"/>
      <c r="F428" s="1"/>
      <c r="G428" s="1"/>
      <c r="H428" s="1"/>
      <c r="I428" s="1"/>
      <c r="J428" s="1"/>
      <c r="K428" s="1"/>
      <c r="L428" s="1"/>
      <c r="M428" s="1"/>
      <c r="N428" s="1"/>
      <c r="O428" s="1"/>
      <c r="P428" s="106"/>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row>
    <row r="429" spans="1:70" ht="14.25" customHeight="1" x14ac:dyDescent="0.3">
      <c r="A429" s="1"/>
      <c r="B429" s="1"/>
      <c r="C429" s="1"/>
      <c r="D429" s="1"/>
      <c r="E429" s="1"/>
      <c r="F429" s="1"/>
      <c r="G429" s="1"/>
      <c r="H429" s="1"/>
      <c r="I429" s="1"/>
      <c r="J429" s="1"/>
      <c r="K429" s="1"/>
      <c r="L429" s="1"/>
      <c r="M429" s="1"/>
      <c r="N429" s="1"/>
      <c r="O429" s="1"/>
      <c r="P429" s="106"/>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row>
    <row r="430" spans="1:70" ht="14.25" customHeight="1" x14ac:dyDescent="0.3">
      <c r="A430" s="1"/>
      <c r="B430" s="1"/>
      <c r="C430" s="1"/>
      <c r="D430" s="1"/>
      <c r="E430" s="1"/>
      <c r="F430" s="1"/>
      <c r="G430" s="1"/>
      <c r="H430" s="1"/>
      <c r="I430" s="1"/>
      <c r="J430" s="1"/>
      <c r="K430" s="1"/>
      <c r="L430" s="1"/>
      <c r="M430" s="1"/>
      <c r="N430" s="1"/>
      <c r="O430" s="1"/>
      <c r="P430" s="106"/>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row>
    <row r="431" spans="1:70" ht="14.25" customHeight="1" x14ac:dyDescent="0.3">
      <c r="A431" s="1"/>
      <c r="B431" s="1"/>
      <c r="C431" s="1"/>
      <c r="D431" s="1"/>
      <c r="E431" s="1"/>
      <c r="F431" s="1"/>
      <c r="G431" s="1"/>
      <c r="H431" s="1"/>
      <c r="I431" s="1"/>
      <c r="J431" s="1"/>
      <c r="K431" s="1"/>
      <c r="L431" s="1"/>
      <c r="M431" s="1"/>
      <c r="N431" s="1"/>
      <c r="O431" s="1"/>
      <c r="P431" s="106"/>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row>
    <row r="432" spans="1:70" ht="14.25" customHeight="1" x14ac:dyDescent="0.3">
      <c r="A432" s="1"/>
      <c r="B432" s="1"/>
      <c r="C432" s="1"/>
      <c r="D432" s="1"/>
      <c r="E432" s="1"/>
      <c r="F432" s="1"/>
      <c r="G432" s="1"/>
      <c r="H432" s="1"/>
      <c r="I432" s="1"/>
      <c r="J432" s="1"/>
      <c r="K432" s="1"/>
      <c r="L432" s="1"/>
      <c r="M432" s="1"/>
      <c r="N432" s="1"/>
      <c r="O432" s="1"/>
      <c r="P432" s="106"/>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row>
    <row r="433" spans="1:70" ht="14.25" customHeight="1" x14ac:dyDescent="0.3">
      <c r="A433" s="1"/>
      <c r="B433" s="1"/>
      <c r="C433" s="1"/>
      <c r="D433" s="1"/>
      <c r="E433" s="1"/>
      <c r="F433" s="1"/>
      <c r="G433" s="1"/>
      <c r="H433" s="1"/>
      <c r="I433" s="1"/>
      <c r="J433" s="1"/>
      <c r="K433" s="1"/>
      <c r="L433" s="1"/>
      <c r="M433" s="1"/>
      <c r="N433" s="1"/>
      <c r="O433" s="1"/>
      <c r="P433" s="106"/>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row>
    <row r="434" spans="1:70" ht="14.25" customHeight="1" x14ac:dyDescent="0.3">
      <c r="A434" s="1"/>
      <c r="B434" s="1"/>
      <c r="C434" s="1"/>
      <c r="D434" s="1"/>
      <c r="E434" s="1"/>
      <c r="F434" s="1"/>
      <c r="G434" s="1"/>
      <c r="H434" s="1"/>
      <c r="I434" s="1"/>
      <c r="J434" s="1"/>
      <c r="K434" s="1"/>
      <c r="L434" s="1"/>
      <c r="M434" s="1"/>
      <c r="N434" s="1"/>
      <c r="O434" s="1"/>
      <c r="P434" s="106"/>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row>
    <row r="435" spans="1:70" ht="14.25" customHeight="1" x14ac:dyDescent="0.3">
      <c r="A435" s="1"/>
      <c r="B435" s="1"/>
      <c r="C435" s="1"/>
      <c r="D435" s="1"/>
      <c r="E435" s="1"/>
      <c r="F435" s="1"/>
      <c r="G435" s="1"/>
      <c r="H435" s="1"/>
      <c r="I435" s="1"/>
      <c r="J435" s="1"/>
      <c r="K435" s="1"/>
      <c r="L435" s="1"/>
      <c r="M435" s="1"/>
      <c r="N435" s="1"/>
      <c r="O435" s="1"/>
      <c r="P435" s="106"/>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row>
    <row r="436" spans="1:70" ht="14.25" customHeight="1" x14ac:dyDescent="0.3">
      <c r="A436" s="1"/>
      <c r="B436" s="1"/>
      <c r="C436" s="1"/>
      <c r="D436" s="1"/>
      <c r="E436" s="1"/>
      <c r="F436" s="1"/>
      <c r="G436" s="1"/>
      <c r="H436" s="1"/>
      <c r="I436" s="1"/>
      <c r="J436" s="1"/>
      <c r="K436" s="1"/>
      <c r="L436" s="1"/>
      <c r="M436" s="1"/>
      <c r="N436" s="1"/>
      <c r="O436" s="1"/>
      <c r="P436" s="106"/>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row>
    <row r="437" spans="1:70" ht="14.25" customHeight="1" x14ac:dyDescent="0.3">
      <c r="A437" s="1"/>
      <c r="B437" s="1"/>
      <c r="C437" s="1"/>
      <c r="D437" s="1"/>
      <c r="E437" s="1"/>
      <c r="F437" s="1"/>
      <c r="G437" s="1"/>
      <c r="H437" s="1"/>
      <c r="I437" s="1"/>
      <c r="J437" s="1"/>
      <c r="K437" s="1"/>
      <c r="L437" s="1"/>
      <c r="M437" s="1"/>
      <c r="N437" s="1"/>
      <c r="O437" s="1"/>
      <c r="P437" s="106"/>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row>
    <row r="438" spans="1:70" ht="14.25" customHeight="1" x14ac:dyDescent="0.3">
      <c r="A438" s="1"/>
      <c r="B438" s="1"/>
      <c r="C438" s="1"/>
      <c r="D438" s="1"/>
      <c r="E438" s="1"/>
      <c r="F438" s="1"/>
      <c r="G438" s="1"/>
      <c r="H438" s="1"/>
      <c r="I438" s="1"/>
      <c r="J438" s="1"/>
      <c r="K438" s="1"/>
      <c r="L438" s="1"/>
      <c r="M438" s="1"/>
      <c r="N438" s="1"/>
      <c r="O438" s="1"/>
      <c r="P438" s="106"/>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row>
    <row r="439" spans="1:70" ht="14.25" customHeight="1" x14ac:dyDescent="0.3">
      <c r="A439" s="1"/>
      <c r="B439" s="1"/>
      <c r="C439" s="1"/>
      <c r="D439" s="1"/>
      <c r="E439" s="1"/>
      <c r="F439" s="1"/>
      <c r="G439" s="1"/>
      <c r="H439" s="1"/>
      <c r="I439" s="1"/>
      <c r="J439" s="1"/>
      <c r="K439" s="1"/>
      <c r="L439" s="1"/>
      <c r="M439" s="1"/>
      <c r="N439" s="1"/>
      <c r="O439" s="1"/>
      <c r="P439" s="106"/>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row>
    <row r="440" spans="1:70" ht="14.25" customHeight="1" x14ac:dyDescent="0.3">
      <c r="A440" s="1"/>
      <c r="B440" s="1"/>
      <c r="C440" s="1"/>
      <c r="D440" s="1"/>
      <c r="E440" s="1"/>
      <c r="F440" s="1"/>
      <c r="G440" s="1"/>
      <c r="H440" s="1"/>
      <c r="I440" s="1"/>
      <c r="J440" s="1"/>
      <c r="K440" s="1"/>
      <c r="L440" s="1"/>
      <c r="M440" s="1"/>
      <c r="N440" s="1"/>
      <c r="O440" s="1"/>
      <c r="P440" s="106"/>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row>
    <row r="441" spans="1:70" ht="14.25" customHeight="1" x14ac:dyDescent="0.3">
      <c r="A441" s="1"/>
      <c r="B441" s="1"/>
      <c r="C441" s="1"/>
      <c r="D441" s="1"/>
      <c r="E441" s="1"/>
      <c r="F441" s="1"/>
      <c r="G441" s="1"/>
      <c r="H441" s="1"/>
      <c r="I441" s="1"/>
      <c r="J441" s="1"/>
      <c r="K441" s="1"/>
      <c r="L441" s="1"/>
      <c r="M441" s="1"/>
      <c r="N441" s="1"/>
      <c r="O441" s="1"/>
      <c r="P441" s="106"/>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row>
    <row r="442" spans="1:70" ht="14.25" customHeight="1" x14ac:dyDescent="0.3">
      <c r="A442" s="1"/>
      <c r="B442" s="1"/>
      <c r="C442" s="1"/>
      <c r="D442" s="1"/>
      <c r="E442" s="1"/>
      <c r="F442" s="1"/>
      <c r="G442" s="1"/>
      <c r="H442" s="1"/>
      <c r="I442" s="1"/>
      <c r="J442" s="1"/>
      <c r="K442" s="1"/>
      <c r="L442" s="1"/>
      <c r="M442" s="1"/>
      <c r="N442" s="1"/>
      <c r="O442" s="1"/>
      <c r="P442" s="106"/>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row>
    <row r="443" spans="1:70" ht="14.25" customHeight="1" x14ac:dyDescent="0.3">
      <c r="A443" s="1"/>
      <c r="B443" s="1"/>
      <c r="C443" s="1"/>
      <c r="D443" s="1"/>
      <c r="E443" s="1"/>
      <c r="F443" s="1"/>
      <c r="G443" s="1"/>
      <c r="H443" s="1"/>
      <c r="I443" s="1"/>
      <c r="J443" s="1"/>
      <c r="K443" s="1"/>
      <c r="L443" s="1"/>
      <c r="M443" s="1"/>
      <c r="N443" s="1"/>
      <c r="O443" s="1"/>
      <c r="P443" s="106"/>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row>
    <row r="444" spans="1:70" ht="14.25" customHeight="1" x14ac:dyDescent="0.3">
      <c r="A444" s="1"/>
      <c r="B444" s="1"/>
      <c r="C444" s="1"/>
      <c r="D444" s="1"/>
      <c r="E444" s="1"/>
      <c r="F444" s="1"/>
      <c r="G444" s="1"/>
      <c r="H444" s="1"/>
      <c r="I444" s="1"/>
      <c r="J444" s="1"/>
      <c r="K444" s="1"/>
      <c r="L444" s="1"/>
      <c r="M444" s="1"/>
      <c r="N444" s="1"/>
      <c r="O444" s="1"/>
      <c r="P444" s="106"/>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row>
    <row r="445" spans="1:70" ht="14.25" customHeight="1" x14ac:dyDescent="0.3">
      <c r="A445" s="1"/>
      <c r="B445" s="1"/>
      <c r="C445" s="1"/>
      <c r="D445" s="1"/>
      <c r="E445" s="1"/>
      <c r="F445" s="1"/>
      <c r="G445" s="1"/>
      <c r="H445" s="1"/>
      <c r="I445" s="1"/>
      <c r="J445" s="1"/>
      <c r="K445" s="1"/>
      <c r="L445" s="1"/>
      <c r="M445" s="1"/>
      <c r="N445" s="1"/>
      <c r="O445" s="1"/>
      <c r="P445" s="106"/>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row>
    <row r="446" spans="1:70" ht="14.25" customHeight="1" x14ac:dyDescent="0.3">
      <c r="A446" s="1"/>
      <c r="B446" s="1"/>
      <c r="C446" s="1"/>
      <c r="D446" s="1"/>
      <c r="E446" s="1"/>
      <c r="F446" s="1"/>
      <c r="G446" s="1"/>
      <c r="H446" s="1"/>
      <c r="I446" s="1"/>
      <c r="J446" s="1"/>
      <c r="K446" s="1"/>
      <c r="L446" s="1"/>
      <c r="M446" s="1"/>
      <c r="N446" s="1"/>
      <c r="O446" s="1"/>
      <c r="P446" s="106"/>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row>
    <row r="447" spans="1:70" ht="14.25" customHeight="1" x14ac:dyDescent="0.3">
      <c r="A447" s="1"/>
      <c r="B447" s="1"/>
      <c r="C447" s="1"/>
      <c r="D447" s="1"/>
      <c r="E447" s="1"/>
      <c r="F447" s="1"/>
      <c r="G447" s="1"/>
      <c r="H447" s="1"/>
      <c r="I447" s="1"/>
      <c r="J447" s="1"/>
      <c r="K447" s="1"/>
      <c r="L447" s="1"/>
      <c r="M447" s="1"/>
      <c r="N447" s="1"/>
      <c r="O447" s="1"/>
      <c r="P447" s="106"/>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row>
    <row r="448" spans="1:70" ht="14.25" customHeight="1" x14ac:dyDescent="0.3">
      <c r="A448" s="1"/>
      <c r="B448" s="1"/>
      <c r="C448" s="1"/>
      <c r="D448" s="1"/>
      <c r="E448" s="1"/>
      <c r="F448" s="1"/>
      <c r="G448" s="1"/>
      <c r="H448" s="1"/>
      <c r="I448" s="1"/>
      <c r="J448" s="1"/>
      <c r="K448" s="1"/>
      <c r="L448" s="1"/>
      <c r="M448" s="1"/>
      <c r="N448" s="1"/>
      <c r="O448" s="1"/>
      <c r="P448" s="106"/>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row>
    <row r="449" spans="1:70" ht="14.25" customHeight="1" x14ac:dyDescent="0.3">
      <c r="A449" s="1"/>
      <c r="B449" s="1"/>
      <c r="C449" s="1"/>
      <c r="D449" s="1"/>
      <c r="E449" s="1"/>
      <c r="F449" s="1"/>
      <c r="G449" s="1"/>
      <c r="H449" s="1"/>
      <c r="I449" s="1"/>
      <c r="J449" s="1"/>
      <c r="K449" s="1"/>
      <c r="L449" s="1"/>
      <c r="M449" s="1"/>
      <c r="N449" s="1"/>
      <c r="O449" s="1"/>
      <c r="P449" s="106"/>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row>
    <row r="450" spans="1:70" ht="14.25" customHeight="1" x14ac:dyDescent="0.3">
      <c r="A450" s="1"/>
      <c r="B450" s="1"/>
      <c r="C450" s="1"/>
      <c r="D450" s="1"/>
      <c r="E450" s="1"/>
      <c r="F450" s="1"/>
      <c r="G450" s="1"/>
      <c r="H450" s="1"/>
      <c r="I450" s="1"/>
      <c r="J450" s="1"/>
      <c r="K450" s="1"/>
      <c r="L450" s="1"/>
      <c r="M450" s="1"/>
      <c r="N450" s="1"/>
      <c r="O450" s="1"/>
      <c r="P450" s="106"/>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row>
    <row r="451" spans="1:70" ht="14.25" customHeight="1" x14ac:dyDescent="0.3">
      <c r="A451" s="1"/>
      <c r="B451" s="1"/>
      <c r="C451" s="1"/>
      <c r="D451" s="1"/>
      <c r="E451" s="1"/>
      <c r="F451" s="1"/>
      <c r="G451" s="1"/>
      <c r="H451" s="1"/>
      <c r="I451" s="1"/>
      <c r="J451" s="1"/>
      <c r="K451" s="1"/>
      <c r="L451" s="1"/>
      <c r="M451" s="1"/>
      <c r="N451" s="1"/>
      <c r="O451" s="1"/>
      <c r="P451" s="106"/>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row>
    <row r="452" spans="1:70" ht="14.25" customHeight="1" x14ac:dyDescent="0.3">
      <c r="A452" s="1"/>
      <c r="B452" s="1"/>
      <c r="C452" s="1"/>
      <c r="D452" s="1"/>
      <c r="E452" s="1"/>
      <c r="F452" s="1"/>
      <c r="G452" s="1"/>
      <c r="H452" s="1"/>
      <c r="I452" s="1"/>
      <c r="J452" s="1"/>
      <c r="K452" s="1"/>
      <c r="L452" s="1"/>
      <c r="M452" s="1"/>
      <c r="N452" s="1"/>
      <c r="O452" s="1"/>
      <c r="P452" s="106"/>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row>
    <row r="453" spans="1:70" ht="14.25" customHeight="1" x14ac:dyDescent="0.3">
      <c r="A453" s="1"/>
      <c r="B453" s="1"/>
      <c r="C453" s="1"/>
      <c r="D453" s="1"/>
      <c r="E453" s="1"/>
      <c r="F453" s="1"/>
      <c r="G453" s="1"/>
      <c r="H453" s="1"/>
      <c r="I453" s="1"/>
      <c r="J453" s="1"/>
      <c r="K453" s="1"/>
      <c r="L453" s="1"/>
      <c r="M453" s="1"/>
      <c r="N453" s="1"/>
      <c r="O453" s="1"/>
      <c r="P453" s="106"/>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row>
    <row r="454" spans="1:70" ht="14.25" customHeight="1" x14ac:dyDescent="0.3">
      <c r="A454" s="1"/>
      <c r="B454" s="1"/>
      <c r="C454" s="1"/>
      <c r="D454" s="1"/>
      <c r="E454" s="1"/>
      <c r="F454" s="1"/>
      <c r="G454" s="1"/>
      <c r="H454" s="1"/>
      <c r="I454" s="1"/>
      <c r="J454" s="1"/>
      <c r="K454" s="1"/>
      <c r="L454" s="1"/>
      <c r="M454" s="1"/>
      <c r="N454" s="1"/>
      <c r="O454" s="1"/>
      <c r="P454" s="106"/>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row>
    <row r="455" spans="1:70" ht="14.25" customHeight="1" x14ac:dyDescent="0.3">
      <c r="A455" s="1"/>
      <c r="B455" s="1"/>
      <c r="C455" s="1"/>
      <c r="D455" s="1"/>
      <c r="E455" s="1"/>
      <c r="F455" s="1"/>
      <c r="G455" s="1"/>
      <c r="H455" s="1"/>
      <c r="I455" s="1"/>
      <c r="J455" s="1"/>
      <c r="K455" s="1"/>
      <c r="L455" s="1"/>
      <c r="M455" s="1"/>
      <c r="N455" s="1"/>
      <c r="O455" s="1"/>
      <c r="P455" s="106"/>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row>
    <row r="456" spans="1:70" ht="14.25" customHeight="1" x14ac:dyDescent="0.3">
      <c r="A456" s="1"/>
      <c r="B456" s="1"/>
      <c r="C456" s="1"/>
      <c r="D456" s="1"/>
      <c r="E456" s="1"/>
      <c r="F456" s="1"/>
      <c r="G456" s="1"/>
      <c r="H456" s="1"/>
      <c r="I456" s="1"/>
      <c r="J456" s="1"/>
      <c r="K456" s="1"/>
      <c r="L456" s="1"/>
      <c r="M456" s="1"/>
      <c r="N456" s="1"/>
      <c r="O456" s="1"/>
      <c r="P456" s="106"/>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row>
    <row r="457" spans="1:70" ht="14.25" customHeight="1" x14ac:dyDescent="0.3">
      <c r="A457" s="1"/>
      <c r="B457" s="1"/>
      <c r="C457" s="1"/>
      <c r="D457" s="1"/>
      <c r="E457" s="1"/>
      <c r="F457" s="1"/>
      <c r="G457" s="1"/>
      <c r="H457" s="1"/>
      <c r="I457" s="1"/>
      <c r="J457" s="1"/>
      <c r="K457" s="1"/>
      <c r="L457" s="1"/>
      <c r="M457" s="1"/>
      <c r="N457" s="1"/>
      <c r="O457" s="1"/>
      <c r="P457" s="106"/>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row>
    <row r="458" spans="1:70" ht="14.25" customHeight="1" x14ac:dyDescent="0.3">
      <c r="A458" s="1"/>
      <c r="B458" s="1"/>
      <c r="C458" s="1"/>
      <c r="D458" s="1"/>
      <c r="E458" s="1"/>
      <c r="F458" s="1"/>
      <c r="G458" s="1"/>
      <c r="H458" s="1"/>
      <c r="I458" s="1"/>
      <c r="J458" s="1"/>
      <c r="K458" s="1"/>
      <c r="L458" s="1"/>
      <c r="M458" s="1"/>
      <c r="N458" s="1"/>
      <c r="O458" s="1"/>
      <c r="P458" s="106"/>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row>
    <row r="459" spans="1:70" ht="14.25" customHeight="1" x14ac:dyDescent="0.3">
      <c r="A459" s="1"/>
      <c r="B459" s="1"/>
      <c r="C459" s="1"/>
      <c r="D459" s="1"/>
      <c r="E459" s="1"/>
      <c r="F459" s="1"/>
      <c r="G459" s="1"/>
      <c r="H459" s="1"/>
      <c r="I459" s="1"/>
      <c r="J459" s="1"/>
      <c r="K459" s="1"/>
      <c r="L459" s="1"/>
      <c r="M459" s="1"/>
      <c r="N459" s="1"/>
      <c r="O459" s="1"/>
      <c r="P459" s="106"/>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row>
    <row r="460" spans="1:70" ht="14.25" customHeight="1" x14ac:dyDescent="0.3">
      <c r="A460" s="1"/>
      <c r="B460" s="1"/>
      <c r="C460" s="1"/>
      <c r="D460" s="1"/>
      <c r="E460" s="1"/>
      <c r="F460" s="1"/>
      <c r="G460" s="1"/>
      <c r="H460" s="1"/>
      <c r="I460" s="1"/>
      <c r="J460" s="1"/>
      <c r="K460" s="1"/>
      <c r="L460" s="1"/>
      <c r="M460" s="1"/>
      <c r="N460" s="1"/>
      <c r="O460" s="1"/>
      <c r="P460" s="106"/>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row>
    <row r="461" spans="1:70" ht="14.25" customHeight="1" x14ac:dyDescent="0.3">
      <c r="A461" s="1"/>
      <c r="B461" s="1"/>
      <c r="C461" s="1"/>
      <c r="D461" s="1"/>
      <c r="E461" s="1"/>
      <c r="F461" s="1"/>
      <c r="G461" s="1"/>
      <c r="H461" s="1"/>
      <c r="I461" s="1"/>
      <c r="J461" s="1"/>
      <c r="K461" s="1"/>
      <c r="L461" s="1"/>
      <c r="M461" s="1"/>
      <c r="N461" s="1"/>
      <c r="O461" s="1"/>
      <c r="P461" s="106"/>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row>
    <row r="462" spans="1:70" ht="14.25" customHeight="1" x14ac:dyDescent="0.3">
      <c r="A462" s="1"/>
      <c r="B462" s="1"/>
      <c r="C462" s="1"/>
      <c r="D462" s="1"/>
      <c r="E462" s="1"/>
      <c r="F462" s="1"/>
      <c r="G462" s="1"/>
      <c r="H462" s="1"/>
      <c r="I462" s="1"/>
      <c r="J462" s="1"/>
      <c r="K462" s="1"/>
      <c r="L462" s="1"/>
      <c r="M462" s="1"/>
      <c r="N462" s="1"/>
      <c r="O462" s="1"/>
      <c r="P462" s="106"/>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row>
    <row r="463" spans="1:70" ht="14.25" customHeight="1" x14ac:dyDescent="0.3">
      <c r="A463" s="1"/>
      <c r="B463" s="1"/>
      <c r="C463" s="1"/>
      <c r="D463" s="1"/>
      <c r="E463" s="1"/>
      <c r="F463" s="1"/>
      <c r="G463" s="1"/>
      <c r="H463" s="1"/>
      <c r="I463" s="1"/>
      <c r="J463" s="1"/>
      <c r="K463" s="1"/>
      <c r="L463" s="1"/>
      <c r="M463" s="1"/>
      <c r="N463" s="1"/>
      <c r="O463" s="1"/>
      <c r="P463" s="106"/>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row>
    <row r="464" spans="1:70" ht="14.25" customHeight="1" x14ac:dyDescent="0.3">
      <c r="A464" s="1"/>
      <c r="B464" s="1"/>
      <c r="C464" s="1"/>
      <c r="D464" s="1"/>
      <c r="E464" s="1"/>
      <c r="F464" s="1"/>
      <c r="G464" s="1"/>
      <c r="H464" s="1"/>
      <c r="I464" s="1"/>
      <c r="J464" s="1"/>
      <c r="K464" s="1"/>
      <c r="L464" s="1"/>
      <c r="M464" s="1"/>
      <c r="N464" s="1"/>
      <c r="O464" s="1"/>
      <c r="P464" s="106"/>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row>
    <row r="465" spans="1:70" ht="14.25" customHeight="1" x14ac:dyDescent="0.3">
      <c r="A465" s="1"/>
      <c r="B465" s="1"/>
      <c r="C465" s="1"/>
      <c r="D465" s="1"/>
      <c r="E465" s="1"/>
      <c r="F465" s="1"/>
      <c r="G465" s="1"/>
      <c r="H465" s="1"/>
      <c r="I465" s="1"/>
      <c r="J465" s="1"/>
      <c r="K465" s="1"/>
      <c r="L465" s="1"/>
      <c r="M465" s="1"/>
      <c r="N465" s="1"/>
      <c r="O465" s="1"/>
      <c r="P465" s="106"/>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row>
    <row r="466" spans="1:70" ht="14.25" customHeight="1" x14ac:dyDescent="0.3">
      <c r="A466" s="1"/>
      <c r="B466" s="1"/>
      <c r="C466" s="1"/>
      <c r="D466" s="1"/>
      <c r="E466" s="1"/>
      <c r="F466" s="1"/>
      <c r="G466" s="1"/>
      <c r="H466" s="1"/>
      <c r="I466" s="1"/>
      <c r="J466" s="1"/>
      <c r="K466" s="1"/>
      <c r="L466" s="1"/>
      <c r="M466" s="1"/>
      <c r="N466" s="1"/>
      <c r="O466" s="1"/>
      <c r="P466" s="106"/>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row>
    <row r="467" spans="1:70" ht="14.25" customHeight="1" x14ac:dyDescent="0.3">
      <c r="A467" s="1"/>
      <c r="B467" s="1"/>
      <c r="C467" s="1"/>
      <c r="D467" s="1"/>
      <c r="E467" s="1"/>
      <c r="F467" s="1"/>
      <c r="G467" s="1"/>
      <c r="H467" s="1"/>
      <c r="I467" s="1"/>
      <c r="J467" s="1"/>
      <c r="K467" s="1"/>
      <c r="L467" s="1"/>
      <c r="M467" s="1"/>
      <c r="N467" s="1"/>
      <c r="O467" s="1"/>
      <c r="P467" s="106"/>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row>
    <row r="468" spans="1:70" ht="14.25" customHeight="1" x14ac:dyDescent="0.3">
      <c r="A468" s="1"/>
      <c r="B468" s="1"/>
      <c r="C468" s="1"/>
      <c r="D468" s="1"/>
      <c r="E468" s="1"/>
      <c r="F468" s="1"/>
      <c r="G468" s="1"/>
      <c r="H468" s="1"/>
      <c r="I468" s="1"/>
      <c r="J468" s="1"/>
      <c r="K468" s="1"/>
      <c r="L468" s="1"/>
      <c r="M468" s="1"/>
      <c r="N468" s="1"/>
      <c r="O468" s="1"/>
      <c r="P468" s="106"/>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row>
    <row r="469" spans="1:70" ht="14.25" customHeight="1" x14ac:dyDescent="0.3">
      <c r="A469" s="1"/>
      <c r="B469" s="1"/>
      <c r="C469" s="1"/>
      <c r="D469" s="1"/>
      <c r="E469" s="1"/>
      <c r="F469" s="1"/>
      <c r="G469" s="1"/>
      <c r="H469" s="1"/>
      <c r="I469" s="1"/>
      <c r="J469" s="1"/>
      <c r="K469" s="1"/>
      <c r="L469" s="1"/>
      <c r="M469" s="1"/>
      <c r="N469" s="1"/>
      <c r="O469" s="1"/>
      <c r="P469" s="106"/>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row>
    <row r="470" spans="1:70" ht="14.25" customHeight="1" x14ac:dyDescent="0.3">
      <c r="A470" s="1"/>
      <c r="B470" s="1"/>
      <c r="C470" s="1"/>
      <c r="D470" s="1"/>
      <c r="E470" s="1"/>
      <c r="F470" s="1"/>
      <c r="G470" s="1"/>
      <c r="H470" s="1"/>
      <c r="I470" s="1"/>
      <c r="J470" s="1"/>
      <c r="K470" s="1"/>
      <c r="L470" s="1"/>
      <c r="M470" s="1"/>
      <c r="N470" s="1"/>
      <c r="O470" s="1"/>
      <c r="P470" s="106"/>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row>
    <row r="471" spans="1:70" ht="14.25" customHeight="1" x14ac:dyDescent="0.3">
      <c r="A471" s="1"/>
      <c r="B471" s="1"/>
      <c r="C471" s="1"/>
      <c r="D471" s="1"/>
      <c r="E471" s="1"/>
      <c r="F471" s="1"/>
      <c r="G471" s="1"/>
      <c r="H471" s="1"/>
      <c r="I471" s="1"/>
      <c r="J471" s="1"/>
      <c r="K471" s="1"/>
      <c r="L471" s="1"/>
      <c r="M471" s="1"/>
      <c r="N471" s="1"/>
      <c r="O471" s="1"/>
      <c r="P471" s="106"/>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row>
    <row r="472" spans="1:70" ht="14.25" customHeight="1" x14ac:dyDescent="0.3">
      <c r="A472" s="1"/>
      <c r="B472" s="1"/>
      <c r="C472" s="1"/>
      <c r="D472" s="1"/>
      <c r="E472" s="1"/>
      <c r="F472" s="1"/>
      <c r="G472" s="1"/>
      <c r="H472" s="1"/>
      <c r="I472" s="1"/>
      <c r="J472" s="1"/>
      <c r="K472" s="1"/>
      <c r="L472" s="1"/>
      <c r="M472" s="1"/>
      <c r="N472" s="1"/>
      <c r="O472" s="1"/>
      <c r="P472" s="106"/>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row>
    <row r="473" spans="1:70" ht="14.25" customHeight="1" x14ac:dyDescent="0.3">
      <c r="A473" s="1"/>
      <c r="B473" s="1"/>
      <c r="C473" s="1"/>
      <c r="D473" s="1"/>
      <c r="E473" s="1"/>
      <c r="F473" s="1"/>
      <c r="G473" s="1"/>
      <c r="H473" s="1"/>
      <c r="I473" s="1"/>
      <c r="J473" s="1"/>
      <c r="K473" s="1"/>
      <c r="L473" s="1"/>
      <c r="M473" s="1"/>
      <c r="N473" s="1"/>
      <c r="O473" s="1"/>
      <c r="P473" s="106"/>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row>
    <row r="474" spans="1:70" ht="14.25" customHeight="1" x14ac:dyDescent="0.3">
      <c r="A474" s="1"/>
      <c r="B474" s="1"/>
      <c r="C474" s="1"/>
      <c r="D474" s="1"/>
      <c r="E474" s="1"/>
      <c r="F474" s="1"/>
      <c r="G474" s="1"/>
      <c r="H474" s="1"/>
      <c r="I474" s="1"/>
      <c r="J474" s="1"/>
      <c r="K474" s="1"/>
      <c r="L474" s="1"/>
      <c r="M474" s="1"/>
      <c r="N474" s="1"/>
      <c r="O474" s="1"/>
      <c r="P474" s="106"/>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row>
    <row r="475" spans="1:70" ht="14.25" customHeight="1" x14ac:dyDescent="0.3">
      <c r="A475" s="1"/>
      <c r="B475" s="1"/>
      <c r="C475" s="1"/>
      <c r="D475" s="1"/>
      <c r="E475" s="1"/>
      <c r="F475" s="1"/>
      <c r="G475" s="1"/>
      <c r="H475" s="1"/>
      <c r="I475" s="1"/>
      <c r="J475" s="1"/>
      <c r="K475" s="1"/>
      <c r="L475" s="1"/>
      <c r="M475" s="1"/>
      <c r="N475" s="1"/>
      <c r="O475" s="1"/>
      <c r="P475" s="106"/>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row>
    <row r="476" spans="1:70" ht="14.25" customHeight="1" x14ac:dyDescent="0.3">
      <c r="A476" s="1"/>
      <c r="B476" s="1"/>
      <c r="C476" s="1"/>
      <c r="D476" s="1"/>
      <c r="E476" s="1"/>
      <c r="F476" s="1"/>
      <c r="G476" s="1"/>
      <c r="H476" s="1"/>
      <c r="I476" s="1"/>
      <c r="J476" s="1"/>
      <c r="K476" s="1"/>
      <c r="L476" s="1"/>
      <c r="M476" s="1"/>
      <c r="N476" s="1"/>
      <c r="O476" s="1"/>
      <c r="P476" s="106"/>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row>
    <row r="477" spans="1:70" ht="14.25" customHeight="1" x14ac:dyDescent="0.3">
      <c r="A477" s="1"/>
      <c r="B477" s="1"/>
      <c r="C477" s="1"/>
      <c r="D477" s="1"/>
      <c r="E477" s="1"/>
      <c r="F477" s="1"/>
      <c r="G477" s="1"/>
      <c r="H477" s="1"/>
      <c r="I477" s="1"/>
      <c r="J477" s="1"/>
      <c r="K477" s="1"/>
      <c r="L477" s="1"/>
      <c r="M477" s="1"/>
      <c r="N477" s="1"/>
      <c r="O477" s="1"/>
      <c r="P477" s="106"/>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row>
    <row r="478" spans="1:70" ht="14.25" customHeight="1" x14ac:dyDescent="0.3">
      <c r="A478" s="1"/>
      <c r="B478" s="1"/>
      <c r="C478" s="1"/>
      <c r="D478" s="1"/>
      <c r="E478" s="1"/>
      <c r="F478" s="1"/>
      <c r="G478" s="1"/>
      <c r="H478" s="1"/>
      <c r="I478" s="1"/>
      <c r="J478" s="1"/>
      <c r="K478" s="1"/>
      <c r="L478" s="1"/>
      <c r="M478" s="1"/>
      <c r="N478" s="1"/>
      <c r="O478" s="1"/>
      <c r="P478" s="106"/>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row>
    <row r="479" spans="1:70" ht="14.25" customHeight="1" x14ac:dyDescent="0.3">
      <c r="A479" s="1"/>
      <c r="B479" s="1"/>
      <c r="C479" s="1"/>
      <c r="D479" s="1"/>
      <c r="E479" s="1"/>
      <c r="F479" s="1"/>
      <c r="G479" s="1"/>
      <c r="H479" s="1"/>
      <c r="I479" s="1"/>
      <c r="J479" s="1"/>
      <c r="K479" s="1"/>
      <c r="L479" s="1"/>
      <c r="M479" s="1"/>
      <c r="N479" s="1"/>
      <c r="O479" s="1"/>
      <c r="P479" s="106"/>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row>
    <row r="480" spans="1:70" ht="14.25" customHeight="1" x14ac:dyDescent="0.3">
      <c r="A480" s="1"/>
      <c r="B480" s="1"/>
      <c r="C480" s="1"/>
      <c r="D480" s="1"/>
      <c r="E480" s="1"/>
      <c r="F480" s="1"/>
      <c r="G480" s="1"/>
      <c r="H480" s="1"/>
      <c r="I480" s="1"/>
      <c r="J480" s="1"/>
      <c r="K480" s="1"/>
      <c r="L480" s="1"/>
      <c r="M480" s="1"/>
      <c r="N480" s="1"/>
      <c r="O480" s="1"/>
      <c r="P480" s="106"/>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row>
    <row r="481" spans="1:70" ht="14.25" customHeight="1" x14ac:dyDescent="0.3">
      <c r="A481" s="1"/>
      <c r="B481" s="1"/>
      <c r="C481" s="1"/>
      <c r="D481" s="1"/>
      <c r="E481" s="1"/>
      <c r="F481" s="1"/>
      <c r="G481" s="1"/>
      <c r="H481" s="1"/>
      <c r="I481" s="1"/>
      <c r="J481" s="1"/>
      <c r="K481" s="1"/>
      <c r="L481" s="1"/>
      <c r="M481" s="1"/>
      <c r="N481" s="1"/>
      <c r="O481" s="1"/>
      <c r="P481" s="106"/>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row>
    <row r="482" spans="1:70" ht="14.25" customHeight="1" x14ac:dyDescent="0.3">
      <c r="A482" s="1"/>
      <c r="B482" s="1"/>
      <c r="C482" s="1"/>
      <c r="D482" s="1"/>
      <c r="E482" s="1"/>
      <c r="F482" s="1"/>
      <c r="G482" s="1"/>
      <c r="H482" s="1"/>
      <c r="I482" s="1"/>
      <c r="J482" s="1"/>
      <c r="K482" s="1"/>
      <c r="L482" s="1"/>
      <c r="M482" s="1"/>
      <c r="N482" s="1"/>
      <c r="O482" s="1"/>
      <c r="P482" s="106"/>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row>
    <row r="483" spans="1:70" ht="14.25" customHeight="1" x14ac:dyDescent="0.3">
      <c r="A483" s="1"/>
      <c r="B483" s="1"/>
      <c r="C483" s="1"/>
      <c r="D483" s="1"/>
      <c r="E483" s="1"/>
      <c r="F483" s="1"/>
      <c r="G483" s="1"/>
      <c r="H483" s="1"/>
      <c r="I483" s="1"/>
      <c r="J483" s="1"/>
      <c r="K483" s="1"/>
      <c r="L483" s="1"/>
      <c r="M483" s="1"/>
      <c r="N483" s="1"/>
      <c r="O483" s="1"/>
      <c r="P483" s="106"/>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row>
    <row r="484" spans="1:70" ht="14.25" customHeight="1" x14ac:dyDescent="0.3">
      <c r="A484" s="1"/>
      <c r="B484" s="1"/>
      <c r="C484" s="1"/>
      <c r="D484" s="1"/>
      <c r="E484" s="1"/>
      <c r="F484" s="1"/>
      <c r="G484" s="1"/>
      <c r="H484" s="1"/>
      <c r="I484" s="1"/>
      <c r="J484" s="1"/>
      <c r="K484" s="1"/>
      <c r="L484" s="1"/>
      <c r="M484" s="1"/>
      <c r="N484" s="1"/>
      <c r="O484" s="1"/>
      <c r="P484" s="106"/>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row>
    <row r="485" spans="1:70" ht="14.25" customHeight="1" x14ac:dyDescent="0.3">
      <c r="A485" s="1"/>
      <c r="B485" s="1"/>
      <c r="C485" s="1"/>
      <c r="D485" s="1"/>
      <c r="E485" s="1"/>
      <c r="F485" s="1"/>
      <c r="G485" s="1"/>
      <c r="H485" s="1"/>
      <c r="I485" s="1"/>
      <c r="J485" s="1"/>
      <c r="K485" s="1"/>
      <c r="L485" s="1"/>
      <c r="M485" s="1"/>
      <c r="N485" s="1"/>
      <c r="O485" s="1"/>
      <c r="P485" s="106"/>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row>
    <row r="486" spans="1:70" ht="14.25" customHeight="1" x14ac:dyDescent="0.3">
      <c r="A486" s="1"/>
      <c r="B486" s="1"/>
      <c r="C486" s="1"/>
      <c r="D486" s="1"/>
      <c r="E486" s="1"/>
      <c r="F486" s="1"/>
      <c r="G486" s="1"/>
      <c r="H486" s="1"/>
      <c r="I486" s="1"/>
      <c r="J486" s="1"/>
      <c r="K486" s="1"/>
      <c r="L486" s="1"/>
      <c r="M486" s="1"/>
      <c r="N486" s="1"/>
      <c r="O486" s="1"/>
      <c r="P486" s="106"/>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row>
    <row r="487" spans="1:70" ht="14.25" customHeight="1" x14ac:dyDescent="0.3">
      <c r="A487" s="1"/>
      <c r="B487" s="1"/>
      <c r="C487" s="1"/>
      <c r="D487" s="1"/>
      <c r="E487" s="1"/>
      <c r="F487" s="1"/>
      <c r="G487" s="1"/>
      <c r="H487" s="1"/>
      <c r="I487" s="1"/>
      <c r="J487" s="1"/>
      <c r="K487" s="1"/>
      <c r="L487" s="1"/>
      <c r="M487" s="1"/>
      <c r="N487" s="1"/>
      <c r="O487" s="1"/>
      <c r="P487" s="106"/>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row>
    <row r="488" spans="1:70" ht="14.25" customHeight="1" x14ac:dyDescent="0.3">
      <c r="A488" s="1"/>
      <c r="B488" s="1"/>
      <c r="C488" s="1"/>
      <c r="D488" s="1"/>
      <c r="E488" s="1"/>
      <c r="F488" s="1"/>
      <c r="G488" s="1"/>
      <c r="H488" s="1"/>
      <c r="I488" s="1"/>
      <c r="J488" s="1"/>
      <c r="K488" s="1"/>
      <c r="L488" s="1"/>
      <c r="M488" s="1"/>
      <c r="N488" s="1"/>
      <c r="O488" s="1"/>
      <c r="P488" s="106"/>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row>
    <row r="489" spans="1:70" ht="14.25" customHeight="1" x14ac:dyDescent="0.3">
      <c r="A489" s="1"/>
      <c r="B489" s="1"/>
      <c r="C489" s="1"/>
      <c r="D489" s="1"/>
      <c r="E489" s="1"/>
      <c r="F489" s="1"/>
      <c r="G489" s="1"/>
      <c r="H489" s="1"/>
      <c r="I489" s="1"/>
      <c r="J489" s="1"/>
      <c r="K489" s="1"/>
      <c r="L489" s="1"/>
      <c r="M489" s="1"/>
      <c r="N489" s="1"/>
      <c r="O489" s="1"/>
      <c r="P489" s="106"/>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row>
    <row r="490" spans="1:70" ht="14.25" customHeight="1" x14ac:dyDescent="0.3">
      <c r="A490" s="1"/>
      <c r="B490" s="1"/>
      <c r="C490" s="1"/>
      <c r="D490" s="1"/>
      <c r="E490" s="1"/>
      <c r="F490" s="1"/>
      <c r="G490" s="1"/>
      <c r="H490" s="1"/>
      <c r="I490" s="1"/>
      <c r="J490" s="1"/>
      <c r="K490" s="1"/>
      <c r="L490" s="1"/>
      <c r="M490" s="1"/>
      <c r="N490" s="1"/>
      <c r="O490" s="1"/>
      <c r="P490" s="106"/>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row>
    <row r="491" spans="1:70" ht="14.25" customHeight="1" x14ac:dyDescent="0.3">
      <c r="A491" s="1"/>
      <c r="B491" s="1"/>
      <c r="C491" s="1"/>
      <c r="D491" s="1"/>
      <c r="E491" s="1"/>
      <c r="F491" s="1"/>
      <c r="G491" s="1"/>
      <c r="H491" s="1"/>
      <c r="I491" s="1"/>
      <c r="J491" s="1"/>
      <c r="K491" s="1"/>
      <c r="L491" s="1"/>
      <c r="M491" s="1"/>
      <c r="N491" s="1"/>
      <c r="O491" s="1"/>
      <c r="P491" s="106"/>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row>
    <row r="492" spans="1:70" ht="14.25" customHeight="1" x14ac:dyDescent="0.3">
      <c r="A492" s="1"/>
      <c r="B492" s="1"/>
      <c r="C492" s="1"/>
      <c r="D492" s="1"/>
      <c r="E492" s="1"/>
      <c r="F492" s="1"/>
      <c r="G492" s="1"/>
      <c r="H492" s="1"/>
      <c r="I492" s="1"/>
      <c r="J492" s="1"/>
      <c r="K492" s="1"/>
      <c r="L492" s="1"/>
      <c r="M492" s="1"/>
      <c r="N492" s="1"/>
      <c r="O492" s="1"/>
      <c r="P492" s="106"/>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row>
    <row r="493" spans="1:70" ht="14.25" customHeight="1" x14ac:dyDescent="0.3">
      <c r="A493" s="1"/>
      <c r="B493" s="1"/>
      <c r="C493" s="1"/>
      <c r="D493" s="1"/>
      <c r="E493" s="1"/>
      <c r="F493" s="1"/>
      <c r="G493" s="1"/>
      <c r="H493" s="1"/>
      <c r="I493" s="1"/>
      <c r="J493" s="1"/>
      <c r="K493" s="1"/>
      <c r="L493" s="1"/>
      <c r="M493" s="1"/>
      <c r="N493" s="1"/>
      <c r="O493" s="1"/>
      <c r="P493" s="106"/>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row>
    <row r="494" spans="1:70" ht="14.25" customHeight="1" x14ac:dyDescent="0.3">
      <c r="A494" s="1"/>
      <c r="B494" s="1"/>
      <c r="C494" s="1"/>
      <c r="D494" s="1"/>
      <c r="E494" s="1"/>
      <c r="F494" s="1"/>
      <c r="G494" s="1"/>
      <c r="H494" s="1"/>
      <c r="I494" s="1"/>
      <c r="J494" s="1"/>
      <c r="K494" s="1"/>
      <c r="L494" s="1"/>
      <c r="M494" s="1"/>
      <c r="N494" s="1"/>
      <c r="O494" s="1"/>
      <c r="P494" s="106"/>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row>
    <row r="495" spans="1:70" ht="14.25" customHeight="1" x14ac:dyDescent="0.3">
      <c r="A495" s="1"/>
      <c r="B495" s="1"/>
      <c r="C495" s="1"/>
      <c r="D495" s="1"/>
      <c r="E495" s="1"/>
      <c r="F495" s="1"/>
      <c r="G495" s="1"/>
      <c r="H495" s="1"/>
      <c r="I495" s="1"/>
      <c r="J495" s="1"/>
      <c r="K495" s="1"/>
      <c r="L495" s="1"/>
      <c r="M495" s="1"/>
      <c r="N495" s="1"/>
      <c r="O495" s="1"/>
      <c r="P495" s="106"/>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row>
    <row r="496" spans="1:70" ht="14.25" customHeight="1" x14ac:dyDescent="0.3">
      <c r="A496" s="1"/>
      <c r="B496" s="1"/>
      <c r="C496" s="1"/>
      <c r="D496" s="1"/>
      <c r="E496" s="1"/>
      <c r="F496" s="1"/>
      <c r="G496" s="1"/>
      <c r="H496" s="1"/>
      <c r="I496" s="1"/>
      <c r="J496" s="1"/>
      <c r="K496" s="1"/>
      <c r="L496" s="1"/>
      <c r="M496" s="1"/>
      <c r="N496" s="1"/>
      <c r="O496" s="1"/>
      <c r="P496" s="106"/>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row>
    <row r="497" spans="1:70" ht="14.25" customHeight="1" x14ac:dyDescent="0.3">
      <c r="A497" s="1"/>
      <c r="B497" s="1"/>
      <c r="C497" s="1"/>
      <c r="D497" s="1"/>
      <c r="E497" s="1"/>
      <c r="F497" s="1"/>
      <c r="G497" s="1"/>
      <c r="H497" s="1"/>
      <c r="I497" s="1"/>
      <c r="J497" s="1"/>
      <c r="K497" s="1"/>
      <c r="L497" s="1"/>
      <c r="M497" s="1"/>
      <c r="N497" s="1"/>
      <c r="O497" s="1"/>
      <c r="P497" s="106"/>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row>
    <row r="498" spans="1:70" ht="14.25" customHeight="1" x14ac:dyDescent="0.3">
      <c r="A498" s="1"/>
      <c r="B498" s="1"/>
      <c r="C498" s="1"/>
      <c r="D498" s="1"/>
      <c r="E498" s="1"/>
      <c r="F498" s="1"/>
      <c r="G498" s="1"/>
      <c r="H498" s="1"/>
      <c r="I498" s="1"/>
      <c r="J498" s="1"/>
      <c r="K498" s="1"/>
      <c r="L498" s="1"/>
      <c r="M498" s="1"/>
      <c r="N498" s="1"/>
      <c r="O498" s="1"/>
      <c r="P498" s="106"/>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row>
    <row r="499" spans="1:70" ht="14.25" customHeight="1" x14ac:dyDescent="0.3">
      <c r="A499" s="1"/>
      <c r="B499" s="1"/>
      <c r="C499" s="1"/>
      <c r="D499" s="1"/>
      <c r="E499" s="1"/>
      <c r="F499" s="1"/>
      <c r="G499" s="1"/>
      <c r="H499" s="1"/>
      <c r="I499" s="1"/>
      <c r="J499" s="1"/>
      <c r="K499" s="1"/>
      <c r="L499" s="1"/>
      <c r="M499" s="1"/>
      <c r="N499" s="1"/>
      <c r="O499" s="1"/>
      <c r="P499" s="106"/>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row>
    <row r="500" spans="1:70" ht="14.25" customHeight="1" x14ac:dyDescent="0.3">
      <c r="A500" s="1"/>
      <c r="B500" s="1"/>
      <c r="C500" s="1"/>
      <c r="D500" s="1"/>
      <c r="E500" s="1"/>
      <c r="F500" s="1"/>
      <c r="G500" s="1"/>
      <c r="H500" s="1"/>
      <c r="I500" s="1"/>
      <c r="J500" s="1"/>
      <c r="K500" s="1"/>
      <c r="L500" s="1"/>
      <c r="M500" s="1"/>
      <c r="N500" s="1"/>
      <c r="O500" s="1"/>
      <c r="P500" s="106"/>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row>
    <row r="501" spans="1:70" ht="14.25" customHeight="1" x14ac:dyDescent="0.3">
      <c r="A501" s="1"/>
      <c r="B501" s="1"/>
      <c r="C501" s="1"/>
      <c r="D501" s="1"/>
      <c r="E501" s="1"/>
      <c r="F501" s="1"/>
      <c r="G501" s="1"/>
      <c r="H501" s="1"/>
      <c r="I501" s="1"/>
      <c r="J501" s="1"/>
      <c r="K501" s="1"/>
      <c r="L501" s="1"/>
      <c r="M501" s="1"/>
      <c r="N501" s="1"/>
      <c r="O501" s="1"/>
      <c r="P501" s="106"/>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row>
    <row r="502" spans="1:70" ht="14.25" customHeight="1" x14ac:dyDescent="0.3">
      <c r="A502" s="1"/>
      <c r="B502" s="1"/>
      <c r="C502" s="1"/>
      <c r="D502" s="1"/>
      <c r="E502" s="1"/>
      <c r="F502" s="1"/>
      <c r="G502" s="1"/>
      <c r="H502" s="1"/>
      <c r="I502" s="1"/>
      <c r="J502" s="1"/>
      <c r="K502" s="1"/>
      <c r="L502" s="1"/>
      <c r="M502" s="1"/>
      <c r="N502" s="1"/>
      <c r="O502" s="1"/>
      <c r="P502" s="106"/>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row>
    <row r="503" spans="1:70" ht="14.25" customHeight="1" x14ac:dyDescent="0.3">
      <c r="A503" s="1"/>
      <c r="B503" s="1"/>
      <c r="C503" s="1"/>
      <c r="D503" s="1"/>
      <c r="E503" s="1"/>
      <c r="F503" s="1"/>
      <c r="G503" s="1"/>
      <c r="H503" s="1"/>
      <c r="I503" s="1"/>
      <c r="J503" s="1"/>
      <c r="K503" s="1"/>
      <c r="L503" s="1"/>
      <c r="M503" s="1"/>
      <c r="N503" s="1"/>
      <c r="O503" s="1"/>
      <c r="P503" s="106"/>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row>
    <row r="504" spans="1:70" ht="14.25" customHeight="1" x14ac:dyDescent="0.3">
      <c r="A504" s="1"/>
      <c r="B504" s="1"/>
      <c r="C504" s="1"/>
      <c r="D504" s="1"/>
      <c r="E504" s="1"/>
      <c r="F504" s="1"/>
      <c r="G504" s="1"/>
      <c r="H504" s="1"/>
      <c r="I504" s="1"/>
      <c r="J504" s="1"/>
      <c r="K504" s="1"/>
      <c r="L504" s="1"/>
      <c r="M504" s="1"/>
      <c r="N504" s="1"/>
      <c r="O504" s="1"/>
      <c r="P504" s="106"/>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row>
    <row r="505" spans="1:70" ht="14.25" customHeight="1" x14ac:dyDescent="0.3">
      <c r="A505" s="1"/>
      <c r="B505" s="1"/>
      <c r="C505" s="1"/>
      <c r="D505" s="1"/>
      <c r="E505" s="1"/>
      <c r="F505" s="1"/>
      <c r="G505" s="1"/>
      <c r="H505" s="1"/>
      <c r="I505" s="1"/>
      <c r="J505" s="1"/>
      <c r="K505" s="1"/>
      <c r="L505" s="1"/>
      <c r="M505" s="1"/>
      <c r="N505" s="1"/>
      <c r="O505" s="1"/>
      <c r="P505" s="106"/>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row>
    <row r="506" spans="1:70" ht="14.25" customHeight="1" x14ac:dyDescent="0.3">
      <c r="A506" s="1"/>
      <c r="B506" s="1"/>
      <c r="C506" s="1"/>
      <c r="D506" s="1"/>
      <c r="E506" s="1"/>
      <c r="F506" s="1"/>
      <c r="G506" s="1"/>
      <c r="H506" s="1"/>
      <c r="I506" s="1"/>
      <c r="J506" s="1"/>
      <c r="K506" s="1"/>
      <c r="L506" s="1"/>
      <c r="M506" s="1"/>
      <c r="N506" s="1"/>
      <c r="O506" s="1"/>
      <c r="P506" s="106"/>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row>
    <row r="507" spans="1:70" ht="14.25" customHeight="1" x14ac:dyDescent="0.3">
      <c r="A507" s="1"/>
      <c r="B507" s="1"/>
      <c r="C507" s="1"/>
      <c r="D507" s="1"/>
      <c r="E507" s="1"/>
      <c r="F507" s="1"/>
      <c r="G507" s="1"/>
      <c r="H507" s="1"/>
      <c r="I507" s="1"/>
      <c r="J507" s="1"/>
      <c r="K507" s="1"/>
      <c r="L507" s="1"/>
      <c r="M507" s="1"/>
      <c r="N507" s="1"/>
      <c r="O507" s="1"/>
      <c r="P507" s="106"/>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row>
    <row r="508" spans="1:70" ht="14.25" customHeight="1" x14ac:dyDescent="0.3">
      <c r="A508" s="1"/>
      <c r="B508" s="1"/>
      <c r="C508" s="1"/>
      <c r="D508" s="1"/>
      <c r="E508" s="1"/>
      <c r="F508" s="1"/>
      <c r="G508" s="1"/>
      <c r="H508" s="1"/>
      <c r="I508" s="1"/>
      <c r="J508" s="1"/>
      <c r="K508" s="1"/>
      <c r="L508" s="1"/>
      <c r="M508" s="1"/>
      <c r="N508" s="1"/>
      <c r="O508" s="1"/>
      <c r="P508" s="106"/>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row>
    <row r="509" spans="1:70" ht="14.25" customHeight="1" x14ac:dyDescent="0.3">
      <c r="A509" s="1"/>
      <c r="B509" s="1"/>
      <c r="C509" s="1"/>
      <c r="D509" s="1"/>
      <c r="E509" s="1"/>
      <c r="F509" s="1"/>
      <c r="G509" s="1"/>
      <c r="H509" s="1"/>
      <c r="I509" s="1"/>
      <c r="J509" s="1"/>
      <c r="K509" s="1"/>
      <c r="L509" s="1"/>
      <c r="M509" s="1"/>
      <c r="N509" s="1"/>
      <c r="O509" s="1"/>
      <c r="P509" s="106"/>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row>
    <row r="510" spans="1:70" ht="14.25" customHeight="1" x14ac:dyDescent="0.3">
      <c r="A510" s="1"/>
      <c r="B510" s="1"/>
      <c r="C510" s="1"/>
      <c r="D510" s="1"/>
      <c r="E510" s="1"/>
      <c r="F510" s="1"/>
      <c r="G510" s="1"/>
      <c r="H510" s="1"/>
      <c r="I510" s="1"/>
      <c r="J510" s="1"/>
      <c r="K510" s="1"/>
      <c r="L510" s="1"/>
      <c r="M510" s="1"/>
      <c r="N510" s="1"/>
      <c r="O510" s="1"/>
      <c r="P510" s="106"/>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row>
    <row r="511" spans="1:70" ht="14.25" customHeight="1" x14ac:dyDescent="0.3">
      <c r="A511" s="1"/>
      <c r="B511" s="1"/>
      <c r="C511" s="1"/>
      <c r="D511" s="1"/>
      <c r="E511" s="1"/>
      <c r="F511" s="1"/>
      <c r="G511" s="1"/>
      <c r="H511" s="1"/>
      <c r="I511" s="1"/>
      <c r="J511" s="1"/>
      <c r="K511" s="1"/>
      <c r="L511" s="1"/>
      <c r="M511" s="1"/>
      <c r="N511" s="1"/>
      <c r="O511" s="1"/>
      <c r="P511" s="106"/>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row>
    <row r="512" spans="1:70" ht="14.25" customHeight="1" x14ac:dyDescent="0.3">
      <c r="A512" s="1"/>
      <c r="B512" s="1"/>
      <c r="C512" s="1"/>
      <c r="D512" s="1"/>
      <c r="E512" s="1"/>
      <c r="F512" s="1"/>
      <c r="G512" s="1"/>
      <c r="H512" s="1"/>
      <c r="I512" s="1"/>
      <c r="J512" s="1"/>
      <c r="K512" s="1"/>
      <c r="L512" s="1"/>
      <c r="M512" s="1"/>
      <c r="N512" s="1"/>
      <c r="O512" s="1"/>
      <c r="P512" s="106"/>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row>
    <row r="513" spans="1:70" ht="14.25" customHeight="1" x14ac:dyDescent="0.3">
      <c r="A513" s="1"/>
      <c r="B513" s="1"/>
      <c r="C513" s="1"/>
      <c r="D513" s="1"/>
      <c r="E513" s="1"/>
      <c r="F513" s="1"/>
      <c r="G513" s="1"/>
      <c r="H513" s="1"/>
      <c r="I513" s="1"/>
      <c r="J513" s="1"/>
      <c r="K513" s="1"/>
      <c r="L513" s="1"/>
      <c r="M513" s="1"/>
      <c r="N513" s="1"/>
      <c r="O513" s="1"/>
      <c r="P513" s="106"/>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row>
    <row r="514" spans="1:70" ht="14.25" customHeight="1" x14ac:dyDescent="0.3">
      <c r="A514" s="1"/>
      <c r="B514" s="1"/>
      <c r="C514" s="1"/>
      <c r="D514" s="1"/>
      <c r="E514" s="1"/>
      <c r="F514" s="1"/>
      <c r="G514" s="1"/>
      <c r="H514" s="1"/>
      <c r="I514" s="1"/>
      <c r="J514" s="1"/>
      <c r="K514" s="1"/>
      <c r="L514" s="1"/>
      <c r="M514" s="1"/>
      <c r="N514" s="1"/>
      <c r="O514" s="1"/>
      <c r="P514" s="106"/>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row>
    <row r="515" spans="1:70" ht="14.25" customHeight="1" x14ac:dyDescent="0.3">
      <c r="A515" s="1"/>
      <c r="B515" s="1"/>
      <c r="C515" s="1"/>
      <c r="D515" s="1"/>
      <c r="E515" s="1"/>
      <c r="F515" s="1"/>
      <c r="G515" s="1"/>
      <c r="H515" s="1"/>
      <c r="I515" s="1"/>
      <c r="J515" s="1"/>
      <c r="K515" s="1"/>
      <c r="L515" s="1"/>
      <c r="M515" s="1"/>
      <c r="N515" s="1"/>
      <c r="O515" s="1"/>
      <c r="P515" s="106"/>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row>
    <row r="516" spans="1:70" ht="14.25" customHeight="1" x14ac:dyDescent="0.3">
      <c r="A516" s="1"/>
      <c r="B516" s="1"/>
      <c r="C516" s="1"/>
      <c r="D516" s="1"/>
      <c r="E516" s="1"/>
      <c r="F516" s="1"/>
      <c r="G516" s="1"/>
      <c r="H516" s="1"/>
      <c r="I516" s="1"/>
      <c r="J516" s="1"/>
      <c r="K516" s="1"/>
      <c r="L516" s="1"/>
      <c r="M516" s="1"/>
      <c r="N516" s="1"/>
      <c r="O516" s="1"/>
      <c r="P516" s="106"/>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row>
    <row r="517" spans="1:70" ht="14.25" customHeight="1" x14ac:dyDescent="0.3">
      <c r="A517" s="1"/>
      <c r="B517" s="1"/>
      <c r="C517" s="1"/>
      <c r="D517" s="1"/>
      <c r="E517" s="1"/>
      <c r="F517" s="1"/>
      <c r="G517" s="1"/>
      <c r="H517" s="1"/>
      <c r="I517" s="1"/>
      <c r="J517" s="1"/>
      <c r="K517" s="1"/>
      <c r="L517" s="1"/>
      <c r="M517" s="1"/>
      <c r="N517" s="1"/>
      <c r="O517" s="1"/>
      <c r="P517" s="106"/>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row>
    <row r="518" spans="1:70" ht="14.25" customHeight="1" x14ac:dyDescent="0.3">
      <c r="A518" s="1"/>
      <c r="B518" s="1"/>
      <c r="C518" s="1"/>
      <c r="D518" s="1"/>
      <c r="E518" s="1"/>
      <c r="F518" s="1"/>
      <c r="G518" s="1"/>
      <c r="H518" s="1"/>
      <c r="I518" s="1"/>
      <c r="J518" s="1"/>
      <c r="K518" s="1"/>
      <c r="L518" s="1"/>
      <c r="M518" s="1"/>
      <c r="N518" s="1"/>
      <c r="O518" s="1"/>
      <c r="P518" s="106"/>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row>
    <row r="519" spans="1:70" ht="14.25" customHeight="1" x14ac:dyDescent="0.3">
      <c r="A519" s="1"/>
      <c r="B519" s="1"/>
      <c r="C519" s="1"/>
      <c r="D519" s="1"/>
      <c r="E519" s="1"/>
      <c r="F519" s="1"/>
      <c r="G519" s="1"/>
      <c r="H519" s="1"/>
      <c r="I519" s="1"/>
      <c r="J519" s="1"/>
      <c r="K519" s="1"/>
      <c r="L519" s="1"/>
      <c r="M519" s="1"/>
      <c r="N519" s="1"/>
      <c r="O519" s="1"/>
      <c r="P519" s="106"/>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row>
    <row r="520" spans="1:70" ht="14.25" customHeight="1" x14ac:dyDescent="0.3">
      <c r="A520" s="1"/>
      <c r="B520" s="1"/>
      <c r="C520" s="1"/>
      <c r="D520" s="1"/>
      <c r="E520" s="1"/>
      <c r="F520" s="1"/>
      <c r="G520" s="1"/>
      <c r="H520" s="1"/>
      <c r="I520" s="1"/>
      <c r="J520" s="1"/>
      <c r="K520" s="1"/>
      <c r="L520" s="1"/>
      <c r="M520" s="1"/>
      <c r="N520" s="1"/>
      <c r="O520" s="1"/>
      <c r="P520" s="106"/>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row>
    <row r="521" spans="1:70" ht="14.25" customHeight="1" x14ac:dyDescent="0.3">
      <c r="A521" s="1"/>
      <c r="B521" s="1"/>
      <c r="C521" s="1"/>
      <c r="D521" s="1"/>
      <c r="E521" s="1"/>
      <c r="F521" s="1"/>
      <c r="G521" s="1"/>
      <c r="H521" s="1"/>
      <c r="I521" s="1"/>
      <c r="J521" s="1"/>
      <c r="K521" s="1"/>
      <c r="L521" s="1"/>
      <c r="M521" s="1"/>
      <c r="N521" s="1"/>
      <c r="O521" s="1"/>
      <c r="P521" s="106"/>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row>
    <row r="522" spans="1:70" ht="14.25" customHeight="1" x14ac:dyDescent="0.3">
      <c r="A522" s="1"/>
      <c r="B522" s="1"/>
      <c r="C522" s="1"/>
      <c r="D522" s="1"/>
      <c r="E522" s="1"/>
      <c r="F522" s="1"/>
      <c r="G522" s="1"/>
      <c r="H522" s="1"/>
      <c r="I522" s="1"/>
      <c r="J522" s="1"/>
      <c r="K522" s="1"/>
      <c r="L522" s="1"/>
      <c r="M522" s="1"/>
      <c r="N522" s="1"/>
      <c r="O522" s="1"/>
      <c r="P522" s="106"/>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row>
    <row r="523" spans="1:70" ht="14.25" customHeight="1" x14ac:dyDescent="0.3">
      <c r="A523" s="1"/>
      <c r="B523" s="1"/>
      <c r="C523" s="1"/>
      <c r="D523" s="1"/>
      <c r="E523" s="1"/>
      <c r="F523" s="1"/>
      <c r="G523" s="1"/>
      <c r="H523" s="1"/>
      <c r="I523" s="1"/>
      <c r="J523" s="1"/>
      <c r="K523" s="1"/>
      <c r="L523" s="1"/>
      <c r="M523" s="1"/>
      <c r="N523" s="1"/>
      <c r="O523" s="1"/>
      <c r="P523" s="106"/>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row>
    <row r="524" spans="1:70" ht="14.25" customHeight="1" x14ac:dyDescent="0.3">
      <c r="A524" s="1"/>
      <c r="B524" s="1"/>
      <c r="C524" s="1"/>
      <c r="D524" s="1"/>
      <c r="E524" s="1"/>
      <c r="F524" s="1"/>
      <c r="G524" s="1"/>
      <c r="H524" s="1"/>
      <c r="I524" s="1"/>
      <c r="J524" s="1"/>
      <c r="K524" s="1"/>
      <c r="L524" s="1"/>
      <c r="M524" s="1"/>
      <c r="N524" s="1"/>
      <c r="O524" s="1"/>
      <c r="P524" s="106"/>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row>
    <row r="525" spans="1:70" ht="14.25" customHeight="1" x14ac:dyDescent="0.3">
      <c r="A525" s="1"/>
      <c r="B525" s="1"/>
      <c r="C525" s="1"/>
      <c r="D525" s="1"/>
      <c r="E525" s="1"/>
      <c r="F525" s="1"/>
      <c r="G525" s="1"/>
      <c r="H525" s="1"/>
      <c r="I525" s="1"/>
      <c r="J525" s="1"/>
      <c r="K525" s="1"/>
      <c r="L525" s="1"/>
      <c r="M525" s="1"/>
      <c r="N525" s="1"/>
      <c r="O525" s="1"/>
      <c r="P525" s="106"/>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row>
    <row r="526" spans="1:70" ht="14.25" customHeight="1" x14ac:dyDescent="0.3">
      <c r="A526" s="1"/>
      <c r="B526" s="1"/>
      <c r="C526" s="1"/>
      <c r="D526" s="1"/>
      <c r="E526" s="1"/>
      <c r="F526" s="1"/>
      <c r="G526" s="1"/>
      <c r="H526" s="1"/>
      <c r="I526" s="1"/>
      <c r="J526" s="1"/>
      <c r="K526" s="1"/>
      <c r="L526" s="1"/>
      <c r="M526" s="1"/>
      <c r="N526" s="1"/>
      <c r="O526" s="1"/>
      <c r="P526" s="106"/>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row>
    <row r="527" spans="1:70" ht="14.25" customHeight="1" x14ac:dyDescent="0.3">
      <c r="A527" s="1"/>
      <c r="B527" s="1"/>
      <c r="C527" s="1"/>
      <c r="D527" s="1"/>
      <c r="E527" s="1"/>
      <c r="F527" s="1"/>
      <c r="G527" s="1"/>
      <c r="H527" s="1"/>
      <c r="I527" s="1"/>
      <c r="J527" s="1"/>
      <c r="K527" s="1"/>
      <c r="L527" s="1"/>
      <c r="M527" s="1"/>
      <c r="N527" s="1"/>
      <c r="O527" s="1"/>
      <c r="P527" s="106"/>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row>
    <row r="528" spans="1:70" ht="14.25" customHeight="1" x14ac:dyDescent="0.3">
      <c r="A528" s="1"/>
      <c r="B528" s="1"/>
      <c r="C528" s="1"/>
      <c r="D528" s="1"/>
      <c r="E528" s="1"/>
      <c r="F528" s="1"/>
      <c r="G528" s="1"/>
      <c r="H528" s="1"/>
      <c r="I528" s="1"/>
      <c r="J528" s="1"/>
      <c r="K528" s="1"/>
      <c r="L528" s="1"/>
      <c r="M528" s="1"/>
      <c r="N528" s="1"/>
      <c r="O528" s="1"/>
      <c r="P528" s="106"/>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row>
    <row r="529" spans="1:70" ht="14.25" customHeight="1" x14ac:dyDescent="0.3">
      <c r="A529" s="1"/>
      <c r="B529" s="1"/>
      <c r="C529" s="1"/>
      <c r="D529" s="1"/>
      <c r="E529" s="1"/>
      <c r="F529" s="1"/>
      <c r="G529" s="1"/>
      <c r="H529" s="1"/>
      <c r="I529" s="1"/>
      <c r="J529" s="1"/>
      <c r="K529" s="1"/>
      <c r="L529" s="1"/>
      <c r="M529" s="1"/>
      <c r="N529" s="1"/>
      <c r="O529" s="1"/>
      <c r="P529" s="106"/>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row>
    <row r="530" spans="1:70" ht="14.25" customHeight="1" x14ac:dyDescent="0.3">
      <c r="A530" s="1"/>
      <c r="B530" s="1"/>
      <c r="C530" s="1"/>
      <c r="D530" s="1"/>
      <c r="E530" s="1"/>
      <c r="F530" s="1"/>
      <c r="G530" s="1"/>
      <c r="H530" s="1"/>
      <c r="I530" s="1"/>
      <c r="J530" s="1"/>
      <c r="K530" s="1"/>
      <c r="L530" s="1"/>
      <c r="M530" s="1"/>
      <c r="N530" s="1"/>
      <c r="O530" s="1"/>
      <c r="P530" s="106"/>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row>
    <row r="531" spans="1:70" ht="14.25" customHeight="1" x14ac:dyDescent="0.3">
      <c r="A531" s="1"/>
      <c r="B531" s="1"/>
      <c r="C531" s="1"/>
      <c r="D531" s="1"/>
      <c r="E531" s="1"/>
      <c r="F531" s="1"/>
      <c r="G531" s="1"/>
      <c r="H531" s="1"/>
      <c r="I531" s="1"/>
      <c r="J531" s="1"/>
      <c r="K531" s="1"/>
      <c r="L531" s="1"/>
      <c r="M531" s="1"/>
      <c r="N531" s="1"/>
      <c r="O531" s="1"/>
      <c r="P531" s="106"/>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row>
    <row r="532" spans="1:70" ht="14.25" customHeight="1" x14ac:dyDescent="0.3">
      <c r="A532" s="1"/>
      <c r="B532" s="1"/>
      <c r="C532" s="1"/>
      <c r="D532" s="1"/>
      <c r="E532" s="1"/>
      <c r="F532" s="1"/>
      <c r="G532" s="1"/>
      <c r="H532" s="1"/>
      <c r="I532" s="1"/>
      <c r="J532" s="1"/>
      <c r="K532" s="1"/>
      <c r="L532" s="1"/>
      <c r="M532" s="1"/>
      <c r="N532" s="1"/>
      <c r="O532" s="1"/>
      <c r="P532" s="106"/>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row>
    <row r="533" spans="1:70" ht="14.25" customHeight="1" x14ac:dyDescent="0.3">
      <c r="A533" s="1"/>
      <c r="B533" s="1"/>
      <c r="C533" s="1"/>
      <c r="D533" s="1"/>
      <c r="E533" s="1"/>
      <c r="F533" s="1"/>
      <c r="G533" s="1"/>
      <c r="H533" s="1"/>
      <c r="I533" s="1"/>
      <c r="J533" s="1"/>
      <c r="K533" s="1"/>
      <c r="L533" s="1"/>
      <c r="M533" s="1"/>
      <c r="N533" s="1"/>
      <c r="O533" s="1"/>
      <c r="P533" s="106"/>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row>
    <row r="534" spans="1:70" ht="14.25" customHeight="1" x14ac:dyDescent="0.3">
      <c r="A534" s="1"/>
      <c r="B534" s="1"/>
      <c r="C534" s="1"/>
      <c r="D534" s="1"/>
      <c r="E534" s="1"/>
      <c r="F534" s="1"/>
      <c r="G534" s="1"/>
      <c r="H534" s="1"/>
      <c r="I534" s="1"/>
      <c r="J534" s="1"/>
      <c r="K534" s="1"/>
      <c r="L534" s="1"/>
      <c r="M534" s="1"/>
      <c r="N534" s="1"/>
      <c r="O534" s="1"/>
      <c r="P534" s="106"/>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row>
    <row r="535" spans="1:70" ht="14.25" customHeight="1" x14ac:dyDescent="0.3">
      <c r="A535" s="1"/>
      <c r="B535" s="1"/>
      <c r="C535" s="1"/>
      <c r="D535" s="1"/>
      <c r="E535" s="1"/>
      <c r="F535" s="1"/>
      <c r="G535" s="1"/>
      <c r="H535" s="1"/>
      <c r="I535" s="1"/>
      <c r="J535" s="1"/>
      <c r="K535" s="1"/>
      <c r="L535" s="1"/>
      <c r="M535" s="1"/>
      <c r="N535" s="1"/>
      <c r="O535" s="1"/>
      <c r="P535" s="106"/>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row>
    <row r="536" spans="1:70" ht="14.25" customHeight="1" x14ac:dyDescent="0.3">
      <c r="A536" s="1"/>
      <c r="B536" s="1"/>
      <c r="C536" s="1"/>
      <c r="D536" s="1"/>
      <c r="E536" s="1"/>
      <c r="F536" s="1"/>
      <c r="G536" s="1"/>
      <c r="H536" s="1"/>
      <c r="I536" s="1"/>
      <c r="J536" s="1"/>
      <c r="K536" s="1"/>
      <c r="L536" s="1"/>
      <c r="M536" s="1"/>
      <c r="N536" s="1"/>
      <c r="O536" s="1"/>
      <c r="P536" s="106"/>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row>
    <row r="537" spans="1:70" ht="14.25" customHeight="1" x14ac:dyDescent="0.3">
      <c r="A537" s="1"/>
      <c r="B537" s="1"/>
      <c r="C537" s="1"/>
      <c r="D537" s="1"/>
      <c r="E537" s="1"/>
      <c r="F537" s="1"/>
      <c r="G537" s="1"/>
      <c r="H537" s="1"/>
      <c r="I537" s="1"/>
      <c r="J537" s="1"/>
      <c r="K537" s="1"/>
      <c r="L537" s="1"/>
      <c r="M537" s="1"/>
      <c r="N537" s="1"/>
      <c r="O537" s="1"/>
      <c r="P537" s="106"/>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row>
    <row r="538" spans="1:70" ht="14.25" customHeight="1" x14ac:dyDescent="0.3">
      <c r="A538" s="1"/>
      <c r="B538" s="1"/>
      <c r="C538" s="1"/>
      <c r="D538" s="1"/>
      <c r="E538" s="1"/>
      <c r="F538" s="1"/>
      <c r="G538" s="1"/>
      <c r="H538" s="1"/>
      <c r="I538" s="1"/>
      <c r="J538" s="1"/>
      <c r="K538" s="1"/>
      <c r="L538" s="1"/>
      <c r="M538" s="1"/>
      <c r="N538" s="1"/>
      <c r="O538" s="1"/>
      <c r="P538" s="106"/>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row>
    <row r="539" spans="1:70" ht="14.25" customHeight="1" x14ac:dyDescent="0.3">
      <c r="A539" s="1"/>
      <c r="B539" s="1"/>
      <c r="C539" s="1"/>
      <c r="D539" s="1"/>
      <c r="E539" s="1"/>
      <c r="F539" s="1"/>
      <c r="G539" s="1"/>
      <c r="H539" s="1"/>
      <c r="I539" s="1"/>
      <c r="J539" s="1"/>
      <c r="K539" s="1"/>
      <c r="L539" s="1"/>
      <c r="M539" s="1"/>
      <c r="N539" s="1"/>
      <c r="O539" s="1"/>
      <c r="P539" s="106"/>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row>
    <row r="540" spans="1:70" ht="14.25" customHeight="1" x14ac:dyDescent="0.3">
      <c r="A540" s="1"/>
      <c r="B540" s="1"/>
      <c r="C540" s="1"/>
      <c r="D540" s="1"/>
      <c r="E540" s="1"/>
      <c r="F540" s="1"/>
      <c r="G540" s="1"/>
      <c r="H540" s="1"/>
      <c r="I540" s="1"/>
      <c r="J540" s="1"/>
      <c r="K540" s="1"/>
      <c r="L540" s="1"/>
      <c r="M540" s="1"/>
      <c r="N540" s="1"/>
      <c r="O540" s="1"/>
      <c r="P540" s="106"/>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row>
    <row r="541" spans="1:70" ht="14.25" customHeight="1" x14ac:dyDescent="0.3">
      <c r="A541" s="1"/>
      <c r="B541" s="1"/>
      <c r="C541" s="1"/>
      <c r="D541" s="1"/>
      <c r="E541" s="1"/>
      <c r="F541" s="1"/>
      <c r="G541" s="1"/>
      <c r="H541" s="1"/>
      <c r="I541" s="1"/>
      <c r="J541" s="1"/>
      <c r="K541" s="1"/>
      <c r="L541" s="1"/>
      <c r="M541" s="1"/>
      <c r="N541" s="1"/>
      <c r="O541" s="1"/>
      <c r="P541" s="106"/>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row>
    <row r="542" spans="1:70" ht="14.25" customHeight="1" x14ac:dyDescent="0.3">
      <c r="A542" s="1"/>
      <c r="B542" s="1"/>
      <c r="C542" s="1"/>
      <c r="D542" s="1"/>
      <c r="E542" s="1"/>
      <c r="F542" s="1"/>
      <c r="G542" s="1"/>
      <c r="H542" s="1"/>
      <c r="I542" s="1"/>
      <c r="J542" s="1"/>
      <c r="K542" s="1"/>
      <c r="L542" s="1"/>
      <c r="M542" s="1"/>
      <c r="N542" s="1"/>
      <c r="O542" s="1"/>
      <c r="P542" s="106"/>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row>
    <row r="543" spans="1:70" ht="14.25" customHeight="1" x14ac:dyDescent="0.3">
      <c r="A543" s="1"/>
      <c r="B543" s="1"/>
      <c r="C543" s="1"/>
      <c r="D543" s="1"/>
      <c r="E543" s="1"/>
      <c r="F543" s="1"/>
      <c r="G543" s="1"/>
      <c r="H543" s="1"/>
      <c r="I543" s="1"/>
      <c r="J543" s="1"/>
      <c r="K543" s="1"/>
      <c r="L543" s="1"/>
      <c r="M543" s="1"/>
      <c r="N543" s="1"/>
      <c r="O543" s="1"/>
      <c r="P543" s="106"/>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row>
    <row r="544" spans="1:70" ht="14.25" customHeight="1" x14ac:dyDescent="0.3">
      <c r="A544" s="1"/>
      <c r="B544" s="1"/>
      <c r="C544" s="1"/>
      <c r="D544" s="1"/>
      <c r="E544" s="1"/>
      <c r="F544" s="1"/>
      <c r="G544" s="1"/>
      <c r="H544" s="1"/>
      <c r="I544" s="1"/>
      <c r="J544" s="1"/>
      <c r="K544" s="1"/>
      <c r="L544" s="1"/>
      <c r="M544" s="1"/>
      <c r="N544" s="1"/>
      <c r="O544" s="1"/>
      <c r="P544" s="106"/>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row>
    <row r="545" spans="1:70" ht="14.25" customHeight="1" x14ac:dyDescent="0.3">
      <c r="A545" s="1"/>
      <c r="B545" s="1"/>
      <c r="C545" s="1"/>
      <c r="D545" s="1"/>
      <c r="E545" s="1"/>
      <c r="F545" s="1"/>
      <c r="G545" s="1"/>
      <c r="H545" s="1"/>
      <c r="I545" s="1"/>
      <c r="J545" s="1"/>
      <c r="K545" s="1"/>
      <c r="L545" s="1"/>
      <c r="M545" s="1"/>
      <c r="N545" s="1"/>
      <c r="O545" s="1"/>
      <c r="P545" s="106"/>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row>
    <row r="546" spans="1:70" ht="14.25" customHeight="1" x14ac:dyDescent="0.3">
      <c r="A546" s="1"/>
      <c r="B546" s="1"/>
      <c r="C546" s="1"/>
      <c r="D546" s="1"/>
      <c r="E546" s="1"/>
      <c r="F546" s="1"/>
      <c r="G546" s="1"/>
      <c r="H546" s="1"/>
      <c r="I546" s="1"/>
      <c r="J546" s="1"/>
      <c r="K546" s="1"/>
      <c r="L546" s="1"/>
      <c r="M546" s="1"/>
      <c r="N546" s="1"/>
      <c r="O546" s="1"/>
      <c r="P546" s="106"/>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row>
    <row r="547" spans="1:70" ht="14.25" customHeight="1" x14ac:dyDescent="0.3">
      <c r="A547" s="1"/>
      <c r="B547" s="1"/>
      <c r="C547" s="1"/>
      <c r="D547" s="1"/>
      <c r="E547" s="1"/>
      <c r="F547" s="1"/>
      <c r="G547" s="1"/>
      <c r="H547" s="1"/>
      <c r="I547" s="1"/>
      <c r="J547" s="1"/>
      <c r="K547" s="1"/>
      <c r="L547" s="1"/>
      <c r="M547" s="1"/>
      <c r="N547" s="1"/>
      <c r="O547" s="1"/>
      <c r="P547" s="106"/>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row>
    <row r="548" spans="1:70" ht="14.25" customHeight="1" x14ac:dyDescent="0.3">
      <c r="A548" s="1"/>
      <c r="B548" s="1"/>
      <c r="C548" s="1"/>
      <c r="D548" s="1"/>
      <c r="E548" s="1"/>
      <c r="F548" s="1"/>
      <c r="G548" s="1"/>
      <c r="H548" s="1"/>
      <c r="I548" s="1"/>
      <c r="J548" s="1"/>
      <c r="K548" s="1"/>
      <c r="L548" s="1"/>
      <c r="M548" s="1"/>
      <c r="N548" s="1"/>
      <c r="O548" s="1"/>
      <c r="P548" s="106"/>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row>
    <row r="549" spans="1:70" ht="14.25" customHeight="1" x14ac:dyDescent="0.3">
      <c r="A549" s="1"/>
      <c r="B549" s="1"/>
      <c r="C549" s="1"/>
      <c r="D549" s="1"/>
      <c r="E549" s="1"/>
      <c r="F549" s="1"/>
      <c r="G549" s="1"/>
      <c r="H549" s="1"/>
      <c r="I549" s="1"/>
      <c r="J549" s="1"/>
      <c r="K549" s="1"/>
      <c r="L549" s="1"/>
      <c r="M549" s="1"/>
      <c r="N549" s="1"/>
      <c r="O549" s="1"/>
      <c r="P549" s="106"/>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row>
    <row r="550" spans="1:70" ht="14.25" customHeight="1" x14ac:dyDescent="0.3">
      <c r="A550" s="1"/>
      <c r="B550" s="1"/>
      <c r="C550" s="1"/>
      <c r="D550" s="1"/>
      <c r="E550" s="1"/>
      <c r="F550" s="1"/>
      <c r="G550" s="1"/>
      <c r="H550" s="1"/>
      <c r="I550" s="1"/>
      <c r="J550" s="1"/>
      <c r="K550" s="1"/>
      <c r="L550" s="1"/>
      <c r="M550" s="1"/>
      <c r="N550" s="1"/>
      <c r="O550" s="1"/>
      <c r="P550" s="106"/>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row>
    <row r="551" spans="1:70" ht="14.25" customHeight="1" x14ac:dyDescent="0.3">
      <c r="A551" s="1"/>
      <c r="B551" s="1"/>
      <c r="C551" s="1"/>
      <c r="D551" s="1"/>
      <c r="E551" s="1"/>
      <c r="F551" s="1"/>
      <c r="G551" s="1"/>
      <c r="H551" s="1"/>
      <c r="I551" s="1"/>
      <c r="J551" s="1"/>
      <c r="K551" s="1"/>
      <c r="L551" s="1"/>
      <c r="M551" s="1"/>
      <c r="N551" s="1"/>
      <c r="O551" s="1"/>
      <c r="P551" s="106"/>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row>
    <row r="552" spans="1:70" ht="14.25" customHeight="1" x14ac:dyDescent="0.3">
      <c r="A552" s="1"/>
      <c r="B552" s="1"/>
      <c r="C552" s="1"/>
      <c r="D552" s="1"/>
      <c r="E552" s="1"/>
      <c r="F552" s="1"/>
      <c r="G552" s="1"/>
      <c r="H552" s="1"/>
      <c r="I552" s="1"/>
      <c r="J552" s="1"/>
      <c r="K552" s="1"/>
      <c r="L552" s="1"/>
      <c r="M552" s="1"/>
      <c r="N552" s="1"/>
      <c r="O552" s="1"/>
      <c r="P552" s="106"/>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row>
    <row r="553" spans="1:70" ht="14.25" customHeight="1" x14ac:dyDescent="0.3">
      <c r="A553" s="1"/>
      <c r="B553" s="1"/>
      <c r="C553" s="1"/>
      <c r="D553" s="1"/>
      <c r="E553" s="1"/>
      <c r="F553" s="1"/>
      <c r="G553" s="1"/>
      <c r="H553" s="1"/>
      <c r="I553" s="1"/>
      <c r="J553" s="1"/>
      <c r="K553" s="1"/>
      <c r="L553" s="1"/>
      <c r="M553" s="1"/>
      <c r="N553" s="1"/>
      <c r="O553" s="1"/>
      <c r="P553" s="106"/>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row>
    <row r="554" spans="1:70" ht="14.25" customHeight="1" x14ac:dyDescent="0.3">
      <c r="A554" s="1"/>
      <c r="B554" s="1"/>
      <c r="C554" s="1"/>
      <c r="D554" s="1"/>
      <c r="E554" s="1"/>
      <c r="F554" s="1"/>
      <c r="G554" s="1"/>
      <c r="H554" s="1"/>
      <c r="I554" s="1"/>
      <c r="J554" s="1"/>
      <c r="K554" s="1"/>
      <c r="L554" s="1"/>
      <c r="M554" s="1"/>
      <c r="N554" s="1"/>
      <c r="O554" s="1"/>
      <c r="P554" s="106"/>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row>
    <row r="555" spans="1:70" ht="14.25" customHeight="1" x14ac:dyDescent="0.3">
      <c r="A555" s="1"/>
      <c r="B555" s="1"/>
      <c r="C555" s="1"/>
      <c r="D555" s="1"/>
      <c r="E555" s="1"/>
      <c r="F555" s="1"/>
      <c r="G555" s="1"/>
      <c r="H555" s="1"/>
      <c r="I555" s="1"/>
      <c r="J555" s="1"/>
      <c r="K555" s="1"/>
      <c r="L555" s="1"/>
      <c r="M555" s="1"/>
      <c r="N555" s="1"/>
      <c r="O555" s="1"/>
      <c r="P555" s="106"/>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row>
    <row r="556" spans="1:70" ht="14.25" customHeight="1" x14ac:dyDescent="0.3">
      <c r="A556" s="1"/>
      <c r="B556" s="1"/>
      <c r="C556" s="1"/>
      <c r="D556" s="1"/>
      <c r="E556" s="1"/>
      <c r="F556" s="1"/>
      <c r="G556" s="1"/>
      <c r="H556" s="1"/>
      <c r="I556" s="1"/>
      <c r="J556" s="1"/>
      <c r="K556" s="1"/>
      <c r="L556" s="1"/>
      <c r="M556" s="1"/>
      <c r="N556" s="1"/>
      <c r="O556" s="1"/>
      <c r="P556" s="106"/>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row>
    <row r="557" spans="1:70" ht="14.25" customHeight="1" x14ac:dyDescent="0.3">
      <c r="A557" s="1"/>
      <c r="B557" s="1"/>
      <c r="C557" s="1"/>
      <c r="D557" s="1"/>
      <c r="E557" s="1"/>
      <c r="F557" s="1"/>
      <c r="G557" s="1"/>
      <c r="H557" s="1"/>
      <c r="I557" s="1"/>
      <c r="J557" s="1"/>
      <c r="K557" s="1"/>
      <c r="L557" s="1"/>
      <c r="M557" s="1"/>
      <c r="N557" s="1"/>
      <c r="O557" s="1"/>
      <c r="P557" s="106"/>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row>
    <row r="558" spans="1:70" ht="14.25" customHeight="1" x14ac:dyDescent="0.3">
      <c r="A558" s="1"/>
      <c r="B558" s="1"/>
      <c r="C558" s="1"/>
      <c r="D558" s="1"/>
      <c r="E558" s="1"/>
      <c r="F558" s="1"/>
      <c r="G558" s="1"/>
      <c r="H558" s="1"/>
      <c r="I558" s="1"/>
      <c r="J558" s="1"/>
      <c r="K558" s="1"/>
      <c r="L558" s="1"/>
      <c r="M558" s="1"/>
      <c r="N558" s="1"/>
      <c r="O558" s="1"/>
      <c r="P558" s="106"/>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row>
    <row r="559" spans="1:70" ht="14.25" customHeight="1" x14ac:dyDescent="0.3">
      <c r="A559" s="1"/>
      <c r="B559" s="1"/>
      <c r="C559" s="1"/>
      <c r="D559" s="1"/>
      <c r="E559" s="1"/>
      <c r="F559" s="1"/>
      <c r="G559" s="1"/>
      <c r="H559" s="1"/>
      <c r="I559" s="1"/>
      <c r="J559" s="1"/>
      <c r="K559" s="1"/>
      <c r="L559" s="1"/>
      <c r="M559" s="1"/>
      <c r="N559" s="1"/>
      <c r="O559" s="1"/>
      <c r="P559" s="106"/>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row>
    <row r="560" spans="1:70" ht="14.25" customHeight="1" x14ac:dyDescent="0.3">
      <c r="A560" s="1"/>
      <c r="B560" s="1"/>
      <c r="C560" s="1"/>
      <c r="D560" s="1"/>
      <c r="E560" s="1"/>
      <c r="F560" s="1"/>
      <c r="G560" s="1"/>
      <c r="H560" s="1"/>
      <c r="I560" s="1"/>
      <c r="J560" s="1"/>
      <c r="K560" s="1"/>
      <c r="L560" s="1"/>
      <c r="M560" s="1"/>
      <c r="N560" s="1"/>
      <c r="O560" s="1"/>
      <c r="P560" s="106"/>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row>
    <row r="561" spans="1:70" ht="14.25" customHeight="1" x14ac:dyDescent="0.3">
      <c r="A561" s="1"/>
      <c r="B561" s="1"/>
      <c r="C561" s="1"/>
      <c r="D561" s="1"/>
      <c r="E561" s="1"/>
      <c r="F561" s="1"/>
      <c r="G561" s="1"/>
      <c r="H561" s="1"/>
      <c r="I561" s="1"/>
      <c r="J561" s="1"/>
      <c r="K561" s="1"/>
      <c r="L561" s="1"/>
      <c r="M561" s="1"/>
      <c r="N561" s="1"/>
      <c r="O561" s="1"/>
      <c r="P561" s="106"/>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row>
    <row r="562" spans="1:70" ht="14.25" customHeight="1" x14ac:dyDescent="0.3">
      <c r="A562" s="1"/>
      <c r="B562" s="1"/>
      <c r="C562" s="1"/>
      <c r="D562" s="1"/>
      <c r="E562" s="1"/>
      <c r="F562" s="1"/>
      <c r="G562" s="1"/>
      <c r="H562" s="1"/>
      <c r="I562" s="1"/>
      <c r="J562" s="1"/>
      <c r="K562" s="1"/>
      <c r="L562" s="1"/>
      <c r="M562" s="1"/>
      <c r="N562" s="1"/>
      <c r="O562" s="1"/>
      <c r="P562" s="106"/>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row>
    <row r="563" spans="1:70" ht="14.25" customHeight="1" x14ac:dyDescent="0.3">
      <c r="A563" s="1"/>
      <c r="B563" s="1"/>
      <c r="C563" s="1"/>
      <c r="D563" s="1"/>
      <c r="E563" s="1"/>
      <c r="F563" s="1"/>
      <c r="G563" s="1"/>
      <c r="H563" s="1"/>
      <c r="I563" s="1"/>
      <c r="J563" s="1"/>
      <c r="K563" s="1"/>
      <c r="L563" s="1"/>
      <c r="M563" s="1"/>
      <c r="N563" s="1"/>
      <c r="O563" s="1"/>
      <c r="P563" s="106"/>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row>
    <row r="564" spans="1:70" ht="14.25" customHeight="1" x14ac:dyDescent="0.3">
      <c r="A564" s="1"/>
      <c r="B564" s="1"/>
      <c r="C564" s="1"/>
      <c r="D564" s="1"/>
      <c r="E564" s="1"/>
      <c r="F564" s="1"/>
      <c r="G564" s="1"/>
      <c r="H564" s="1"/>
      <c r="I564" s="1"/>
      <c r="J564" s="1"/>
      <c r="K564" s="1"/>
      <c r="L564" s="1"/>
      <c r="M564" s="1"/>
      <c r="N564" s="1"/>
      <c r="O564" s="1"/>
      <c r="P564" s="106"/>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row>
    <row r="565" spans="1:70" ht="14.25" customHeight="1" x14ac:dyDescent="0.3">
      <c r="A565" s="1"/>
      <c r="B565" s="1"/>
      <c r="C565" s="1"/>
      <c r="D565" s="1"/>
      <c r="E565" s="1"/>
      <c r="F565" s="1"/>
      <c r="G565" s="1"/>
      <c r="H565" s="1"/>
      <c r="I565" s="1"/>
      <c r="J565" s="1"/>
      <c r="K565" s="1"/>
      <c r="L565" s="1"/>
      <c r="M565" s="1"/>
      <c r="N565" s="1"/>
      <c r="O565" s="1"/>
      <c r="P565" s="106"/>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row>
    <row r="566" spans="1:70" ht="14.25" customHeight="1" x14ac:dyDescent="0.3">
      <c r="A566" s="1"/>
      <c r="B566" s="1"/>
      <c r="C566" s="1"/>
      <c r="D566" s="1"/>
      <c r="E566" s="1"/>
      <c r="F566" s="1"/>
      <c r="G566" s="1"/>
      <c r="H566" s="1"/>
      <c r="I566" s="1"/>
      <c r="J566" s="1"/>
      <c r="K566" s="1"/>
      <c r="L566" s="1"/>
      <c r="M566" s="1"/>
      <c r="N566" s="1"/>
      <c r="O566" s="1"/>
      <c r="P566" s="106"/>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row>
    <row r="567" spans="1:70" ht="14.25" customHeight="1" x14ac:dyDescent="0.3">
      <c r="A567" s="1"/>
      <c r="B567" s="1"/>
      <c r="C567" s="1"/>
      <c r="D567" s="1"/>
      <c r="E567" s="1"/>
      <c r="F567" s="1"/>
      <c r="G567" s="1"/>
      <c r="H567" s="1"/>
      <c r="I567" s="1"/>
      <c r="J567" s="1"/>
      <c r="K567" s="1"/>
      <c r="L567" s="1"/>
      <c r="M567" s="1"/>
      <c r="N567" s="1"/>
      <c r="O567" s="1"/>
      <c r="P567" s="106"/>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row>
    <row r="568" spans="1:70" ht="14.25" customHeight="1" x14ac:dyDescent="0.3">
      <c r="A568" s="1"/>
      <c r="B568" s="1"/>
      <c r="C568" s="1"/>
      <c r="D568" s="1"/>
      <c r="E568" s="1"/>
      <c r="F568" s="1"/>
      <c r="G568" s="1"/>
      <c r="H568" s="1"/>
      <c r="I568" s="1"/>
      <c r="J568" s="1"/>
      <c r="K568" s="1"/>
      <c r="L568" s="1"/>
      <c r="M568" s="1"/>
      <c r="N568" s="1"/>
      <c r="O568" s="1"/>
      <c r="P568" s="106"/>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row>
    <row r="569" spans="1:70" ht="14.25" customHeight="1" x14ac:dyDescent="0.3">
      <c r="A569" s="1"/>
      <c r="B569" s="1"/>
      <c r="C569" s="1"/>
      <c r="D569" s="1"/>
      <c r="E569" s="1"/>
      <c r="F569" s="1"/>
      <c r="G569" s="1"/>
      <c r="H569" s="1"/>
      <c r="I569" s="1"/>
      <c r="J569" s="1"/>
      <c r="K569" s="1"/>
      <c r="L569" s="1"/>
      <c r="M569" s="1"/>
      <c r="N569" s="1"/>
      <c r="O569" s="1"/>
      <c r="P569" s="106"/>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row>
    <row r="570" spans="1:70" ht="14.25" customHeight="1" x14ac:dyDescent="0.3">
      <c r="A570" s="1"/>
      <c r="B570" s="1"/>
      <c r="C570" s="1"/>
      <c r="D570" s="1"/>
      <c r="E570" s="1"/>
      <c r="F570" s="1"/>
      <c r="G570" s="1"/>
      <c r="H570" s="1"/>
      <c r="I570" s="1"/>
      <c r="J570" s="1"/>
      <c r="K570" s="1"/>
      <c r="L570" s="1"/>
      <c r="M570" s="1"/>
      <c r="N570" s="1"/>
      <c r="O570" s="1"/>
      <c r="P570" s="106"/>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row>
    <row r="571" spans="1:70" ht="14.25" customHeight="1" x14ac:dyDescent="0.3">
      <c r="A571" s="1"/>
      <c r="B571" s="1"/>
      <c r="C571" s="1"/>
      <c r="D571" s="1"/>
      <c r="E571" s="1"/>
      <c r="F571" s="1"/>
      <c r="G571" s="1"/>
      <c r="H571" s="1"/>
      <c r="I571" s="1"/>
      <c r="J571" s="1"/>
      <c r="K571" s="1"/>
      <c r="L571" s="1"/>
      <c r="M571" s="1"/>
      <c r="N571" s="1"/>
      <c r="O571" s="1"/>
      <c r="P571" s="106"/>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row>
    <row r="572" spans="1:70" ht="14.25" customHeight="1" x14ac:dyDescent="0.3">
      <c r="A572" s="1"/>
      <c r="B572" s="1"/>
      <c r="C572" s="1"/>
      <c r="D572" s="1"/>
      <c r="E572" s="1"/>
      <c r="F572" s="1"/>
      <c r="G572" s="1"/>
      <c r="H572" s="1"/>
      <c r="I572" s="1"/>
      <c r="J572" s="1"/>
      <c r="K572" s="1"/>
      <c r="L572" s="1"/>
      <c r="M572" s="1"/>
      <c r="N572" s="1"/>
      <c r="O572" s="1"/>
      <c r="P572" s="106"/>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row>
    <row r="573" spans="1:70" ht="14.25" customHeight="1" x14ac:dyDescent="0.3">
      <c r="A573" s="1"/>
      <c r="B573" s="1"/>
      <c r="C573" s="1"/>
      <c r="D573" s="1"/>
      <c r="E573" s="1"/>
      <c r="F573" s="1"/>
      <c r="G573" s="1"/>
      <c r="H573" s="1"/>
      <c r="I573" s="1"/>
      <c r="J573" s="1"/>
      <c r="K573" s="1"/>
      <c r="L573" s="1"/>
      <c r="M573" s="1"/>
      <c r="N573" s="1"/>
      <c r="O573" s="1"/>
      <c r="P573" s="106"/>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row>
    <row r="574" spans="1:70" ht="14.25" customHeight="1" x14ac:dyDescent="0.3">
      <c r="A574" s="1"/>
      <c r="B574" s="1"/>
      <c r="C574" s="1"/>
      <c r="D574" s="1"/>
      <c r="E574" s="1"/>
      <c r="F574" s="1"/>
      <c r="G574" s="1"/>
      <c r="H574" s="1"/>
      <c r="I574" s="1"/>
      <c r="J574" s="1"/>
      <c r="K574" s="1"/>
      <c r="L574" s="1"/>
      <c r="M574" s="1"/>
      <c r="N574" s="1"/>
      <c r="O574" s="1"/>
      <c r="P574" s="106"/>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row>
    <row r="575" spans="1:70" ht="14.25" customHeight="1" x14ac:dyDescent="0.3">
      <c r="A575" s="1"/>
      <c r="B575" s="1"/>
      <c r="C575" s="1"/>
      <c r="D575" s="1"/>
      <c r="E575" s="1"/>
      <c r="F575" s="1"/>
      <c r="G575" s="1"/>
      <c r="H575" s="1"/>
      <c r="I575" s="1"/>
      <c r="J575" s="1"/>
      <c r="K575" s="1"/>
      <c r="L575" s="1"/>
      <c r="M575" s="1"/>
      <c r="N575" s="1"/>
      <c r="O575" s="1"/>
      <c r="P575" s="106"/>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row>
    <row r="576" spans="1:70" ht="14.25" customHeight="1" x14ac:dyDescent="0.3">
      <c r="A576" s="1"/>
      <c r="B576" s="1"/>
      <c r="C576" s="1"/>
      <c r="D576" s="1"/>
      <c r="E576" s="1"/>
      <c r="F576" s="1"/>
      <c r="G576" s="1"/>
      <c r="H576" s="1"/>
      <c r="I576" s="1"/>
      <c r="J576" s="1"/>
      <c r="K576" s="1"/>
      <c r="L576" s="1"/>
      <c r="M576" s="1"/>
      <c r="N576" s="1"/>
      <c r="O576" s="1"/>
      <c r="P576" s="106"/>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row>
    <row r="577" spans="1:70" ht="14.25" customHeight="1" x14ac:dyDescent="0.3">
      <c r="A577" s="1"/>
      <c r="B577" s="1"/>
      <c r="C577" s="1"/>
      <c r="D577" s="1"/>
      <c r="E577" s="1"/>
      <c r="F577" s="1"/>
      <c r="G577" s="1"/>
      <c r="H577" s="1"/>
      <c r="I577" s="1"/>
      <c r="J577" s="1"/>
      <c r="K577" s="1"/>
      <c r="L577" s="1"/>
      <c r="M577" s="1"/>
      <c r="N577" s="1"/>
      <c r="O577" s="1"/>
      <c r="P577" s="106"/>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row>
    <row r="578" spans="1:70" ht="14.25" customHeight="1" x14ac:dyDescent="0.3">
      <c r="A578" s="1"/>
      <c r="B578" s="1"/>
      <c r="C578" s="1"/>
      <c r="D578" s="1"/>
      <c r="E578" s="1"/>
      <c r="F578" s="1"/>
      <c r="G578" s="1"/>
      <c r="H578" s="1"/>
      <c r="I578" s="1"/>
      <c r="J578" s="1"/>
      <c r="K578" s="1"/>
      <c r="L578" s="1"/>
      <c r="M578" s="1"/>
      <c r="N578" s="1"/>
      <c r="O578" s="1"/>
      <c r="P578" s="106"/>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row>
    <row r="579" spans="1:70" ht="14.25" customHeight="1" x14ac:dyDescent="0.3">
      <c r="A579" s="1"/>
      <c r="B579" s="1"/>
      <c r="C579" s="1"/>
      <c r="D579" s="1"/>
      <c r="E579" s="1"/>
      <c r="F579" s="1"/>
      <c r="G579" s="1"/>
      <c r="H579" s="1"/>
      <c r="I579" s="1"/>
      <c r="J579" s="1"/>
      <c r="K579" s="1"/>
      <c r="L579" s="1"/>
      <c r="M579" s="1"/>
      <c r="N579" s="1"/>
      <c r="O579" s="1"/>
      <c r="P579" s="106"/>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row>
    <row r="580" spans="1:70" ht="14.25" customHeight="1" x14ac:dyDescent="0.3">
      <c r="A580" s="1"/>
      <c r="B580" s="1"/>
      <c r="C580" s="1"/>
      <c r="D580" s="1"/>
      <c r="E580" s="1"/>
      <c r="F580" s="1"/>
      <c r="G580" s="1"/>
      <c r="H580" s="1"/>
      <c r="I580" s="1"/>
      <c r="J580" s="1"/>
      <c r="K580" s="1"/>
      <c r="L580" s="1"/>
      <c r="M580" s="1"/>
      <c r="N580" s="1"/>
      <c r="O580" s="1"/>
      <c r="P580" s="106"/>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row>
    <row r="581" spans="1:70" ht="14.25" customHeight="1" x14ac:dyDescent="0.3">
      <c r="A581" s="1"/>
      <c r="B581" s="1"/>
      <c r="C581" s="1"/>
      <c r="D581" s="1"/>
      <c r="E581" s="1"/>
      <c r="F581" s="1"/>
      <c r="G581" s="1"/>
      <c r="H581" s="1"/>
      <c r="I581" s="1"/>
      <c r="J581" s="1"/>
      <c r="K581" s="1"/>
      <c r="L581" s="1"/>
      <c r="M581" s="1"/>
      <c r="N581" s="1"/>
      <c r="O581" s="1"/>
      <c r="P581" s="106"/>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row>
    <row r="582" spans="1:70" ht="14.25" customHeight="1" x14ac:dyDescent="0.3">
      <c r="A582" s="1"/>
      <c r="B582" s="1"/>
      <c r="C582" s="1"/>
      <c r="D582" s="1"/>
      <c r="E582" s="1"/>
      <c r="F582" s="1"/>
      <c r="G582" s="1"/>
      <c r="H582" s="1"/>
      <c r="I582" s="1"/>
      <c r="J582" s="1"/>
      <c r="K582" s="1"/>
      <c r="L582" s="1"/>
      <c r="M582" s="1"/>
      <c r="N582" s="1"/>
      <c r="O582" s="1"/>
      <c r="P582" s="106"/>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row>
    <row r="583" spans="1:70" ht="14.25" customHeight="1" x14ac:dyDescent="0.3">
      <c r="A583" s="1"/>
      <c r="B583" s="1"/>
      <c r="C583" s="1"/>
      <c r="D583" s="1"/>
      <c r="E583" s="1"/>
      <c r="F583" s="1"/>
      <c r="G583" s="1"/>
      <c r="H583" s="1"/>
      <c r="I583" s="1"/>
      <c r="J583" s="1"/>
      <c r="K583" s="1"/>
      <c r="L583" s="1"/>
      <c r="M583" s="1"/>
      <c r="N583" s="1"/>
      <c r="O583" s="1"/>
      <c r="P583" s="106"/>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row>
    <row r="584" spans="1:70" ht="14.25" customHeight="1" x14ac:dyDescent="0.3">
      <c r="A584" s="1"/>
      <c r="B584" s="1"/>
      <c r="C584" s="1"/>
      <c r="D584" s="1"/>
      <c r="E584" s="1"/>
      <c r="F584" s="1"/>
      <c r="G584" s="1"/>
      <c r="H584" s="1"/>
      <c r="I584" s="1"/>
      <c r="J584" s="1"/>
      <c r="K584" s="1"/>
      <c r="L584" s="1"/>
      <c r="M584" s="1"/>
      <c r="N584" s="1"/>
      <c r="O584" s="1"/>
      <c r="P584" s="106"/>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row>
    <row r="585" spans="1:70" ht="14.25" customHeight="1" x14ac:dyDescent="0.3">
      <c r="A585" s="1"/>
      <c r="B585" s="1"/>
      <c r="C585" s="1"/>
      <c r="D585" s="1"/>
      <c r="E585" s="1"/>
      <c r="F585" s="1"/>
      <c r="G585" s="1"/>
      <c r="H585" s="1"/>
      <c r="I585" s="1"/>
      <c r="J585" s="1"/>
      <c r="K585" s="1"/>
      <c r="L585" s="1"/>
      <c r="M585" s="1"/>
      <c r="N585" s="1"/>
      <c r="O585" s="1"/>
      <c r="P585" s="106"/>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row>
    <row r="586" spans="1:70" ht="14.25" customHeight="1" x14ac:dyDescent="0.3">
      <c r="A586" s="1"/>
      <c r="B586" s="1"/>
      <c r="C586" s="1"/>
      <c r="D586" s="1"/>
      <c r="E586" s="1"/>
      <c r="F586" s="1"/>
      <c r="G586" s="1"/>
      <c r="H586" s="1"/>
      <c r="I586" s="1"/>
      <c r="J586" s="1"/>
      <c r="K586" s="1"/>
      <c r="L586" s="1"/>
      <c r="M586" s="1"/>
      <c r="N586" s="1"/>
      <c r="O586" s="1"/>
      <c r="P586" s="106"/>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row>
    <row r="587" spans="1:70" ht="14.25" customHeight="1" x14ac:dyDescent="0.3">
      <c r="A587" s="1"/>
      <c r="B587" s="1"/>
      <c r="C587" s="1"/>
      <c r="D587" s="1"/>
      <c r="E587" s="1"/>
      <c r="F587" s="1"/>
      <c r="G587" s="1"/>
      <c r="H587" s="1"/>
      <c r="I587" s="1"/>
      <c r="J587" s="1"/>
      <c r="K587" s="1"/>
      <c r="L587" s="1"/>
      <c r="M587" s="1"/>
      <c r="N587" s="1"/>
      <c r="O587" s="1"/>
      <c r="P587" s="106"/>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row>
    <row r="588" spans="1:70" ht="14.25" customHeight="1" x14ac:dyDescent="0.3">
      <c r="A588" s="1"/>
      <c r="B588" s="1"/>
      <c r="C588" s="1"/>
      <c r="D588" s="1"/>
      <c r="E588" s="1"/>
      <c r="F588" s="1"/>
      <c r="G588" s="1"/>
      <c r="H588" s="1"/>
      <c r="I588" s="1"/>
      <c r="J588" s="1"/>
      <c r="K588" s="1"/>
      <c r="L588" s="1"/>
      <c r="M588" s="1"/>
      <c r="N588" s="1"/>
      <c r="O588" s="1"/>
      <c r="P588" s="106"/>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row>
    <row r="589" spans="1:70" ht="14.25" customHeight="1" x14ac:dyDescent="0.3">
      <c r="A589" s="1"/>
      <c r="B589" s="1"/>
      <c r="C589" s="1"/>
      <c r="D589" s="1"/>
      <c r="E589" s="1"/>
      <c r="F589" s="1"/>
      <c r="G589" s="1"/>
      <c r="H589" s="1"/>
      <c r="I589" s="1"/>
      <c r="J589" s="1"/>
      <c r="K589" s="1"/>
      <c r="L589" s="1"/>
      <c r="M589" s="1"/>
      <c r="N589" s="1"/>
      <c r="O589" s="1"/>
      <c r="P589" s="106"/>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row>
    <row r="590" spans="1:70" ht="14.25" customHeight="1" x14ac:dyDescent="0.3">
      <c r="A590" s="1"/>
      <c r="B590" s="1"/>
      <c r="C590" s="1"/>
      <c r="D590" s="1"/>
      <c r="E590" s="1"/>
      <c r="F590" s="1"/>
      <c r="G590" s="1"/>
      <c r="H590" s="1"/>
      <c r="I590" s="1"/>
      <c r="J590" s="1"/>
      <c r="K590" s="1"/>
      <c r="L590" s="1"/>
      <c r="M590" s="1"/>
      <c r="N590" s="1"/>
      <c r="O590" s="1"/>
      <c r="P590" s="106"/>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row>
    <row r="591" spans="1:70" ht="14.25" customHeight="1" x14ac:dyDescent="0.3">
      <c r="A591" s="1"/>
      <c r="B591" s="1"/>
      <c r="C591" s="1"/>
      <c r="D591" s="1"/>
      <c r="E591" s="1"/>
      <c r="F591" s="1"/>
      <c r="G591" s="1"/>
      <c r="H591" s="1"/>
      <c r="I591" s="1"/>
      <c r="J591" s="1"/>
      <c r="K591" s="1"/>
      <c r="L591" s="1"/>
      <c r="M591" s="1"/>
      <c r="N591" s="1"/>
      <c r="O591" s="1"/>
      <c r="P591" s="106"/>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row>
    <row r="592" spans="1:70" ht="14.25" customHeight="1" x14ac:dyDescent="0.3">
      <c r="A592" s="1"/>
      <c r="B592" s="1"/>
      <c r="C592" s="1"/>
      <c r="D592" s="1"/>
      <c r="E592" s="1"/>
      <c r="F592" s="1"/>
      <c r="G592" s="1"/>
      <c r="H592" s="1"/>
      <c r="I592" s="1"/>
      <c r="J592" s="1"/>
      <c r="K592" s="1"/>
      <c r="L592" s="1"/>
      <c r="M592" s="1"/>
      <c r="N592" s="1"/>
      <c r="O592" s="1"/>
      <c r="P592" s="106"/>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row>
    <row r="593" spans="1:70" ht="14.25" customHeight="1" x14ac:dyDescent="0.3">
      <c r="A593" s="1"/>
      <c r="B593" s="1"/>
      <c r="C593" s="1"/>
      <c r="D593" s="1"/>
      <c r="E593" s="1"/>
      <c r="F593" s="1"/>
      <c r="G593" s="1"/>
      <c r="H593" s="1"/>
      <c r="I593" s="1"/>
      <c r="J593" s="1"/>
      <c r="K593" s="1"/>
      <c r="L593" s="1"/>
      <c r="M593" s="1"/>
      <c r="N593" s="1"/>
      <c r="O593" s="1"/>
      <c r="P593" s="106"/>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row>
    <row r="594" spans="1:70" ht="14.25" customHeight="1" x14ac:dyDescent="0.3">
      <c r="A594" s="1"/>
      <c r="B594" s="1"/>
      <c r="C594" s="1"/>
      <c r="D594" s="1"/>
      <c r="E594" s="1"/>
      <c r="F594" s="1"/>
      <c r="G594" s="1"/>
      <c r="H594" s="1"/>
      <c r="I594" s="1"/>
      <c r="J594" s="1"/>
      <c r="K594" s="1"/>
      <c r="L594" s="1"/>
      <c r="M594" s="1"/>
      <c r="N594" s="1"/>
      <c r="O594" s="1"/>
      <c r="P594" s="106"/>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row>
    <row r="595" spans="1:70" ht="14.25" customHeight="1" x14ac:dyDescent="0.3">
      <c r="A595" s="1"/>
      <c r="B595" s="1"/>
      <c r="C595" s="1"/>
      <c r="D595" s="1"/>
      <c r="E595" s="1"/>
      <c r="F595" s="1"/>
      <c r="G595" s="1"/>
      <c r="H595" s="1"/>
      <c r="I595" s="1"/>
      <c r="J595" s="1"/>
      <c r="K595" s="1"/>
      <c r="L595" s="1"/>
      <c r="M595" s="1"/>
      <c r="N595" s="1"/>
      <c r="O595" s="1"/>
      <c r="P595" s="106"/>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row>
    <row r="596" spans="1:70" ht="14.25" customHeight="1" x14ac:dyDescent="0.3">
      <c r="A596" s="1"/>
      <c r="B596" s="1"/>
      <c r="C596" s="1"/>
      <c r="D596" s="1"/>
      <c r="E596" s="1"/>
      <c r="F596" s="1"/>
      <c r="G596" s="1"/>
      <c r="H596" s="1"/>
      <c r="I596" s="1"/>
      <c r="J596" s="1"/>
      <c r="K596" s="1"/>
      <c r="L596" s="1"/>
      <c r="M596" s="1"/>
      <c r="N596" s="1"/>
      <c r="O596" s="1"/>
      <c r="P596" s="106"/>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row>
    <row r="597" spans="1:70" ht="14.25" customHeight="1" x14ac:dyDescent="0.3">
      <c r="A597" s="1"/>
      <c r="B597" s="1"/>
      <c r="C597" s="1"/>
      <c r="D597" s="1"/>
      <c r="E597" s="1"/>
      <c r="F597" s="1"/>
      <c r="G597" s="1"/>
      <c r="H597" s="1"/>
      <c r="I597" s="1"/>
      <c r="J597" s="1"/>
      <c r="K597" s="1"/>
      <c r="L597" s="1"/>
      <c r="M597" s="1"/>
      <c r="N597" s="1"/>
      <c r="O597" s="1"/>
      <c r="P597" s="106"/>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row>
    <row r="598" spans="1:70" ht="14.25" customHeight="1" x14ac:dyDescent="0.3">
      <c r="A598" s="1"/>
      <c r="B598" s="1"/>
      <c r="C598" s="1"/>
      <c r="D598" s="1"/>
      <c r="E598" s="1"/>
      <c r="F598" s="1"/>
      <c r="G598" s="1"/>
      <c r="H598" s="1"/>
      <c r="I598" s="1"/>
      <c r="J598" s="1"/>
      <c r="K598" s="1"/>
      <c r="L598" s="1"/>
      <c r="M598" s="1"/>
      <c r="N598" s="1"/>
      <c r="O598" s="1"/>
      <c r="P598" s="106"/>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row>
    <row r="599" spans="1:70" ht="14.25" customHeight="1" x14ac:dyDescent="0.3">
      <c r="A599" s="1"/>
      <c r="B599" s="1"/>
      <c r="C599" s="1"/>
      <c r="D599" s="1"/>
      <c r="E599" s="1"/>
      <c r="F599" s="1"/>
      <c r="G599" s="1"/>
      <c r="H599" s="1"/>
      <c r="I599" s="1"/>
      <c r="J599" s="1"/>
      <c r="K599" s="1"/>
      <c r="L599" s="1"/>
      <c r="M599" s="1"/>
      <c r="N599" s="1"/>
      <c r="O599" s="1"/>
      <c r="P599" s="106"/>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row>
    <row r="600" spans="1:70" ht="14.25" customHeight="1" x14ac:dyDescent="0.3">
      <c r="A600" s="1"/>
      <c r="B600" s="1"/>
      <c r="C600" s="1"/>
      <c r="D600" s="1"/>
      <c r="E600" s="1"/>
      <c r="F600" s="1"/>
      <c r="G600" s="1"/>
      <c r="H600" s="1"/>
      <c r="I600" s="1"/>
      <c r="J600" s="1"/>
      <c r="K600" s="1"/>
      <c r="L600" s="1"/>
      <c r="M600" s="1"/>
      <c r="N600" s="1"/>
      <c r="O600" s="1"/>
      <c r="P600" s="106"/>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row>
    <row r="601" spans="1:70" ht="14.25" customHeight="1" x14ac:dyDescent="0.3">
      <c r="A601" s="1"/>
      <c r="B601" s="1"/>
      <c r="C601" s="1"/>
      <c r="D601" s="1"/>
      <c r="E601" s="1"/>
      <c r="F601" s="1"/>
      <c r="G601" s="1"/>
      <c r="H601" s="1"/>
      <c r="I601" s="1"/>
      <c r="J601" s="1"/>
      <c r="K601" s="1"/>
      <c r="L601" s="1"/>
      <c r="M601" s="1"/>
      <c r="N601" s="1"/>
      <c r="O601" s="1"/>
      <c r="P601" s="106"/>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row>
    <row r="602" spans="1:70" ht="14.25" customHeight="1" x14ac:dyDescent="0.3">
      <c r="A602" s="1"/>
      <c r="B602" s="1"/>
      <c r="C602" s="1"/>
      <c r="D602" s="1"/>
      <c r="E602" s="1"/>
      <c r="F602" s="1"/>
      <c r="G602" s="1"/>
      <c r="H602" s="1"/>
      <c r="I602" s="1"/>
      <c r="J602" s="1"/>
      <c r="K602" s="1"/>
      <c r="L602" s="1"/>
      <c r="M602" s="1"/>
      <c r="N602" s="1"/>
      <c r="O602" s="1"/>
      <c r="P602" s="106"/>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row>
    <row r="603" spans="1:70" ht="14.25" customHeight="1" x14ac:dyDescent="0.3">
      <c r="A603" s="1"/>
      <c r="B603" s="1"/>
      <c r="C603" s="1"/>
      <c r="D603" s="1"/>
      <c r="E603" s="1"/>
      <c r="F603" s="1"/>
      <c r="G603" s="1"/>
      <c r="H603" s="1"/>
      <c r="I603" s="1"/>
      <c r="J603" s="1"/>
      <c r="K603" s="1"/>
      <c r="L603" s="1"/>
      <c r="M603" s="1"/>
      <c r="N603" s="1"/>
      <c r="O603" s="1"/>
      <c r="P603" s="106"/>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row>
    <row r="604" spans="1:70" ht="14.25" customHeight="1" x14ac:dyDescent="0.3">
      <c r="A604" s="1"/>
      <c r="B604" s="1"/>
      <c r="C604" s="1"/>
      <c r="D604" s="1"/>
      <c r="E604" s="1"/>
      <c r="F604" s="1"/>
      <c r="G604" s="1"/>
      <c r="H604" s="1"/>
      <c r="I604" s="1"/>
      <c r="J604" s="1"/>
      <c r="K604" s="1"/>
      <c r="L604" s="1"/>
      <c r="M604" s="1"/>
      <c r="N604" s="1"/>
      <c r="O604" s="1"/>
      <c r="P604" s="106"/>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row>
    <row r="605" spans="1:70" ht="14.25" customHeight="1" x14ac:dyDescent="0.3">
      <c r="A605" s="1"/>
      <c r="B605" s="1"/>
      <c r="C605" s="1"/>
      <c r="D605" s="1"/>
      <c r="E605" s="1"/>
      <c r="F605" s="1"/>
      <c r="G605" s="1"/>
      <c r="H605" s="1"/>
      <c r="I605" s="1"/>
      <c r="J605" s="1"/>
      <c r="K605" s="1"/>
      <c r="L605" s="1"/>
      <c r="M605" s="1"/>
      <c r="N605" s="1"/>
      <c r="O605" s="1"/>
      <c r="P605" s="106"/>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row>
    <row r="606" spans="1:70" ht="14.25" customHeight="1" x14ac:dyDescent="0.3">
      <c r="A606" s="1"/>
      <c r="B606" s="1"/>
      <c r="C606" s="1"/>
      <c r="D606" s="1"/>
      <c r="E606" s="1"/>
      <c r="F606" s="1"/>
      <c r="G606" s="1"/>
      <c r="H606" s="1"/>
      <c r="I606" s="1"/>
      <c r="J606" s="1"/>
      <c r="K606" s="1"/>
      <c r="L606" s="1"/>
      <c r="M606" s="1"/>
      <c r="N606" s="1"/>
      <c r="O606" s="1"/>
      <c r="P606" s="106"/>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row>
    <row r="607" spans="1:70" ht="14.25" customHeight="1" x14ac:dyDescent="0.3">
      <c r="A607" s="1"/>
      <c r="B607" s="1"/>
      <c r="C607" s="1"/>
      <c r="D607" s="1"/>
      <c r="E607" s="1"/>
      <c r="F607" s="1"/>
      <c r="G607" s="1"/>
      <c r="H607" s="1"/>
      <c r="I607" s="1"/>
      <c r="J607" s="1"/>
      <c r="K607" s="1"/>
      <c r="L607" s="1"/>
      <c r="M607" s="1"/>
      <c r="N607" s="1"/>
      <c r="O607" s="1"/>
      <c r="P607" s="106"/>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row>
    <row r="608" spans="1:70" ht="14.25" customHeight="1" x14ac:dyDescent="0.3">
      <c r="A608" s="1"/>
      <c r="B608" s="1"/>
      <c r="C608" s="1"/>
      <c r="D608" s="1"/>
      <c r="E608" s="1"/>
      <c r="F608" s="1"/>
      <c r="G608" s="1"/>
      <c r="H608" s="1"/>
      <c r="I608" s="1"/>
      <c r="J608" s="1"/>
      <c r="K608" s="1"/>
      <c r="L608" s="1"/>
      <c r="M608" s="1"/>
      <c r="N608" s="1"/>
      <c r="O608" s="1"/>
      <c r="P608" s="106"/>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row>
    <row r="609" spans="1:70" ht="14.25" customHeight="1" x14ac:dyDescent="0.3">
      <c r="A609" s="1"/>
      <c r="B609" s="1"/>
      <c r="C609" s="1"/>
      <c r="D609" s="1"/>
      <c r="E609" s="1"/>
      <c r="F609" s="1"/>
      <c r="G609" s="1"/>
      <c r="H609" s="1"/>
      <c r="I609" s="1"/>
      <c r="J609" s="1"/>
      <c r="K609" s="1"/>
      <c r="L609" s="1"/>
      <c r="M609" s="1"/>
      <c r="N609" s="1"/>
      <c r="O609" s="1"/>
      <c r="P609" s="106"/>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row>
    <row r="610" spans="1:70" ht="14.25" customHeight="1" x14ac:dyDescent="0.3">
      <c r="A610" s="1"/>
      <c r="B610" s="1"/>
      <c r="C610" s="1"/>
      <c r="D610" s="1"/>
      <c r="E610" s="1"/>
      <c r="F610" s="1"/>
      <c r="G610" s="1"/>
      <c r="H610" s="1"/>
      <c r="I610" s="1"/>
      <c r="J610" s="1"/>
      <c r="K610" s="1"/>
      <c r="L610" s="1"/>
      <c r="M610" s="1"/>
      <c r="N610" s="1"/>
      <c r="O610" s="1"/>
      <c r="P610" s="106"/>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row>
    <row r="611" spans="1:70" ht="14.25" customHeight="1" x14ac:dyDescent="0.3">
      <c r="A611" s="1"/>
      <c r="B611" s="1"/>
      <c r="C611" s="1"/>
      <c r="D611" s="1"/>
      <c r="E611" s="1"/>
      <c r="F611" s="1"/>
      <c r="G611" s="1"/>
      <c r="H611" s="1"/>
      <c r="I611" s="1"/>
      <c r="J611" s="1"/>
      <c r="K611" s="1"/>
      <c r="L611" s="1"/>
      <c r="M611" s="1"/>
      <c r="N611" s="1"/>
      <c r="O611" s="1"/>
      <c r="P611" s="106"/>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row>
    <row r="612" spans="1:70" ht="14.25" customHeight="1" x14ac:dyDescent="0.3">
      <c r="A612" s="1"/>
      <c r="B612" s="1"/>
      <c r="C612" s="1"/>
      <c r="D612" s="1"/>
      <c r="E612" s="1"/>
      <c r="F612" s="1"/>
      <c r="G612" s="1"/>
      <c r="H612" s="1"/>
      <c r="I612" s="1"/>
      <c r="J612" s="1"/>
      <c r="K612" s="1"/>
      <c r="L612" s="1"/>
      <c r="M612" s="1"/>
      <c r="N612" s="1"/>
      <c r="O612" s="1"/>
      <c r="P612" s="106"/>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row>
    <row r="613" spans="1:70" ht="14.25" customHeight="1" x14ac:dyDescent="0.3">
      <c r="A613" s="1"/>
      <c r="B613" s="1"/>
      <c r="C613" s="1"/>
      <c r="D613" s="1"/>
      <c r="E613" s="1"/>
      <c r="F613" s="1"/>
      <c r="G613" s="1"/>
      <c r="H613" s="1"/>
      <c r="I613" s="1"/>
      <c r="J613" s="1"/>
      <c r="K613" s="1"/>
      <c r="L613" s="1"/>
      <c r="M613" s="1"/>
      <c r="N613" s="1"/>
      <c r="O613" s="1"/>
      <c r="P613" s="106"/>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row>
    <row r="614" spans="1:70" ht="14.25" customHeight="1" x14ac:dyDescent="0.3">
      <c r="A614" s="1"/>
      <c r="B614" s="1"/>
      <c r="C614" s="1"/>
      <c r="D614" s="1"/>
      <c r="E614" s="1"/>
      <c r="F614" s="1"/>
      <c r="G614" s="1"/>
      <c r="H614" s="1"/>
      <c r="I614" s="1"/>
      <c r="J614" s="1"/>
      <c r="K614" s="1"/>
      <c r="L614" s="1"/>
      <c r="M614" s="1"/>
      <c r="N614" s="1"/>
      <c r="O614" s="1"/>
      <c r="P614" s="106"/>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row>
    <row r="615" spans="1:70" ht="14.25" customHeight="1" x14ac:dyDescent="0.3">
      <c r="A615" s="1"/>
      <c r="B615" s="1"/>
      <c r="C615" s="1"/>
      <c r="D615" s="1"/>
      <c r="E615" s="1"/>
      <c r="F615" s="1"/>
      <c r="G615" s="1"/>
      <c r="H615" s="1"/>
      <c r="I615" s="1"/>
      <c r="J615" s="1"/>
      <c r="K615" s="1"/>
      <c r="L615" s="1"/>
      <c r="M615" s="1"/>
      <c r="N615" s="1"/>
      <c r="O615" s="1"/>
      <c r="P615" s="106"/>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row>
    <row r="616" spans="1:70" ht="14.25" customHeight="1" x14ac:dyDescent="0.3">
      <c r="A616" s="1"/>
      <c r="B616" s="1"/>
      <c r="C616" s="1"/>
      <c r="D616" s="1"/>
      <c r="E616" s="1"/>
      <c r="F616" s="1"/>
      <c r="G616" s="1"/>
      <c r="H616" s="1"/>
      <c r="I616" s="1"/>
      <c r="J616" s="1"/>
      <c r="K616" s="1"/>
      <c r="L616" s="1"/>
      <c r="M616" s="1"/>
      <c r="N616" s="1"/>
      <c r="O616" s="1"/>
      <c r="P616" s="106"/>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row>
    <row r="617" spans="1:70" ht="14.25" customHeight="1" x14ac:dyDescent="0.3">
      <c r="A617" s="1"/>
      <c r="B617" s="1"/>
      <c r="C617" s="1"/>
      <c r="D617" s="1"/>
      <c r="E617" s="1"/>
      <c r="F617" s="1"/>
      <c r="G617" s="1"/>
      <c r="H617" s="1"/>
      <c r="I617" s="1"/>
      <c r="J617" s="1"/>
      <c r="K617" s="1"/>
      <c r="L617" s="1"/>
      <c r="M617" s="1"/>
      <c r="N617" s="1"/>
      <c r="O617" s="1"/>
      <c r="P617" s="106"/>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row>
    <row r="618" spans="1:70" ht="14.25" customHeight="1" x14ac:dyDescent="0.3">
      <c r="A618" s="1"/>
      <c r="B618" s="1"/>
      <c r="C618" s="1"/>
      <c r="D618" s="1"/>
      <c r="E618" s="1"/>
      <c r="F618" s="1"/>
      <c r="G618" s="1"/>
      <c r="H618" s="1"/>
      <c r="I618" s="1"/>
      <c r="J618" s="1"/>
      <c r="K618" s="1"/>
      <c r="L618" s="1"/>
      <c r="M618" s="1"/>
      <c r="N618" s="1"/>
      <c r="O618" s="1"/>
      <c r="P618" s="106"/>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row>
    <row r="619" spans="1:70" ht="14.25" customHeight="1" x14ac:dyDescent="0.3">
      <c r="A619" s="1"/>
      <c r="B619" s="1"/>
      <c r="C619" s="1"/>
      <c r="D619" s="1"/>
      <c r="E619" s="1"/>
      <c r="F619" s="1"/>
      <c r="G619" s="1"/>
      <c r="H619" s="1"/>
      <c r="I619" s="1"/>
      <c r="J619" s="1"/>
      <c r="K619" s="1"/>
      <c r="L619" s="1"/>
      <c r="M619" s="1"/>
      <c r="N619" s="1"/>
      <c r="O619" s="1"/>
      <c r="P619" s="106"/>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row>
    <row r="620" spans="1:70" ht="14.25" customHeight="1" x14ac:dyDescent="0.3">
      <c r="A620" s="1"/>
      <c r="B620" s="1"/>
      <c r="C620" s="1"/>
      <c r="D620" s="1"/>
      <c r="E620" s="1"/>
      <c r="F620" s="1"/>
      <c r="G620" s="1"/>
      <c r="H620" s="1"/>
      <c r="I620" s="1"/>
      <c r="J620" s="1"/>
      <c r="K620" s="1"/>
      <c r="L620" s="1"/>
      <c r="M620" s="1"/>
      <c r="N620" s="1"/>
      <c r="O620" s="1"/>
      <c r="P620" s="106"/>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row>
    <row r="621" spans="1:70" ht="14.25" customHeight="1" x14ac:dyDescent="0.3">
      <c r="A621" s="1"/>
      <c r="B621" s="1"/>
      <c r="C621" s="1"/>
      <c r="D621" s="1"/>
      <c r="E621" s="1"/>
      <c r="F621" s="1"/>
      <c r="G621" s="1"/>
      <c r="H621" s="1"/>
      <c r="I621" s="1"/>
      <c r="J621" s="1"/>
      <c r="K621" s="1"/>
      <c r="L621" s="1"/>
      <c r="M621" s="1"/>
      <c r="N621" s="1"/>
      <c r="O621" s="1"/>
      <c r="P621" s="106"/>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row>
    <row r="622" spans="1:70" ht="14.25" customHeight="1" x14ac:dyDescent="0.3">
      <c r="A622" s="1"/>
      <c r="B622" s="1"/>
      <c r="C622" s="1"/>
      <c r="D622" s="1"/>
      <c r="E622" s="1"/>
      <c r="F622" s="1"/>
      <c r="G622" s="1"/>
      <c r="H622" s="1"/>
      <c r="I622" s="1"/>
      <c r="J622" s="1"/>
      <c r="K622" s="1"/>
      <c r="L622" s="1"/>
      <c r="M622" s="1"/>
      <c r="N622" s="1"/>
      <c r="O622" s="1"/>
      <c r="P622" s="106"/>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row>
    <row r="623" spans="1:70" ht="14.25" customHeight="1" x14ac:dyDescent="0.3">
      <c r="A623" s="1"/>
      <c r="B623" s="1"/>
      <c r="C623" s="1"/>
      <c r="D623" s="1"/>
      <c r="E623" s="1"/>
      <c r="F623" s="1"/>
      <c r="G623" s="1"/>
      <c r="H623" s="1"/>
      <c r="I623" s="1"/>
      <c r="J623" s="1"/>
      <c r="K623" s="1"/>
      <c r="L623" s="1"/>
      <c r="M623" s="1"/>
      <c r="N623" s="1"/>
      <c r="O623" s="1"/>
      <c r="P623" s="106"/>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row>
    <row r="624" spans="1:70" ht="14.25" customHeight="1" x14ac:dyDescent="0.3">
      <c r="A624" s="1"/>
      <c r="B624" s="1"/>
      <c r="C624" s="1"/>
      <c r="D624" s="1"/>
      <c r="E624" s="1"/>
      <c r="F624" s="1"/>
      <c r="G624" s="1"/>
      <c r="H624" s="1"/>
      <c r="I624" s="1"/>
      <c r="J624" s="1"/>
      <c r="K624" s="1"/>
      <c r="L624" s="1"/>
      <c r="M624" s="1"/>
      <c r="N624" s="1"/>
      <c r="O624" s="1"/>
      <c r="P624" s="106"/>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row>
    <row r="625" spans="1:70" ht="14.25" customHeight="1" x14ac:dyDescent="0.3">
      <c r="A625" s="1"/>
      <c r="B625" s="1"/>
      <c r="C625" s="1"/>
      <c r="D625" s="1"/>
      <c r="E625" s="1"/>
      <c r="F625" s="1"/>
      <c r="G625" s="1"/>
      <c r="H625" s="1"/>
      <c r="I625" s="1"/>
      <c r="J625" s="1"/>
      <c r="K625" s="1"/>
      <c r="L625" s="1"/>
      <c r="M625" s="1"/>
      <c r="N625" s="1"/>
      <c r="O625" s="1"/>
      <c r="P625" s="106"/>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row>
    <row r="626" spans="1:70" ht="14.25" customHeight="1" x14ac:dyDescent="0.3">
      <c r="A626" s="1"/>
      <c r="B626" s="1"/>
      <c r="C626" s="1"/>
      <c r="D626" s="1"/>
      <c r="E626" s="1"/>
      <c r="F626" s="1"/>
      <c r="G626" s="1"/>
      <c r="H626" s="1"/>
      <c r="I626" s="1"/>
      <c r="J626" s="1"/>
      <c r="K626" s="1"/>
      <c r="L626" s="1"/>
      <c r="M626" s="1"/>
      <c r="N626" s="1"/>
      <c r="O626" s="1"/>
      <c r="P626" s="106"/>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row>
    <row r="627" spans="1:70" ht="14.25" customHeight="1" x14ac:dyDescent="0.3">
      <c r="A627" s="1"/>
      <c r="B627" s="1"/>
      <c r="C627" s="1"/>
      <c r="D627" s="1"/>
      <c r="E627" s="1"/>
      <c r="F627" s="1"/>
      <c r="G627" s="1"/>
      <c r="H627" s="1"/>
      <c r="I627" s="1"/>
      <c r="J627" s="1"/>
      <c r="K627" s="1"/>
      <c r="L627" s="1"/>
      <c r="M627" s="1"/>
      <c r="N627" s="1"/>
      <c r="O627" s="1"/>
      <c r="P627" s="106"/>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row>
    <row r="628" spans="1:70" ht="14.25" customHeight="1" x14ac:dyDescent="0.3">
      <c r="A628" s="1"/>
      <c r="B628" s="1"/>
      <c r="C628" s="1"/>
      <c r="D628" s="1"/>
      <c r="E628" s="1"/>
      <c r="F628" s="1"/>
      <c r="G628" s="1"/>
      <c r="H628" s="1"/>
      <c r="I628" s="1"/>
      <c r="J628" s="1"/>
      <c r="K628" s="1"/>
      <c r="L628" s="1"/>
      <c r="M628" s="1"/>
      <c r="N628" s="1"/>
      <c r="O628" s="1"/>
      <c r="P628" s="106"/>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row>
    <row r="629" spans="1:70" ht="14.25" customHeight="1" x14ac:dyDescent="0.3">
      <c r="A629" s="1"/>
      <c r="B629" s="1"/>
      <c r="C629" s="1"/>
      <c r="D629" s="1"/>
      <c r="E629" s="1"/>
      <c r="F629" s="1"/>
      <c r="G629" s="1"/>
      <c r="H629" s="1"/>
      <c r="I629" s="1"/>
      <c r="J629" s="1"/>
      <c r="K629" s="1"/>
      <c r="L629" s="1"/>
      <c r="M629" s="1"/>
      <c r="N629" s="1"/>
      <c r="O629" s="1"/>
      <c r="P629" s="106"/>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row>
    <row r="630" spans="1:70" ht="14.25" customHeight="1" x14ac:dyDescent="0.3">
      <c r="A630" s="1"/>
      <c r="B630" s="1"/>
      <c r="C630" s="1"/>
      <c r="D630" s="1"/>
      <c r="E630" s="1"/>
      <c r="F630" s="1"/>
      <c r="G630" s="1"/>
      <c r="H630" s="1"/>
      <c r="I630" s="1"/>
      <c r="J630" s="1"/>
      <c r="K630" s="1"/>
      <c r="L630" s="1"/>
      <c r="M630" s="1"/>
      <c r="N630" s="1"/>
      <c r="O630" s="1"/>
      <c r="P630" s="106"/>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row>
    <row r="631" spans="1:70" ht="14.25" customHeight="1" x14ac:dyDescent="0.3">
      <c r="A631" s="1"/>
      <c r="B631" s="1"/>
      <c r="C631" s="1"/>
      <c r="D631" s="1"/>
      <c r="E631" s="1"/>
      <c r="F631" s="1"/>
      <c r="G631" s="1"/>
      <c r="H631" s="1"/>
      <c r="I631" s="1"/>
      <c r="J631" s="1"/>
      <c r="K631" s="1"/>
      <c r="L631" s="1"/>
      <c r="M631" s="1"/>
      <c r="N631" s="1"/>
      <c r="O631" s="1"/>
      <c r="P631" s="106"/>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row>
    <row r="632" spans="1:70" ht="14.25" customHeight="1" x14ac:dyDescent="0.3">
      <c r="A632" s="1"/>
      <c r="B632" s="1"/>
      <c r="C632" s="1"/>
      <c r="D632" s="1"/>
      <c r="E632" s="1"/>
      <c r="F632" s="1"/>
      <c r="G632" s="1"/>
      <c r="H632" s="1"/>
      <c r="I632" s="1"/>
      <c r="J632" s="1"/>
      <c r="K632" s="1"/>
      <c r="L632" s="1"/>
      <c r="M632" s="1"/>
      <c r="N632" s="1"/>
      <c r="O632" s="1"/>
      <c r="P632" s="106"/>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row>
    <row r="633" spans="1:70" ht="14.25" customHeight="1" x14ac:dyDescent="0.3">
      <c r="A633" s="1"/>
      <c r="B633" s="1"/>
      <c r="C633" s="1"/>
      <c r="D633" s="1"/>
      <c r="E633" s="1"/>
      <c r="F633" s="1"/>
      <c r="G633" s="1"/>
      <c r="H633" s="1"/>
      <c r="I633" s="1"/>
      <c r="J633" s="1"/>
      <c r="K633" s="1"/>
      <c r="L633" s="1"/>
      <c r="M633" s="1"/>
      <c r="N633" s="1"/>
      <c r="O633" s="1"/>
      <c r="P633" s="106"/>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row>
    <row r="634" spans="1:70" ht="14.25" customHeight="1" x14ac:dyDescent="0.3">
      <c r="A634" s="1"/>
      <c r="B634" s="1"/>
      <c r="C634" s="1"/>
      <c r="D634" s="1"/>
      <c r="E634" s="1"/>
      <c r="F634" s="1"/>
      <c r="G634" s="1"/>
      <c r="H634" s="1"/>
      <c r="I634" s="1"/>
      <c r="J634" s="1"/>
      <c r="K634" s="1"/>
      <c r="L634" s="1"/>
      <c r="M634" s="1"/>
      <c r="N634" s="1"/>
      <c r="O634" s="1"/>
      <c r="P634" s="106"/>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row>
    <row r="635" spans="1:70" ht="14.25" customHeight="1" x14ac:dyDescent="0.3">
      <c r="A635" s="1"/>
      <c r="B635" s="1"/>
      <c r="C635" s="1"/>
      <c r="D635" s="1"/>
      <c r="E635" s="1"/>
      <c r="F635" s="1"/>
      <c r="G635" s="1"/>
      <c r="H635" s="1"/>
      <c r="I635" s="1"/>
      <c r="J635" s="1"/>
      <c r="K635" s="1"/>
      <c r="L635" s="1"/>
      <c r="M635" s="1"/>
      <c r="N635" s="1"/>
      <c r="O635" s="1"/>
      <c r="P635" s="106"/>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row>
    <row r="636" spans="1:70" ht="14.25" customHeight="1" x14ac:dyDescent="0.3">
      <c r="A636" s="1"/>
      <c r="B636" s="1"/>
      <c r="C636" s="1"/>
      <c r="D636" s="1"/>
      <c r="E636" s="1"/>
      <c r="F636" s="1"/>
      <c r="G636" s="1"/>
      <c r="H636" s="1"/>
      <c r="I636" s="1"/>
      <c r="J636" s="1"/>
      <c r="K636" s="1"/>
      <c r="L636" s="1"/>
      <c r="M636" s="1"/>
      <c r="N636" s="1"/>
      <c r="O636" s="1"/>
      <c r="P636" s="106"/>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row>
    <row r="637" spans="1:70" ht="14.25" customHeight="1" x14ac:dyDescent="0.3">
      <c r="A637" s="1"/>
      <c r="B637" s="1"/>
      <c r="C637" s="1"/>
      <c r="D637" s="1"/>
      <c r="E637" s="1"/>
      <c r="F637" s="1"/>
      <c r="G637" s="1"/>
      <c r="H637" s="1"/>
      <c r="I637" s="1"/>
      <c r="J637" s="1"/>
      <c r="K637" s="1"/>
      <c r="L637" s="1"/>
      <c r="M637" s="1"/>
      <c r="N637" s="1"/>
      <c r="O637" s="1"/>
      <c r="P637" s="106"/>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row>
    <row r="638" spans="1:70" ht="14.25" customHeight="1" x14ac:dyDescent="0.3">
      <c r="A638" s="1"/>
      <c r="B638" s="1"/>
      <c r="C638" s="1"/>
      <c r="D638" s="1"/>
      <c r="E638" s="1"/>
      <c r="F638" s="1"/>
      <c r="G638" s="1"/>
      <c r="H638" s="1"/>
      <c r="I638" s="1"/>
      <c r="J638" s="1"/>
      <c r="K638" s="1"/>
      <c r="L638" s="1"/>
      <c r="M638" s="1"/>
      <c r="N638" s="1"/>
      <c r="O638" s="1"/>
      <c r="P638" s="106"/>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row>
    <row r="639" spans="1:70" ht="14.25" customHeight="1" x14ac:dyDescent="0.3">
      <c r="A639" s="1"/>
      <c r="B639" s="1"/>
      <c r="C639" s="1"/>
      <c r="D639" s="1"/>
      <c r="E639" s="1"/>
      <c r="F639" s="1"/>
      <c r="G639" s="1"/>
      <c r="H639" s="1"/>
      <c r="I639" s="1"/>
      <c r="J639" s="1"/>
      <c r="K639" s="1"/>
      <c r="L639" s="1"/>
      <c r="M639" s="1"/>
      <c r="N639" s="1"/>
      <c r="O639" s="1"/>
      <c r="P639" s="106"/>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row>
    <row r="640" spans="1:70" ht="14.25" customHeight="1" x14ac:dyDescent="0.3">
      <c r="A640" s="1"/>
      <c r="B640" s="1"/>
      <c r="C640" s="1"/>
      <c r="D640" s="1"/>
      <c r="E640" s="1"/>
      <c r="F640" s="1"/>
      <c r="G640" s="1"/>
      <c r="H640" s="1"/>
      <c r="I640" s="1"/>
      <c r="J640" s="1"/>
      <c r="K640" s="1"/>
      <c r="L640" s="1"/>
      <c r="M640" s="1"/>
      <c r="N640" s="1"/>
      <c r="O640" s="1"/>
      <c r="P640" s="106"/>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row>
    <row r="641" spans="1:70" ht="14.25" customHeight="1" x14ac:dyDescent="0.3">
      <c r="A641" s="1"/>
      <c r="B641" s="1"/>
      <c r="C641" s="1"/>
      <c r="D641" s="1"/>
      <c r="E641" s="1"/>
      <c r="F641" s="1"/>
      <c r="G641" s="1"/>
      <c r="H641" s="1"/>
      <c r="I641" s="1"/>
      <c r="J641" s="1"/>
      <c r="K641" s="1"/>
      <c r="L641" s="1"/>
      <c r="M641" s="1"/>
      <c r="N641" s="1"/>
      <c r="O641" s="1"/>
      <c r="P641" s="106"/>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row>
    <row r="642" spans="1:70" ht="14.25" customHeight="1" x14ac:dyDescent="0.3">
      <c r="A642" s="1"/>
      <c r="B642" s="1"/>
      <c r="C642" s="1"/>
      <c r="D642" s="1"/>
      <c r="E642" s="1"/>
      <c r="F642" s="1"/>
      <c r="G642" s="1"/>
      <c r="H642" s="1"/>
      <c r="I642" s="1"/>
      <c r="J642" s="1"/>
      <c r="K642" s="1"/>
      <c r="L642" s="1"/>
      <c r="M642" s="1"/>
      <c r="N642" s="1"/>
      <c r="O642" s="1"/>
      <c r="P642" s="106"/>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row>
    <row r="643" spans="1:70" ht="14.25" customHeight="1" x14ac:dyDescent="0.3">
      <c r="A643" s="1"/>
      <c r="B643" s="1"/>
      <c r="C643" s="1"/>
      <c r="D643" s="1"/>
      <c r="E643" s="1"/>
      <c r="F643" s="1"/>
      <c r="G643" s="1"/>
      <c r="H643" s="1"/>
      <c r="I643" s="1"/>
      <c r="J643" s="1"/>
      <c r="K643" s="1"/>
      <c r="L643" s="1"/>
      <c r="M643" s="1"/>
      <c r="N643" s="1"/>
      <c r="O643" s="1"/>
      <c r="P643" s="106"/>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row>
    <row r="644" spans="1:70" ht="14.25" customHeight="1" x14ac:dyDescent="0.3">
      <c r="A644" s="1"/>
      <c r="B644" s="1"/>
      <c r="C644" s="1"/>
      <c r="D644" s="1"/>
      <c r="E644" s="1"/>
      <c r="F644" s="1"/>
      <c r="G644" s="1"/>
      <c r="H644" s="1"/>
      <c r="I644" s="1"/>
      <c r="J644" s="1"/>
      <c r="K644" s="1"/>
      <c r="L644" s="1"/>
      <c r="M644" s="1"/>
      <c r="N644" s="1"/>
      <c r="O644" s="1"/>
      <c r="P644" s="106"/>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row>
    <row r="645" spans="1:70" ht="14.25" customHeight="1" x14ac:dyDescent="0.3">
      <c r="A645" s="1"/>
      <c r="B645" s="1"/>
      <c r="C645" s="1"/>
      <c r="D645" s="1"/>
      <c r="E645" s="1"/>
      <c r="F645" s="1"/>
      <c r="G645" s="1"/>
      <c r="H645" s="1"/>
      <c r="I645" s="1"/>
      <c r="J645" s="1"/>
      <c r="K645" s="1"/>
      <c r="L645" s="1"/>
      <c r="M645" s="1"/>
      <c r="N645" s="1"/>
      <c r="O645" s="1"/>
      <c r="P645" s="106"/>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row>
    <row r="646" spans="1:70" ht="14.25" customHeight="1" x14ac:dyDescent="0.3">
      <c r="A646" s="1"/>
      <c r="B646" s="1"/>
      <c r="C646" s="1"/>
      <c r="D646" s="1"/>
      <c r="E646" s="1"/>
      <c r="F646" s="1"/>
      <c r="G646" s="1"/>
      <c r="H646" s="1"/>
      <c r="I646" s="1"/>
      <c r="J646" s="1"/>
      <c r="K646" s="1"/>
      <c r="L646" s="1"/>
      <c r="M646" s="1"/>
      <c r="N646" s="1"/>
      <c r="O646" s="1"/>
      <c r="P646" s="106"/>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row>
    <row r="647" spans="1:70" ht="14.25" customHeight="1" x14ac:dyDescent="0.3">
      <c r="A647" s="1"/>
      <c r="B647" s="1"/>
      <c r="C647" s="1"/>
      <c r="D647" s="1"/>
      <c r="E647" s="1"/>
      <c r="F647" s="1"/>
      <c r="G647" s="1"/>
      <c r="H647" s="1"/>
      <c r="I647" s="1"/>
      <c r="J647" s="1"/>
      <c r="K647" s="1"/>
      <c r="L647" s="1"/>
      <c r="M647" s="1"/>
      <c r="N647" s="1"/>
      <c r="O647" s="1"/>
      <c r="P647" s="106"/>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row>
    <row r="648" spans="1:70" ht="14.25" customHeight="1" x14ac:dyDescent="0.3">
      <c r="A648" s="1"/>
      <c r="B648" s="1"/>
      <c r="C648" s="1"/>
      <c r="D648" s="1"/>
      <c r="E648" s="1"/>
      <c r="F648" s="1"/>
      <c r="G648" s="1"/>
      <c r="H648" s="1"/>
      <c r="I648" s="1"/>
      <c r="J648" s="1"/>
      <c r="K648" s="1"/>
      <c r="L648" s="1"/>
      <c r="M648" s="1"/>
      <c r="N648" s="1"/>
      <c r="O648" s="1"/>
      <c r="P648" s="106"/>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row>
    <row r="649" spans="1:70" ht="14.25" customHeight="1" x14ac:dyDescent="0.3">
      <c r="A649" s="1"/>
      <c r="B649" s="1"/>
      <c r="C649" s="1"/>
      <c r="D649" s="1"/>
      <c r="E649" s="1"/>
      <c r="F649" s="1"/>
      <c r="G649" s="1"/>
      <c r="H649" s="1"/>
      <c r="I649" s="1"/>
      <c r="J649" s="1"/>
      <c r="K649" s="1"/>
      <c r="L649" s="1"/>
      <c r="M649" s="1"/>
      <c r="N649" s="1"/>
      <c r="O649" s="1"/>
      <c r="P649" s="106"/>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row>
    <row r="650" spans="1:70" ht="14.25" customHeight="1" x14ac:dyDescent="0.3">
      <c r="A650" s="1"/>
      <c r="B650" s="1"/>
      <c r="C650" s="1"/>
      <c r="D650" s="1"/>
      <c r="E650" s="1"/>
      <c r="F650" s="1"/>
      <c r="G650" s="1"/>
      <c r="H650" s="1"/>
      <c r="I650" s="1"/>
      <c r="J650" s="1"/>
      <c r="K650" s="1"/>
      <c r="L650" s="1"/>
      <c r="M650" s="1"/>
      <c r="N650" s="1"/>
      <c r="O650" s="1"/>
      <c r="P650" s="106"/>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row>
    <row r="651" spans="1:70" ht="14.25" customHeight="1" x14ac:dyDescent="0.3">
      <c r="A651" s="1"/>
      <c r="B651" s="1"/>
      <c r="C651" s="1"/>
      <c r="D651" s="1"/>
      <c r="E651" s="1"/>
      <c r="F651" s="1"/>
      <c r="G651" s="1"/>
      <c r="H651" s="1"/>
      <c r="I651" s="1"/>
      <c r="J651" s="1"/>
      <c r="K651" s="1"/>
      <c r="L651" s="1"/>
      <c r="M651" s="1"/>
      <c r="N651" s="1"/>
      <c r="O651" s="1"/>
      <c r="P651" s="106"/>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row>
    <row r="652" spans="1:70" ht="14.25" customHeight="1" x14ac:dyDescent="0.3">
      <c r="A652" s="1"/>
      <c r="B652" s="1"/>
      <c r="C652" s="1"/>
      <c r="D652" s="1"/>
      <c r="E652" s="1"/>
      <c r="F652" s="1"/>
      <c r="G652" s="1"/>
      <c r="H652" s="1"/>
      <c r="I652" s="1"/>
      <c r="J652" s="1"/>
      <c r="K652" s="1"/>
      <c r="L652" s="1"/>
      <c r="M652" s="1"/>
      <c r="N652" s="1"/>
      <c r="O652" s="1"/>
      <c r="P652" s="106"/>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row>
    <row r="653" spans="1:70" ht="14.25" customHeight="1" x14ac:dyDescent="0.3">
      <c r="A653" s="1"/>
      <c r="B653" s="1"/>
      <c r="C653" s="1"/>
      <c r="D653" s="1"/>
      <c r="E653" s="1"/>
      <c r="F653" s="1"/>
      <c r="G653" s="1"/>
      <c r="H653" s="1"/>
      <c r="I653" s="1"/>
      <c r="J653" s="1"/>
      <c r="K653" s="1"/>
      <c r="L653" s="1"/>
      <c r="M653" s="1"/>
      <c r="N653" s="1"/>
      <c r="O653" s="1"/>
      <c r="P653" s="106"/>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row>
    <row r="654" spans="1:70" ht="14.25" customHeight="1" x14ac:dyDescent="0.3">
      <c r="A654" s="1"/>
      <c r="B654" s="1"/>
      <c r="C654" s="1"/>
      <c r="D654" s="1"/>
      <c r="E654" s="1"/>
      <c r="F654" s="1"/>
      <c r="G654" s="1"/>
      <c r="H654" s="1"/>
      <c r="I654" s="1"/>
      <c r="J654" s="1"/>
      <c r="K654" s="1"/>
      <c r="L654" s="1"/>
      <c r="M654" s="1"/>
      <c r="N654" s="1"/>
      <c r="O654" s="1"/>
      <c r="P654" s="106"/>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row>
    <row r="655" spans="1:70" ht="14.25" customHeight="1" x14ac:dyDescent="0.3">
      <c r="A655" s="1"/>
      <c r="B655" s="1"/>
      <c r="C655" s="1"/>
      <c r="D655" s="1"/>
      <c r="E655" s="1"/>
      <c r="F655" s="1"/>
      <c r="G655" s="1"/>
      <c r="H655" s="1"/>
      <c r="I655" s="1"/>
      <c r="J655" s="1"/>
      <c r="K655" s="1"/>
      <c r="L655" s="1"/>
      <c r="M655" s="1"/>
      <c r="N655" s="1"/>
      <c r="O655" s="1"/>
      <c r="P655" s="106"/>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row>
    <row r="656" spans="1:70" ht="14.25" customHeight="1" x14ac:dyDescent="0.3">
      <c r="A656" s="1"/>
      <c r="B656" s="1"/>
      <c r="C656" s="1"/>
      <c r="D656" s="1"/>
      <c r="E656" s="1"/>
      <c r="F656" s="1"/>
      <c r="G656" s="1"/>
      <c r="H656" s="1"/>
      <c r="I656" s="1"/>
      <c r="J656" s="1"/>
      <c r="K656" s="1"/>
      <c r="L656" s="1"/>
      <c r="M656" s="1"/>
      <c r="N656" s="1"/>
      <c r="O656" s="1"/>
      <c r="P656" s="106"/>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row>
    <row r="657" spans="1:70" ht="14.25" customHeight="1" x14ac:dyDescent="0.3">
      <c r="A657" s="1"/>
      <c r="B657" s="1"/>
      <c r="C657" s="1"/>
      <c r="D657" s="1"/>
      <c r="E657" s="1"/>
      <c r="F657" s="1"/>
      <c r="G657" s="1"/>
      <c r="H657" s="1"/>
      <c r="I657" s="1"/>
      <c r="J657" s="1"/>
      <c r="K657" s="1"/>
      <c r="L657" s="1"/>
      <c r="M657" s="1"/>
      <c r="N657" s="1"/>
      <c r="O657" s="1"/>
      <c r="P657" s="106"/>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row>
    <row r="658" spans="1:70" ht="14.25" customHeight="1" x14ac:dyDescent="0.3">
      <c r="A658" s="1"/>
      <c r="B658" s="1"/>
      <c r="C658" s="1"/>
      <c r="D658" s="1"/>
      <c r="E658" s="1"/>
      <c r="F658" s="1"/>
      <c r="G658" s="1"/>
      <c r="H658" s="1"/>
      <c r="I658" s="1"/>
      <c r="J658" s="1"/>
      <c r="K658" s="1"/>
      <c r="L658" s="1"/>
      <c r="M658" s="1"/>
      <c r="N658" s="1"/>
      <c r="O658" s="1"/>
      <c r="P658" s="106"/>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row>
    <row r="659" spans="1:70" ht="14.25" customHeight="1" x14ac:dyDescent="0.3">
      <c r="A659" s="1"/>
      <c r="B659" s="1"/>
      <c r="C659" s="1"/>
      <c r="D659" s="1"/>
      <c r="E659" s="1"/>
      <c r="F659" s="1"/>
      <c r="G659" s="1"/>
      <c r="H659" s="1"/>
      <c r="I659" s="1"/>
      <c r="J659" s="1"/>
      <c r="K659" s="1"/>
      <c r="L659" s="1"/>
      <c r="M659" s="1"/>
      <c r="N659" s="1"/>
      <c r="O659" s="1"/>
      <c r="P659" s="106"/>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row>
    <row r="660" spans="1:70" ht="14.25" customHeight="1" x14ac:dyDescent="0.3">
      <c r="A660" s="1"/>
      <c r="B660" s="1"/>
      <c r="C660" s="1"/>
      <c r="D660" s="1"/>
      <c r="E660" s="1"/>
      <c r="F660" s="1"/>
      <c r="G660" s="1"/>
      <c r="H660" s="1"/>
      <c r="I660" s="1"/>
      <c r="J660" s="1"/>
      <c r="K660" s="1"/>
      <c r="L660" s="1"/>
      <c r="M660" s="1"/>
      <c r="N660" s="1"/>
      <c r="O660" s="1"/>
      <c r="P660" s="106"/>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row>
    <row r="661" spans="1:70" ht="14.25" customHeight="1" x14ac:dyDescent="0.3">
      <c r="A661" s="1"/>
      <c r="B661" s="1"/>
      <c r="C661" s="1"/>
      <c r="D661" s="1"/>
      <c r="E661" s="1"/>
      <c r="F661" s="1"/>
      <c r="G661" s="1"/>
      <c r="H661" s="1"/>
      <c r="I661" s="1"/>
      <c r="J661" s="1"/>
      <c r="K661" s="1"/>
      <c r="L661" s="1"/>
      <c r="M661" s="1"/>
      <c r="N661" s="1"/>
      <c r="O661" s="1"/>
      <c r="P661" s="106"/>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row>
    <row r="662" spans="1:70" ht="14.25" customHeight="1" x14ac:dyDescent="0.3">
      <c r="A662" s="1"/>
      <c r="B662" s="1"/>
      <c r="C662" s="1"/>
      <c r="D662" s="1"/>
      <c r="E662" s="1"/>
      <c r="F662" s="1"/>
      <c r="G662" s="1"/>
      <c r="H662" s="1"/>
      <c r="I662" s="1"/>
      <c r="J662" s="1"/>
      <c r="K662" s="1"/>
      <c r="L662" s="1"/>
      <c r="M662" s="1"/>
      <c r="N662" s="1"/>
      <c r="O662" s="1"/>
      <c r="P662" s="106"/>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row>
    <row r="663" spans="1:70" ht="14.25" customHeight="1" x14ac:dyDescent="0.3">
      <c r="A663" s="1"/>
      <c r="B663" s="1"/>
      <c r="C663" s="1"/>
      <c r="D663" s="1"/>
      <c r="E663" s="1"/>
      <c r="F663" s="1"/>
      <c r="G663" s="1"/>
      <c r="H663" s="1"/>
      <c r="I663" s="1"/>
      <c r="J663" s="1"/>
      <c r="K663" s="1"/>
      <c r="L663" s="1"/>
      <c r="M663" s="1"/>
      <c r="N663" s="1"/>
      <c r="O663" s="1"/>
      <c r="P663" s="106"/>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row>
    <row r="664" spans="1:70" ht="14.25" customHeight="1" x14ac:dyDescent="0.3">
      <c r="A664" s="1"/>
      <c r="B664" s="1"/>
      <c r="C664" s="1"/>
      <c r="D664" s="1"/>
      <c r="E664" s="1"/>
      <c r="F664" s="1"/>
      <c r="G664" s="1"/>
      <c r="H664" s="1"/>
      <c r="I664" s="1"/>
      <c r="J664" s="1"/>
      <c r="K664" s="1"/>
      <c r="L664" s="1"/>
      <c r="M664" s="1"/>
      <c r="N664" s="1"/>
      <c r="O664" s="1"/>
      <c r="P664" s="106"/>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row>
    <row r="665" spans="1:70" ht="14.25" customHeight="1" x14ac:dyDescent="0.3">
      <c r="A665" s="1"/>
      <c r="B665" s="1"/>
      <c r="C665" s="1"/>
      <c r="D665" s="1"/>
      <c r="E665" s="1"/>
      <c r="F665" s="1"/>
      <c r="G665" s="1"/>
      <c r="H665" s="1"/>
      <c r="I665" s="1"/>
      <c r="J665" s="1"/>
      <c r="K665" s="1"/>
      <c r="L665" s="1"/>
      <c r="M665" s="1"/>
      <c r="N665" s="1"/>
      <c r="O665" s="1"/>
      <c r="P665" s="106"/>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row>
    <row r="666" spans="1:70" ht="14.25" customHeight="1" x14ac:dyDescent="0.3">
      <c r="A666" s="1"/>
      <c r="B666" s="1"/>
      <c r="C666" s="1"/>
      <c r="D666" s="1"/>
      <c r="E666" s="1"/>
      <c r="F666" s="1"/>
      <c r="G666" s="1"/>
      <c r="H666" s="1"/>
      <c r="I666" s="1"/>
      <c r="J666" s="1"/>
      <c r="K666" s="1"/>
      <c r="L666" s="1"/>
      <c r="M666" s="1"/>
      <c r="N666" s="1"/>
      <c r="O666" s="1"/>
      <c r="P666" s="106"/>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row>
    <row r="667" spans="1:70" ht="14.25" customHeight="1" x14ac:dyDescent="0.3">
      <c r="A667" s="1"/>
      <c r="B667" s="1"/>
      <c r="C667" s="1"/>
      <c r="D667" s="1"/>
      <c r="E667" s="1"/>
      <c r="F667" s="1"/>
      <c r="G667" s="1"/>
      <c r="H667" s="1"/>
      <c r="I667" s="1"/>
      <c r="J667" s="1"/>
      <c r="K667" s="1"/>
      <c r="L667" s="1"/>
      <c r="M667" s="1"/>
      <c r="N667" s="1"/>
      <c r="O667" s="1"/>
      <c r="P667" s="106"/>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row>
    <row r="668" spans="1:70" ht="14.25" customHeight="1" x14ac:dyDescent="0.3">
      <c r="A668" s="1"/>
      <c r="B668" s="1"/>
      <c r="C668" s="1"/>
      <c r="D668" s="1"/>
      <c r="E668" s="1"/>
      <c r="F668" s="1"/>
      <c r="G668" s="1"/>
      <c r="H668" s="1"/>
      <c r="I668" s="1"/>
      <c r="J668" s="1"/>
      <c r="K668" s="1"/>
      <c r="L668" s="1"/>
      <c r="M668" s="1"/>
      <c r="N668" s="1"/>
      <c r="O668" s="1"/>
      <c r="P668" s="106"/>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row>
    <row r="669" spans="1:70" ht="14.25" customHeight="1" x14ac:dyDescent="0.3">
      <c r="A669" s="1"/>
      <c r="B669" s="1"/>
      <c r="C669" s="1"/>
      <c r="D669" s="1"/>
      <c r="E669" s="1"/>
      <c r="F669" s="1"/>
      <c r="G669" s="1"/>
      <c r="H669" s="1"/>
      <c r="I669" s="1"/>
      <c r="J669" s="1"/>
      <c r="K669" s="1"/>
      <c r="L669" s="1"/>
      <c r="M669" s="1"/>
      <c r="N669" s="1"/>
      <c r="O669" s="1"/>
      <c r="P669" s="106"/>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row>
    <row r="670" spans="1:70" ht="14.25" customHeight="1" x14ac:dyDescent="0.3">
      <c r="A670" s="1"/>
      <c r="B670" s="1"/>
      <c r="C670" s="1"/>
      <c r="D670" s="1"/>
      <c r="E670" s="1"/>
      <c r="F670" s="1"/>
      <c r="G670" s="1"/>
      <c r="H670" s="1"/>
      <c r="I670" s="1"/>
      <c r="J670" s="1"/>
      <c r="K670" s="1"/>
      <c r="L670" s="1"/>
      <c r="M670" s="1"/>
      <c r="N670" s="1"/>
      <c r="O670" s="1"/>
      <c r="P670" s="106"/>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row>
    <row r="671" spans="1:70" ht="14.25" customHeight="1" x14ac:dyDescent="0.3">
      <c r="A671" s="1"/>
      <c r="B671" s="1"/>
      <c r="C671" s="1"/>
      <c r="D671" s="1"/>
      <c r="E671" s="1"/>
      <c r="F671" s="1"/>
      <c r="G671" s="1"/>
      <c r="H671" s="1"/>
      <c r="I671" s="1"/>
      <c r="J671" s="1"/>
      <c r="K671" s="1"/>
      <c r="L671" s="1"/>
      <c r="M671" s="1"/>
      <c r="N671" s="1"/>
      <c r="O671" s="1"/>
      <c r="P671" s="106"/>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row>
    <row r="672" spans="1:70" ht="14.25" customHeight="1" x14ac:dyDescent="0.3">
      <c r="A672" s="1"/>
      <c r="B672" s="1"/>
      <c r="C672" s="1"/>
      <c r="D672" s="1"/>
      <c r="E672" s="1"/>
      <c r="F672" s="1"/>
      <c r="G672" s="1"/>
      <c r="H672" s="1"/>
      <c r="I672" s="1"/>
      <c r="J672" s="1"/>
      <c r="K672" s="1"/>
      <c r="L672" s="1"/>
      <c r="M672" s="1"/>
      <c r="N672" s="1"/>
      <c r="O672" s="1"/>
      <c r="P672" s="106"/>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row>
    <row r="673" spans="1:70" ht="14.25" customHeight="1" x14ac:dyDescent="0.3">
      <c r="A673" s="1"/>
      <c r="B673" s="1"/>
      <c r="C673" s="1"/>
      <c r="D673" s="1"/>
      <c r="E673" s="1"/>
      <c r="F673" s="1"/>
      <c r="G673" s="1"/>
      <c r="H673" s="1"/>
      <c r="I673" s="1"/>
      <c r="J673" s="1"/>
      <c r="K673" s="1"/>
      <c r="L673" s="1"/>
      <c r="M673" s="1"/>
      <c r="N673" s="1"/>
      <c r="O673" s="1"/>
      <c r="P673" s="106"/>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row>
    <row r="674" spans="1:70" ht="14.25" customHeight="1" x14ac:dyDescent="0.3">
      <c r="A674" s="1"/>
      <c r="B674" s="1"/>
      <c r="C674" s="1"/>
      <c r="D674" s="1"/>
      <c r="E674" s="1"/>
      <c r="F674" s="1"/>
      <c r="G674" s="1"/>
      <c r="H674" s="1"/>
      <c r="I674" s="1"/>
      <c r="J674" s="1"/>
      <c r="K674" s="1"/>
      <c r="L674" s="1"/>
      <c r="M674" s="1"/>
      <c r="N674" s="1"/>
      <c r="O674" s="1"/>
      <c r="P674" s="106"/>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row>
    <row r="675" spans="1:70" ht="14.25" customHeight="1" x14ac:dyDescent="0.3">
      <c r="A675" s="1"/>
      <c r="B675" s="1"/>
      <c r="C675" s="1"/>
      <c r="D675" s="1"/>
      <c r="E675" s="1"/>
      <c r="F675" s="1"/>
      <c r="G675" s="1"/>
      <c r="H675" s="1"/>
      <c r="I675" s="1"/>
      <c r="J675" s="1"/>
      <c r="K675" s="1"/>
      <c r="L675" s="1"/>
      <c r="M675" s="1"/>
      <c r="N675" s="1"/>
      <c r="O675" s="1"/>
      <c r="P675" s="106"/>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row>
    <row r="676" spans="1:70" ht="14.25" customHeight="1" x14ac:dyDescent="0.3">
      <c r="A676" s="1"/>
      <c r="B676" s="1"/>
      <c r="C676" s="1"/>
      <c r="D676" s="1"/>
      <c r="E676" s="1"/>
      <c r="F676" s="1"/>
      <c r="G676" s="1"/>
      <c r="H676" s="1"/>
      <c r="I676" s="1"/>
      <c r="J676" s="1"/>
      <c r="K676" s="1"/>
      <c r="L676" s="1"/>
      <c r="M676" s="1"/>
      <c r="N676" s="1"/>
      <c r="O676" s="1"/>
      <c r="P676" s="106"/>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row>
    <row r="677" spans="1:70" ht="14.25" customHeight="1" x14ac:dyDescent="0.3">
      <c r="A677" s="1"/>
      <c r="B677" s="1"/>
      <c r="C677" s="1"/>
      <c r="D677" s="1"/>
      <c r="E677" s="1"/>
      <c r="F677" s="1"/>
      <c r="G677" s="1"/>
      <c r="H677" s="1"/>
      <c r="I677" s="1"/>
      <c r="J677" s="1"/>
      <c r="K677" s="1"/>
      <c r="L677" s="1"/>
      <c r="M677" s="1"/>
      <c r="N677" s="1"/>
      <c r="O677" s="1"/>
      <c r="P677" s="106"/>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row>
    <row r="678" spans="1:70" ht="14.25" customHeight="1" x14ac:dyDescent="0.3">
      <c r="A678" s="1"/>
      <c r="B678" s="1"/>
      <c r="C678" s="1"/>
      <c r="D678" s="1"/>
      <c r="E678" s="1"/>
      <c r="F678" s="1"/>
      <c r="G678" s="1"/>
      <c r="H678" s="1"/>
      <c r="I678" s="1"/>
      <c r="J678" s="1"/>
      <c r="K678" s="1"/>
      <c r="L678" s="1"/>
      <c r="M678" s="1"/>
      <c r="N678" s="1"/>
      <c r="O678" s="1"/>
      <c r="P678" s="106"/>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row>
    <row r="679" spans="1:70" ht="14.25" customHeight="1" x14ac:dyDescent="0.3">
      <c r="A679" s="1"/>
      <c r="B679" s="1"/>
      <c r="C679" s="1"/>
      <c r="D679" s="1"/>
      <c r="E679" s="1"/>
      <c r="F679" s="1"/>
      <c r="G679" s="1"/>
      <c r="H679" s="1"/>
      <c r="I679" s="1"/>
      <c r="J679" s="1"/>
      <c r="K679" s="1"/>
      <c r="L679" s="1"/>
      <c r="M679" s="1"/>
      <c r="N679" s="1"/>
      <c r="O679" s="1"/>
      <c r="P679" s="106"/>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row>
    <row r="680" spans="1:70" ht="14.25" customHeight="1" x14ac:dyDescent="0.3">
      <c r="A680" s="1"/>
      <c r="B680" s="1"/>
      <c r="C680" s="1"/>
      <c r="D680" s="1"/>
      <c r="E680" s="1"/>
      <c r="F680" s="1"/>
      <c r="G680" s="1"/>
      <c r="H680" s="1"/>
      <c r="I680" s="1"/>
      <c r="J680" s="1"/>
      <c r="K680" s="1"/>
      <c r="L680" s="1"/>
      <c r="M680" s="1"/>
      <c r="N680" s="1"/>
      <c r="O680" s="1"/>
      <c r="P680" s="106"/>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row>
    <row r="681" spans="1:70" ht="14.25" customHeight="1" x14ac:dyDescent="0.3">
      <c r="A681" s="1"/>
      <c r="B681" s="1"/>
      <c r="C681" s="1"/>
      <c r="D681" s="1"/>
      <c r="E681" s="1"/>
      <c r="F681" s="1"/>
      <c r="G681" s="1"/>
      <c r="H681" s="1"/>
      <c r="I681" s="1"/>
      <c r="J681" s="1"/>
      <c r="K681" s="1"/>
      <c r="L681" s="1"/>
      <c r="M681" s="1"/>
      <c r="N681" s="1"/>
      <c r="O681" s="1"/>
      <c r="P681" s="106"/>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row>
    <row r="682" spans="1:70" ht="14.25" customHeight="1" x14ac:dyDescent="0.3">
      <c r="A682" s="1"/>
      <c r="B682" s="1"/>
      <c r="C682" s="1"/>
      <c r="D682" s="1"/>
      <c r="E682" s="1"/>
      <c r="F682" s="1"/>
      <c r="G682" s="1"/>
      <c r="H682" s="1"/>
      <c r="I682" s="1"/>
      <c r="J682" s="1"/>
      <c r="K682" s="1"/>
      <c r="L682" s="1"/>
      <c r="M682" s="1"/>
      <c r="N682" s="1"/>
      <c r="O682" s="1"/>
      <c r="P682" s="106"/>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row>
    <row r="683" spans="1:70" ht="14.25" customHeight="1" x14ac:dyDescent="0.3">
      <c r="A683" s="1"/>
      <c r="B683" s="1"/>
      <c r="C683" s="1"/>
      <c r="D683" s="1"/>
      <c r="E683" s="1"/>
      <c r="F683" s="1"/>
      <c r="G683" s="1"/>
      <c r="H683" s="1"/>
      <c r="I683" s="1"/>
      <c r="J683" s="1"/>
      <c r="K683" s="1"/>
      <c r="L683" s="1"/>
      <c r="M683" s="1"/>
      <c r="N683" s="1"/>
      <c r="O683" s="1"/>
      <c r="P683" s="106"/>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row>
    <row r="684" spans="1:70" ht="14.25" customHeight="1" x14ac:dyDescent="0.3">
      <c r="A684" s="1"/>
      <c r="B684" s="1"/>
      <c r="C684" s="1"/>
      <c r="D684" s="1"/>
      <c r="E684" s="1"/>
      <c r="F684" s="1"/>
      <c r="G684" s="1"/>
      <c r="H684" s="1"/>
      <c r="I684" s="1"/>
      <c r="J684" s="1"/>
      <c r="K684" s="1"/>
      <c r="L684" s="1"/>
      <c r="M684" s="1"/>
      <c r="N684" s="1"/>
      <c r="O684" s="1"/>
      <c r="P684" s="106"/>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row>
    <row r="685" spans="1:70" ht="14.25" customHeight="1" x14ac:dyDescent="0.3">
      <c r="A685" s="1"/>
      <c r="B685" s="1"/>
      <c r="C685" s="1"/>
      <c r="D685" s="1"/>
      <c r="E685" s="1"/>
      <c r="F685" s="1"/>
      <c r="G685" s="1"/>
      <c r="H685" s="1"/>
      <c r="I685" s="1"/>
      <c r="J685" s="1"/>
      <c r="K685" s="1"/>
      <c r="L685" s="1"/>
      <c r="M685" s="1"/>
      <c r="N685" s="1"/>
      <c r="O685" s="1"/>
      <c r="P685" s="106"/>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row>
    <row r="686" spans="1:70" ht="14.25" customHeight="1" x14ac:dyDescent="0.3">
      <c r="A686" s="1"/>
      <c r="B686" s="1"/>
      <c r="C686" s="1"/>
      <c r="D686" s="1"/>
      <c r="E686" s="1"/>
      <c r="F686" s="1"/>
      <c r="G686" s="1"/>
      <c r="H686" s="1"/>
      <c r="I686" s="1"/>
      <c r="J686" s="1"/>
      <c r="K686" s="1"/>
      <c r="L686" s="1"/>
      <c r="M686" s="1"/>
      <c r="N686" s="1"/>
      <c r="O686" s="1"/>
      <c r="P686" s="106"/>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row>
    <row r="687" spans="1:70" ht="14.25" customHeight="1" x14ac:dyDescent="0.3">
      <c r="A687" s="1"/>
      <c r="B687" s="1"/>
      <c r="C687" s="1"/>
      <c r="D687" s="1"/>
      <c r="E687" s="1"/>
      <c r="F687" s="1"/>
      <c r="G687" s="1"/>
      <c r="H687" s="1"/>
      <c r="I687" s="1"/>
      <c r="J687" s="1"/>
      <c r="K687" s="1"/>
      <c r="L687" s="1"/>
      <c r="M687" s="1"/>
      <c r="N687" s="1"/>
      <c r="O687" s="1"/>
      <c r="P687" s="106"/>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row>
    <row r="688" spans="1:70" ht="14.25" customHeight="1" x14ac:dyDescent="0.3">
      <c r="A688" s="1"/>
      <c r="B688" s="1"/>
      <c r="C688" s="1"/>
      <c r="D688" s="1"/>
      <c r="E688" s="1"/>
      <c r="F688" s="1"/>
      <c r="G688" s="1"/>
      <c r="H688" s="1"/>
      <c r="I688" s="1"/>
      <c r="J688" s="1"/>
      <c r="K688" s="1"/>
      <c r="L688" s="1"/>
      <c r="M688" s="1"/>
      <c r="N688" s="1"/>
      <c r="O688" s="1"/>
      <c r="P688" s="106"/>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row>
    <row r="689" spans="1:70" ht="14.25" customHeight="1" x14ac:dyDescent="0.3">
      <c r="A689" s="1"/>
      <c r="B689" s="1"/>
      <c r="C689" s="1"/>
      <c r="D689" s="1"/>
      <c r="E689" s="1"/>
      <c r="F689" s="1"/>
      <c r="G689" s="1"/>
      <c r="H689" s="1"/>
      <c r="I689" s="1"/>
      <c r="J689" s="1"/>
      <c r="K689" s="1"/>
      <c r="L689" s="1"/>
      <c r="M689" s="1"/>
      <c r="N689" s="1"/>
      <c r="O689" s="1"/>
      <c r="P689" s="106"/>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row>
    <row r="690" spans="1:70" ht="14.25" customHeight="1" x14ac:dyDescent="0.3">
      <c r="A690" s="1"/>
      <c r="B690" s="1"/>
      <c r="C690" s="1"/>
      <c r="D690" s="1"/>
      <c r="E690" s="1"/>
      <c r="F690" s="1"/>
      <c r="G690" s="1"/>
      <c r="H690" s="1"/>
      <c r="I690" s="1"/>
      <c r="J690" s="1"/>
      <c r="K690" s="1"/>
      <c r="L690" s="1"/>
      <c r="M690" s="1"/>
      <c r="N690" s="1"/>
      <c r="O690" s="1"/>
      <c r="P690" s="106"/>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row>
    <row r="691" spans="1:70" ht="14.25" customHeight="1" x14ac:dyDescent="0.3">
      <c r="A691" s="1"/>
      <c r="B691" s="1"/>
      <c r="C691" s="1"/>
      <c r="D691" s="1"/>
      <c r="E691" s="1"/>
      <c r="F691" s="1"/>
      <c r="G691" s="1"/>
      <c r="H691" s="1"/>
      <c r="I691" s="1"/>
      <c r="J691" s="1"/>
      <c r="K691" s="1"/>
      <c r="L691" s="1"/>
      <c r="M691" s="1"/>
      <c r="N691" s="1"/>
      <c r="O691" s="1"/>
      <c r="P691" s="106"/>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row>
    <row r="692" spans="1:70" ht="14.25" customHeight="1" x14ac:dyDescent="0.3">
      <c r="A692" s="1"/>
      <c r="B692" s="1"/>
      <c r="C692" s="1"/>
      <c r="D692" s="1"/>
      <c r="E692" s="1"/>
      <c r="F692" s="1"/>
      <c r="G692" s="1"/>
      <c r="H692" s="1"/>
      <c r="I692" s="1"/>
      <c r="J692" s="1"/>
      <c r="K692" s="1"/>
      <c r="L692" s="1"/>
      <c r="M692" s="1"/>
      <c r="N692" s="1"/>
      <c r="O692" s="1"/>
      <c r="P692" s="106"/>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row>
    <row r="693" spans="1:70" ht="14.25" customHeight="1" x14ac:dyDescent="0.3">
      <c r="A693" s="1"/>
      <c r="B693" s="1"/>
      <c r="C693" s="1"/>
      <c r="D693" s="1"/>
      <c r="E693" s="1"/>
      <c r="F693" s="1"/>
      <c r="G693" s="1"/>
      <c r="H693" s="1"/>
      <c r="I693" s="1"/>
      <c r="J693" s="1"/>
      <c r="K693" s="1"/>
      <c r="L693" s="1"/>
      <c r="M693" s="1"/>
      <c r="N693" s="1"/>
      <c r="O693" s="1"/>
      <c r="P693" s="106"/>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row>
    <row r="694" spans="1:70" ht="14.25" customHeight="1" x14ac:dyDescent="0.3">
      <c r="A694" s="1"/>
      <c r="B694" s="1"/>
      <c r="C694" s="1"/>
      <c r="D694" s="1"/>
      <c r="E694" s="1"/>
      <c r="F694" s="1"/>
      <c r="G694" s="1"/>
      <c r="H694" s="1"/>
      <c r="I694" s="1"/>
      <c r="J694" s="1"/>
      <c r="K694" s="1"/>
      <c r="L694" s="1"/>
      <c r="M694" s="1"/>
      <c r="N694" s="1"/>
      <c r="O694" s="1"/>
      <c r="P694" s="106"/>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row>
    <row r="695" spans="1:70" ht="14.25" customHeight="1" x14ac:dyDescent="0.3">
      <c r="A695" s="1"/>
      <c r="B695" s="1"/>
      <c r="C695" s="1"/>
      <c r="D695" s="1"/>
      <c r="E695" s="1"/>
      <c r="F695" s="1"/>
      <c r="G695" s="1"/>
      <c r="H695" s="1"/>
      <c r="I695" s="1"/>
      <c r="J695" s="1"/>
      <c r="K695" s="1"/>
      <c r="L695" s="1"/>
      <c r="M695" s="1"/>
      <c r="N695" s="1"/>
      <c r="O695" s="1"/>
      <c r="P695" s="106"/>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row>
    <row r="696" spans="1:70" ht="14.25" customHeight="1" x14ac:dyDescent="0.3">
      <c r="A696" s="1"/>
      <c r="B696" s="1"/>
      <c r="C696" s="1"/>
      <c r="D696" s="1"/>
      <c r="E696" s="1"/>
      <c r="F696" s="1"/>
      <c r="G696" s="1"/>
      <c r="H696" s="1"/>
      <c r="I696" s="1"/>
      <c r="J696" s="1"/>
      <c r="K696" s="1"/>
      <c r="L696" s="1"/>
      <c r="M696" s="1"/>
      <c r="N696" s="1"/>
      <c r="O696" s="1"/>
      <c r="P696" s="106"/>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row>
    <row r="697" spans="1:70" ht="14.25" customHeight="1" x14ac:dyDescent="0.3">
      <c r="A697" s="1"/>
      <c r="B697" s="1"/>
      <c r="C697" s="1"/>
      <c r="D697" s="1"/>
      <c r="E697" s="1"/>
      <c r="F697" s="1"/>
      <c r="G697" s="1"/>
      <c r="H697" s="1"/>
      <c r="I697" s="1"/>
      <c r="J697" s="1"/>
      <c r="K697" s="1"/>
      <c r="L697" s="1"/>
      <c r="M697" s="1"/>
      <c r="N697" s="1"/>
      <c r="O697" s="1"/>
      <c r="P697" s="106"/>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row>
    <row r="698" spans="1:70" ht="14.25" customHeight="1" x14ac:dyDescent="0.3">
      <c r="A698" s="1"/>
      <c r="B698" s="1"/>
      <c r="C698" s="1"/>
      <c r="D698" s="1"/>
      <c r="E698" s="1"/>
      <c r="F698" s="1"/>
      <c r="G698" s="1"/>
      <c r="H698" s="1"/>
      <c r="I698" s="1"/>
      <c r="J698" s="1"/>
      <c r="K698" s="1"/>
      <c r="L698" s="1"/>
      <c r="M698" s="1"/>
      <c r="N698" s="1"/>
      <c r="O698" s="1"/>
      <c r="P698" s="106"/>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row>
    <row r="699" spans="1:70" ht="14.25" customHeight="1" x14ac:dyDescent="0.3">
      <c r="A699" s="1"/>
      <c r="B699" s="1"/>
      <c r="C699" s="1"/>
      <c r="D699" s="1"/>
      <c r="E699" s="1"/>
      <c r="F699" s="1"/>
      <c r="G699" s="1"/>
      <c r="H699" s="1"/>
      <c r="I699" s="1"/>
      <c r="J699" s="1"/>
      <c r="K699" s="1"/>
      <c r="L699" s="1"/>
      <c r="M699" s="1"/>
      <c r="N699" s="1"/>
      <c r="O699" s="1"/>
      <c r="P699" s="106"/>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row>
    <row r="700" spans="1:70" ht="14.25" customHeight="1" x14ac:dyDescent="0.3">
      <c r="A700" s="1"/>
      <c r="B700" s="1"/>
      <c r="C700" s="1"/>
      <c r="D700" s="1"/>
      <c r="E700" s="1"/>
      <c r="F700" s="1"/>
      <c r="G700" s="1"/>
      <c r="H700" s="1"/>
      <c r="I700" s="1"/>
      <c r="J700" s="1"/>
      <c r="K700" s="1"/>
      <c r="L700" s="1"/>
      <c r="M700" s="1"/>
      <c r="N700" s="1"/>
      <c r="O700" s="1"/>
      <c r="P700" s="106"/>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row>
    <row r="701" spans="1:70" ht="14.25" customHeight="1" x14ac:dyDescent="0.3">
      <c r="A701" s="1"/>
      <c r="B701" s="1"/>
      <c r="C701" s="1"/>
      <c r="D701" s="1"/>
      <c r="E701" s="1"/>
      <c r="F701" s="1"/>
      <c r="G701" s="1"/>
      <c r="H701" s="1"/>
      <c r="I701" s="1"/>
      <c r="J701" s="1"/>
      <c r="K701" s="1"/>
      <c r="L701" s="1"/>
      <c r="M701" s="1"/>
      <c r="N701" s="1"/>
      <c r="O701" s="1"/>
      <c r="P701" s="106"/>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row>
    <row r="702" spans="1:70" ht="14.25" customHeight="1" x14ac:dyDescent="0.3">
      <c r="A702" s="1"/>
      <c r="B702" s="1"/>
      <c r="C702" s="1"/>
      <c r="D702" s="1"/>
      <c r="E702" s="1"/>
      <c r="F702" s="1"/>
      <c r="G702" s="1"/>
      <c r="H702" s="1"/>
      <c r="I702" s="1"/>
      <c r="J702" s="1"/>
      <c r="K702" s="1"/>
      <c r="L702" s="1"/>
      <c r="M702" s="1"/>
      <c r="N702" s="1"/>
      <c r="O702" s="1"/>
      <c r="P702" s="106"/>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row>
    <row r="703" spans="1:70" ht="14.25" customHeight="1" x14ac:dyDescent="0.3">
      <c r="A703" s="1"/>
      <c r="B703" s="1"/>
      <c r="C703" s="1"/>
      <c r="D703" s="1"/>
      <c r="E703" s="1"/>
      <c r="F703" s="1"/>
      <c r="G703" s="1"/>
      <c r="H703" s="1"/>
      <c r="I703" s="1"/>
      <c r="J703" s="1"/>
      <c r="K703" s="1"/>
      <c r="L703" s="1"/>
      <c r="M703" s="1"/>
      <c r="N703" s="1"/>
      <c r="O703" s="1"/>
      <c r="P703" s="106"/>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row>
    <row r="704" spans="1:70" ht="14.25" customHeight="1" x14ac:dyDescent="0.3">
      <c r="A704" s="1"/>
      <c r="B704" s="1"/>
      <c r="C704" s="1"/>
      <c r="D704" s="1"/>
      <c r="E704" s="1"/>
      <c r="F704" s="1"/>
      <c r="G704" s="1"/>
      <c r="H704" s="1"/>
      <c r="I704" s="1"/>
      <c r="J704" s="1"/>
      <c r="K704" s="1"/>
      <c r="L704" s="1"/>
      <c r="M704" s="1"/>
      <c r="N704" s="1"/>
      <c r="O704" s="1"/>
      <c r="P704" s="106"/>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row>
    <row r="705" spans="1:70" ht="14.25" customHeight="1" x14ac:dyDescent="0.3">
      <c r="A705" s="1"/>
      <c r="B705" s="1"/>
      <c r="C705" s="1"/>
      <c r="D705" s="1"/>
      <c r="E705" s="1"/>
      <c r="F705" s="1"/>
      <c r="G705" s="1"/>
      <c r="H705" s="1"/>
      <c r="I705" s="1"/>
      <c r="J705" s="1"/>
      <c r="K705" s="1"/>
      <c r="L705" s="1"/>
      <c r="M705" s="1"/>
      <c r="N705" s="1"/>
      <c r="O705" s="1"/>
      <c r="P705" s="106"/>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row>
    <row r="706" spans="1:70" ht="14.25" customHeight="1" x14ac:dyDescent="0.3">
      <c r="A706" s="1"/>
      <c r="B706" s="1"/>
      <c r="C706" s="1"/>
      <c r="D706" s="1"/>
      <c r="E706" s="1"/>
      <c r="F706" s="1"/>
      <c r="G706" s="1"/>
      <c r="H706" s="1"/>
      <c r="I706" s="1"/>
      <c r="J706" s="1"/>
      <c r="K706" s="1"/>
      <c r="L706" s="1"/>
      <c r="M706" s="1"/>
      <c r="N706" s="1"/>
      <c r="O706" s="1"/>
      <c r="P706" s="106"/>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row>
    <row r="707" spans="1:70" ht="14.25" customHeight="1" x14ac:dyDescent="0.3">
      <c r="A707" s="1"/>
      <c r="B707" s="1"/>
      <c r="C707" s="1"/>
      <c r="D707" s="1"/>
      <c r="E707" s="1"/>
      <c r="F707" s="1"/>
      <c r="G707" s="1"/>
      <c r="H707" s="1"/>
      <c r="I707" s="1"/>
      <c r="J707" s="1"/>
      <c r="K707" s="1"/>
      <c r="L707" s="1"/>
      <c r="M707" s="1"/>
      <c r="N707" s="1"/>
      <c r="O707" s="1"/>
      <c r="P707" s="106"/>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row>
    <row r="708" spans="1:70" ht="14.25" customHeight="1" x14ac:dyDescent="0.3">
      <c r="A708" s="1"/>
      <c r="B708" s="1"/>
      <c r="C708" s="1"/>
      <c r="D708" s="1"/>
      <c r="E708" s="1"/>
      <c r="F708" s="1"/>
      <c r="G708" s="1"/>
      <c r="H708" s="1"/>
      <c r="I708" s="1"/>
      <c r="J708" s="1"/>
      <c r="K708" s="1"/>
      <c r="L708" s="1"/>
      <c r="M708" s="1"/>
      <c r="N708" s="1"/>
      <c r="O708" s="1"/>
      <c r="P708" s="106"/>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row>
    <row r="709" spans="1:70" ht="14.25" customHeight="1" x14ac:dyDescent="0.3">
      <c r="A709" s="1"/>
      <c r="B709" s="1"/>
      <c r="C709" s="1"/>
      <c r="D709" s="1"/>
      <c r="E709" s="1"/>
      <c r="F709" s="1"/>
      <c r="G709" s="1"/>
      <c r="H709" s="1"/>
      <c r="I709" s="1"/>
      <c r="J709" s="1"/>
      <c r="K709" s="1"/>
      <c r="L709" s="1"/>
      <c r="M709" s="1"/>
      <c r="N709" s="1"/>
      <c r="O709" s="1"/>
      <c r="P709" s="106"/>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row>
    <row r="710" spans="1:70" ht="14.25" customHeight="1" x14ac:dyDescent="0.3">
      <c r="A710" s="1"/>
      <c r="B710" s="1"/>
      <c r="C710" s="1"/>
      <c r="D710" s="1"/>
      <c r="E710" s="1"/>
      <c r="F710" s="1"/>
      <c r="G710" s="1"/>
      <c r="H710" s="1"/>
      <c r="I710" s="1"/>
      <c r="J710" s="1"/>
      <c r="K710" s="1"/>
      <c r="L710" s="1"/>
      <c r="M710" s="1"/>
      <c r="N710" s="1"/>
      <c r="O710" s="1"/>
      <c r="P710" s="106"/>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row>
    <row r="711" spans="1:70" ht="14.25" customHeight="1" x14ac:dyDescent="0.3">
      <c r="A711" s="1"/>
      <c r="B711" s="1"/>
      <c r="C711" s="1"/>
      <c r="D711" s="1"/>
      <c r="E711" s="1"/>
      <c r="F711" s="1"/>
      <c r="G711" s="1"/>
      <c r="H711" s="1"/>
      <c r="I711" s="1"/>
      <c r="J711" s="1"/>
      <c r="K711" s="1"/>
      <c r="L711" s="1"/>
      <c r="M711" s="1"/>
      <c r="N711" s="1"/>
      <c r="O711" s="1"/>
      <c r="P711" s="106"/>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row>
    <row r="712" spans="1:70" ht="14.25" customHeight="1" x14ac:dyDescent="0.3">
      <c r="A712" s="1"/>
      <c r="B712" s="1"/>
      <c r="C712" s="1"/>
      <c r="D712" s="1"/>
      <c r="E712" s="1"/>
      <c r="F712" s="1"/>
      <c r="G712" s="1"/>
      <c r="H712" s="1"/>
      <c r="I712" s="1"/>
      <c r="J712" s="1"/>
      <c r="K712" s="1"/>
      <c r="L712" s="1"/>
      <c r="M712" s="1"/>
      <c r="N712" s="1"/>
      <c r="O712" s="1"/>
      <c r="P712" s="106"/>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row>
    <row r="713" spans="1:70" ht="14.25" customHeight="1" x14ac:dyDescent="0.3">
      <c r="A713" s="1"/>
      <c r="B713" s="1"/>
      <c r="C713" s="1"/>
      <c r="D713" s="1"/>
      <c r="E713" s="1"/>
      <c r="F713" s="1"/>
      <c r="G713" s="1"/>
      <c r="H713" s="1"/>
      <c r="I713" s="1"/>
      <c r="J713" s="1"/>
      <c r="K713" s="1"/>
      <c r="L713" s="1"/>
      <c r="M713" s="1"/>
      <c r="N713" s="1"/>
      <c r="O713" s="1"/>
      <c r="P713" s="106"/>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row>
    <row r="714" spans="1:70" ht="14.25" customHeight="1" x14ac:dyDescent="0.3">
      <c r="A714" s="1"/>
      <c r="B714" s="1"/>
      <c r="C714" s="1"/>
      <c r="D714" s="1"/>
      <c r="E714" s="1"/>
      <c r="F714" s="1"/>
      <c r="G714" s="1"/>
      <c r="H714" s="1"/>
      <c r="I714" s="1"/>
      <c r="J714" s="1"/>
      <c r="K714" s="1"/>
      <c r="L714" s="1"/>
      <c r="M714" s="1"/>
      <c r="N714" s="1"/>
      <c r="O714" s="1"/>
      <c r="P714" s="106"/>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row>
    <row r="715" spans="1:70" ht="14.25" customHeight="1" x14ac:dyDescent="0.3">
      <c r="A715" s="1"/>
      <c r="B715" s="1"/>
      <c r="C715" s="1"/>
      <c r="D715" s="1"/>
      <c r="E715" s="1"/>
      <c r="F715" s="1"/>
      <c r="G715" s="1"/>
      <c r="H715" s="1"/>
      <c r="I715" s="1"/>
      <c r="J715" s="1"/>
      <c r="K715" s="1"/>
      <c r="L715" s="1"/>
      <c r="M715" s="1"/>
      <c r="N715" s="1"/>
      <c r="O715" s="1"/>
      <c r="P715" s="106"/>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row>
    <row r="716" spans="1:70" ht="14.25" customHeight="1" x14ac:dyDescent="0.3">
      <c r="A716" s="1"/>
      <c r="B716" s="1"/>
      <c r="C716" s="1"/>
      <c r="D716" s="1"/>
      <c r="E716" s="1"/>
      <c r="F716" s="1"/>
      <c r="G716" s="1"/>
      <c r="H716" s="1"/>
      <c r="I716" s="1"/>
      <c r="J716" s="1"/>
      <c r="K716" s="1"/>
      <c r="L716" s="1"/>
      <c r="M716" s="1"/>
      <c r="N716" s="1"/>
      <c r="O716" s="1"/>
      <c r="P716" s="106"/>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row>
    <row r="717" spans="1:70" ht="14.25" customHeight="1" x14ac:dyDescent="0.3">
      <c r="A717" s="1"/>
      <c r="B717" s="1"/>
      <c r="C717" s="1"/>
      <c r="D717" s="1"/>
      <c r="E717" s="1"/>
      <c r="F717" s="1"/>
      <c r="G717" s="1"/>
      <c r="H717" s="1"/>
      <c r="I717" s="1"/>
      <c r="J717" s="1"/>
      <c r="K717" s="1"/>
      <c r="L717" s="1"/>
      <c r="M717" s="1"/>
      <c r="N717" s="1"/>
      <c r="O717" s="1"/>
      <c r="P717" s="106"/>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row>
    <row r="718" spans="1:70" ht="14.25" customHeight="1" x14ac:dyDescent="0.3">
      <c r="A718" s="1"/>
      <c r="B718" s="1"/>
      <c r="C718" s="1"/>
      <c r="D718" s="1"/>
      <c r="E718" s="1"/>
      <c r="F718" s="1"/>
      <c r="G718" s="1"/>
      <c r="H718" s="1"/>
      <c r="I718" s="1"/>
      <c r="J718" s="1"/>
      <c r="K718" s="1"/>
      <c r="L718" s="1"/>
      <c r="M718" s="1"/>
      <c r="N718" s="1"/>
      <c r="O718" s="1"/>
      <c r="P718" s="106"/>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row>
    <row r="719" spans="1:70" ht="14.25" customHeight="1" x14ac:dyDescent="0.3">
      <c r="A719" s="1"/>
      <c r="B719" s="1"/>
      <c r="C719" s="1"/>
      <c r="D719" s="1"/>
      <c r="E719" s="1"/>
      <c r="F719" s="1"/>
      <c r="G719" s="1"/>
      <c r="H719" s="1"/>
      <c r="I719" s="1"/>
      <c r="J719" s="1"/>
      <c r="K719" s="1"/>
      <c r="L719" s="1"/>
      <c r="M719" s="1"/>
      <c r="N719" s="1"/>
      <c r="O719" s="1"/>
      <c r="P719" s="106"/>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row>
    <row r="720" spans="1:70" ht="14.25" customHeight="1" x14ac:dyDescent="0.3">
      <c r="A720" s="1"/>
      <c r="B720" s="1"/>
      <c r="C720" s="1"/>
      <c r="D720" s="1"/>
      <c r="E720" s="1"/>
      <c r="F720" s="1"/>
      <c r="G720" s="1"/>
      <c r="H720" s="1"/>
      <c r="I720" s="1"/>
      <c r="J720" s="1"/>
      <c r="K720" s="1"/>
      <c r="L720" s="1"/>
      <c r="M720" s="1"/>
      <c r="N720" s="1"/>
      <c r="O720" s="1"/>
      <c r="P720" s="106"/>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row>
    <row r="721" spans="1:70" ht="14.25" customHeight="1" x14ac:dyDescent="0.3">
      <c r="A721" s="1"/>
      <c r="B721" s="1"/>
      <c r="C721" s="1"/>
      <c r="D721" s="1"/>
      <c r="E721" s="1"/>
      <c r="F721" s="1"/>
      <c r="G721" s="1"/>
      <c r="H721" s="1"/>
      <c r="I721" s="1"/>
      <c r="J721" s="1"/>
      <c r="K721" s="1"/>
      <c r="L721" s="1"/>
      <c r="M721" s="1"/>
      <c r="N721" s="1"/>
      <c r="O721" s="1"/>
      <c r="P721" s="106"/>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row>
    <row r="722" spans="1:70" ht="14.25" customHeight="1" x14ac:dyDescent="0.3">
      <c r="A722" s="1"/>
      <c r="B722" s="1"/>
      <c r="C722" s="1"/>
      <c r="D722" s="1"/>
      <c r="E722" s="1"/>
      <c r="F722" s="1"/>
      <c r="G722" s="1"/>
      <c r="H722" s="1"/>
      <c r="I722" s="1"/>
      <c r="J722" s="1"/>
      <c r="K722" s="1"/>
      <c r="L722" s="1"/>
      <c r="M722" s="1"/>
      <c r="N722" s="1"/>
      <c r="O722" s="1"/>
      <c r="P722" s="106"/>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row>
    <row r="723" spans="1:70" ht="14.25" customHeight="1" x14ac:dyDescent="0.3">
      <c r="A723" s="1"/>
      <c r="B723" s="1"/>
      <c r="C723" s="1"/>
      <c r="D723" s="1"/>
      <c r="E723" s="1"/>
      <c r="F723" s="1"/>
      <c r="G723" s="1"/>
      <c r="H723" s="1"/>
      <c r="I723" s="1"/>
      <c r="J723" s="1"/>
      <c r="K723" s="1"/>
      <c r="L723" s="1"/>
      <c r="M723" s="1"/>
      <c r="N723" s="1"/>
      <c r="O723" s="1"/>
      <c r="P723" s="106"/>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row>
    <row r="724" spans="1:70" ht="14.25" customHeight="1" x14ac:dyDescent="0.3">
      <c r="A724" s="1"/>
      <c r="B724" s="1"/>
      <c r="C724" s="1"/>
      <c r="D724" s="1"/>
      <c r="E724" s="1"/>
      <c r="F724" s="1"/>
      <c r="G724" s="1"/>
      <c r="H724" s="1"/>
      <c r="I724" s="1"/>
      <c r="J724" s="1"/>
      <c r="K724" s="1"/>
      <c r="L724" s="1"/>
      <c r="M724" s="1"/>
      <c r="N724" s="1"/>
      <c r="O724" s="1"/>
      <c r="P724" s="106"/>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row>
    <row r="725" spans="1:70" ht="14.25" customHeight="1" x14ac:dyDescent="0.3">
      <c r="A725" s="1"/>
      <c r="B725" s="1"/>
      <c r="C725" s="1"/>
      <c r="D725" s="1"/>
      <c r="E725" s="1"/>
      <c r="F725" s="1"/>
      <c r="G725" s="1"/>
      <c r="H725" s="1"/>
      <c r="I725" s="1"/>
      <c r="J725" s="1"/>
      <c r="K725" s="1"/>
      <c r="L725" s="1"/>
      <c r="M725" s="1"/>
      <c r="N725" s="1"/>
      <c r="O725" s="1"/>
      <c r="P725" s="106"/>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row>
    <row r="726" spans="1:70" ht="14.25" customHeight="1" x14ac:dyDescent="0.3">
      <c r="A726" s="1"/>
      <c r="B726" s="1"/>
      <c r="C726" s="1"/>
      <c r="D726" s="1"/>
      <c r="E726" s="1"/>
      <c r="F726" s="1"/>
      <c r="G726" s="1"/>
      <c r="H726" s="1"/>
      <c r="I726" s="1"/>
      <c r="J726" s="1"/>
      <c r="K726" s="1"/>
      <c r="L726" s="1"/>
      <c r="M726" s="1"/>
      <c r="N726" s="1"/>
      <c r="O726" s="1"/>
      <c r="P726" s="106"/>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row>
    <row r="727" spans="1:70" ht="14.25" customHeight="1" x14ac:dyDescent="0.3">
      <c r="A727" s="1"/>
      <c r="B727" s="1"/>
      <c r="C727" s="1"/>
      <c r="D727" s="1"/>
      <c r="E727" s="1"/>
      <c r="F727" s="1"/>
      <c r="G727" s="1"/>
      <c r="H727" s="1"/>
      <c r="I727" s="1"/>
      <c r="J727" s="1"/>
      <c r="K727" s="1"/>
      <c r="L727" s="1"/>
      <c r="M727" s="1"/>
      <c r="N727" s="1"/>
      <c r="O727" s="1"/>
      <c r="P727" s="106"/>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row>
    <row r="728" spans="1:70" ht="14.25" customHeight="1" x14ac:dyDescent="0.3">
      <c r="A728" s="1"/>
      <c r="B728" s="1"/>
      <c r="C728" s="1"/>
      <c r="D728" s="1"/>
      <c r="E728" s="1"/>
      <c r="F728" s="1"/>
      <c r="G728" s="1"/>
      <c r="H728" s="1"/>
      <c r="I728" s="1"/>
      <c r="J728" s="1"/>
      <c r="K728" s="1"/>
      <c r="L728" s="1"/>
      <c r="M728" s="1"/>
      <c r="N728" s="1"/>
      <c r="O728" s="1"/>
      <c r="P728" s="106"/>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row>
    <row r="729" spans="1:70" ht="14.25" customHeight="1" x14ac:dyDescent="0.3">
      <c r="A729" s="1"/>
      <c r="B729" s="1"/>
      <c r="C729" s="1"/>
      <c r="D729" s="1"/>
      <c r="E729" s="1"/>
      <c r="F729" s="1"/>
      <c r="G729" s="1"/>
      <c r="H729" s="1"/>
      <c r="I729" s="1"/>
      <c r="J729" s="1"/>
      <c r="K729" s="1"/>
      <c r="L729" s="1"/>
      <c r="M729" s="1"/>
      <c r="N729" s="1"/>
      <c r="O729" s="1"/>
      <c r="P729" s="106"/>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row>
    <row r="730" spans="1:70" ht="14.25" customHeight="1" x14ac:dyDescent="0.3">
      <c r="A730" s="1"/>
      <c r="B730" s="1"/>
      <c r="C730" s="1"/>
      <c r="D730" s="1"/>
      <c r="E730" s="1"/>
      <c r="F730" s="1"/>
      <c r="G730" s="1"/>
      <c r="H730" s="1"/>
      <c r="I730" s="1"/>
      <c r="J730" s="1"/>
      <c r="K730" s="1"/>
      <c r="L730" s="1"/>
      <c r="M730" s="1"/>
      <c r="N730" s="1"/>
      <c r="O730" s="1"/>
      <c r="P730" s="106"/>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row>
    <row r="731" spans="1:70" ht="14.25" customHeight="1" x14ac:dyDescent="0.3">
      <c r="A731" s="1"/>
      <c r="B731" s="1"/>
      <c r="C731" s="1"/>
      <c r="D731" s="1"/>
      <c r="E731" s="1"/>
      <c r="F731" s="1"/>
      <c r="G731" s="1"/>
      <c r="H731" s="1"/>
      <c r="I731" s="1"/>
      <c r="J731" s="1"/>
      <c r="K731" s="1"/>
      <c r="L731" s="1"/>
      <c r="M731" s="1"/>
      <c r="N731" s="1"/>
      <c r="O731" s="1"/>
      <c r="P731" s="106"/>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row>
    <row r="732" spans="1:70" ht="14.25" customHeight="1" x14ac:dyDescent="0.3">
      <c r="A732" s="1"/>
      <c r="B732" s="1"/>
      <c r="C732" s="1"/>
      <c r="D732" s="1"/>
      <c r="E732" s="1"/>
      <c r="F732" s="1"/>
      <c r="G732" s="1"/>
      <c r="H732" s="1"/>
      <c r="I732" s="1"/>
      <c r="J732" s="1"/>
      <c r="K732" s="1"/>
      <c r="L732" s="1"/>
      <c r="M732" s="1"/>
      <c r="N732" s="1"/>
      <c r="O732" s="1"/>
      <c r="P732" s="106"/>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row>
    <row r="733" spans="1:70" ht="14.25" customHeight="1" x14ac:dyDescent="0.3">
      <c r="A733" s="1"/>
      <c r="B733" s="1"/>
      <c r="C733" s="1"/>
      <c r="D733" s="1"/>
      <c r="E733" s="1"/>
      <c r="F733" s="1"/>
      <c r="G733" s="1"/>
      <c r="H733" s="1"/>
      <c r="I733" s="1"/>
      <c r="J733" s="1"/>
      <c r="K733" s="1"/>
      <c r="L733" s="1"/>
      <c r="M733" s="1"/>
      <c r="N733" s="1"/>
      <c r="O733" s="1"/>
      <c r="P733" s="106"/>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row>
    <row r="734" spans="1:70" ht="14.25" customHeight="1" x14ac:dyDescent="0.3">
      <c r="A734" s="1"/>
      <c r="B734" s="1"/>
      <c r="C734" s="1"/>
      <c r="D734" s="1"/>
      <c r="E734" s="1"/>
      <c r="F734" s="1"/>
      <c r="G734" s="1"/>
      <c r="H734" s="1"/>
      <c r="I734" s="1"/>
      <c r="J734" s="1"/>
      <c r="K734" s="1"/>
      <c r="L734" s="1"/>
      <c r="M734" s="1"/>
      <c r="N734" s="1"/>
      <c r="O734" s="1"/>
      <c r="P734" s="106"/>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row>
    <row r="735" spans="1:70" ht="14.25" customHeight="1" x14ac:dyDescent="0.3">
      <c r="A735" s="1"/>
      <c r="B735" s="1"/>
      <c r="C735" s="1"/>
      <c r="D735" s="1"/>
      <c r="E735" s="1"/>
      <c r="F735" s="1"/>
      <c r="G735" s="1"/>
      <c r="H735" s="1"/>
      <c r="I735" s="1"/>
      <c r="J735" s="1"/>
      <c r="K735" s="1"/>
      <c r="L735" s="1"/>
      <c r="M735" s="1"/>
      <c r="N735" s="1"/>
      <c r="O735" s="1"/>
      <c r="P735" s="106"/>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row>
    <row r="736" spans="1:70" ht="14.25" customHeight="1" x14ac:dyDescent="0.3">
      <c r="A736" s="1"/>
      <c r="B736" s="1"/>
      <c r="C736" s="1"/>
      <c r="D736" s="1"/>
      <c r="E736" s="1"/>
      <c r="F736" s="1"/>
      <c r="G736" s="1"/>
      <c r="H736" s="1"/>
      <c r="I736" s="1"/>
      <c r="J736" s="1"/>
      <c r="K736" s="1"/>
      <c r="L736" s="1"/>
      <c r="M736" s="1"/>
      <c r="N736" s="1"/>
      <c r="O736" s="1"/>
      <c r="P736" s="106"/>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row>
    <row r="737" spans="1:70" ht="14.25" customHeight="1" x14ac:dyDescent="0.3">
      <c r="A737" s="1"/>
      <c r="B737" s="1"/>
      <c r="C737" s="1"/>
      <c r="D737" s="1"/>
      <c r="E737" s="1"/>
      <c r="F737" s="1"/>
      <c r="G737" s="1"/>
      <c r="H737" s="1"/>
      <c r="I737" s="1"/>
      <c r="J737" s="1"/>
      <c r="K737" s="1"/>
      <c r="L737" s="1"/>
      <c r="M737" s="1"/>
      <c r="N737" s="1"/>
      <c r="O737" s="1"/>
      <c r="P737" s="106"/>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row>
    <row r="738" spans="1:70" ht="14.25" customHeight="1" x14ac:dyDescent="0.3">
      <c r="A738" s="1"/>
      <c r="B738" s="1"/>
      <c r="C738" s="1"/>
      <c r="D738" s="1"/>
      <c r="E738" s="1"/>
      <c r="F738" s="1"/>
      <c r="G738" s="1"/>
      <c r="H738" s="1"/>
      <c r="I738" s="1"/>
      <c r="J738" s="1"/>
      <c r="K738" s="1"/>
      <c r="L738" s="1"/>
      <c r="M738" s="1"/>
      <c r="N738" s="1"/>
      <c r="O738" s="1"/>
      <c r="P738" s="106"/>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row>
    <row r="739" spans="1:70" ht="14.25" customHeight="1" x14ac:dyDescent="0.3">
      <c r="A739" s="1"/>
      <c r="B739" s="1"/>
      <c r="C739" s="1"/>
      <c r="D739" s="1"/>
      <c r="E739" s="1"/>
      <c r="F739" s="1"/>
      <c r="G739" s="1"/>
      <c r="H739" s="1"/>
      <c r="I739" s="1"/>
      <c r="J739" s="1"/>
      <c r="K739" s="1"/>
      <c r="L739" s="1"/>
      <c r="M739" s="1"/>
      <c r="N739" s="1"/>
      <c r="O739" s="1"/>
      <c r="P739" s="106"/>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row>
    <row r="740" spans="1:70" ht="14.25" customHeight="1" x14ac:dyDescent="0.3">
      <c r="A740" s="1"/>
      <c r="B740" s="1"/>
      <c r="C740" s="1"/>
      <c r="D740" s="1"/>
      <c r="E740" s="1"/>
      <c r="F740" s="1"/>
      <c r="G740" s="1"/>
      <c r="H740" s="1"/>
      <c r="I740" s="1"/>
      <c r="J740" s="1"/>
      <c r="K740" s="1"/>
      <c r="L740" s="1"/>
      <c r="M740" s="1"/>
      <c r="N740" s="1"/>
      <c r="O740" s="1"/>
      <c r="P740" s="106"/>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row>
    <row r="741" spans="1:70" ht="14.25" customHeight="1" x14ac:dyDescent="0.3">
      <c r="A741" s="1"/>
      <c r="B741" s="1"/>
      <c r="C741" s="1"/>
      <c r="D741" s="1"/>
      <c r="E741" s="1"/>
      <c r="F741" s="1"/>
      <c r="G741" s="1"/>
      <c r="H741" s="1"/>
      <c r="I741" s="1"/>
      <c r="J741" s="1"/>
      <c r="K741" s="1"/>
      <c r="L741" s="1"/>
      <c r="M741" s="1"/>
      <c r="N741" s="1"/>
      <c r="O741" s="1"/>
      <c r="P741" s="106"/>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row>
    <row r="742" spans="1:70" ht="14.25" customHeight="1" x14ac:dyDescent="0.3">
      <c r="A742" s="1"/>
      <c r="B742" s="1"/>
      <c r="C742" s="1"/>
      <c r="D742" s="1"/>
      <c r="E742" s="1"/>
      <c r="F742" s="1"/>
      <c r="G742" s="1"/>
      <c r="H742" s="1"/>
      <c r="I742" s="1"/>
      <c r="J742" s="1"/>
      <c r="K742" s="1"/>
      <c r="L742" s="1"/>
      <c r="M742" s="1"/>
      <c r="N742" s="1"/>
      <c r="O742" s="1"/>
      <c r="P742" s="106"/>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row>
    <row r="743" spans="1:70" ht="14.25" customHeight="1" x14ac:dyDescent="0.3">
      <c r="A743" s="1"/>
      <c r="B743" s="1"/>
      <c r="C743" s="1"/>
      <c r="D743" s="1"/>
      <c r="E743" s="1"/>
      <c r="F743" s="1"/>
      <c r="G743" s="1"/>
      <c r="H743" s="1"/>
      <c r="I743" s="1"/>
      <c r="J743" s="1"/>
      <c r="K743" s="1"/>
      <c r="L743" s="1"/>
      <c r="M743" s="1"/>
      <c r="N743" s="1"/>
      <c r="O743" s="1"/>
      <c r="P743" s="106"/>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row>
    <row r="744" spans="1:70" ht="14.25" customHeight="1" x14ac:dyDescent="0.3">
      <c r="A744" s="1"/>
      <c r="B744" s="1"/>
      <c r="C744" s="1"/>
      <c r="D744" s="1"/>
      <c r="E744" s="1"/>
      <c r="F744" s="1"/>
      <c r="G744" s="1"/>
      <c r="H744" s="1"/>
      <c r="I744" s="1"/>
      <c r="J744" s="1"/>
      <c r="K744" s="1"/>
      <c r="L744" s="1"/>
      <c r="M744" s="1"/>
      <c r="N744" s="1"/>
      <c r="O744" s="1"/>
      <c r="P744" s="106"/>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row>
    <row r="745" spans="1:70" ht="14.25" customHeight="1" x14ac:dyDescent="0.3">
      <c r="A745" s="1"/>
      <c r="B745" s="1"/>
      <c r="C745" s="1"/>
      <c r="D745" s="1"/>
      <c r="E745" s="1"/>
      <c r="F745" s="1"/>
      <c r="G745" s="1"/>
      <c r="H745" s="1"/>
      <c r="I745" s="1"/>
      <c r="J745" s="1"/>
      <c r="K745" s="1"/>
      <c r="L745" s="1"/>
      <c r="M745" s="1"/>
      <c r="N745" s="1"/>
      <c r="O745" s="1"/>
      <c r="P745" s="106"/>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row>
    <row r="746" spans="1:70" ht="14.25" customHeight="1" x14ac:dyDescent="0.3">
      <c r="A746" s="1"/>
      <c r="B746" s="1"/>
      <c r="C746" s="1"/>
      <c r="D746" s="1"/>
      <c r="E746" s="1"/>
      <c r="F746" s="1"/>
      <c r="G746" s="1"/>
      <c r="H746" s="1"/>
      <c r="I746" s="1"/>
      <c r="J746" s="1"/>
      <c r="K746" s="1"/>
      <c r="L746" s="1"/>
      <c r="M746" s="1"/>
      <c r="N746" s="1"/>
      <c r="O746" s="1"/>
      <c r="P746" s="106"/>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row>
    <row r="747" spans="1:70" ht="14.25" customHeight="1" x14ac:dyDescent="0.3">
      <c r="A747" s="1"/>
      <c r="B747" s="1"/>
      <c r="C747" s="1"/>
      <c r="D747" s="1"/>
      <c r="E747" s="1"/>
      <c r="F747" s="1"/>
      <c r="G747" s="1"/>
      <c r="H747" s="1"/>
      <c r="I747" s="1"/>
      <c r="J747" s="1"/>
      <c r="K747" s="1"/>
      <c r="L747" s="1"/>
      <c r="M747" s="1"/>
      <c r="N747" s="1"/>
      <c r="O747" s="1"/>
      <c r="P747" s="106"/>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row>
    <row r="748" spans="1:70" ht="14.25" customHeight="1" x14ac:dyDescent="0.3">
      <c r="A748" s="1"/>
      <c r="B748" s="1"/>
      <c r="C748" s="1"/>
      <c r="D748" s="1"/>
      <c r="E748" s="1"/>
      <c r="F748" s="1"/>
      <c r="G748" s="1"/>
      <c r="H748" s="1"/>
      <c r="I748" s="1"/>
      <c r="J748" s="1"/>
      <c r="K748" s="1"/>
      <c r="L748" s="1"/>
      <c r="M748" s="1"/>
      <c r="N748" s="1"/>
      <c r="O748" s="1"/>
      <c r="P748" s="106"/>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row>
    <row r="749" spans="1:70" ht="14.25" customHeight="1" x14ac:dyDescent="0.3">
      <c r="A749" s="1"/>
      <c r="B749" s="1"/>
      <c r="C749" s="1"/>
      <c r="D749" s="1"/>
      <c r="E749" s="1"/>
      <c r="F749" s="1"/>
      <c r="G749" s="1"/>
      <c r="H749" s="1"/>
      <c r="I749" s="1"/>
      <c r="J749" s="1"/>
      <c r="K749" s="1"/>
      <c r="L749" s="1"/>
      <c r="M749" s="1"/>
      <c r="N749" s="1"/>
      <c r="O749" s="1"/>
      <c r="P749" s="106"/>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row>
    <row r="750" spans="1:70" ht="14.25" customHeight="1" x14ac:dyDescent="0.3">
      <c r="A750" s="1"/>
      <c r="B750" s="1"/>
      <c r="C750" s="1"/>
      <c r="D750" s="1"/>
      <c r="E750" s="1"/>
      <c r="F750" s="1"/>
      <c r="G750" s="1"/>
      <c r="H750" s="1"/>
      <c r="I750" s="1"/>
      <c r="J750" s="1"/>
      <c r="K750" s="1"/>
      <c r="L750" s="1"/>
      <c r="M750" s="1"/>
      <c r="N750" s="1"/>
      <c r="O750" s="1"/>
      <c r="P750" s="106"/>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row>
    <row r="751" spans="1:70" ht="14.25" customHeight="1" x14ac:dyDescent="0.3">
      <c r="A751" s="1"/>
      <c r="B751" s="1"/>
      <c r="C751" s="1"/>
      <c r="D751" s="1"/>
      <c r="E751" s="1"/>
      <c r="F751" s="1"/>
      <c r="G751" s="1"/>
      <c r="H751" s="1"/>
      <c r="I751" s="1"/>
      <c r="J751" s="1"/>
      <c r="K751" s="1"/>
      <c r="L751" s="1"/>
      <c r="M751" s="1"/>
      <c r="N751" s="1"/>
      <c r="O751" s="1"/>
      <c r="P751" s="106"/>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row>
    <row r="752" spans="1:70" ht="14.25" customHeight="1" x14ac:dyDescent="0.3">
      <c r="A752" s="1"/>
      <c r="B752" s="1"/>
      <c r="C752" s="1"/>
      <c r="D752" s="1"/>
      <c r="E752" s="1"/>
      <c r="F752" s="1"/>
      <c r="G752" s="1"/>
      <c r="H752" s="1"/>
      <c r="I752" s="1"/>
      <c r="J752" s="1"/>
      <c r="K752" s="1"/>
      <c r="L752" s="1"/>
      <c r="M752" s="1"/>
      <c r="N752" s="1"/>
      <c r="O752" s="1"/>
      <c r="P752" s="106"/>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row>
    <row r="753" spans="1:70" ht="14.25" customHeight="1" x14ac:dyDescent="0.3">
      <c r="A753" s="1"/>
      <c r="B753" s="1"/>
      <c r="C753" s="1"/>
      <c r="D753" s="1"/>
      <c r="E753" s="1"/>
      <c r="F753" s="1"/>
      <c r="G753" s="1"/>
      <c r="H753" s="1"/>
      <c r="I753" s="1"/>
      <c r="J753" s="1"/>
      <c r="K753" s="1"/>
      <c r="L753" s="1"/>
      <c r="M753" s="1"/>
      <c r="N753" s="1"/>
      <c r="O753" s="1"/>
      <c r="P753" s="106"/>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row>
    <row r="754" spans="1:70" ht="14.25" customHeight="1" x14ac:dyDescent="0.3">
      <c r="A754" s="1"/>
      <c r="B754" s="1"/>
      <c r="C754" s="1"/>
      <c r="D754" s="1"/>
      <c r="E754" s="1"/>
      <c r="F754" s="1"/>
      <c r="G754" s="1"/>
      <c r="H754" s="1"/>
      <c r="I754" s="1"/>
      <c r="J754" s="1"/>
      <c r="K754" s="1"/>
      <c r="L754" s="1"/>
      <c r="M754" s="1"/>
      <c r="N754" s="1"/>
      <c r="O754" s="1"/>
      <c r="P754" s="106"/>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row>
    <row r="755" spans="1:70" ht="14.25" customHeight="1" x14ac:dyDescent="0.3">
      <c r="A755" s="1"/>
      <c r="B755" s="1"/>
      <c r="C755" s="1"/>
      <c r="D755" s="1"/>
      <c r="E755" s="1"/>
      <c r="F755" s="1"/>
      <c r="G755" s="1"/>
      <c r="H755" s="1"/>
      <c r="I755" s="1"/>
      <c r="J755" s="1"/>
      <c r="K755" s="1"/>
      <c r="L755" s="1"/>
      <c r="M755" s="1"/>
      <c r="N755" s="1"/>
      <c r="O755" s="1"/>
      <c r="P755" s="106"/>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row>
    <row r="756" spans="1:70" ht="14.25" customHeight="1" x14ac:dyDescent="0.3">
      <c r="A756" s="1"/>
      <c r="B756" s="1"/>
      <c r="C756" s="1"/>
      <c r="D756" s="1"/>
      <c r="E756" s="1"/>
      <c r="F756" s="1"/>
      <c r="G756" s="1"/>
      <c r="H756" s="1"/>
      <c r="I756" s="1"/>
      <c r="J756" s="1"/>
      <c r="K756" s="1"/>
      <c r="L756" s="1"/>
      <c r="M756" s="1"/>
      <c r="N756" s="1"/>
      <c r="O756" s="1"/>
      <c r="P756" s="106"/>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row>
    <row r="757" spans="1:70" ht="14.25" customHeight="1" x14ac:dyDescent="0.3">
      <c r="A757" s="1"/>
      <c r="B757" s="1"/>
      <c r="C757" s="1"/>
      <c r="D757" s="1"/>
      <c r="E757" s="1"/>
      <c r="F757" s="1"/>
      <c r="G757" s="1"/>
      <c r="H757" s="1"/>
      <c r="I757" s="1"/>
      <c r="J757" s="1"/>
      <c r="K757" s="1"/>
      <c r="L757" s="1"/>
      <c r="M757" s="1"/>
      <c r="N757" s="1"/>
      <c r="O757" s="1"/>
      <c r="P757" s="106"/>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row>
    <row r="758" spans="1:70" ht="14.25" customHeight="1" x14ac:dyDescent="0.3">
      <c r="A758" s="1"/>
      <c r="B758" s="1"/>
      <c r="C758" s="1"/>
      <c r="D758" s="1"/>
      <c r="E758" s="1"/>
      <c r="F758" s="1"/>
      <c r="G758" s="1"/>
      <c r="H758" s="1"/>
      <c r="I758" s="1"/>
      <c r="J758" s="1"/>
      <c r="K758" s="1"/>
      <c r="L758" s="1"/>
      <c r="M758" s="1"/>
      <c r="N758" s="1"/>
      <c r="O758" s="1"/>
      <c r="P758" s="106"/>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row>
    <row r="759" spans="1:70" ht="14.25" customHeight="1" x14ac:dyDescent="0.3">
      <c r="A759" s="1"/>
      <c r="B759" s="1"/>
      <c r="C759" s="1"/>
      <c r="D759" s="1"/>
      <c r="E759" s="1"/>
      <c r="F759" s="1"/>
      <c r="G759" s="1"/>
      <c r="H759" s="1"/>
      <c r="I759" s="1"/>
      <c r="J759" s="1"/>
      <c r="K759" s="1"/>
      <c r="L759" s="1"/>
      <c r="M759" s="1"/>
      <c r="N759" s="1"/>
      <c r="O759" s="1"/>
      <c r="P759" s="106"/>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row>
    <row r="760" spans="1:70" ht="14.25" customHeight="1" x14ac:dyDescent="0.3">
      <c r="A760" s="1"/>
      <c r="B760" s="1"/>
      <c r="C760" s="1"/>
      <c r="D760" s="1"/>
      <c r="E760" s="1"/>
      <c r="F760" s="1"/>
      <c r="G760" s="1"/>
      <c r="H760" s="1"/>
      <c r="I760" s="1"/>
      <c r="J760" s="1"/>
      <c r="K760" s="1"/>
      <c r="L760" s="1"/>
      <c r="M760" s="1"/>
      <c r="N760" s="1"/>
      <c r="O760" s="1"/>
      <c r="P760" s="106"/>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row>
    <row r="761" spans="1:70" ht="14.25" customHeight="1" x14ac:dyDescent="0.3">
      <c r="A761" s="1"/>
      <c r="B761" s="1"/>
      <c r="C761" s="1"/>
      <c r="D761" s="1"/>
      <c r="E761" s="1"/>
      <c r="F761" s="1"/>
      <c r="G761" s="1"/>
      <c r="H761" s="1"/>
      <c r="I761" s="1"/>
      <c r="J761" s="1"/>
      <c r="K761" s="1"/>
      <c r="L761" s="1"/>
      <c r="M761" s="1"/>
      <c r="N761" s="1"/>
      <c r="O761" s="1"/>
      <c r="P761" s="106"/>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row>
    <row r="762" spans="1:70" ht="14.25" customHeight="1" x14ac:dyDescent="0.3">
      <c r="A762" s="1"/>
      <c r="B762" s="1"/>
      <c r="C762" s="1"/>
      <c r="D762" s="1"/>
      <c r="E762" s="1"/>
      <c r="F762" s="1"/>
      <c r="G762" s="1"/>
      <c r="H762" s="1"/>
      <c r="I762" s="1"/>
      <c r="J762" s="1"/>
      <c r="K762" s="1"/>
      <c r="L762" s="1"/>
      <c r="M762" s="1"/>
      <c r="N762" s="1"/>
      <c r="O762" s="1"/>
      <c r="P762" s="106"/>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row>
    <row r="763" spans="1:70" ht="14.25" customHeight="1" x14ac:dyDescent="0.3">
      <c r="A763" s="1"/>
      <c r="B763" s="1"/>
      <c r="C763" s="1"/>
      <c r="D763" s="1"/>
      <c r="E763" s="1"/>
      <c r="F763" s="1"/>
      <c r="G763" s="1"/>
      <c r="H763" s="1"/>
      <c r="I763" s="1"/>
      <c r="J763" s="1"/>
      <c r="K763" s="1"/>
      <c r="L763" s="1"/>
      <c r="M763" s="1"/>
      <c r="N763" s="1"/>
      <c r="O763" s="1"/>
      <c r="P763" s="106"/>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row>
    <row r="764" spans="1:70" ht="14.25" customHeight="1" x14ac:dyDescent="0.3">
      <c r="A764" s="1"/>
      <c r="B764" s="1"/>
      <c r="C764" s="1"/>
      <c r="D764" s="1"/>
      <c r="E764" s="1"/>
      <c r="F764" s="1"/>
      <c r="G764" s="1"/>
      <c r="H764" s="1"/>
      <c r="I764" s="1"/>
      <c r="J764" s="1"/>
      <c r="K764" s="1"/>
      <c r="L764" s="1"/>
      <c r="M764" s="1"/>
      <c r="N764" s="1"/>
      <c r="O764" s="1"/>
      <c r="P764" s="106"/>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row>
    <row r="765" spans="1:70" ht="14.25" customHeight="1" x14ac:dyDescent="0.3">
      <c r="A765" s="1"/>
      <c r="B765" s="1"/>
      <c r="C765" s="1"/>
      <c r="D765" s="1"/>
      <c r="E765" s="1"/>
      <c r="F765" s="1"/>
      <c r="G765" s="1"/>
      <c r="H765" s="1"/>
      <c r="I765" s="1"/>
      <c r="J765" s="1"/>
      <c r="K765" s="1"/>
      <c r="L765" s="1"/>
      <c r="M765" s="1"/>
      <c r="N765" s="1"/>
      <c r="O765" s="1"/>
      <c r="P765" s="106"/>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row>
    <row r="766" spans="1:70" ht="14.25" customHeight="1" x14ac:dyDescent="0.3">
      <c r="A766" s="1"/>
      <c r="B766" s="1"/>
      <c r="C766" s="1"/>
      <c r="D766" s="1"/>
      <c r="E766" s="1"/>
      <c r="F766" s="1"/>
      <c r="G766" s="1"/>
      <c r="H766" s="1"/>
      <c r="I766" s="1"/>
      <c r="J766" s="1"/>
      <c r="K766" s="1"/>
      <c r="L766" s="1"/>
      <c r="M766" s="1"/>
      <c r="N766" s="1"/>
      <c r="O766" s="1"/>
      <c r="P766" s="106"/>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row>
    <row r="767" spans="1:70" ht="14.25" customHeight="1" x14ac:dyDescent="0.3">
      <c r="A767" s="1"/>
      <c r="B767" s="1"/>
      <c r="C767" s="1"/>
      <c r="D767" s="1"/>
      <c r="E767" s="1"/>
      <c r="F767" s="1"/>
      <c r="G767" s="1"/>
      <c r="H767" s="1"/>
      <c r="I767" s="1"/>
      <c r="J767" s="1"/>
      <c r="K767" s="1"/>
      <c r="L767" s="1"/>
      <c r="M767" s="1"/>
      <c r="N767" s="1"/>
      <c r="O767" s="1"/>
      <c r="P767" s="106"/>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row>
    <row r="768" spans="1:70" ht="14.25" customHeight="1" x14ac:dyDescent="0.3">
      <c r="A768" s="1"/>
      <c r="B768" s="1"/>
      <c r="C768" s="1"/>
      <c r="D768" s="1"/>
      <c r="E768" s="1"/>
      <c r="F768" s="1"/>
      <c r="G768" s="1"/>
      <c r="H768" s="1"/>
      <c r="I768" s="1"/>
      <c r="J768" s="1"/>
      <c r="K768" s="1"/>
      <c r="L768" s="1"/>
      <c r="M768" s="1"/>
      <c r="N768" s="1"/>
      <c r="O768" s="1"/>
      <c r="P768" s="106"/>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row>
    <row r="769" spans="1:70" ht="14.25" customHeight="1" x14ac:dyDescent="0.3">
      <c r="A769" s="1"/>
      <c r="B769" s="1"/>
      <c r="C769" s="1"/>
      <c r="D769" s="1"/>
      <c r="E769" s="1"/>
      <c r="F769" s="1"/>
      <c r="G769" s="1"/>
      <c r="H769" s="1"/>
      <c r="I769" s="1"/>
      <c r="J769" s="1"/>
      <c r="K769" s="1"/>
      <c r="L769" s="1"/>
      <c r="M769" s="1"/>
      <c r="N769" s="1"/>
      <c r="O769" s="1"/>
      <c r="P769" s="106"/>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row>
    <row r="770" spans="1:70" ht="14.25" customHeight="1" x14ac:dyDescent="0.3">
      <c r="A770" s="1"/>
      <c r="B770" s="1"/>
      <c r="C770" s="1"/>
      <c r="D770" s="1"/>
      <c r="E770" s="1"/>
      <c r="F770" s="1"/>
      <c r="G770" s="1"/>
      <c r="H770" s="1"/>
      <c r="I770" s="1"/>
      <c r="J770" s="1"/>
      <c r="K770" s="1"/>
      <c r="L770" s="1"/>
      <c r="M770" s="1"/>
      <c r="N770" s="1"/>
      <c r="O770" s="1"/>
      <c r="P770" s="106"/>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row>
    <row r="771" spans="1:70" ht="14.25" customHeight="1" x14ac:dyDescent="0.3">
      <c r="A771" s="1"/>
      <c r="B771" s="1"/>
      <c r="C771" s="1"/>
      <c r="D771" s="1"/>
      <c r="E771" s="1"/>
      <c r="F771" s="1"/>
      <c r="G771" s="1"/>
      <c r="H771" s="1"/>
      <c r="I771" s="1"/>
      <c r="J771" s="1"/>
      <c r="K771" s="1"/>
      <c r="L771" s="1"/>
      <c r="M771" s="1"/>
      <c r="N771" s="1"/>
      <c r="O771" s="1"/>
      <c r="P771" s="106"/>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row>
    <row r="772" spans="1:70" ht="14.25" customHeight="1" x14ac:dyDescent="0.3">
      <c r="A772" s="1"/>
      <c r="B772" s="1"/>
      <c r="C772" s="1"/>
      <c r="D772" s="1"/>
      <c r="E772" s="1"/>
      <c r="F772" s="1"/>
      <c r="G772" s="1"/>
      <c r="H772" s="1"/>
      <c r="I772" s="1"/>
      <c r="J772" s="1"/>
      <c r="K772" s="1"/>
      <c r="L772" s="1"/>
      <c r="M772" s="1"/>
      <c r="N772" s="1"/>
      <c r="O772" s="1"/>
      <c r="P772" s="106"/>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row>
    <row r="773" spans="1:70" ht="14.25" customHeight="1" x14ac:dyDescent="0.3">
      <c r="A773" s="1"/>
      <c r="B773" s="1"/>
      <c r="C773" s="1"/>
      <c r="D773" s="1"/>
      <c r="E773" s="1"/>
      <c r="F773" s="1"/>
      <c r="G773" s="1"/>
      <c r="H773" s="1"/>
      <c r="I773" s="1"/>
      <c r="J773" s="1"/>
      <c r="K773" s="1"/>
      <c r="L773" s="1"/>
      <c r="M773" s="1"/>
      <c r="N773" s="1"/>
      <c r="O773" s="1"/>
      <c r="P773" s="106"/>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row>
    <row r="774" spans="1:70" ht="14.25" customHeight="1" x14ac:dyDescent="0.3">
      <c r="A774" s="1"/>
      <c r="B774" s="1"/>
      <c r="C774" s="1"/>
      <c r="D774" s="1"/>
      <c r="E774" s="1"/>
      <c r="F774" s="1"/>
      <c r="G774" s="1"/>
      <c r="H774" s="1"/>
      <c r="I774" s="1"/>
      <c r="J774" s="1"/>
      <c r="K774" s="1"/>
      <c r="L774" s="1"/>
      <c r="M774" s="1"/>
      <c r="N774" s="1"/>
      <c r="O774" s="1"/>
      <c r="P774" s="106"/>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row>
    <row r="775" spans="1:70" ht="14.25" customHeight="1" x14ac:dyDescent="0.3">
      <c r="A775" s="1"/>
      <c r="B775" s="1"/>
      <c r="C775" s="1"/>
      <c r="D775" s="1"/>
      <c r="E775" s="1"/>
      <c r="F775" s="1"/>
      <c r="G775" s="1"/>
      <c r="H775" s="1"/>
      <c r="I775" s="1"/>
      <c r="J775" s="1"/>
      <c r="K775" s="1"/>
      <c r="L775" s="1"/>
      <c r="M775" s="1"/>
      <c r="N775" s="1"/>
      <c r="O775" s="1"/>
      <c r="P775" s="106"/>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row>
    <row r="776" spans="1:70" ht="14.25" customHeight="1" x14ac:dyDescent="0.3">
      <c r="A776" s="1"/>
      <c r="B776" s="1"/>
      <c r="C776" s="1"/>
      <c r="D776" s="1"/>
      <c r="E776" s="1"/>
      <c r="F776" s="1"/>
      <c r="G776" s="1"/>
      <c r="H776" s="1"/>
      <c r="I776" s="1"/>
      <c r="J776" s="1"/>
      <c r="K776" s="1"/>
      <c r="L776" s="1"/>
      <c r="M776" s="1"/>
      <c r="N776" s="1"/>
      <c r="O776" s="1"/>
      <c r="P776" s="106"/>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row>
    <row r="777" spans="1:70" ht="14.25" customHeight="1" x14ac:dyDescent="0.3">
      <c r="A777" s="1"/>
      <c r="B777" s="1"/>
      <c r="C777" s="1"/>
      <c r="D777" s="1"/>
      <c r="E777" s="1"/>
      <c r="F777" s="1"/>
      <c r="G777" s="1"/>
      <c r="H777" s="1"/>
      <c r="I777" s="1"/>
      <c r="J777" s="1"/>
      <c r="K777" s="1"/>
      <c r="L777" s="1"/>
      <c r="M777" s="1"/>
      <c r="N777" s="1"/>
      <c r="O777" s="1"/>
      <c r="P777" s="106"/>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row>
    <row r="778" spans="1:70" ht="14.25" customHeight="1" x14ac:dyDescent="0.3">
      <c r="A778" s="1"/>
      <c r="B778" s="1"/>
      <c r="C778" s="1"/>
      <c r="D778" s="1"/>
      <c r="E778" s="1"/>
      <c r="F778" s="1"/>
      <c r="G778" s="1"/>
      <c r="H778" s="1"/>
      <c r="I778" s="1"/>
      <c r="J778" s="1"/>
      <c r="K778" s="1"/>
      <c r="L778" s="1"/>
      <c r="M778" s="1"/>
      <c r="N778" s="1"/>
      <c r="O778" s="1"/>
      <c r="P778" s="106"/>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row>
    <row r="779" spans="1:70" ht="14.25" customHeight="1" x14ac:dyDescent="0.3">
      <c r="A779" s="1"/>
      <c r="B779" s="1"/>
      <c r="C779" s="1"/>
      <c r="D779" s="1"/>
      <c r="E779" s="1"/>
      <c r="F779" s="1"/>
      <c r="G779" s="1"/>
      <c r="H779" s="1"/>
      <c r="I779" s="1"/>
      <c r="J779" s="1"/>
      <c r="K779" s="1"/>
      <c r="L779" s="1"/>
      <c r="M779" s="1"/>
      <c r="N779" s="1"/>
      <c r="O779" s="1"/>
      <c r="P779" s="106"/>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row>
    <row r="780" spans="1:70" ht="14.25" customHeight="1" x14ac:dyDescent="0.3">
      <c r="A780" s="1"/>
      <c r="B780" s="1"/>
      <c r="C780" s="1"/>
      <c r="D780" s="1"/>
      <c r="E780" s="1"/>
      <c r="F780" s="1"/>
      <c r="G780" s="1"/>
      <c r="H780" s="1"/>
      <c r="I780" s="1"/>
      <c r="J780" s="1"/>
      <c r="K780" s="1"/>
      <c r="L780" s="1"/>
      <c r="M780" s="1"/>
      <c r="N780" s="1"/>
      <c r="O780" s="1"/>
      <c r="P780" s="106"/>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row>
    <row r="781" spans="1:70" ht="14.25" customHeight="1" x14ac:dyDescent="0.3">
      <c r="A781" s="1"/>
      <c r="B781" s="1"/>
      <c r="C781" s="1"/>
      <c r="D781" s="1"/>
      <c r="E781" s="1"/>
      <c r="F781" s="1"/>
      <c r="G781" s="1"/>
      <c r="H781" s="1"/>
      <c r="I781" s="1"/>
      <c r="J781" s="1"/>
      <c r="K781" s="1"/>
      <c r="L781" s="1"/>
      <c r="M781" s="1"/>
      <c r="N781" s="1"/>
      <c r="O781" s="1"/>
      <c r="P781" s="106"/>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row>
    <row r="782" spans="1:70" ht="14.25" customHeight="1" x14ac:dyDescent="0.3">
      <c r="A782" s="1"/>
      <c r="B782" s="1"/>
      <c r="C782" s="1"/>
      <c r="D782" s="1"/>
      <c r="E782" s="1"/>
      <c r="F782" s="1"/>
      <c r="G782" s="1"/>
      <c r="H782" s="1"/>
      <c r="I782" s="1"/>
      <c r="J782" s="1"/>
      <c r="K782" s="1"/>
      <c r="L782" s="1"/>
      <c r="M782" s="1"/>
      <c r="N782" s="1"/>
      <c r="O782" s="1"/>
      <c r="P782" s="106"/>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row>
    <row r="783" spans="1:70" ht="14.25" customHeight="1" x14ac:dyDescent="0.3">
      <c r="A783" s="1"/>
      <c r="B783" s="1"/>
      <c r="C783" s="1"/>
      <c r="D783" s="1"/>
      <c r="E783" s="1"/>
      <c r="F783" s="1"/>
      <c r="G783" s="1"/>
      <c r="H783" s="1"/>
      <c r="I783" s="1"/>
      <c r="J783" s="1"/>
      <c r="K783" s="1"/>
      <c r="L783" s="1"/>
      <c r="M783" s="1"/>
      <c r="N783" s="1"/>
      <c r="O783" s="1"/>
      <c r="P783" s="106"/>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row>
    <row r="784" spans="1:70" ht="14.25" customHeight="1" x14ac:dyDescent="0.3">
      <c r="A784" s="1"/>
      <c r="B784" s="1"/>
      <c r="C784" s="1"/>
      <c r="D784" s="1"/>
      <c r="E784" s="1"/>
      <c r="F784" s="1"/>
      <c r="G784" s="1"/>
      <c r="H784" s="1"/>
      <c r="I784" s="1"/>
      <c r="J784" s="1"/>
      <c r="K784" s="1"/>
      <c r="L784" s="1"/>
      <c r="M784" s="1"/>
      <c r="N784" s="1"/>
      <c r="O784" s="1"/>
      <c r="P784" s="106"/>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row>
    <row r="785" spans="1:70" ht="14.25" customHeight="1" x14ac:dyDescent="0.3">
      <c r="A785" s="1"/>
      <c r="B785" s="1"/>
      <c r="C785" s="1"/>
      <c r="D785" s="1"/>
      <c r="E785" s="1"/>
      <c r="F785" s="1"/>
      <c r="G785" s="1"/>
      <c r="H785" s="1"/>
      <c r="I785" s="1"/>
      <c r="J785" s="1"/>
      <c r="K785" s="1"/>
      <c r="L785" s="1"/>
      <c r="M785" s="1"/>
      <c r="N785" s="1"/>
      <c r="O785" s="1"/>
      <c r="P785" s="106"/>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row>
    <row r="786" spans="1:70" ht="14.25" customHeight="1" x14ac:dyDescent="0.3">
      <c r="A786" s="1"/>
      <c r="B786" s="1"/>
      <c r="C786" s="1"/>
      <c r="D786" s="1"/>
      <c r="E786" s="1"/>
      <c r="F786" s="1"/>
      <c r="G786" s="1"/>
      <c r="H786" s="1"/>
      <c r="I786" s="1"/>
      <c r="J786" s="1"/>
      <c r="K786" s="1"/>
      <c r="L786" s="1"/>
      <c r="M786" s="1"/>
      <c r="N786" s="1"/>
      <c r="O786" s="1"/>
      <c r="P786" s="106"/>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row>
    <row r="787" spans="1:70" ht="14.25" customHeight="1" x14ac:dyDescent="0.3">
      <c r="A787" s="1"/>
      <c r="B787" s="1"/>
      <c r="C787" s="1"/>
      <c r="D787" s="1"/>
      <c r="E787" s="1"/>
      <c r="F787" s="1"/>
      <c r="G787" s="1"/>
      <c r="H787" s="1"/>
      <c r="I787" s="1"/>
      <c r="J787" s="1"/>
      <c r="K787" s="1"/>
      <c r="L787" s="1"/>
      <c r="M787" s="1"/>
      <c r="N787" s="1"/>
      <c r="O787" s="1"/>
      <c r="P787" s="106"/>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row>
    <row r="788" spans="1:70" ht="14.25" customHeight="1" x14ac:dyDescent="0.3">
      <c r="A788" s="1"/>
      <c r="B788" s="1"/>
      <c r="C788" s="1"/>
      <c r="D788" s="1"/>
      <c r="E788" s="1"/>
      <c r="F788" s="1"/>
      <c r="G788" s="1"/>
      <c r="H788" s="1"/>
      <c r="I788" s="1"/>
      <c r="J788" s="1"/>
      <c r="K788" s="1"/>
      <c r="L788" s="1"/>
      <c r="M788" s="1"/>
      <c r="N788" s="1"/>
      <c r="O788" s="1"/>
      <c r="P788" s="106"/>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row>
    <row r="789" spans="1:70" ht="14.25" customHeight="1" x14ac:dyDescent="0.3">
      <c r="A789" s="1"/>
      <c r="B789" s="1"/>
      <c r="C789" s="1"/>
      <c r="D789" s="1"/>
      <c r="E789" s="1"/>
      <c r="F789" s="1"/>
      <c r="G789" s="1"/>
      <c r="H789" s="1"/>
      <c r="I789" s="1"/>
      <c r="J789" s="1"/>
      <c r="K789" s="1"/>
      <c r="L789" s="1"/>
      <c r="M789" s="1"/>
      <c r="N789" s="1"/>
      <c r="O789" s="1"/>
      <c r="P789" s="106"/>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row>
    <row r="790" spans="1:70" ht="14.25" customHeight="1" x14ac:dyDescent="0.3">
      <c r="A790" s="1"/>
      <c r="B790" s="1"/>
      <c r="C790" s="1"/>
      <c r="D790" s="1"/>
      <c r="E790" s="1"/>
      <c r="F790" s="1"/>
      <c r="G790" s="1"/>
      <c r="H790" s="1"/>
      <c r="I790" s="1"/>
      <c r="J790" s="1"/>
      <c r="K790" s="1"/>
      <c r="L790" s="1"/>
      <c r="M790" s="1"/>
      <c r="N790" s="1"/>
      <c r="O790" s="1"/>
      <c r="P790" s="106"/>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row>
    <row r="791" spans="1:70" ht="14.25" customHeight="1" x14ac:dyDescent="0.3">
      <c r="A791" s="1"/>
      <c r="B791" s="1"/>
      <c r="C791" s="1"/>
      <c r="D791" s="1"/>
      <c r="E791" s="1"/>
      <c r="F791" s="1"/>
      <c r="G791" s="1"/>
      <c r="H791" s="1"/>
      <c r="I791" s="1"/>
      <c r="J791" s="1"/>
      <c r="K791" s="1"/>
      <c r="L791" s="1"/>
      <c r="M791" s="1"/>
      <c r="N791" s="1"/>
      <c r="O791" s="1"/>
      <c r="P791" s="106"/>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row>
    <row r="792" spans="1:70" ht="14.25" customHeight="1" x14ac:dyDescent="0.3">
      <c r="A792" s="1"/>
      <c r="B792" s="1"/>
      <c r="C792" s="1"/>
      <c r="D792" s="1"/>
      <c r="E792" s="1"/>
      <c r="F792" s="1"/>
      <c r="G792" s="1"/>
      <c r="H792" s="1"/>
      <c r="I792" s="1"/>
      <c r="J792" s="1"/>
      <c r="K792" s="1"/>
      <c r="L792" s="1"/>
      <c r="M792" s="1"/>
      <c r="N792" s="1"/>
      <c r="O792" s="1"/>
      <c r="P792" s="106"/>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row>
    <row r="793" spans="1:70" ht="14.25" customHeight="1" x14ac:dyDescent="0.3">
      <c r="A793" s="1"/>
      <c r="B793" s="1"/>
      <c r="C793" s="1"/>
      <c r="D793" s="1"/>
      <c r="E793" s="1"/>
      <c r="F793" s="1"/>
      <c r="G793" s="1"/>
      <c r="H793" s="1"/>
      <c r="I793" s="1"/>
      <c r="J793" s="1"/>
      <c r="K793" s="1"/>
      <c r="L793" s="1"/>
      <c r="M793" s="1"/>
      <c r="N793" s="1"/>
      <c r="O793" s="1"/>
      <c r="P793" s="106"/>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row>
    <row r="794" spans="1:70" ht="14.25" customHeight="1" x14ac:dyDescent="0.3">
      <c r="A794" s="1"/>
      <c r="B794" s="1"/>
      <c r="C794" s="1"/>
      <c r="D794" s="1"/>
      <c r="E794" s="1"/>
      <c r="F794" s="1"/>
      <c r="G794" s="1"/>
      <c r="H794" s="1"/>
      <c r="I794" s="1"/>
      <c r="J794" s="1"/>
      <c r="K794" s="1"/>
      <c r="L794" s="1"/>
      <c r="M794" s="1"/>
      <c r="N794" s="1"/>
      <c r="O794" s="1"/>
      <c r="P794" s="106"/>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row>
    <row r="795" spans="1:70" ht="14.25" customHeight="1" x14ac:dyDescent="0.3">
      <c r="A795" s="1"/>
      <c r="B795" s="1"/>
      <c r="C795" s="1"/>
      <c r="D795" s="1"/>
      <c r="E795" s="1"/>
      <c r="F795" s="1"/>
      <c r="G795" s="1"/>
      <c r="H795" s="1"/>
      <c r="I795" s="1"/>
      <c r="J795" s="1"/>
      <c r="K795" s="1"/>
      <c r="L795" s="1"/>
      <c r="M795" s="1"/>
      <c r="N795" s="1"/>
      <c r="O795" s="1"/>
      <c r="P795" s="106"/>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row>
    <row r="796" spans="1:70" ht="14.25" customHeight="1" x14ac:dyDescent="0.3">
      <c r="A796" s="1"/>
      <c r="B796" s="1"/>
      <c r="C796" s="1"/>
      <c r="D796" s="1"/>
      <c r="E796" s="1"/>
      <c r="F796" s="1"/>
      <c r="G796" s="1"/>
      <c r="H796" s="1"/>
      <c r="I796" s="1"/>
      <c r="J796" s="1"/>
      <c r="K796" s="1"/>
      <c r="L796" s="1"/>
      <c r="M796" s="1"/>
      <c r="N796" s="1"/>
      <c r="O796" s="1"/>
      <c r="P796" s="106"/>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row>
    <row r="797" spans="1:70" ht="14.25" customHeight="1" x14ac:dyDescent="0.3">
      <c r="A797" s="1"/>
      <c r="B797" s="1"/>
      <c r="C797" s="1"/>
      <c r="D797" s="1"/>
      <c r="E797" s="1"/>
      <c r="F797" s="1"/>
      <c r="G797" s="1"/>
      <c r="H797" s="1"/>
      <c r="I797" s="1"/>
      <c r="J797" s="1"/>
      <c r="K797" s="1"/>
      <c r="L797" s="1"/>
      <c r="M797" s="1"/>
      <c r="N797" s="1"/>
      <c r="O797" s="1"/>
      <c r="P797" s="106"/>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row>
    <row r="798" spans="1:70" ht="14.25" customHeight="1" x14ac:dyDescent="0.3">
      <c r="A798" s="1"/>
      <c r="B798" s="1"/>
      <c r="C798" s="1"/>
      <c r="D798" s="1"/>
      <c r="E798" s="1"/>
      <c r="F798" s="1"/>
      <c r="G798" s="1"/>
      <c r="H798" s="1"/>
      <c r="I798" s="1"/>
      <c r="J798" s="1"/>
      <c r="K798" s="1"/>
      <c r="L798" s="1"/>
      <c r="M798" s="1"/>
      <c r="N798" s="1"/>
      <c r="O798" s="1"/>
      <c r="P798" s="106"/>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row>
    <row r="799" spans="1:70" ht="14.25" customHeight="1" x14ac:dyDescent="0.3">
      <c r="A799" s="1"/>
      <c r="B799" s="1"/>
      <c r="C799" s="1"/>
      <c r="D799" s="1"/>
      <c r="E799" s="1"/>
      <c r="F799" s="1"/>
      <c r="G799" s="1"/>
      <c r="H799" s="1"/>
      <c r="I799" s="1"/>
      <c r="J799" s="1"/>
      <c r="K799" s="1"/>
      <c r="L799" s="1"/>
      <c r="M799" s="1"/>
      <c r="N799" s="1"/>
      <c r="O799" s="1"/>
      <c r="P799" s="106"/>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row>
    <row r="800" spans="1:70" ht="14.25" customHeight="1" x14ac:dyDescent="0.3">
      <c r="A800" s="1"/>
      <c r="B800" s="1"/>
      <c r="C800" s="1"/>
      <c r="D800" s="1"/>
      <c r="E800" s="1"/>
      <c r="F800" s="1"/>
      <c r="G800" s="1"/>
      <c r="H800" s="1"/>
      <c r="I800" s="1"/>
      <c r="J800" s="1"/>
      <c r="K800" s="1"/>
      <c r="L800" s="1"/>
      <c r="M800" s="1"/>
      <c r="N800" s="1"/>
      <c r="O800" s="1"/>
      <c r="P800" s="106"/>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row>
    <row r="801" spans="1:70" ht="14.25" customHeight="1" x14ac:dyDescent="0.3">
      <c r="A801" s="1"/>
      <c r="B801" s="1"/>
      <c r="C801" s="1"/>
      <c r="D801" s="1"/>
      <c r="E801" s="1"/>
      <c r="F801" s="1"/>
      <c r="G801" s="1"/>
      <c r="H801" s="1"/>
      <c r="I801" s="1"/>
      <c r="J801" s="1"/>
      <c r="K801" s="1"/>
      <c r="L801" s="1"/>
      <c r="M801" s="1"/>
      <c r="N801" s="1"/>
      <c r="O801" s="1"/>
      <c r="P801" s="106"/>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row>
    <row r="802" spans="1:70" ht="14.25" customHeight="1" x14ac:dyDescent="0.3">
      <c r="A802" s="1"/>
      <c r="B802" s="1"/>
      <c r="C802" s="1"/>
      <c r="D802" s="1"/>
      <c r="E802" s="1"/>
      <c r="F802" s="1"/>
      <c r="G802" s="1"/>
      <c r="H802" s="1"/>
      <c r="I802" s="1"/>
      <c r="J802" s="1"/>
      <c r="K802" s="1"/>
      <c r="L802" s="1"/>
      <c r="M802" s="1"/>
      <c r="N802" s="1"/>
      <c r="O802" s="1"/>
      <c r="P802" s="106"/>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row>
    <row r="803" spans="1:70" ht="14.25" customHeight="1" x14ac:dyDescent="0.3">
      <c r="A803" s="1"/>
      <c r="B803" s="1"/>
      <c r="C803" s="1"/>
      <c r="D803" s="1"/>
      <c r="E803" s="1"/>
      <c r="F803" s="1"/>
      <c r="G803" s="1"/>
      <c r="H803" s="1"/>
      <c r="I803" s="1"/>
      <c r="J803" s="1"/>
      <c r="K803" s="1"/>
      <c r="L803" s="1"/>
      <c r="M803" s="1"/>
      <c r="N803" s="1"/>
      <c r="O803" s="1"/>
      <c r="P803" s="106"/>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row>
    <row r="804" spans="1:70" ht="14.25" customHeight="1" x14ac:dyDescent="0.3">
      <c r="A804" s="1"/>
      <c r="B804" s="1"/>
      <c r="C804" s="1"/>
      <c r="D804" s="1"/>
      <c r="E804" s="1"/>
      <c r="F804" s="1"/>
      <c r="G804" s="1"/>
      <c r="H804" s="1"/>
      <c r="I804" s="1"/>
      <c r="J804" s="1"/>
      <c r="K804" s="1"/>
      <c r="L804" s="1"/>
      <c r="M804" s="1"/>
      <c r="N804" s="1"/>
      <c r="O804" s="1"/>
      <c r="P804" s="106"/>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row>
    <row r="805" spans="1:70" ht="14.25" customHeight="1" x14ac:dyDescent="0.3">
      <c r="A805" s="1"/>
      <c r="B805" s="1"/>
      <c r="C805" s="1"/>
      <c r="D805" s="1"/>
      <c r="E805" s="1"/>
      <c r="F805" s="1"/>
      <c r="G805" s="1"/>
      <c r="H805" s="1"/>
      <c r="I805" s="1"/>
      <c r="J805" s="1"/>
      <c r="K805" s="1"/>
      <c r="L805" s="1"/>
      <c r="M805" s="1"/>
      <c r="N805" s="1"/>
      <c r="O805" s="1"/>
      <c r="P805" s="106"/>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row>
    <row r="806" spans="1:70" ht="14.25" customHeight="1" x14ac:dyDescent="0.3">
      <c r="A806" s="1"/>
      <c r="B806" s="1"/>
      <c r="C806" s="1"/>
      <c r="D806" s="1"/>
      <c r="E806" s="1"/>
      <c r="F806" s="1"/>
      <c r="G806" s="1"/>
      <c r="H806" s="1"/>
      <c r="I806" s="1"/>
      <c r="J806" s="1"/>
      <c r="K806" s="1"/>
      <c r="L806" s="1"/>
      <c r="M806" s="1"/>
      <c r="N806" s="1"/>
      <c r="O806" s="1"/>
      <c r="P806" s="106"/>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row>
    <row r="807" spans="1:70" ht="14.25" customHeight="1" x14ac:dyDescent="0.3">
      <c r="A807" s="1"/>
      <c r="B807" s="1"/>
      <c r="C807" s="1"/>
      <c r="D807" s="1"/>
      <c r="E807" s="1"/>
      <c r="F807" s="1"/>
      <c r="G807" s="1"/>
      <c r="H807" s="1"/>
      <c r="I807" s="1"/>
      <c r="J807" s="1"/>
      <c r="K807" s="1"/>
      <c r="L807" s="1"/>
      <c r="M807" s="1"/>
      <c r="N807" s="1"/>
      <c r="O807" s="1"/>
      <c r="P807" s="106"/>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row>
    <row r="808" spans="1:70" ht="14.25" customHeight="1" x14ac:dyDescent="0.3">
      <c r="A808" s="1"/>
      <c r="B808" s="1"/>
      <c r="C808" s="1"/>
      <c r="D808" s="1"/>
      <c r="E808" s="1"/>
      <c r="F808" s="1"/>
      <c r="G808" s="1"/>
      <c r="H808" s="1"/>
      <c r="I808" s="1"/>
      <c r="J808" s="1"/>
      <c r="K808" s="1"/>
      <c r="L808" s="1"/>
      <c r="M808" s="1"/>
      <c r="N808" s="1"/>
      <c r="O808" s="1"/>
      <c r="P808" s="106"/>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row>
    <row r="809" spans="1:70" ht="14.25" customHeight="1" x14ac:dyDescent="0.3">
      <c r="A809" s="1"/>
      <c r="B809" s="1"/>
      <c r="C809" s="1"/>
      <c r="D809" s="1"/>
      <c r="E809" s="1"/>
      <c r="F809" s="1"/>
      <c r="G809" s="1"/>
      <c r="H809" s="1"/>
      <c r="I809" s="1"/>
      <c r="J809" s="1"/>
      <c r="K809" s="1"/>
      <c r="L809" s="1"/>
      <c r="M809" s="1"/>
      <c r="N809" s="1"/>
      <c r="O809" s="1"/>
      <c r="P809" s="106"/>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row>
    <row r="810" spans="1:70" ht="14.25" customHeight="1" x14ac:dyDescent="0.3">
      <c r="A810" s="1"/>
      <c r="B810" s="1"/>
      <c r="C810" s="1"/>
      <c r="D810" s="1"/>
      <c r="E810" s="1"/>
      <c r="F810" s="1"/>
      <c r="G810" s="1"/>
      <c r="H810" s="1"/>
      <c r="I810" s="1"/>
      <c r="J810" s="1"/>
      <c r="K810" s="1"/>
      <c r="L810" s="1"/>
      <c r="M810" s="1"/>
      <c r="N810" s="1"/>
      <c r="O810" s="1"/>
      <c r="P810" s="106"/>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row>
    <row r="811" spans="1:70" ht="14.25" customHeight="1" x14ac:dyDescent="0.3">
      <c r="A811" s="1"/>
      <c r="B811" s="1"/>
      <c r="C811" s="1"/>
      <c r="D811" s="1"/>
      <c r="E811" s="1"/>
      <c r="F811" s="1"/>
      <c r="G811" s="1"/>
      <c r="H811" s="1"/>
      <c r="I811" s="1"/>
      <c r="J811" s="1"/>
      <c r="K811" s="1"/>
      <c r="L811" s="1"/>
      <c r="M811" s="1"/>
      <c r="N811" s="1"/>
      <c r="O811" s="1"/>
      <c r="P811" s="106"/>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row>
    <row r="812" spans="1:70" ht="14.25" customHeight="1" x14ac:dyDescent="0.3">
      <c r="A812" s="1"/>
      <c r="B812" s="1"/>
      <c r="C812" s="1"/>
      <c r="D812" s="1"/>
      <c r="E812" s="1"/>
      <c r="F812" s="1"/>
      <c r="G812" s="1"/>
      <c r="H812" s="1"/>
      <c r="I812" s="1"/>
      <c r="J812" s="1"/>
      <c r="K812" s="1"/>
      <c r="L812" s="1"/>
      <c r="M812" s="1"/>
      <c r="N812" s="1"/>
      <c r="O812" s="1"/>
      <c r="P812" s="106"/>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row>
    <row r="813" spans="1:70" ht="14.25" customHeight="1" x14ac:dyDescent="0.3">
      <c r="A813" s="1"/>
      <c r="B813" s="1"/>
      <c r="C813" s="1"/>
      <c r="D813" s="1"/>
      <c r="E813" s="1"/>
      <c r="F813" s="1"/>
      <c r="G813" s="1"/>
      <c r="H813" s="1"/>
      <c r="I813" s="1"/>
      <c r="J813" s="1"/>
      <c r="K813" s="1"/>
      <c r="L813" s="1"/>
      <c r="M813" s="1"/>
      <c r="N813" s="1"/>
      <c r="O813" s="1"/>
      <c r="P813" s="106"/>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row>
    <row r="814" spans="1:70" ht="14.25" customHeight="1" x14ac:dyDescent="0.3">
      <c r="A814" s="1"/>
      <c r="B814" s="1"/>
      <c r="C814" s="1"/>
      <c r="D814" s="1"/>
      <c r="E814" s="1"/>
      <c r="F814" s="1"/>
      <c r="G814" s="1"/>
      <c r="H814" s="1"/>
      <c r="I814" s="1"/>
      <c r="J814" s="1"/>
      <c r="K814" s="1"/>
      <c r="L814" s="1"/>
      <c r="M814" s="1"/>
      <c r="N814" s="1"/>
      <c r="O814" s="1"/>
      <c r="P814" s="106"/>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row>
    <row r="815" spans="1:70" ht="14.25" customHeight="1" x14ac:dyDescent="0.3">
      <c r="A815" s="1"/>
      <c r="B815" s="1"/>
      <c r="C815" s="1"/>
      <c r="D815" s="1"/>
      <c r="E815" s="1"/>
      <c r="F815" s="1"/>
      <c r="G815" s="1"/>
      <c r="H815" s="1"/>
      <c r="I815" s="1"/>
      <c r="J815" s="1"/>
      <c r="K815" s="1"/>
      <c r="L815" s="1"/>
      <c r="M815" s="1"/>
      <c r="N815" s="1"/>
      <c r="O815" s="1"/>
      <c r="P815" s="106"/>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row>
    <row r="816" spans="1:70" ht="14.25" customHeight="1" x14ac:dyDescent="0.3">
      <c r="A816" s="1"/>
      <c r="B816" s="1"/>
      <c r="C816" s="1"/>
      <c r="D816" s="1"/>
      <c r="E816" s="1"/>
      <c r="F816" s="1"/>
      <c r="G816" s="1"/>
      <c r="H816" s="1"/>
      <c r="I816" s="1"/>
      <c r="J816" s="1"/>
      <c r="K816" s="1"/>
      <c r="L816" s="1"/>
      <c r="M816" s="1"/>
      <c r="N816" s="1"/>
      <c r="O816" s="1"/>
      <c r="P816" s="106"/>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row>
    <row r="817" spans="1:70" ht="14.25" customHeight="1" x14ac:dyDescent="0.3">
      <c r="A817" s="1"/>
      <c r="B817" s="1"/>
      <c r="C817" s="1"/>
      <c r="D817" s="1"/>
      <c r="E817" s="1"/>
      <c r="F817" s="1"/>
      <c r="G817" s="1"/>
      <c r="H817" s="1"/>
      <c r="I817" s="1"/>
      <c r="J817" s="1"/>
      <c r="K817" s="1"/>
      <c r="L817" s="1"/>
      <c r="M817" s="1"/>
      <c r="N817" s="1"/>
      <c r="O817" s="1"/>
      <c r="P817" s="106"/>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row>
    <row r="818" spans="1:70" ht="14.25" customHeight="1" x14ac:dyDescent="0.3">
      <c r="A818" s="1"/>
      <c r="B818" s="1"/>
      <c r="C818" s="1"/>
      <c r="D818" s="1"/>
      <c r="E818" s="1"/>
      <c r="F818" s="1"/>
      <c r="G818" s="1"/>
      <c r="H818" s="1"/>
      <c r="I818" s="1"/>
      <c r="J818" s="1"/>
      <c r="K818" s="1"/>
      <c r="L818" s="1"/>
      <c r="M818" s="1"/>
      <c r="N818" s="1"/>
      <c r="O818" s="1"/>
      <c r="P818" s="106"/>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row>
    <row r="819" spans="1:70" ht="14.25" customHeight="1" x14ac:dyDescent="0.3">
      <c r="A819" s="1"/>
      <c r="B819" s="1"/>
      <c r="C819" s="1"/>
      <c r="D819" s="1"/>
      <c r="E819" s="1"/>
      <c r="F819" s="1"/>
      <c r="G819" s="1"/>
      <c r="H819" s="1"/>
      <c r="I819" s="1"/>
      <c r="J819" s="1"/>
      <c r="K819" s="1"/>
      <c r="L819" s="1"/>
      <c r="M819" s="1"/>
      <c r="N819" s="1"/>
      <c r="O819" s="1"/>
      <c r="P819" s="106"/>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row>
    <row r="820" spans="1:70" ht="14.25" customHeight="1" x14ac:dyDescent="0.3">
      <c r="A820" s="1"/>
      <c r="B820" s="1"/>
      <c r="C820" s="1"/>
      <c r="D820" s="1"/>
      <c r="E820" s="1"/>
      <c r="F820" s="1"/>
      <c r="G820" s="1"/>
      <c r="H820" s="1"/>
      <c r="I820" s="1"/>
      <c r="J820" s="1"/>
      <c r="K820" s="1"/>
      <c r="L820" s="1"/>
      <c r="M820" s="1"/>
      <c r="N820" s="1"/>
      <c r="O820" s="1"/>
      <c r="P820" s="106"/>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row>
    <row r="821" spans="1:70" ht="14.25" customHeight="1" x14ac:dyDescent="0.3">
      <c r="A821" s="1"/>
      <c r="B821" s="1"/>
      <c r="C821" s="1"/>
      <c r="D821" s="1"/>
      <c r="E821" s="1"/>
      <c r="F821" s="1"/>
      <c r="G821" s="1"/>
      <c r="H821" s="1"/>
      <c r="I821" s="1"/>
      <c r="J821" s="1"/>
      <c r="K821" s="1"/>
      <c r="L821" s="1"/>
      <c r="M821" s="1"/>
      <c r="N821" s="1"/>
      <c r="O821" s="1"/>
      <c r="P821" s="106"/>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row>
    <row r="822" spans="1:70" ht="14.25" customHeight="1" x14ac:dyDescent="0.3">
      <c r="A822" s="1"/>
      <c r="B822" s="1"/>
      <c r="C822" s="1"/>
      <c r="D822" s="1"/>
      <c r="E822" s="1"/>
      <c r="F822" s="1"/>
      <c r="G822" s="1"/>
      <c r="H822" s="1"/>
      <c r="I822" s="1"/>
      <c r="J822" s="1"/>
      <c r="K822" s="1"/>
      <c r="L822" s="1"/>
      <c r="M822" s="1"/>
      <c r="N822" s="1"/>
      <c r="O822" s="1"/>
      <c r="P822" s="106"/>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row>
    <row r="823" spans="1:70" ht="14.25" customHeight="1" x14ac:dyDescent="0.3">
      <c r="A823" s="1"/>
      <c r="B823" s="1"/>
      <c r="C823" s="1"/>
      <c r="D823" s="1"/>
      <c r="E823" s="1"/>
      <c r="F823" s="1"/>
      <c r="G823" s="1"/>
      <c r="H823" s="1"/>
      <c r="I823" s="1"/>
      <c r="J823" s="1"/>
      <c r="K823" s="1"/>
      <c r="L823" s="1"/>
      <c r="M823" s="1"/>
      <c r="N823" s="1"/>
      <c r="O823" s="1"/>
      <c r="P823" s="106"/>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row>
    <row r="824" spans="1:70" ht="14.25" customHeight="1" x14ac:dyDescent="0.3">
      <c r="A824" s="1"/>
      <c r="B824" s="1"/>
      <c r="C824" s="1"/>
      <c r="D824" s="1"/>
      <c r="E824" s="1"/>
      <c r="F824" s="1"/>
      <c r="G824" s="1"/>
      <c r="H824" s="1"/>
      <c r="I824" s="1"/>
      <c r="J824" s="1"/>
      <c r="K824" s="1"/>
      <c r="L824" s="1"/>
      <c r="M824" s="1"/>
      <c r="N824" s="1"/>
      <c r="O824" s="1"/>
      <c r="P824" s="106"/>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row>
    <row r="825" spans="1:70" ht="14.25" customHeight="1" x14ac:dyDescent="0.3">
      <c r="A825" s="1"/>
      <c r="B825" s="1"/>
      <c r="C825" s="1"/>
      <c r="D825" s="1"/>
      <c r="E825" s="1"/>
      <c r="F825" s="1"/>
      <c r="G825" s="1"/>
      <c r="H825" s="1"/>
      <c r="I825" s="1"/>
      <c r="J825" s="1"/>
      <c r="K825" s="1"/>
      <c r="L825" s="1"/>
      <c r="M825" s="1"/>
      <c r="N825" s="1"/>
      <c r="O825" s="1"/>
      <c r="P825" s="106"/>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row>
    <row r="826" spans="1:70" ht="14.25" customHeight="1" x14ac:dyDescent="0.3">
      <c r="A826" s="1"/>
      <c r="B826" s="1"/>
      <c r="C826" s="1"/>
      <c r="D826" s="1"/>
      <c r="E826" s="1"/>
      <c r="F826" s="1"/>
      <c r="G826" s="1"/>
      <c r="H826" s="1"/>
      <c r="I826" s="1"/>
      <c r="J826" s="1"/>
      <c r="K826" s="1"/>
      <c r="L826" s="1"/>
      <c r="M826" s="1"/>
      <c r="N826" s="1"/>
      <c r="O826" s="1"/>
      <c r="P826" s="106"/>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row>
    <row r="827" spans="1:70" ht="14.25" customHeight="1" x14ac:dyDescent="0.3">
      <c r="A827" s="1"/>
      <c r="B827" s="1"/>
      <c r="C827" s="1"/>
      <c r="D827" s="1"/>
      <c r="E827" s="1"/>
      <c r="F827" s="1"/>
      <c r="G827" s="1"/>
      <c r="H827" s="1"/>
      <c r="I827" s="1"/>
      <c r="J827" s="1"/>
      <c r="K827" s="1"/>
      <c r="L827" s="1"/>
      <c r="M827" s="1"/>
      <c r="N827" s="1"/>
      <c r="O827" s="1"/>
      <c r="P827" s="106"/>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row>
    <row r="828" spans="1:70" ht="14.25" customHeight="1" x14ac:dyDescent="0.3">
      <c r="A828" s="1"/>
      <c r="B828" s="1"/>
      <c r="C828" s="1"/>
      <c r="D828" s="1"/>
      <c r="E828" s="1"/>
      <c r="F828" s="1"/>
      <c r="G828" s="1"/>
      <c r="H828" s="1"/>
      <c r="I828" s="1"/>
      <c r="J828" s="1"/>
      <c r="K828" s="1"/>
      <c r="L828" s="1"/>
      <c r="M828" s="1"/>
      <c r="N828" s="1"/>
      <c r="O828" s="1"/>
      <c r="P828" s="106"/>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row>
    <row r="829" spans="1:70" ht="14.25" customHeight="1" x14ac:dyDescent="0.3">
      <c r="A829" s="1"/>
      <c r="B829" s="1"/>
      <c r="C829" s="1"/>
      <c r="D829" s="1"/>
      <c r="E829" s="1"/>
      <c r="F829" s="1"/>
      <c r="G829" s="1"/>
      <c r="H829" s="1"/>
      <c r="I829" s="1"/>
      <c r="J829" s="1"/>
      <c r="K829" s="1"/>
      <c r="L829" s="1"/>
      <c r="M829" s="1"/>
      <c r="N829" s="1"/>
      <c r="O829" s="1"/>
      <c r="P829" s="106"/>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row>
    <row r="830" spans="1:70" ht="14.25" customHeight="1" x14ac:dyDescent="0.3">
      <c r="A830" s="1"/>
      <c r="B830" s="1"/>
      <c r="C830" s="1"/>
      <c r="D830" s="1"/>
      <c r="E830" s="1"/>
      <c r="F830" s="1"/>
      <c r="G830" s="1"/>
      <c r="H830" s="1"/>
      <c r="I830" s="1"/>
      <c r="J830" s="1"/>
      <c r="K830" s="1"/>
      <c r="L830" s="1"/>
      <c r="M830" s="1"/>
      <c r="N830" s="1"/>
      <c r="O830" s="1"/>
      <c r="P830" s="106"/>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row>
    <row r="831" spans="1:70" ht="14.25" customHeight="1" x14ac:dyDescent="0.3">
      <c r="A831" s="1"/>
      <c r="B831" s="1"/>
      <c r="C831" s="1"/>
      <c r="D831" s="1"/>
      <c r="E831" s="1"/>
      <c r="F831" s="1"/>
      <c r="G831" s="1"/>
      <c r="H831" s="1"/>
      <c r="I831" s="1"/>
      <c r="J831" s="1"/>
      <c r="K831" s="1"/>
      <c r="L831" s="1"/>
      <c r="M831" s="1"/>
      <c r="N831" s="1"/>
      <c r="O831" s="1"/>
      <c r="P831" s="106"/>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row>
    <row r="832" spans="1:70" ht="14.25" customHeight="1" x14ac:dyDescent="0.3">
      <c r="A832" s="1"/>
      <c r="B832" s="1"/>
      <c r="C832" s="1"/>
      <c r="D832" s="1"/>
      <c r="E832" s="1"/>
      <c r="F832" s="1"/>
      <c r="G832" s="1"/>
      <c r="H832" s="1"/>
      <c r="I832" s="1"/>
      <c r="J832" s="1"/>
      <c r="K832" s="1"/>
      <c r="L832" s="1"/>
      <c r="M832" s="1"/>
      <c r="N832" s="1"/>
      <c r="O832" s="1"/>
      <c r="P832" s="106"/>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row>
    <row r="833" spans="1:70" ht="14.25" customHeight="1" x14ac:dyDescent="0.3">
      <c r="A833" s="1"/>
      <c r="B833" s="1"/>
      <c r="C833" s="1"/>
      <c r="D833" s="1"/>
      <c r="E833" s="1"/>
      <c r="F833" s="1"/>
      <c r="G833" s="1"/>
      <c r="H833" s="1"/>
      <c r="I833" s="1"/>
      <c r="J833" s="1"/>
      <c r="K833" s="1"/>
      <c r="L833" s="1"/>
      <c r="M833" s="1"/>
      <c r="N833" s="1"/>
      <c r="O833" s="1"/>
      <c r="P833" s="106"/>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row>
    <row r="834" spans="1:70" ht="14.25" customHeight="1" x14ac:dyDescent="0.3">
      <c r="A834" s="1"/>
      <c r="B834" s="1"/>
      <c r="C834" s="1"/>
      <c r="D834" s="1"/>
      <c r="E834" s="1"/>
      <c r="F834" s="1"/>
      <c r="G834" s="1"/>
      <c r="H834" s="1"/>
      <c r="I834" s="1"/>
      <c r="J834" s="1"/>
      <c r="K834" s="1"/>
      <c r="L834" s="1"/>
      <c r="M834" s="1"/>
      <c r="N834" s="1"/>
      <c r="O834" s="1"/>
      <c r="P834" s="106"/>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row>
    <row r="835" spans="1:70" ht="14.25" customHeight="1" x14ac:dyDescent="0.3">
      <c r="A835" s="1"/>
      <c r="B835" s="1"/>
      <c r="C835" s="1"/>
      <c r="D835" s="1"/>
      <c r="E835" s="1"/>
      <c r="F835" s="1"/>
      <c r="G835" s="1"/>
      <c r="H835" s="1"/>
      <c r="I835" s="1"/>
      <c r="J835" s="1"/>
      <c r="K835" s="1"/>
      <c r="L835" s="1"/>
      <c r="M835" s="1"/>
      <c r="N835" s="1"/>
      <c r="O835" s="1"/>
      <c r="P835" s="106"/>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row>
    <row r="836" spans="1:70" ht="14.25" customHeight="1" x14ac:dyDescent="0.3">
      <c r="A836" s="1"/>
      <c r="B836" s="1"/>
      <c r="C836" s="1"/>
      <c r="D836" s="1"/>
      <c r="E836" s="1"/>
      <c r="F836" s="1"/>
      <c r="G836" s="1"/>
      <c r="H836" s="1"/>
      <c r="I836" s="1"/>
      <c r="J836" s="1"/>
      <c r="K836" s="1"/>
      <c r="L836" s="1"/>
      <c r="M836" s="1"/>
      <c r="N836" s="1"/>
      <c r="O836" s="1"/>
      <c r="P836" s="106"/>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row>
    <row r="837" spans="1:70" ht="14.25" customHeight="1" x14ac:dyDescent="0.3">
      <c r="A837" s="1"/>
      <c r="B837" s="1"/>
      <c r="C837" s="1"/>
      <c r="D837" s="1"/>
      <c r="E837" s="1"/>
      <c r="F837" s="1"/>
      <c r="G837" s="1"/>
      <c r="H837" s="1"/>
      <c r="I837" s="1"/>
      <c r="J837" s="1"/>
      <c r="K837" s="1"/>
      <c r="L837" s="1"/>
      <c r="M837" s="1"/>
      <c r="N837" s="1"/>
      <c r="O837" s="1"/>
      <c r="P837" s="106"/>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row>
    <row r="838" spans="1:70" ht="14.25" customHeight="1" x14ac:dyDescent="0.3">
      <c r="A838" s="1"/>
      <c r="B838" s="1"/>
      <c r="C838" s="1"/>
      <c r="D838" s="1"/>
      <c r="E838" s="1"/>
      <c r="F838" s="1"/>
      <c r="G838" s="1"/>
      <c r="H838" s="1"/>
      <c r="I838" s="1"/>
      <c r="J838" s="1"/>
      <c r="K838" s="1"/>
      <c r="L838" s="1"/>
      <c r="M838" s="1"/>
      <c r="N838" s="1"/>
      <c r="O838" s="1"/>
      <c r="P838" s="106"/>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row>
    <row r="839" spans="1:70" ht="14.25" customHeight="1" x14ac:dyDescent="0.3">
      <c r="A839" s="1"/>
      <c r="B839" s="1"/>
      <c r="C839" s="1"/>
      <c r="D839" s="1"/>
      <c r="E839" s="1"/>
      <c r="F839" s="1"/>
      <c r="G839" s="1"/>
      <c r="H839" s="1"/>
      <c r="I839" s="1"/>
      <c r="J839" s="1"/>
      <c r="K839" s="1"/>
      <c r="L839" s="1"/>
      <c r="M839" s="1"/>
      <c r="N839" s="1"/>
      <c r="O839" s="1"/>
      <c r="P839" s="106"/>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row>
    <row r="840" spans="1:70" ht="14.25" customHeight="1" x14ac:dyDescent="0.3">
      <c r="A840" s="1"/>
      <c r="B840" s="1"/>
      <c r="C840" s="1"/>
      <c r="D840" s="1"/>
      <c r="E840" s="1"/>
      <c r="F840" s="1"/>
      <c r="G840" s="1"/>
      <c r="H840" s="1"/>
      <c r="I840" s="1"/>
      <c r="J840" s="1"/>
      <c r="K840" s="1"/>
      <c r="L840" s="1"/>
      <c r="M840" s="1"/>
      <c r="N840" s="1"/>
      <c r="O840" s="1"/>
      <c r="P840" s="106"/>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row>
    <row r="841" spans="1:70" ht="14.25" customHeight="1" x14ac:dyDescent="0.3">
      <c r="A841" s="1"/>
      <c r="B841" s="1"/>
      <c r="C841" s="1"/>
      <c r="D841" s="1"/>
      <c r="E841" s="1"/>
      <c r="F841" s="1"/>
      <c r="G841" s="1"/>
      <c r="H841" s="1"/>
      <c r="I841" s="1"/>
      <c r="J841" s="1"/>
      <c r="K841" s="1"/>
      <c r="L841" s="1"/>
      <c r="M841" s="1"/>
      <c r="N841" s="1"/>
      <c r="O841" s="1"/>
      <c r="P841" s="106"/>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row>
    <row r="842" spans="1:70" ht="14.25" customHeight="1" x14ac:dyDescent="0.3">
      <c r="A842" s="1"/>
      <c r="B842" s="1"/>
      <c r="C842" s="1"/>
      <c r="D842" s="1"/>
      <c r="E842" s="1"/>
      <c r="F842" s="1"/>
      <c r="G842" s="1"/>
      <c r="H842" s="1"/>
      <c r="I842" s="1"/>
      <c r="J842" s="1"/>
      <c r="K842" s="1"/>
      <c r="L842" s="1"/>
      <c r="M842" s="1"/>
      <c r="N842" s="1"/>
      <c r="O842" s="1"/>
      <c r="P842" s="106"/>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row>
    <row r="843" spans="1:70" ht="14.25" customHeight="1" x14ac:dyDescent="0.3">
      <c r="A843" s="1"/>
      <c r="B843" s="1"/>
      <c r="C843" s="1"/>
      <c r="D843" s="1"/>
      <c r="E843" s="1"/>
      <c r="F843" s="1"/>
      <c r="G843" s="1"/>
      <c r="H843" s="1"/>
      <c r="I843" s="1"/>
      <c r="J843" s="1"/>
      <c r="K843" s="1"/>
      <c r="L843" s="1"/>
      <c r="M843" s="1"/>
      <c r="N843" s="1"/>
      <c r="O843" s="1"/>
      <c r="P843" s="106"/>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row>
    <row r="844" spans="1:70" ht="14.25" customHeight="1" x14ac:dyDescent="0.3">
      <c r="A844" s="1"/>
      <c r="B844" s="1"/>
      <c r="C844" s="1"/>
      <c r="D844" s="1"/>
      <c r="E844" s="1"/>
      <c r="F844" s="1"/>
      <c r="G844" s="1"/>
      <c r="H844" s="1"/>
      <c r="I844" s="1"/>
      <c r="J844" s="1"/>
      <c r="K844" s="1"/>
      <c r="L844" s="1"/>
      <c r="M844" s="1"/>
      <c r="N844" s="1"/>
      <c r="O844" s="1"/>
      <c r="P844" s="106"/>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row>
    <row r="845" spans="1:70" ht="14.25" customHeight="1" x14ac:dyDescent="0.3">
      <c r="A845" s="1"/>
      <c r="B845" s="1"/>
      <c r="C845" s="1"/>
      <c r="D845" s="1"/>
      <c r="E845" s="1"/>
      <c r="F845" s="1"/>
      <c r="G845" s="1"/>
      <c r="H845" s="1"/>
      <c r="I845" s="1"/>
      <c r="J845" s="1"/>
      <c r="K845" s="1"/>
      <c r="L845" s="1"/>
      <c r="M845" s="1"/>
      <c r="N845" s="1"/>
      <c r="O845" s="1"/>
      <c r="P845" s="106"/>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row>
    <row r="846" spans="1:70" ht="14.25" customHeight="1" x14ac:dyDescent="0.3">
      <c r="A846" s="1"/>
      <c r="B846" s="1"/>
      <c r="C846" s="1"/>
      <c r="D846" s="1"/>
      <c r="E846" s="1"/>
      <c r="F846" s="1"/>
      <c r="G846" s="1"/>
      <c r="H846" s="1"/>
      <c r="I846" s="1"/>
      <c r="J846" s="1"/>
      <c r="K846" s="1"/>
      <c r="L846" s="1"/>
      <c r="M846" s="1"/>
      <c r="N846" s="1"/>
      <c r="O846" s="1"/>
      <c r="P846" s="106"/>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row>
    <row r="847" spans="1:70" ht="14.25" customHeight="1" x14ac:dyDescent="0.3">
      <c r="A847" s="1"/>
      <c r="B847" s="1"/>
      <c r="C847" s="1"/>
      <c r="D847" s="1"/>
      <c r="E847" s="1"/>
      <c r="F847" s="1"/>
      <c r="G847" s="1"/>
      <c r="H847" s="1"/>
      <c r="I847" s="1"/>
      <c r="J847" s="1"/>
      <c r="K847" s="1"/>
      <c r="L847" s="1"/>
      <c r="M847" s="1"/>
      <c r="N847" s="1"/>
      <c r="O847" s="1"/>
      <c r="P847" s="106"/>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row>
    <row r="848" spans="1:70" ht="14.25" customHeight="1" x14ac:dyDescent="0.3">
      <c r="A848" s="1"/>
      <c r="B848" s="1"/>
      <c r="C848" s="1"/>
      <c r="D848" s="1"/>
      <c r="E848" s="1"/>
      <c r="F848" s="1"/>
      <c r="G848" s="1"/>
      <c r="H848" s="1"/>
      <c r="I848" s="1"/>
      <c r="J848" s="1"/>
      <c r="K848" s="1"/>
      <c r="L848" s="1"/>
      <c r="M848" s="1"/>
      <c r="N848" s="1"/>
      <c r="O848" s="1"/>
      <c r="P848" s="106"/>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row>
    <row r="849" spans="1:70" ht="14.25" customHeight="1" x14ac:dyDescent="0.3">
      <c r="A849" s="1"/>
      <c r="B849" s="1"/>
      <c r="C849" s="1"/>
      <c r="D849" s="1"/>
      <c r="E849" s="1"/>
      <c r="F849" s="1"/>
      <c r="G849" s="1"/>
      <c r="H849" s="1"/>
      <c r="I849" s="1"/>
      <c r="J849" s="1"/>
      <c r="K849" s="1"/>
      <c r="L849" s="1"/>
      <c r="M849" s="1"/>
      <c r="N849" s="1"/>
      <c r="O849" s="1"/>
      <c r="P849" s="106"/>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row>
    <row r="850" spans="1:70" ht="14.25" customHeight="1" x14ac:dyDescent="0.3">
      <c r="A850" s="1"/>
      <c r="B850" s="1"/>
      <c r="C850" s="1"/>
      <c r="D850" s="1"/>
      <c r="E850" s="1"/>
      <c r="F850" s="1"/>
      <c r="G850" s="1"/>
      <c r="H850" s="1"/>
      <c r="I850" s="1"/>
      <c r="J850" s="1"/>
      <c r="K850" s="1"/>
      <c r="L850" s="1"/>
      <c r="M850" s="1"/>
      <c r="N850" s="1"/>
      <c r="O850" s="1"/>
      <c r="P850" s="106"/>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row>
    <row r="851" spans="1:70" ht="14.25" customHeight="1" x14ac:dyDescent="0.3">
      <c r="A851" s="1"/>
      <c r="B851" s="1"/>
      <c r="C851" s="1"/>
      <c r="D851" s="1"/>
      <c r="E851" s="1"/>
      <c r="F851" s="1"/>
      <c r="G851" s="1"/>
      <c r="H851" s="1"/>
      <c r="I851" s="1"/>
      <c r="J851" s="1"/>
      <c r="K851" s="1"/>
      <c r="L851" s="1"/>
      <c r="M851" s="1"/>
      <c r="N851" s="1"/>
      <c r="O851" s="1"/>
      <c r="P851" s="106"/>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row>
    <row r="852" spans="1:70" ht="14.25" customHeight="1" x14ac:dyDescent="0.3">
      <c r="A852" s="1"/>
      <c r="B852" s="1"/>
      <c r="C852" s="1"/>
      <c r="D852" s="1"/>
      <c r="E852" s="1"/>
      <c r="F852" s="1"/>
      <c r="G852" s="1"/>
      <c r="H852" s="1"/>
      <c r="I852" s="1"/>
      <c r="J852" s="1"/>
      <c r="K852" s="1"/>
      <c r="L852" s="1"/>
      <c r="M852" s="1"/>
      <c r="N852" s="1"/>
      <c r="O852" s="1"/>
      <c r="P852" s="106"/>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row>
    <row r="853" spans="1:70" ht="14.25" customHeight="1" x14ac:dyDescent="0.3">
      <c r="A853" s="1"/>
      <c r="B853" s="1"/>
      <c r="C853" s="1"/>
      <c r="D853" s="1"/>
      <c r="E853" s="1"/>
      <c r="F853" s="1"/>
      <c r="G853" s="1"/>
      <c r="H853" s="1"/>
      <c r="I853" s="1"/>
      <c r="J853" s="1"/>
      <c r="K853" s="1"/>
      <c r="L853" s="1"/>
      <c r="M853" s="1"/>
      <c r="N853" s="1"/>
      <c r="O853" s="1"/>
      <c r="P853" s="106"/>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row>
    <row r="854" spans="1:70" ht="14.25" customHeight="1" x14ac:dyDescent="0.3">
      <c r="A854" s="1"/>
      <c r="B854" s="1"/>
      <c r="C854" s="1"/>
      <c r="D854" s="1"/>
      <c r="E854" s="1"/>
      <c r="F854" s="1"/>
      <c r="G854" s="1"/>
      <c r="H854" s="1"/>
      <c r="I854" s="1"/>
      <c r="J854" s="1"/>
      <c r="K854" s="1"/>
      <c r="L854" s="1"/>
      <c r="M854" s="1"/>
      <c r="N854" s="1"/>
      <c r="O854" s="1"/>
      <c r="P854" s="106"/>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row>
    <row r="855" spans="1:70" ht="14.25" customHeight="1" x14ac:dyDescent="0.3">
      <c r="A855" s="1"/>
      <c r="B855" s="1"/>
      <c r="C855" s="1"/>
      <c r="D855" s="1"/>
      <c r="E855" s="1"/>
      <c r="F855" s="1"/>
      <c r="G855" s="1"/>
      <c r="H855" s="1"/>
      <c r="I855" s="1"/>
      <c r="J855" s="1"/>
      <c r="K855" s="1"/>
      <c r="L855" s="1"/>
      <c r="M855" s="1"/>
      <c r="N855" s="1"/>
      <c r="O855" s="1"/>
      <c r="P855" s="106"/>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row>
    <row r="856" spans="1:70" ht="14.25" customHeight="1" x14ac:dyDescent="0.3">
      <c r="A856" s="1"/>
      <c r="B856" s="1"/>
      <c r="C856" s="1"/>
      <c r="D856" s="1"/>
      <c r="E856" s="1"/>
      <c r="F856" s="1"/>
      <c r="G856" s="1"/>
      <c r="H856" s="1"/>
      <c r="I856" s="1"/>
      <c r="J856" s="1"/>
      <c r="K856" s="1"/>
      <c r="L856" s="1"/>
      <c r="M856" s="1"/>
      <c r="N856" s="1"/>
      <c r="O856" s="1"/>
      <c r="P856" s="106"/>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row>
    <row r="857" spans="1:70" ht="14.25" customHeight="1" x14ac:dyDescent="0.3">
      <c r="A857" s="1"/>
      <c r="B857" s="1"/>
      <c r="C857" s="1"/>
      <c r="D857" s="1"/>
      <c r="E857" s="1"/>
      <c r="F857" s="1"/>
      <c r="G857" s="1"/>
      <c r="H857" s="1"/>
      <c r="I857" s="1"/>
      <c r="J857" s="1"/>
      <c r="K857" s="1"/>
      <c r="L857" s="1"/>
      <c r="M857" s="1"/>
      <c r="N857" s="1"/>
      <c r="O857" s="1"/>
      <c r="P857" s="106"/>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row>
    <row r="858" spans="1:70" ht="14.25" customHeight="1" x14ac:dyDescent="0.3">
      <c r="A858" s="1"/>
      <c r="B858" s="1"/>
      <c r="C858" s="1"/>
      <c r="D858" s="1"/>
      <c r="E858" s="1"/>
      <c r="F858" s="1"/>
      <c r="G858" s="1"/>
      <c r="H858" s="1"/>
      <c r="I858" s="1"/>
      <c r="J858" s="1"/>
      <c r="K858" s="1"/>
      <c r="L858" s="1"/>
      <c r="M858" s="1"/>
      <c r="N858" s="1"/>
      <c r="O858" s="1"/>
      <c r="P858" s="106"/>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row>
    <row r="859" spans="1:70" ht="14.25" customHeight="1" x14ac:dyDescent="0.3">
      <c r="A859" s="1"/>
      <c r="B859" s="1"/>
      <c r="C859" s="1"/>
      <c r="D859" s="1"/>
      <c r="E859" s="1"/>
      <c r="F859" s="1"/>
      <c r="G859" s="1"/>
      <c r="H859" s="1"/>
      <c r="I859" s="1"/>
      <c r="J859" s="1"/>
      <c r="K859" s="1"/>
      <c r="L859" s="1"/>
      <c r="M859" s="1"/>
      <c r="N859" s="1"/>
      <c r="O859" s="1"/>
      <c r="P859" s="106"/>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row>
    <row r="860" spans="1:70" ht="14.25" customHeight="1" x14ac:dyDescent="0.3">
      <c r="A860" s="1"/>
      <c r="B860" s="1"/>
      <c r="C860" s="1"/>
      <c r="D860" s="1"/>
      <c r="E860" s="1"/>
      <c r="F860" s="1"/>
      <c r="G860" s="1"/>
      <c r="H860" s="1"/>
      <c r="I860" s="1"/>
      <c r="J860" s="1"/>
      <c r="K860" s="1"/>
      <c r="L860" s="1"/>
      <c r="M860" s="1"/>
      <c r="N860" s="1"/>
      <c r="O860" s="1"/>
      <c r="P860" s="106"/>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row>
    <row r="861" spans="1:70" ht="14.25" customHeight="1" x14ac:dyDescent="0.3">
      <c r="A861" s="1"/>
      <c r="B861" s="1"/>
      <c r="C861" s="1"/>
      <c r="D861" s="1"/>
      <c r="E861" s="1"/>
      <c r="F861" s="1"/>
      <c r="G861" s="1"/>
      <c r="H861" s="1"/>
      <c r="I861" s="1"/>
      <c r="J861" s="1"/>
      <c r="K861" s="1"/>
      <c r="L861" s="1"/>
      <c r="M861" s="1"/>
      <c r="N861" s="1"/>
      <c r="O861" s="1"/>
      <c r="P861" s="106"/>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row>
    <row r="862" spans="1:70" ht="14.25" customHeight="1" x14ac:dyDescent="0.3">
      <c r="A862" s="1"/>
      <c r="B862" s="1"/>
      <c r="C862" s="1"/>
      <c r="D862" s="1"/>
      <c r="E862" s="1"/>
      <c r="F862" s="1"/>
      <c r="G862" s="1"/>
      <c r="H862" s="1"/>
      <c r="I862" s="1"/>
      <c r="J862" s="1"/>
      <c r="K862" s="1"/>
      <c r="L862" s="1"/>
      <c r="M862" s="1"/>
      <c r="N862" s="1"/>
      <c r="O862" s="1"/>
      <c r="P862" s="106"/>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row>
    <row r="863" spans="1:70" ht="14.25" customHeight="1" x14ac:dyDescent="0.3">
      <c r="A863" s="1"/>
      <c r="B863" s="1"/>
      <c r="C863" s="1"/>
      <c r="D863" s="1"/>
      <c r="E863" s="1"/>
      <c r="F863" s="1"/>
      <c r="G863" s="1"/>
      <c r="H863" s="1"/>
      <c r="I863" s="1"/>
      <c r="J863" s="1"/>
      <c r="K863" s="1"/>
      <c r="L863" s="1"/>
      <c r="M863" s="1"/>
      <c r="N863" s="1"/>
      <c r="O863" s="1"/>
      <c r="P863" s="106"/>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row>
    <row r="864" spans="1:70" ht="14.25" customHeight="1" x14ac:dyDescent="0.3">
      <c r="A864" s="1"/>
      <c r="B864" s="1"/>
      <c r="C864" s="1"/>
      <c r="D864" s="1"/>
      <c r="E864" s="1"/>
      <c r="F864" s="1"/>
      <c r="G864" s="1"/>
      <c r="H864" s="1"/>
      <c r="I864" s="1"/>
      <c r="J864" s="1"/>
      <c r="K864" s="1"/>
      <c r="L864" s="1"/>
      <c r="M864" s="1"/>
      <c r="N864" s="1"/>
      <c r="O864" s="1"/>
      <c r="P864" s="106"/>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row>
    <row r="865" spans="1:70" ht="14.25" customHeight="1" x14ac:dyDescent="0.3">
      <c r="A865" s="1"/>
      <c r="B865" s="1"/>
      <c r="C865" s="1"/>
      <c r="D865" s="1"/>
      <c r="E865" s="1"/>
      <c r="F865" s="1"/>
      <c r="G865" s="1"/>
      <c r="H865" s="1"/>
      <c r="I865" s="1"/>
      <c r="J865" s="1"/>
      <c r="K865" s="1"/>
      <c r="L865" s="1"/>
      <c r="M865" s="1"/>
      <c r="N865" s="1"/>
      <c r="O865" s="1"/>
      <c r="P865" s="106"/>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row>
    <row r="866" spans="1:70" ht="14.25" customHeight="1" x14ac:dyDescent="0.3">
      <c r="A866" s="1"/>
      <c r="B866" s="1"/>
      <c r="C866" s="1"/>
      <c r="D866" s="1"/>
      <c r="E866" s="1"/>
      <c r="F866" s="1"/>
      <c r="G866" s="1"/>
      <c r="H866" s="1"/>
      <c r="I866" s="1"/>
      <c r="J866" s="1"/>
      <c r="K866" s="1"/>
      <c r="L866" s="1"/>
      <c r="M866" s="1"/>
      <c r="N866" s="1"/>
      <c r="O866" s="1"/>
      <c r="P866" s="106"/>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row>
    <row r="867" spans="1:70" ht="14.25" customHeight="1" x14ac:dyDescent="0.3">
      <c r="A867" s="1"/>
      <c r="B867" s="1"/>
      <c r="C867" s="1"/>
      <c r="D867" s="1"/>
      <c r="E867" s="1"/>
      <c r="F867" s="1"/>
      <c r="G867" s="1"/>
      <c r="H867" s="1"/>
      <c r="I867" s="1"/>
      <c r="J867" s="1"/>
      <c r="K867" s="1"/>
      <c r="L867" s="1"/>
      <c r="M867" s="1"/>
      <c r="N867" s="1"/>
      <c r="O867" s="1"/>
      <c r="P867" s="106"/>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row>
    <row r="868" spans="1:70" ht="14.25" customHeight="1" x14ac:dyDescent="0.3">
      <c r="A868" s="1"/>
      <c r="B868" s="1"/>
      <c r="C868" s="1"/>
      <c r="D868" s="1"/>
      <c r="E868" s="1"/>
      <c r="F868" s="1"/>
      <c r="G868" s="1"/>
      <c r="H868" s="1"/>
      <c r="I868" s="1"/>
      <c r="J868" s="1"/>
      <c r="K868" s="1"/>
      <c r="L868" s="1"/>
      <c r="M868" s="1"/>
      <c r="N868" s="1"/>
      <c r="O868" s="1"/>
      <c r="P868" s="106"/>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row>
    <row r="869" spans="1:70" ht="14.25" customHeight="1" x14ac:dyDescent="0.3">
      <c r="A869" s="1"/>
      <c r="B869" s="1"/>
      <c r="C869" s="1"/>
      <c r="D869" s="1"/>
      <c r="E869" s="1"/>
      <c r="F869" s="1"/>
      <c r="G869" s="1"/>
      <c r="H869" s="1"/>
      <c r="I869" s="1"/>
      <c r="J869" s="1"/>
      <c r="K869" s="1"/>
      <c r="L869" s="1"/>
      <c r="M869" s="1"/>
      <c r="N869" s="1"/>
      <c r="O869" s="1"/>
      <c r="P869" s="106"/>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row>
    <row r="870" spans="1:70" ht="14.25" customHeight="1" x14ac:dyDescent="0.3">
      <c r="A870" s="1"/>
      <c r="B870" s="1"/>
      <c r="C870" s="1"/>
      <c r="D870" s="1"/>
      <c r="E870" s="1"/>
      <c r="F870" s="1"/>
      <c r="G870" s="1"/>
      <c r="H870" s="1"/>
      <c r="I870" s="1"/>
      <c r="J870" s="1"/>
      <c r="K870" s="1"/>
      <c r="L870" s="1"/>
      <c r="M870" s="1"/>
      <c r="N870" s="1"/>
      <c r="O870" s="1"/>
      <c r="P870" s="106"/>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row>
    <row r="871" spans="1:70" ht="14.25" customHeight="1" x14ac:dyDescent="0.3">
      <c r="A871" s="1"/>
      <c r="B871" s="1"/>
      <c r="C871" s="1"/>
      <c r="D871" s="1"/>
      <c r="E871" s="1"/>
      <c r="F871" s="1"/>
      <c r="G871" s="1"/>
      <c r="H871" s="1"/>
      <c r="I871" s="1"/>
      <c r="J871" s="1"/>
      <c r="K871" s="1"/>
      <c r="L871" s="1"/>
      <c r="M871" s="1"/>
      <c r="N871" s="1"/>
      <c r="O871" s="1"/>
      <c r="P871" s="106"/>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row>
    <row r="872" spans="1:70" ht="14.25" customHeight="1" x14ac:dyDescent="0.3">
      <c r="A872" s="1"/>
      <c r="B872" s="1"/>
      <c r="C872" s="1"/>
      <c r="D872" s="1"/>
      <c r="E872" s="1"/>
      <c r="F872" s="1"/>
      <c r="G872" s="1"/>
      <c r="H872" s="1"/>
      <c r="I872" s="1"/>
      <c r="J872" s="1"/>
      <c r="K872" s="1"/>
      <c r="L872" s="1"/>
      <c r="M872" s="1"/>
      <c r="N872" s="1"/>
      <c r="O872" s="1"/>
      <c r="P872" s="106"/>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row>
    <row r="873" spans="1:70" ht="14.25" customHeight="1" x14ac:dyDescent="0.3">
      <c r="A873" s="1"/>
      <c r="B873" s="1"/>
      <c r="C873" s="1"/>
      <c r="D873" s="1"/>
      <c r="E873" s="1"/>
      <c r="F873" s="1"/>
      <c r="G873" s="1"/>
      <c r="H873" s="1"/>
      <c r="I873" s="1"/>
      <c r="J873" s="1"/>
      <c r="K873" s="1"/>
      <c r="L873" s="1"/>
      <c r="M873" s="1"/>
      <c r="N873" s="1"/>
      <c r="O873" s="1"/>
      <c r="P873" s="106"/>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row>
    <row r="874" spans="1:70" ht="14.25" customHeight="1" x14ac:dyDescent="0.3">
      <c r="A874" s="1"/>
      <c r="B874" s="1"/>
      <c r="C874" s="1"/>
      <c r="D874" s="1"/>
      <c r="E874" s="1"/>
      <c r="F874" s="1"/>
      <c r="G874" s="1"/>
      <c r="H874" s="1"/>
      <c r="I874" s="1"/>
      <c r="J874" s="1"/>
      <c r="K874" s="1"/>
      <c r="L874" s="1"/>
      <c r="M874" s="1"/>
      <c r="N874" s="1"/>
      <c r="O874" s="1"/>
      <c r="P874" s="106"/>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row>
    <row r="875" spans="1:70" ht="14.25" customHeight="1" x14ac:dyDescent="0.3">
      <c r="A875" s="1"/>
      <c r="B875" s="1"/>
      <c r="C875" s="1"/>
      <c r="D875" s="1"/>
      <c r="E875" s="1"/>
      <c r="F875" s="1"/>
      <c r="G875" s="1"/>
      <c r="H875" s="1"/>
      <c r="I875" s="1"/>
      <c r="J875" s="1"/>
      <c r="K875" s="1"/>
      <c r="L875" s="1"/>
      <c r="M875" s="1"/>
      <c r="N875" s="1"/>
      <c r="O875" s="1"/>
      <c r="P875" s="106"/>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row>
    <row r="876" spans="1:70" ht="14.25" customHeight="1" x14ac:dyDescent="0.3">
      <c r="A876" s="1"/>
      <c r="B876" s="1"/>
      <c r="C876" s="1"/>
      <c r="D876" s="1"/>
      <c r="E876" s="1"/>
      <c r="F876" s="1"/>
      <c r="G876" s="1"/>
      <c r="H876" s="1"/>
      <c r="I876" s="1"/>
      <c r="J876" s="1"/>
      <c r="K876" s="1"/>
      <c r="L876" s="1"/>
      <c r="M876" s="1"/>
      <c r="N876" s="1"/>
      <c r="O876" s="1"/>
      <c r="P876" s="106"/>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row>
    <row r="877" spans="1:70" ht="14.25" customHeight="1" x14ac:dyDescent="0.3">
      <c r="A877" s="1"/>
      <c r="B877" s="1"/>
      <c r="C877" s="1"/>
      <c r="D877" s="1"/>
      <c r="E877" s="1"/>
      <c r="F877" s="1"/>
      <c r="G877" s="1"/>
      <c r="H877" s="1"/>
      <c r="I877" s="1"/>
      <c r="J877" s="1"/>
      <c r="K877" s="1"/>
      <c r="L877" s="1"/>
      <c r="M877" s="1"/>
      <c r="N877" s="1"/>
      <c r="O877" s="1"/>
      <c r="P877" s="106"/>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row>
    <row r="878" spans="1:70" ht="14.25" customHeight="1" x14ac:dyDescent="0.3">
      <c r="A878" s="1"/>
      <c r="B878" s="1"/>
      <c r="C878" s="1"/>
      <c r="D878" s="1"/>
      <c r="E878" s="1"/>
      <c r="F878" s="1"/>
      <c r="G878" s="1"/>
      <c r="H878" s="1"/>
      <c r="I878" s="1"/>
      <c r="J878" s="1"/>
      <c r="K878" s="1"/>
      <c r="L878" s="1"/>
      <c r="M878" s="1"/>
      <c r="N878" s="1"/>
      <c r="O878" s="1"/>
      <c r="P878" s="106"/>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row>
    <row r="879" spans="1:70" ht="14.25" customHeight="1" x14ac:dyDescent="0.3">
      <c r="A879" s="1"/>
      <c r="B879" s="1"/>
      <c r="C879" s="1"/>
      <c r="D879" s="1"/>
      <c r="E879" s="1"/>
      <c r="F879" s="1"/>
      <c r="G879" s="1"/>
      <c r="H879" s="1"/>
      <c r="I879" s="1"/>
      <c r="J879" s="1"/>
      <c r="K879" s="1"/>
      <c r="L879" s="1"/>
      <c r="M879" s="1"/>
      <c r="N879" s="1"/>
      <c r="O879" s="1"/>
      <c r="P879" s="106"/>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row>
    <row r="880" spans="1:70" ht="14.25" customHeight="1" x14ac:dyDescent="0.3">
      <c r="A880" s="1"/>
      <c r="B880" s="1"/>
      <c r="C880" s="1"/>
      <c r="D880" s="1"/>
      <c r="E880" s="1"/>
      <c r="F880" s="1"/>
      <c r="G880" s="1"/>
      <c r="H880" s="1"/>
      <c r="I880" s="1"/>
      <c r="J880" s="1"/>
      <c r="K880" s="1"/>
      <c r="L880" s="1"/>
      <c r="M880" s="1"/>
      <c r="N880" s="1"/>
      <c r="O880" s="1"/>
      <c r="P880" s="106"/>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row>
    <row r="881" spans="1:70" ht="14.25" customHeight="1" x14ac:dyDescent="0.3">
      <c r="A881" s="1"/>
      <c r="B881" s="1"/>
      <c r="C881" s="1"/>
      <c r="D881" s="1"/>
      <c r="E881" s="1"/>
      <c r="F881" s="1"/>
      <c r="G881" s="1"/>
      <c r="H881" s="1"/>
      <c r="I881" s="1"/>
      <c r="J881" s="1"/>
      <c r="K881" s="1"/>
      <c r="L881" s="1"/>
      <c r="M881" s="1"/>
      <c r="N881" s="1"/>
      <c r="O881" s="1"/>
      <c r="P881" s="106"/>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row>
    <row r="882" spans="1:70" ht="14.25" customHeight="1" x14ac:dyDescent="0.3">
      <c r="A882" s="1"/>
      <c r="B882" s="1"/>
      <c r="C882" s="1"/>
      <c r="D882" s="1"/>
      <c r="E882" s="1"/>
      <c r="F882" s="1"/>
      <c r="G882" s="1"/>
      <c r="H882" s="1"/>
      <c r="I882" s="1"/>
      <c r="J882" s="1"/>
      <c r="K882" s="1"/>
      <c r="L882" s="1"/>
      <c r="M882" s="1"/>
      <c r="N882" s="1"/>
      <c r="O882" s="1"/>
      <c r="P882" s="106"/>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row>
    <row r="883" spans="1:70" ht="14.25" customHeight="1" x14ac:dyDescent="0.3">
      <c r="A883" s="1"/>
      <c r="B883" s="1"/>
      <c r="C883" s="1"/>
      <c r="D883" s="1"/>
      <c r="E883" s="1"/>
      <c r="F883" s="1"/>
      <c r="G883" s="1"/>
      <c r="H883" s="1"/>
      <c r="I883" s="1"/>
      <c r="J883" s="1"/>
      <c r="K883" s="1"/>
      <c r="L883" s="1"/>
      <c r="M883" s="1"/>
      <c r="N883" s="1"/>
      <c r="O883" s="1"/>
      <c r="P883" s="106"/>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row>
    <row r="884" spans="1:70" ht="14.25" customHeight="1" x14ac:dyDescent="0.3">
      <c r="A884" s="1"/>
      <c r="B884" s="1"/>
      <c r="C884" s="1"/>
      <c r="D884" s="1"/>
      <c r="E884" s="1"/>
      <c r="F884" s="1"/>
      <c r="G884" s="1"/>
      <c r="H884" s="1"/>
      <c r="I884" s="1"/>
      <c r="J884" s="1"/>
      <c r="K884" s="1"/>
      <c r="L884" s="1"/>
      <c r="M884" s="1"/>
      <c r="N884" s="1"/>
      <c r="O884" s="1"/>
      <c r="P884" s="106"/>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row>
    <row r="885" spans="1:70" ht="14.25" customHeight="1" x14ac:dyDescent="0.3">
      <c r="A885" s="1"/>
      <c r="B885" s="1"/>
      <c r="C885" s="1"/>
      <c r="D885" s="1"/>
      <c r="E885" s="1"/>
      <c r="F885" s="1"/>
      <c r="G885" s="1"/>
      <c r="H885" s="1"/>
      <c r="I885" s="1"/>
      <c r="J885" s="1"/>
      <c r="K885" s="1"/>
      <c r="L885" s="1"/>
      <c r="M885" s="1"/>
      <c r="N885" s="1"/>
      <c r="O885" s="1"/>
      <c r="P885" s="106"/>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row>
    <row r="886" spans="1:70" ht="14.25" customHeight="1" x14ac:dyDescent="0.3">
      <c r="A886" s="1"/>
      <c r="B886" s="1"/>
      <c r="C886" s="1"/>
      <c r="D886" s="1"/>
      <c r="E886" s="1"/>
      <c r="F886" s="1"/>
      <c r="G886" s="1"/>
      <c r="H886" s="1"/>
      <c r="I886" s="1"/>
      <c r="J886" s="1"/>
      <c r="K886" s="1"/>
      <c r="L886" s="1"/>
      <c r="M886" s="1"/>
      <c r="N886" s="1"/>
      <c r="O886" s="1"/>
      <c r="P886" s="106"/>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row>
    <row r="887" spans="1:70" ht="14.25" customHeight="1" x14ac:dyDescent="0.3">
      <c r="A887" s="1"/>
      <c r="B887" s="1"/>
      <c r="C887" s="1"/>
      <c r="D887" s="1"/>
      <c r="E887" s="1"/>
      <c r="F887" s="1"/>
      <c r="G887" s="1"/>
      <c r="H887" s="1"/>
      <c r="I887" s="1"/>
      <c r="J887" s="1"/>
      <c r="K887" s="1"/>
      <c r="L887" s="1"/>
      <c r="M887" s="1"/>
      <c r="N887" s="1"/>
      <c r="O887" s="1"/>
      <c r="P887" s="106"/>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row>
    <row r="888" spans="1:70" ht="14.25" customHeight="1" x14ac:dyDescent="0.3">
      <c r="A888" s="1"/>
      <c r="B888" s="1"/>
      <c r="C888" s="1"/>
      <c r="D888" s="1"/>
      <c r="E888" s="1"/>
      <c r="F888" s="1"/>
      <c r="G888" s="1"/>
      <c r="H888" s="1"/>
      <c r="I888" s="1"/>
      <c r="J888" s="1"/>
      <c r="K888" s="1"/>
      <c r="L888" s="1"/>
      <c r="M888" s="1"/>
      <c r="N888" s="1"/>
      <c r="O888" s="1"/>
      <c r="P888" s="106"/>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row>
    <row r="889" spans="1:70" ht="14.25" customHeight="1" x14ac:dyDescent="0.3">
      <c r="A889" s="1"/>
      <c r="B889" s="1"/>
      <c r="C889" s="1"/>
      <c r="D889" s="1"/>
      <c r="E889" s="1"/>
      <c r="F889" s="1"/>
      <c r="G889" s="1"/>
      <c r="H889" s="1"/>
      <c r="I889" s="1"/>
      <c r="J889" s="1"/>
      <c r="K889" s="1"/>
      <c r="L889" s="1"/>
      <c r="M889" s="1"/>
      <c r="N889" s="1"/>
      <c r="O889" s="1"/>
      <c r="P889" s="106"/>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row>
    <row r="890" spans="1:70" ht="14.25" customHeight="1" x14ac:dyDescent="0.3">
      <c r="A890" s="1"/>
      <c r="B890" s="1"/>
      <c r="C890" s="1"/>
      <c r="D890" s="1"/>
      <c r="E890" s="1"/>
      <c r="F890" s="1"/>
      <c r="G890" s="1"/>
      <c r="H890" s="1"/>
      <c r="I890" s="1"/>
      <c r="J890" s="1"/>
      <c r="K890" s="1"/>
      <c r="L890" s="1"/>
      <c r="M890" s="1"/>
      <c r="N890" s="1"/>
      <c r="O890" s="1"/>
      <c r="P890" s="106"/>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row>
    <row r="891" spans="1:70" ht="14.25" customHeight="1" x14ac:dyDescent="0.3">
      <c r="A891" s="1"/>
      <c r="B891" s="1"/>
      <c r="C891" s="1"/>
      <c r="D891" s="1"/>
      <c r="E891" s="1"/>
      <c r="F891" s="1"/>
      <c r="G891" s="1"/>
      <c r="H891" s="1"/>
      <c r="I891" s="1"/>
      <c r="J891" s="1"/>
      <c r="K891" s="1"/>
      <c r="L891" s="1"/>
      <c r="M891" s="1"/>
      <c r="N891" s="1"/>
      <c r="O891" s="1"/>
      <c r="P891" s="106"/>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row>
    <row r="892" spans="1:70" ht="14.25" customHeight="1" x14ac:dyDescent="0.3">
      <c r="A892" s="1"/>
      <c r="B892" s="1"/>
      <c r="C892" s="1"/>
      <c r="D892" s="1"/>
      <c r="E892" s="1"/>
      <c r="F892" s="1"/>
      <c r="G892" s="1"/>
      <c r="H892" s="1"/>
      <c r="I892" s="1"/>
      <c r="J892" s="1"/>
      <c r="K892" s="1"/>
      <c r="L892" s="1"/>
      <c r="M892" s="1"/>
      <c r="N892" s="1"/>
      <c r="O892" s="1"/>
      <c r="P892" s="106"/>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row>
    <row r="893" spans="1:70" ht="14.25" customHeight="1" x14ac:dyDescent="0.3">
      <c r="A893" s="1"/>
      <c r="B893" s="1"/>
      <c r="C893" s="1"/>
      <c r="D893" s="1"/>
      <c r="E893" s="1"/>
      <c r="F893" s="1"/>
      <c r="G893" s="1"/>
      <c r="H893" s="1"/>
      <c r="I893" s="1"/>
      <c r="J893" s="1"/>
      <c r="K893" s="1"/>
      <c r="L893" s="1"/>
      <c r="M893" s="1"/>
      <c r="N893" s="1"/>
      <c r="O893" s="1"/>
      <c r="P893" s="106"/>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row>
    <row r="894" spans="1:70" ht="14.25" customHeight="1" x14ac:dyDescent="0.3">
      <c r="A894" s="1"/>
      <c r="B894" s="1"/>
      <c r="C894" s="1"/>
      <c r="D894" s="1"/>
      <c r="E894" s="1"/>
      <c r="F894" s="1"/>
      <c r="G894" s="1"/>
      <c r="H894" s="1"/>
      <c r="I894" s="1"/>
      <c r="J894" s="1"/>
      <c r="K894" s="1"/>
      <c r="L894" s="1"/>
      <c r="M894" s="1"/>
      <c r="N894" s="1"/>
      <c r="O894" s="1"/>
      <c r="P894" s="106"/>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row>
    <row r="895" spans="1:70" ht="14.25" customHeight="1" x14ac:dyDescent="0.3">
      <c r="A895" s="1"/>
      <c r="B895" s="1"/>
      <c r="C895" s="1"/>
      <c r="D895" s="1"/>
      <c r="E895" s="1"/>
      <c r="F895" s="1"/>
      <c r="G895" s="1"/>
      <c r="H895" s="1"/>
      <c r="I895" s="1"/>
      <c r="J895" s="1"/>
      <c r="K895" s="1"/>
      <c r="L895" s="1"/>
      <c r="M895" s="1"/>
      <c r="N895" s="1"/>
      <c r="O895" s="1"/>
      <c r="P895" s="106"/>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row>
    <row r="896" spans="1:70" ht="14.25" customHeight="1" x14ac:dyDescent="0.3">
      <c r="A896" s="1"/>
      <c r="B896" s="1"/>
      <c r="C896" s="1"/>
      <c r="D896" s="1"/>
      <c r="E896" s="1"/>
      <c r="F896" s="1"/>
      <c r="G896" s="1"/>
      <c r="H896" s="1"/>
      <c r="I896" s="1"/>
      <c r="J896" s="1"/>
      <c r="K896" s="1"/>
      <c r="L896" s="1"/>
      <c r="M896" s="1"/>
      <c r="N896" s="1"/>
      <c r="O896" s="1"/>
      <c r="P896" s="106"/>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row>
    <row r="897" spans="1:70" ht="14.25" customHeight="1" x14ac:dyDescent="0.3">
      <c r="A897" s="1"/>
      <c r="B897" s="1"/>
      <c r="C897" s="1"/>
      <c r="D897" s="1"/>
      <c r="E897" s="1"/>
      <c r="F897" s="1"/>
      <c r="G897" s="1"/>
      <c r="H897" s="1"/>
      <c r="I897" s="1"/>
      <c r="J897" s="1"/>
      <c r="K897" s="1"/>
      <c r="L897" s="1"/>
      <c r="M897" s="1"/>
      <c r="N897" s="1"/>
      <c r="O897" s="1"/>
      <c r="P897" s="106"/>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row>
    <row r="898" spans="1:70" ht="14.25" customHeight="1" x14ac:dyDescent="0.3">
      <c r="A898" s="1"/>
      <c r="B898" s="1"/>
      <c r="C898" s="1"/>
      <c r="D898" s="1"/>
      <c r="E898" s="1"/>
      <c r="F898" s="1"/>
      <c r="G898" s="1"/>
      <c r="H898" s="1"/>
      <c r="I898" s="1"/>
      <c r="J898" s="1"/>
      <c r="K898" s="1"/>
      <c r="L898" s="1"/>
      <c r="M898" s="1"/>
      <c r="N898" s="1"/>
      <c r="O898" s="1"/>
      <c r="P898" s="106"/>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row>
    <row r="899" spans="1:70" ht="14.25" customHeight="1" x14ac:dyDescent="0.3">
      <c r="A899" s="1"/>
      <c r="B899" s="1"/>
      <c r="C899" s="1"/>
      <c r="D899" s="1"/>
      <c r="E899" s="1"/>
      <c r="F899" s="1"/>
      <c r="G899" s="1"/>
      <c r="H899" s="1"/>
      <c r="I899" s="1"/>
      <c r="J899" s="1"/>
      <c r="K899" s="1"/>
      <c r="L899" s="1"/>
      <c r="M899" s="1"/>
      <c r="N899" s="1"/>
      <c r="O899" s="1"/>
      <c r="P899" s="106"/>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row>
    <row r="900" spans="1:70" ht="14.25" customHeight="1" x14ac:dyDescent="0.3">
      <c r="A900" s="1"/>
      <c r="B900" s="1"/>
      <c r="C900" s="1"/>
      <c r="D900" s="1"/>
      <c r="E900" s="1"/>
      <c r="F900" s="1"/>
      <c r="G900" s="1"/>
      <c r="H900" s="1"/>
      <c r="I900" s="1"/>
      <c r="J900" s="1"/>
      <c r="K900" s="1"/>
      <c r="L900" s="1"/>
      <c r="M900" s="1"/>
      <c r="N900" s="1"/>
      <c r="O900" s="1"/>
      <c r="P900" s="106"/>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row>
    <row r="901" spans="1:70" ht="14.25" customHeight="1" x14ac:dyDescent="0.3">
      <c r="A901" s="1"/>
      <c r="B901" s="1"/>
      <c r="C901" s="1"/>
      <c r="D901" s="1"/>
      <c r="E901" s="1"/>
      <c r="F901" s="1"/>
      <c r="G901" s="1"/>
      <c r="H901" s="1"/>
      <c r="I901" s="1"/>
      <c r="J901" s="1"/>
      <c r="K901" s="1"/>
      <c r="L901" s="1"/>
      <c r="M901" s="1"/>
      <c r="N901" s="1"/>
      <c r="O901" s="1"/>
      <c r="P901" s="106"/>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row>
    <row r="902" spans="1:70" ht="14.25" customHeight="1" x14ac:dyDescent="0.3">
      <c r="A902" s="1"/>
      <c r="B902" s="1"/>
      <c r="C902" s="1"/>
      <c r="D902" s="1"/>
      <c r="E902" s="1"/>
      <c r="F902" s="1"/>
      <c r="G902" s="1"/>
      <c r="H902" s="1"/>
      <c r="I902" s="1"/>
      <c r="J902" s="1"/>
      <c r="K902" s="1"/>
      <c r="L902" s="1"/>
      <c r="M902" s="1"/>
      <c r="N902" s="1"/>
      <c r="O902" s="1"/>
      <c r="P902" s="106"/>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row>
    <row r="903" spans="1:70" ht="14.25" customHeight="1" x14ac:dyDescent="0.3">
      <c r="A903" s="1"/>
      <c r="B903" s="1"/>
      <c r="C903" s="1"/>
      <c r="D903" s="1"/>
      <c r="E903" s="1"/>
      <c r="F903" s="1"/>
      <c r="G903" s="1"/>
      <c r="H903" s="1"/>
      <c r="I903" s="1"/>
      <c r="J903" s="1"/>
      <c r="K903" s="1"/>
      <c r="L903" s="1"/>
      <c r="M903" s="1"/>
      <c r="N903" s="1"/>
      <c r="O903" s="1"/>
      <c r="P903" s="106"/>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row>
    <row r="904" spans="1:70" ht="14.25" customHeight="1" x14ac:dyDescent="0.3">
      <c r="A904" s="1"/>
      <c r="B904" s="1"/>
      <c r="C904" s="1"/>
      <c r="D904" s="1"/>
      <c r="E904" s="1"/>
      <c r="F904" s="1"/>
      <c r="G904" s="1"/>
      <c r="H904" s="1"/>
      <c r="I904" s="1"/>
      <c r="J904" s="1"/>
      <c r="K904" s="1"/>
      <c r="L904" s="1"/>
      <c r="M904" s="1"/>
      <c r="N904" s="1"/>
      <c r="O904" s="1"/>
      <c r="P904" s="106"/>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row>
    <row r="905" spans="1:70" ht="14.25" customHeight="1" x14ac:dyDescent="0.3">
      <c r="A905" s="1"/>
      <c r="B905" s="1"/>
      <c r="C905" s="1"/>
      <c r="D905" s="1"/>
      <c r="E905" s="1"/>
      <c r="F905" s="1"/>
      <c r="G905" s="1"/>
      <c r="H905" s="1"/>
      <c r="I905" s="1"/>
      <c r="J905" s="1"/>
      <c r="K905" s="1"/>
      <c r="L905" s="1"/>
      <c r="M905" s="1"/>
      <c r="N905" s="1"/>
      <c r="O905" s="1"/>
      <c r="P905" s="106"/>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row>
    <row r="906" spans="1:70" ht="14.25" customHeight="1" x14ac:dyDescent="0.3">
      <c r="A906" s="1"/>
      <c r="B906" s="1"/>
      <c r="C906" s="1"/>
      <c r="D906" s="1"/>
      <c r="E906" s="1"/>
      <c r="F906" s="1"/>
      <c r="G906" s="1"/>
      <c r="H906" s="1"/>
      <c r="I906" s="1"/>
      <c r="J906" s="1"/>
      <c r="K906" s="1"/>
      <c r="L906" s="1"/>
      <c r="M906" s="1"/>
      <c r="N906" s="1"/>
      <c r="O906" s="1"/>
      <c r="P906" s="106"/>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row>
    <row r="907" spans="1:70" ht="14.25" customHeight="1" x14ac:dyDescent="0.3">
      <c r="A907" s="1"/>
      <c r="B907" s="1"/>
      <c r="C907" s="1"/>
      <c r="D907" s="1"/>
      <c r="E907" s="1"/>
      <c r="F907" s="1"/>
      <c r="G907" s="1"/>
      <c r="H907" s="1"/>
      <c r="I907" s="1"/>
      <c r="J907" s="1"/>
      <c r="K907" s="1"/>
      <c r="L907" s="1"/>
      <c r="M907" s="1"/>
      <c r="N907" s="1"/>
      <c r="O907" s="1"/>
      <c r="P907" s="106"/>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row>
    <row r="908" spans="1:70" ht="14.25" customHeight="1" x14ac:dyDescent="0.3">
      <c r="A908" s="1"/>
      <c r="B908" s="1"/>
      <c r="C908" s="1"/>
      <c r="D908" s="1"/>
      <c r="E908" s="1"/>
      <c r="F908" s="1"/>
      <c r="G908" s="1"/>
      <c r="H908" s="1"/>
      <c r="I908" s="1"/>
      <c r="J908" s="1"/>
      <c r="K908" s="1"/>
      <c r="L908" s="1"/>
      <c r="M908" s="1"/>
      <c r="N908" s="1"/>
      <c r="O908" s="1"/>
      <c r="P908" s="106"/>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row>
    <row r="909" spans="1:70" ht="14.25" customHeight="1" x14ac:dyDescent="0.3">
      <c r="A909" s="1"/>
      <c r="B909" s="1"/>
      <c r="C909" s="1"/>
      <c r="D909" s="1"/>
      <c r="E909" s="1"/>
      <c r="F909" s="1"/>
      <c r="G909" s="1"/>
      <c r="H909" s="1"/>
      <c r="I909" s="1"/>
      <c r="J909" s="1"/>
      <c r="K909" s="1"/>
      <c r="L909" s="1"/>
      <c r="M909" s="1"/>
      <c r="N909" s="1"/>
      <c r="O909" s="1"/>
      <c r="P909" s="106"/>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row>
    <row r="910" spans="1:70" ht="14.25" customHeight="1" x14ac:dyDescent="0.3">
      <c r="A910" s="1"/>
      <c r="B910" s="1"/>
      <c r="C910" s="1"/>
      <c r="D910" s="1"/>
      <c r="E910" s="1"/>
      <c r="F910" s="1"/>
      <c r="G910" s="1"/>
      <c r="H910" s="1"/>
      <c r="I910" s="1"/>
      <c r="J910" s="1"/>
      <c r="K910" s="1"/>
      <c r="L910" s="1"/>
      <c r="M910" s="1"/>
      <c r="N910" s="1"/>
      <c r="O910" s="1"/>
      <c r="P910" s="106"/>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row>
    <row r="911" spans="1:70" ht="14.25" customHeight="1" x14ac:dyDescent="0.3">
      <c r="A911" s="1"/>
      <c r="B911" s="1"/>
      <c r="C911" s="1"/>
      <c r="D911" s="1"/>
      <c r="E911" s="1"/>
      <c r="F911" s="1"/>
      <c r="G911" s="1"/>
      <c r="H911" s="1"/>
      <c r="I911" s="1"/>
      <c r="J911" s="1"/>
      <c r="K911" s="1"/>
      <c r="L911" s="1"/>
      <c r="M911" s="1"/>
      <c r="N911" s="1"/>
      <c r="O911" s="1"/>
      <c r="P911" s="106"/>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row>
    <row r="912" spans="1:70" ht="14.25" customHeight="1" x14ac:dyDescent="0.3">
      <c r="A912" s="1"/>
      <c r="B912" s="1"/>
      <c r="C912" s="1"/>
      <c r="D912" s="1"/>
      <c r="E912" s="1"/>
      <c r="F912" s="1"/>
      <c r="G912" s="1"/>
      <c r="H912" s="1"/>
      <c r="I912" s="1"/>
      <c r="J912" s="1"/>
      <c r="K912" s="1"/>
      <c r="L912" s="1"/>
      <c r="M912" s="1"/>
      <c r="N912" s="1"/>
      <c r="O912" s="1"/>
      <c r="P912" s="106"/>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row>
    <row r="913" spans="1:70" ht="14.25" customHeight="1" x14ac:dyDescent="0.3">
      <c r="A913" s="1"/>
      <c r="B913" s="1"/>
      <c r="C913" s="1"/>
      <c r="D913" s="1"/>
      <c r="E913" s="1"/>
      <c r="F913" s="1"/>
      <c r="G913" s="1"/>
      <c r="H913" s="1"/>
      <c r="I913" s="1"/>
      <c r="J913" s="1"/>
      <c r="K913" s="1"/>
      <c r="L913" s="1"/>
      <c r="M913" s="1"/>
      <c r="N913" s="1"/>
      <c r="O913" s="1"/>
      <c r="P913" s="106"/>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row>
    <row r="914" spans="1:70" ht="14.25" customHeight="1" x14ac:dyDescent="0.3">
      <c r="A914" s="1"/>
      <c r="B914" s="1"/>
      <c r="C914" s="1"/>
      <c r="D914" s="1"/>
      <c r="E914" s="1"/>
      <c r="F914" s="1"/>
      <c r="G914" s="1"/>
      <c r="H914" s="1"/>
      <c r="I914" s="1"/>
      <c r="J914" s="1"/>
      <c r="K914" s="1"/>
      <c r="L914" s="1"/>
      <c r="M914" s="1"/>
      <c r="N914" s="1"/>
      <c r="O914" s="1"/>
      <c r="P914" s="106"/>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row>
    <row r="915" spans="1:70" ht="14.25" customHeight="1" x14ac:dyDescent="0.3">
      <c r="A915" s="1"/>
      <c r="B915" s="1"/>
      <c r="C915" s="1"/>
      <c r="D915" s="1"/>
      <c r="E915" s="1"/>
      <c r="F915" s="1"/>
      <c r="G915" s="1"/>
      <c r="H915" s="1"/>
      <c r="I915" s="1"/>
      <c r="J915" s="1"/>
      <c r="K915" s="1"/>
      <c r="L915" s="1"/>
      <c r="M915" s="1"/>
      <c r="N915" s="1"/>
      <c r="O915" s="1"/>
      <c r="P915" s="106"/>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row>
    <row r="916" spans="1:70" ht="14.25" customHeight="1" x14ac:dyDescent="0.3">
      <c r="A916" s="1"/>
      <c r="B916" s="1"/>
      <c r="C916" s="1"/>
      <c r="D916" s="1"/>
      <c r="E916" s="1"/>
      <c r="F916" s="1"/>
      <c r="G916" s="1"/>
      <c r="H916" s="1"/>
      <c r="I916" s="1"/>
      <c r="J916" s="1"/>
      <c r="K916" s="1"/>
      <c r="L916" s="1"/>
      <c r="M916" s="1"/>
      <c r="N916" s="1"/>
      <c r="O916" s="1"/>
      <c r="P916" s="106"/>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row>
    <row r="917" spans="1:70" ht="14.25" customHeight="1" x14ac:dyDescent="0.3">
      <c r="A917" s="1"/>
      <c r="B917" s="1"/>
      <c r="C917" s="1"/>
      <c r="D917" s="1"/>
      <c r="E917" s="1"/>
      <c r="F917" s="1"/>
      <c r="G917" s="1"/>
      <c r="H917" s="1"/>
      <c r="I917" s="1"/>
      <c r="J917" s="1"/>
      <c r="K917" s="1"/>
      <c r="L917" s="1"/>
      <c r="M917" s="1"/>
      <c r="N917" s="1"/>
      <c r="O917" s="1"/>
      <c r="P917" s="106"/>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row>
    <row r="918" spans="1:70" ht="14.25" customHeight="1" x14ac:dyDescent="0.3">
      <c r="A918" s="1"/>
      <c r="B918" s="1"/>
      <c r="C918" s="1"/>
      <c r="D918" s="1"/>
      <c r="E918" s="1"/>
      <c r="F918" s="1"/>
      <c r="G918" s="1"/>
      <c r="H918" s="1"/>
      <c r="I918" s="1"/>
      <c r="J918" s="1"/>
      <c r="K918" s="1"/>
      <c r="L918" s="1"/>
      <c r="M918" s="1"/>
      <c r="N918" s="1"/>
      <c r="O918" s="1"/>
      <c r="P918" s="106"/>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row>
    <row r="919" spans="1:70" ht="14.25" customHeight="1" x14ac:dyDescent="0.3">
      <c r="A919" s="1"/>
      <c r="B919" s="1"/>
      <c r="C919" s="1"/>
      <c r="D919" s="1"/>
      <c r="E919" s="1"/>
      <c r="F919" s="1"/>
      <c r="G919" s="1"/>
      <c r="H919" s="1"/>
      <c r="I919" s="1"/>
      <c r="J919" s="1"/>
      <c r="K919" s="1"/>
      <c r="L919" s="1"/>
      <c r="M919" s="1"/>
      <c r="N919" s="1"/>
      <c r="O919" s="1"/>
      <c r="P919" s="106"/>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row>
    <row r="920" spans="1:70" ht="14.25" customHeight="1" x14ac:dyDescent="0.3">
      <c r="A920" s="1"/>
      <c r="B920" s="1"/>
      <c r="C920" s="1"/>
      <c r="D920" s="1"/>
      <c r="E920" s="1"/>
      <c r="F920" s="1"/>
      <c r="G920" s="1"/>
      <c r="H920" s="1"/>
      <c r="I920" s="1"/>
      <c r="J920" s="1"/>
      <c r="K920" s="1"/>
      <c r="L920" s="1"/>
      <c r="M920" s="1"/>
      <c r="N920" s="1"/>
      <c r="O920" s="1"/>
      <c r="P920" s="106"/>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row>
    <row r="921" spans="1:70" ht="14.25" customHeight="1" x14ac:dyDescent="0.3">
      <c r="A921" s="1"/>
      <c r="B921" s="1"/>
      <c r="C921" s="1"/>
      <c r="D921" s="1"/>
      <c r="E921" s="1"/>
      <c r="F921" s="1"/>
      <c r="G921" s="1"/>
      <c r="H921" s="1"/>
      <c r="I921" s="1"/>
      <c r="J921" s="1"/>
      <c r="K921" s="1"/>
      <c r="L921" s="1"/>
      <c r="M921" s="1"/>
      <c r="N921" s="1"/>
      <c r="O921" s="1"/>
      <c r="P921" s="106"/>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row>
    <row r="922" spans="1:70" ht="14.25" customHeight="1" x14ac:dyDescent="0.3">
      <c r="A922" s="1"/>
      <c r="B922" s="1"/>
      <c r="C922" s="1"/>
      <c r="D922" s="1"/>
      <c r="E922" s="1"/>
      <c r="F922" s="1"/>
      <c r="G922" s="1"/>
      <c r="H922" s="1"/>
      <c r="I922" s="1"/>
      <c r="J922" s="1"/>
      <c r="K922" s="1"/>
      <c r="L922" s="1"/>
      <c r="M922" s="1"/>
      <c r="N922" s="1"/>
      <c r="O922" s="1"/>
      <c r="P922" s="106"/>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row>
    <row r="923" spans="1:70" ht="14.25" customHeight="1" x14ac:dyDescent="0.3">
      <c r="A923" s="1"/>
      <c r="B923" s="1"/>
      <c r="C923" s="1"/>
      <c r="D923" s="1"/>
      <c r="E923" s="1"/>
      <c r="F923" s="1"/>
      <c r="G923" s="1"/>
      <c r="H923" s="1"/>
      <c r="I923" s="1"/>
      <c r="J923" s="1"/>
      <c r="K923" s="1"/>
      <c r="L923" s="1"/>
      <c r="M923" s="1"/>
      <c r="N923" s="1"/>
      <c r="O923" s="1"/>
      <c r="P923" s="106"/>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row>
    <row r="924" spans="1:70" ht="14.25" customHeight="1" x14ac:dyDescent="0.3">
      <c r="A924" s="1"/>
      <c r="B924" s="1"/>
      <c r="C924" s="1"/>
      <c r="D924" s="1"/>
      <c r="E924" s="1"/>
      <c r="F924" s="1"/>
      <c r="G924" s="1"/>
      <c r="H924" s="1"/>
      <c r="I924" s="1"/>
      <c r="J924" s="1"/>
      <c r="K924" s="1"/>
      <c r="L924" s="1"/>
      <c r="M924" s="1"/>
      <c r="N924" s="1"/>
      <c r="O924" s="1"/>
      <c r="P924" s="106"/>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row>
    <row r="925" spans="1:70" ht="14.25" customHeight="1" x14ac:dyDescent="0.3">
      <c r="A925" s="1"/>
      <c r="B925" s="1"/>
      <c r="C925" s="1"/>
      <c r="D925" s="1"/>
      <c r="E925" s="1"/>
      <c r="F925" s="1"/>
      <c r="G925" s="1"/>
      <c r="H925" s="1"/>
      <c r="I925" s="1"/>
      <c r="J925" s="1"/>
      <c r="K925" s="1"/>
      <c r="L925" s="1"/>
      <c r="M925" s="1"/>
      <c r="N925" s="1"/>
      <c r="O925" s="1"/>
      <c r="P925" s="106"/>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row>
    <row r="926" spans="1:70" ht="14.25" customHeight="1" x14ac:dyDescent="0.3">
      <c r="A926" s="1"/>
      <c r="B926" s="1"/>
      <c r="C926" s="1"/>
      <c r="D926" s="1"/>
      <c r="E926" s="1"/>
      <c r="F926" s="1"/>
      <c r="G926" s="1"/>
      <c r="H926" s="1"/>
      <c r="I926" s="1"/>
      <c r="J926" s="1"/>
      <c r="K926" s="1"/>
      <c r="L926" s="1"/>
      <c r="M926" s="1"/>
      <c r="N926" s="1"/>
      <c r="O926" s="1"/>
      <c r="P926" s="106"/>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row>
    <row r="927" spans="1:70" ht="14.25" customHeight="1" x14ac:dyDescent="0.3">
      <c r="A927" s="1"/>
      <c r="B927" s="1"/>
      <c r="C927" s="1"/>
      <c r="D927" s="1"/>
      <c r="E927" s="1"/>
      <c r="F927" s="1"/>
      <c r="G927" s="1"/>
      <c r="H927" s="1"/>
      <c r="I927" s="1"/>
      <c r="J927" s="1"/>
      <c r="K927" s="1"/>
      <c r="L927" s="1"/>
      <c r="M927" s="1"/>
      <c r="N927" s="1"/>
      <c r="O927" s="1"/>
      <c r="P927" s="106"/>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row>
    <row r="928" spans="1:70" ht="14.25" customHeight="1" x14ac:dyDescent="0.3">
      <c r="A928" s="1"/>
      <c r="B928" s="1"/>
      <c r="C928" s="1"/>
      <c r="D928" s="1"/>
      <c r="E928" s="1"/>
      <c r="F928" s="1"/>
      <c r="G928" s="1"/>
      <c r="H928" s="1"/>
      <c r="I928" s="1"/>
      <c r="J928" s="1"/>
      <c r="K928" s="1"/>
      <c r="L928" s="1"/>
      <c r="M928" s="1"/>
      <c r="N928" s="1"/>
      <c r="O928" s="1"/>
      <c r="P928" s="106"/>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row>
    <row r="929" spans="1:70" ht="14.25" customHeight="1" x14ac:dyDescent="0.3">
      <c r="A929" s="1"/>
      <c r="B929" s="1"/>
      <c r="C929" s="1"/>
      <c r="D929" s="1"/>
      <c r="E929" s="1"/>
      <c r="F929" s="1"/>
      <c r="G929" s="1"/>
      <c r="H929" s="1"/>
      <c r="I929" s="1"/>
      <c r="J929" s="1"/>
      <c r="K929" s="1"/>
      <c r="L929" s="1"/>
      <c r="M929" s="1"/>
      <c r="N929" s="1"/>
      <c r="O929" s="1"/>
      <c r="P929" s="106"/>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row>
    <row r="930" spans="1:70" ht="14.25" customHeight="1" x14ac:dyDescent="0.3">
      <c r="A930" s="1"/>
      <c r="B930" s="1"/>
      <c r="C930" s="1"/>
      <c r="D930" s="1"/>
      <c r="E930" s="1"/>
      <c r="F930" s="1"/>
      <c r="G930" s="1"/>
      <c r="H930" s="1"/>
      <c r="I930" s="1"/>
      <c r="J930" s="1"/>
      <c r="K930" s="1"/>
      <c r="L930" s="1"/>
      <c r="M930" s="1"/>
      <c r="N930" s="1"/>
      <c r="O930" s="1"/>
      <c r="P930" s="106"/>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row>
    <row r="931" spans="1:70" ht="14.25" customHeight="1" x14ac:dyDescent="0.3">
      <c r="A931" s="1"/>
      <c r="B931" s="1"/>
      <c r="C931" s="1"/>
      <c r="D931" s="1"/>
      <c r="E931" s="1"/>
      <c r="F931" s="1"/>
      <c r="G931" s="1"/>
      <c r="H931" s="1"/>
      <c r="I931" s="1"/>
      <c r="J931" s="1"/>
      <c r="K931" s="1"/>
      <c r="L931" s="1"/>
      <c r="M931" s="1"/>
      <c r="N931" s="1"/>
      <c r="O931" s="1"/>
      <c r="P931" s="106"/>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row>
    <row r="932" spans="1:70" ht="14.25" customHeight="1" x14ac:dyDescent="0.3">
      <c r="A932" s="1"/>
      <c r="B932" s="1"/>
      <c r="C932" s="1"/>
      <c r="D932" s="1"/>
      <c r="E932" s="1"/>
      <c r="F932" s="1"/>
      <c r="G932" s="1"/>
      <c r="H932" s="1"/>
      <c r="I932" s="1"/>
      <c r="J932" s="1"/>
      <c r="K932" s="1"/>
      <c r="L932" s="1"/>
      <c r="M932" s="1"/>
      <c r="N932" s="1"/>
      <c r="O932" s="1"/>
      <c r="P932" s="106"/>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row>
    <row r="933" spans="1:70" ht="14.25" customHeight="1" x14ac:dyDescent="0.3">
      <c r="A933" s="1"/>
      <c r="B933" s="1"/>
      <c r="C933" s="1"/>
      <c r="D933" s="1"/>
      <c r="E933" s="1"/>
      <c r="F933" s="1"/>
      <c r="G933" s="1"/>
      <c r="H933" s="1"/>
      <c r="I933" s="1"/>
      <c r="J933" s="1"/>
      <c r="K933" s="1"/>
      <c r="L933" s="1"/>
      <c r="M933" s="1"/>
      <c r="N933" s="1"/>
      <c r="O933" s="1"/>
      <c r="P933" s="106"/>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row>
    <row r="934" spans="1:70" ht="14.25" customHeight="1" x14ac:dyDescent="0.3">
      <c r="A934" s="1"/>
      <c r="B934" s="1"/>
      <c r="C934" s="1"/>
      <c r="D934" s="1"/>
      <c r="E934" s="1"/>
      <c r="F934" s="1"/>
      <c r="G934" s="1"/>
      <c r="H934" s="1"/>
      <c r="I934" s="1"/>
      <c r="J934" s="1"/>
      <c r="K934" s="1"/>
      <c r="L934" s="1"/>
      <c r="M934" s="1"/>
      <c r="N934" s="1"/>
      <c r="O934" s="1"/>
      <c r="P934" s="106"/>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row>
    <row r="935" spans="1:70" ht="14.25" customHeight="1" x14ac:dyDescent="0.3">
      <c r="A935" s="1"/>
      <c r="B935" s="1"/>
      <c r="C935" s="1"/>
      <c r="D935" s="1"/>
      <c r="E935" s="1"/>
      <c r="F935" s="1"/>
      <c r="G935" s="1"/>
      <c r="H935" s="1"/>
      <c r="I935" s="1"/>
      <c r="J935" s="1"/>
      <c r="K935" s="1"/>
      <c r="L935" s="1"/>
      <c r="M935" s="1"/>
      <c r="N935" s="1"/>
      <c r="O935" s="1"/>
      <c r="P935" s="106"/>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row>
    <row r="936" spans="1:70" ht="14.25" customHeight="1" x14ac:dyDescent="0.3">
      <c r="A936" s="1"/>
      <c r="B936" s="1"/>
      <c r="C936" s="1"/>
      <c r="D936" s="1"/>
      <c r="E936" s="1"/>
      <c r="F936" s="1"/>
      <c r="G936" s="1"/>
      <c r="H936" s="1"/>
      <c r="I936" s="1"/>
      <c r="J936" s="1"/>
      <c r="K936" s="1"/>
      <c r="L936" s="1"/>
      <c r="M936" s="1"/>
      <c r="N936" s="1"/>
      <c r="O936" s="1"/>
      <c r="P936" s="106"/>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row>
    <row r="937" spans="1:70" ht="14.25" customHeight="1" x14ac:dyDescent="0.3">
      <c r="A937" s="1"/>
      <c r="B937" s="1"/>
      <c r="C937" s="1"/>
      <c r="D937" s="1"/>
      <c r="E937" s="1"/>
      <c r="F937" s="1"/>
      <c r="G937" s="1"/>
      <c r="H937" s="1"/>
      <c r="I937" s="1"/>
      <c r="J937" s="1"/>
      <c r="K937" s="1"/>
      <c r="L937" s="1"/>
      <c r="M937" s="1"/>
      <c r="N937" s="1"/>
      <c r="O937" s="1"/>
      <c r="P937" s="106"/>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row>
    <row r="938" spans="1:70" ht="14.25" customHeight="1" x14ac:dyDescent="0.3">
      <c r="A938" s="1"/>
      <c r="B938" s="1"/>
      <c r="C938" s="1"/>
      <c r="D938" s="1"/>
      <c r="E938" s="1"/>
      <c r="F938" s="1"/>
      <c r="G938" s="1"/>
      <c r="H938" s="1"/>
      <c r="I938" s="1"/>
      <c r="J938" s="1"/>
      <c r="K938" s="1"/>
      <c r="L938" s="1"/>
      <c r="M938" s="1"/>
      <c r="N938" s="1"/>
      <c r="O938" s="1"/>
      <c r="P938" s="106"/>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row>
    <row r="939" spans="1:70" ht="14.25" customHeight="1" x14ac:dyDescent="0.3">
      <c r="A939" s="1"/>
      <c r="B939" s="1"/>
      <c r="C939" s="1"/>
      <c r="D939" s="1"/>
      <c r="E939" s="1"/>
      <c r="F939" s="1"/>
      <c r="G939" s="1"/>
      <c r="H939" s="1"/>
      <c r="I939" s="1"/>
      <c r="J939" s="1"/>
      <c r="K939" s="1"/>
      <c r="L939" s="1"/>
      <c r="M939" s="1"/>
      <c r="N939" s="1"/>
      <c r="O939" s="1"/>
      <c r="P939" s="106"/>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row>
    <row r="940" spans="1:70" ht="14.25" customHeight="1" x14ac:dyDescent="0.3">
      <c r="A940" s="1"/>
      <c r="B940" s="1"/>
      <c r="C940" s="1"/>
      <c r="D940" s="1"/>
      <c r="E940" s="1"/>
      <c r="F940" s="1"/>
      <c r="G940" s="1"/>
      <c r="H940" s="1"/>
      <c r="I940" s="1"/>
      <c r="J940" s="1"/>
      <c r="K940" s="1"/>
      <c r="L940" s="1"/>
      <c r="M940" s="1"/>
      <c r="N940" s="1"/>
      <c r="O940" s="1"/>
      <c r="P940" s="106"/>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row>
    <row r="941" spans="1:70" ht="14.25" customHeight="1" x14ac:dyDescent="0.3">
      <c r="A941" s="1"/>
      <c r="B941" s="1"/>
      <c r="C941" s="1"/>
      <c r="D941" s="1"/>
      <c r="E941" s="1"/>
      <c r="F941" s="1"/>
      <c r="G941" s="1"/>
      <c r="H941" s="1"/>
      <c r="I941" s="1"/>
      <c r="J941" s="1"/>
      <c r="K941" s="1"/>
      <c r="L941" s="1"/>
      <c r="M941" s="1"/>
      <c r="N941" s="1"/>
      <c r="O941" s="1"/>
      <c r="P941" s="106"/>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row>
    <row r="942" spans="1:70" ht="14.25" customHeight="1" x14ac:dyDescent="0.3">
      <c r="A942" s="1"/>
      <c r="B942" s="1"/>
      <c r="C942" s="1"/>
      <c r="D942" s="1"/>
      <c r="E942" s="1"/>
      <c r="F942" s="1"/>
      <c r="G942" s="1"/>
      <c r="H942" s="1"/>
      <c r="I942" s="1"/>
      <c r="J942" s="1"/>
      <c r="K942" s="1"/>
      <c r="L942" s="1"/>
      <c r="M942" s="1"/>
      <c r="N942" s="1"/>
      <c r="O942" s="1"/>
      <c r="P942" s="106"/>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row>
    <row r="943" spans="1:70" ht="14.25" customHeight="1" x14ac:dyDescent="0.3">
      <c r="A943" s="1"/>
      <c r="B943" s="1"/>
      <c r="C943" s="1"/>
      <c r="D943" s="1"/>
      <c r="E943" s="1"/>
      <c r="F943" s="1"/>
      <c r="G943" s="1"/>
      <c r="H943" s="1"/>
      <c r="I943" s="1"/>
      <c r="J943" s="1"/>
      <c r="K943" s="1"/>
      <c r="L943" s="1"/>
      <c r="M943" s="1"/>
      <c r="N943" s="1"/>
      <c r="O943" s="1"/>
      <c r="P943" s="106"/>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row>
    <row r="944" spans="1:70" ht="14.25" customHeight="1" x14ac:dyDescent="0.3">
      <c r="A944" s="1"/>
      <c r="B944" s="1"/>
      <c r="C944" s="1"/>
      <c r="D944" s="1"/>
      <c r="E944" s="1"/>
      <c r="F944" s="1"/>
      <c r="G944" s="1"/>
      <c r="H944" s="1"/>
      <c r="I944" s="1"/>
      <c r="J944" s="1"/>
      <c r="K944" s="1"/>
      <c r="L944" s="1"/>
      <c r="M944" s="1"/>
      <c r="N944" s="1"/>
      <c r="O944" s="1"/>
      <c r="P944" s="106"/>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row>
    <row r="945" spans="1:70" ht="14.25" customHeight="1" x14ac:dyDescent="0.3">
      <c r="A945" s="1"/>
      <c r="B945" s="1"/>
      <c r="C945" s="1"/>
      <c r="D945" s="1"/>
      <c r="E945" s="1"/>
      <c r="F945" s="1"/>
      <c r="G945" s="1"/>
      <c r="H945" s="1"/>
      <c r="I945" s="1"/>
      <c r="J945" s="1"/>
      <c r="K945" s="1"/>
      <c r="L945" s="1"/>
      <c r="M945" s="1"/>
      <c r="N945" s="1"/>
      <c r="O945" s="1"/>
      <c r="P945" s="106"/>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row>
    <row r="946" spans="1:70" ht="14.25" customHeight="1" x14ac:dyDescent="0.3">
      <c r="A946" s="1"/>
      <c r="B946" s="1"/>
      <c r="C946" s="1"/>
      <c r="D946" s="1"/>
      <c r="E946" s="1"/>
      <c r="F946" s="1"/>
      <c r="G946" s="1"/>
      <c r="H946" s="1"/>
      <c r="I946" s="1"/>
      <c r="J946" s="1"/>
      <c r="K946" s="1"/>
      <c r="L946" s="1"/>
      <c r="M946" s="1"/>
      <c r="N946" s="1"/>
      <c r="O946" s="1"/>
      <c r="P946" s="106"/>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row>
    <row r="947" spans="1:70" ht="14.25" customHeight="1" x14ac:dyDescent="0.3">
      <c r="A947" s="1"/>
      <c r="B947" s="1"/>
      <c r="C947" s="1"/>
      <c r="D947" s="1"/>
      <c r="E947" s="1"/>
      <c r="F947" s="1"/>
      <c r="G947" s="1"/>
      <c r="H947" s="1"/>
      <c r="I947" s="1"/>
      <c r="J947" s="1"/>
      <c r="K947" s="1"/>
      <c r="L947" s="1"/>
      <c r="M947" s="1"/>
      <c r="N947" s="1"/>
      <c r="O947" s="1"/>
      <c r="P947" s="106"/>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row>
    <row r="948" spans="1:70" ht="14.25" customHeight="1" x14ac:dyDescent="0.3">
      <c r="A948" s="1"/>
      <c r="B948" s="1"/>
      <c r="C948" s="1"/>
      <c r="D948" s="1"/>
      <c r="E948" s="1"/>
      <c r="F948" s="1"/>
      <c r="G948" s="1"/>
      <c r="H948" s="1"/>
      <c r="I948" s="1"/>
      <c r="J948" s="1"/>
      <c r="K948" s="1"/>
      <c r="L948" s="1"/>
      <c r="M948" s="1"/>
      <c r="N948" s="1"/>
      <c r="O948" s="1"/>
      <c r="P948" s="106"/>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row>
    <row r="949" spans="1:70" ht="14.25" customHeight="1" x14ac:dyDescent="0.3">
      <c r="A949" s="1"/>
      <c r="B949" s="1"/>
      <c r="C949" s="1"/>
      <c r="D949" s="1"/>
      <c r="E949" s="1"/>
      <c r="F949" s="1"/>
      <c r="G949" s="1"/>
      <c r="H949" s="1"/>
      <c r="I949" s="1"/>
      <c r="J949" s="1"/>
      <c r="K949" s="1"/>
      <c r="L949" s="1"/>
      <c r="M949" s="1"/>
      <c r="N949" s="1"/>
      <c r="O949" s="1"/>
      <c r="P949" s="106"/>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row>
    <row r="950" spans="1:70" ht="14.25" customHeight="1" x14ac:dyDescent="0.3">
      <c r="A950" s="1"/>
      <c r="B950" s="1"/>
      <c r="C950" s="1"/>
      <c r="D950" s="1"/>
      <c r="E950" s="1"/>
      <c r="F950" s="1"/>
      <c r="G950" s="1"/>
      <c r="H950" s="1"/>
      <c r="I950" s="1"/>
      <c r="J950" s="1"/>
      <c r="K950" s="1"/>
      <c r="L950" s="1"/>
      <c r="M950" s="1"/>
      <c r="N950" s="1"/>
      <c r="O950" s="1"/>
      <c r="P950" s="106"/>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row>
    <row r="951" spans="1:70" ht="14.25" customHeight="1" x14ac:dyDescent="0.3">
      <c r="A951" s="1"/>
      <c r="B951" s="1"/>
      <c r="C951" s="1"/>
      <c r="D951" s="1"/>
      <c r="E951" s="1"/>
      <c r="F951" s="1"/>
      <c r="G951" s="1"/>
      <c r="H951" s="1"/>
      <c r="I951" s="1"/>
      <c r="J951" s="1"/>
      <c r="K951" s="1"/>
      <c r="L951" s="1"/>
      <c r="M951" s="1"/>
      <c r="N951" s="1"/>
      <c r="O951" s="1"/>
      <c r="P951" s="106"/>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row>
    <row r="952" spans="1:70" ht="14.25" customHeight="1" x14ac:dyDescent="0.3">
      <c r="A952" s="1"/>
      <c r="B952" s="1"/>
      <c r="C952" s="1"/>
      <c r="D952" s="1"/>
      <c r="E952" s="1"/>
      <c r="F952" s="1"/>
      <c r="G952" s="1"/>
      <c r="H952" s="1"/>
      <c r="I952" s="1"/>
      <c r="J952" s="1"/>
      <c r="K952" s="1"/>
      <c r="L952" s="1"/>
      <c r="M952" s="1"/>
      <c r="N952" s="1"/>
      <c r="O952" s="1"/>
      <c r="P952" s="106"/>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row>
    <row r="953" spans="1:70" ht="14.25" customHeight="1" x14ac:dyDescent="0.3">
      <c r="A953" s="1"/>
      <c r="B953" s="1"/>
      <c r="C953" s="1"/>
      <c r="D953" s="1"/>
      <c r="E953" s="1"/>
      <c r="F953" s="1"/>
      <c r="G953" s="1"/>
      <c r="H953" s="1"/>
      <c r="I953" s="1"/>
      <c r="J953" s="1"/>
      <c r="K953" s="1"/>
      <c r="L953" s="1"/>
      <c r="M953" s="1"/>
      <c r="N953" s="1"/>
      <c r="O953" s="1"/>
      <c r="P953" s="106"/>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row>
    <row r="954" spans="1:70" ht="14.25" customHeight="1" x14ac:dyDescent="0.3">
      <c r="A954" s="1"/>
      <c r="B954" s="1"/>
      <c r="C954" s="1"/>
      <c r="D954" s="1"/>
      <c r="E954" s="1"/>
      <c r="F954" s="1"/>
      <c r="G954" s="1"/>
      <c r="H954" s="1"/>
      <c r="I954" s="1"/>
      <c r="J954" s="1"/>
      <c r="K954" s="1"/>
      <c r="L954" s="1"/>
      <c r="M954" s="1"/>
      <c r="N954" s="1"/>
      <c r="O954" s="1"/>
      <c r="P954" s="106"/>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row>
    <row r="955" spans="1:70" ht="14.25" customHeight="1" x14ac:dyDescent="0.3">
      <c r="A955" s="1"/>
      <c r="B955" s="1"/>
      <c r="C955" s="1"/>
      <c r="D955" s="1"/>
      <c r="E955" s="1"/>
      <c r="F955" s="1"/>
      <c r="G955" s="1"/>
      <c r="H955" s="1"/>
      <c r="I955" s="1"/>
      <c r="J955" s="1"/>
      <c r="K955" s="1"/>
      <c r="L955" s="1"/>
      <c r="M955" s="1"/>
      <c r="N955" s="1"/>
      <c r="O955" s="1"/>
      <c r="P955" s="106"/>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row>
    <row r="956" spans="1:70" ht="14.25" customHeight="1" x14ac:dyDescent="0.3">
      <c r="A956" s="1"/>
      <c r="B956" s="1"/>
      <c r="C956" s="1"/>
      <c r="D956" s="1"/>
      <c r="E956" s="1"/>
      <c r="F956" s="1"/>
      <c r="G956" s="1"/>
      <c r="H956" s="1"/>
      <c r="I956" s="1"/>
      <c r="J956" s="1"/>
      <c r="K956" s="1"/>
      <c r="L956" s="1"/>
      <c r="M956" s="1"/>
      <c r="N956" s="1"/>
      <c r="O956" s="1"/>
      <c r="P956" s="106"/>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row>
    <row r="957" spans="1:70" ht="14.25" customHeight="1" x14ac:dyDescent="0.3">
      <c r="A957" s="1"/>
      <c r="B957" s="1"/>
      <c r="C957" s="1"/>
      <c r="D957" s="1"/>
      <c r="E957" s="1"/>
      <c r="F957" s="1"/>
      <c r="G957" s="1"/>
      <c r="H957" s="1"/>
      <c r="I957" s="1"/>
      <c r="J957" s="1"/>
      <c r="K957" s="1"/>
      <c r="L957" s="1"/>
      <c r="M957" s="1"/>
      <c r="N957" s="1"/>
      <c r="O957" s="1"/>
      <c r="P957" s="106"/>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row>
    <row r="958" spans="1:70" ht="14.25" customHeight="1" x14ac:dyDescent="0.3">
      <c r="A958" s="1"/>
      <c r="B958" s="1"/>
      <c r="C958" s="1"/>
      <c r="D958" s="1"/>
      <c r="E958" s="1"/>
      <c r="F958" s="1"/>
      <c r="G958" s="1"/>
      <c r="H958" s="1"/>
      <c r="I958" s="1"/>
      <c r="J958" s="1"/>
      <c r="K958" s="1"/>
      <c r="L958" s="1"/>
      <c r="M958" s="1"/>
      <c r="N958" s="1"/>
      <c r="O958" s="1"/>
      <c r="P958" s="106"/>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row>
    <row r="959" spans="1:70" ht="14.25" customHeight="1" x14ac:dyDescent="0.3">
      <c r="A959" s="1"/>
      <c r="B959" s="1"/>
      <c r="C959" s="1"/>
      <c r="D959" s="1"/>
      <c r="E959" s="1"/>
      <c r="F959" s="1"/>
      <c r="G959" s="1"/>
      <c r="H959" s="1"/>
      <c r="I959" s="1"/>
      <c r="J959" s="1"/>
      <c r="K959" s="1"/>
      <c r="L959" s="1"/>
      <c r="M959" s="1"/>
      <c r="N959" s="1"/>
      <c r="O959" s="1"/>
      <c r="P959" s="106"/>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row>
    <row r="960" spans="1:70" ht="14.25" customHeight="1" x14ac:dyDescent="0.3">
      <c r="A960" s="1"/>
      <c r="B960" s="1"/>
      <c r="C960" s="1"/>
      <c r="D960" s="1"/>
      <c r="E960" s="1"/>
      <c r="F960" s="1"/>
      <c r="G960" s="1"/>
      <c r="H960" s="1"/>
      <c r="I960" s="1"/>
      <c r="J960" s="1"/>
      <c r="K960" s="1"/>
      <c r="L960" s="1"/>
      <c r="M960" s="1"/>
      <c r="N960" s="1"/>
      <c r="O960" s="1"/>
      <c r="P960" s="106"/>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row>
    <row r="961" spans="1:70" ht="14.25" customHeight="1" x14ac:dyDescent="0.3">
      <c r="A961" s="1"/>
      <c r="B961" s="1"/>
      <c r="C961" s="1"/>
      <c r="D961" s="1"/>
      <c r="E961" s="1"/>
      <c r="F961" s="1"/>
      <c r="G961" s="1"/>
      <c r="H961" s="1"/>
      <c r="I961" s="1"/>
      <c r="J961" s="1"/>
      <c r="K961" s="1"/>
      <c r="L961" s="1"/>
      <c r="M961" s="1"/>
      <c r="N961" s="1"/>
      <c r="O961" s="1"/>
      <c r="P961" s="106"/>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row>
    <row r="962" spans="1:70" ht="14.25" customHeight="1" x14ac:dyDescent="0.3">
      <c r="A962" s="1"/>
      <c r="B962" s="1"/>
      <c r="C962" s="1"/>
      <c r="D962" s="1"/>
      <c r="E962" s="1"/>
      <c r="F962" s="1"/>
      <c r="G962" s="1"/>
      <c r="H962" s="1"/>
      <c r="I962" s="1"/>
      <c r="J962" s="1"/>
      <c r="K962" s="1"/>
      <c r="L962" s="1"/>
      <c r="M962" s="1"/>
      <c r="N962" s="1"/>
      <c r="O962" s="1"/>
      <c r="P962" s="106"/>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row>
    <row r="963" spans="1:70" ht="14.25" customHeight="1" x14ac:dyDescent="0.3">
      <c r="A963" s="1"/>
      <c r="B963" s="1"/>
      <c r="C963" s="1"/>
      <c r="D963" s="1"/>
      <c r="E963" s="1"/>
      <c r="F963" s="1"/>
      <c r="G963" s="1"/>
      <c r="H963" s="1"/>
      <c r="I963" s="1"/>
      <c r="J963" s="1"/>
      <c r="K963" s="1"/>
      <c r="L963" s="1"/>
      <c r="M963" s="1"/>
      <c r="N963" s="1"/>
      <c r="O963" s="1"/>
      <c r="P963" s="106"/>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row>
    <row r="964" spans="1:70" ht="14.25" customHeight="1" x14ac:dyDescent="0.3">
      <c r="A964" s="1"/>
      <c r="B964" s="1"/>
      <c r="C964" s="1"/>
      <c r="D964" s="1"/>
      <c r="E964" s="1"/>
      <c r="F964" s="1"/>
      <c r="G964" s="1"/>
      <c r="H964" s="1"/>
      <c r="I964" s="1"/>
      <c r="J964" s="1"/>
      <c r="K964" s="1"/>
      <c r="L964" s="1"/>
      <c r="M964" s="1"/>
      <c r="N964" s="1"/>
      <c r="O964" s="1"/>
      <c r="P964" s="106"/>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row>
    <row r="965" spans="1:70" ht="14.25" customHeight="1" x14ac:dyDescent="0.3">
      <c r="A965" s="1"/>
      <c r="B965" s="1"/>
      <c r="C965" s="1"/>
      <c r="D965" s="1"/>
      <c r="E965" s="1"/>
      <c r="F965" s="1"/>
      <c r="G965" s="1"/>
      <c r="H965" s="1"/>
      <c r="I965" s="1"/>
      <c r="J965" s="1"/>
      <c r="K965" s="1"/>
      <c r="L965" s="1"/>
      <c r="M965" s="1"/>
      <c r="N965" s="1"/>
      <c r="O965" s="1"/>
      <c r="P965" s="106"/>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row>
    <row r="966" spans="1:70" ht="14.25" customHeight="1" x14ac:dyDescent="0.3">
      <c r="A966" s="1"/>
      <c r="B966" s="1"/>
      <c r="C966" s="1"/>
      <c r="D966" s="1"/>
      <c r="E966" s="1"/>
      <c r="F966" s="1"/>
      <c r="G966" s="1"/>
      <c r="H966" s="1"/>
      <c r="I966" s="1"/>
      <c r="J966" s="1"/>
      <c r="K966" s="1"/>
      <c r="L966" s="1"/>
      <c r="M966" s="1"/>
      <c r="N966" s="1"/>
      <c r="O966" s="1"/>
      <c r="P966" s="106"/>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row>
    <row r="967" spans="1:70" ht="14.25" customHeight="1" x14ac:dyDescent="0.3">
      <c r="A967" s="1"/>
      <c r="B967" s="1"/>
      <c r="C967" s="1"/>
      <c r="D967" s="1"/>
      <c r="E967" s="1"/>
      <c r="F967" s="1"/>
      <c r="G967" s="1"/>
      <c r="H967" s="1"/>
      <c r="I967" s="1"/>
      <c r="J967" s="1"/>
      <c r="K967" s="1"/>
      <c r="L967" s="1"/>
      <c r="M967" s="1"/>
      <c r="N967" s="1"/>
      <c r="O967" s="1"/>
      <c r="P967" s="106"/>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row>
    <row r="968" spans="1:70" ht="14.25" customHeight="1" x14ac:dyDescent="0.3">
      <c r="A968" s="1"/>
      <c r="B968" s="1"/>
      <c r="C968" s="1"/>
      <c r="D968" s="1"/>
      <c r="E968" s="1"/>
      <c r="F968" s="1"/>
      <c r="G968" s="1"/>
      <c r="H968" s="1"/>
      <c r="I968" s="1"/>
      <c r="J968" s="1"/>
      <c r="K968" s="1"/>
      <c r="L968" s="1"/>
      <c r="M968" s="1"/>
      <c r="N968" s="1"/>
      <c r="O968" s="1"/>
      <c r="P968" s="106"/>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row>
    <row r="969" spans="1:70" ht="14.25" customHeight="1" x14ac:dyDescent="0.3">
      <c r="A969" s="1"/>
      <c r="B969" s="1"/>
      <c r="C969" s="1"/>
      <c r="D969" s="1"/>
      <c r="E969" s="1"/>
      <c r="F969" s="1"/>
      <c r="G969" s="1"/>
      <c r="H969" s="1"/>
      <c r="I969" s="1"/>
      <c r="J969" s="1"/>
      <c r="K969" s="1"/>
      <c r="L969" s="1"/>
      <c r="M969" s="1"/>
      <c r="N969" s="1"/>
      <c r="O969" s="1"/>
      <c r="P969" s="106"/>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row>
    <row r="970" spans="1:70" ht="14.25" customHeight="1" x14ac:dyDescent="0.3">
      <c r="A970" s="1"/>
      <c r="B970" s="1"/>
      <c r="C970" s="1"/>
      <c r="D970" s="1"/>
      <c r="E970" s="1"/>
      <c r="F970" s="1"/>
      <c r="G970" s="1"/>
      <c r="H970" s="1"/>
      <c r="I970" s="1"/>
      <c r="J970" s="1"/>
      <c r="K970" s="1"/>
      <c r="L970" s="1"/>
      <c r="M970" s="1"/>
      <c r="N970" s="1"/>
      <c r="O970" s="1"/>
      <c r="P970" s="106"/>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row>
    <row r="971" spans="1:70" ht="14.25" customHeight="1" x14ac:dyDescent="0.3">
      <c r="A971" s="1"/>
      <c r="B971" s="1"/>
      <c r="C971" s="1"/>
      <c r="D971" s="1"/>
      <c r="E971" s="1"/>
      <c r="F971" s="1"/>
      <c r="G971" s="1"/>
      <c r="H971" s="1"/>
      <c r="I971" s="1"/>
      <c r="J971" s="1"/>
      <c r="K971" s="1"/>
      <c r="L971" s="1"/>
      <c r="M971" s="1"/>
      <c r="N971" s="1"/>
      <c r="O971" s="1"/>
      <c r="P971" s="106"/>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row>
    <row r="972" spans="1:70" ht="14.25" customHeight="1" x14ac:dyDescent="0.3">
      <c r="A972" s="1"/>
      <c r="B972" s="1"/>
      <c r="C972" s="1"/>
      <c r="D972" s="1"/>
      <c r="E972" s="1"/>
      <c r="F972" s="1"/>
      <c r="G972" s="1"/>
      <c r="H972" s="1"/>
      <c r="I972" s="1"/>
      <c r="J972" s="1"/>
      <c r="K972" s="1"/>
      <c r="L972" s="1"/>
      <c r="M972" s="1"/>
      <c r="N972" s="1"/>
      <c r="O972" s="1"/>
      <c r="P972" s="106"/>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row>
    <row r="973" spans="1:70" ht="14.25" customHeight="1" x14ac:dyDescent="0.3">
      <c r="A973" s="1"/>
      <c r="B973" s="1"/>
      <c r="C973" s="1"/>
      <c r="D973" s="1"/>
      <c r="E973" s="1"/>
      <c r="F973" s="1"/>
      <c r="G973" s="1"/>
      <c r="H973" s="1"/>
      <c r="I973" s="1"/>
      <c r="J973" s="1"/>
      <c r="K973" s="1"/>
      <c r="L973" s="1"/>
      <c r="M973" s="1"/>
      <c r="N973" s="1"/>
      <c r="O973" s="1"/>
      <c r="P973" s="106"/>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row>
    <row r="974" spans="1:70" ht="14.25" customHeight="1" x14ac:dyDescent="0.3">
      <c r="A974" s="1"/>
      <c r="B974" s="1"/>
      <c r="C974" s="1"/>
      <c r="D974" s="1"/>
      <c r="E974" s="1"/>
      <c r="F974" s="1"/>
      <c r="G974" s="1"/>
      <c r="H974" s="1"/>
      <c r="I974" s="1"/>
      <c r="J974" s="1"/>
      <c r="K974" s="1"/>
      <c r="L974" s="1"/>
      <c r="M974" s="1"/>
      <c r="N974" s="1"/>
      <c r="O974" s="1"/>
      <c r="P974" s="106"/>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row>
    <row r="975" spans="1:70" ht="14.25" customHeight="1" x14ac:dyDescent="0.3">
      <c r="A975" s="1"/>
      <c r="B975" s="1"/>
      <c r="C975" s="1"/>
      <c r="D975" s="1"/>
      <c r="E975" s="1"/>
      <c r="F975" s="1"/>
      <c r="G975" s="1"/>
      <c r="H975" s="1"/>
      <c r="I975" s="1"/>
      <c r="J975" s="1"/>
      <c r="K975" s="1"/>
      <c r="L975" s="1"/>
      <c r="M975" s="1"/>
      <c r="N975" s="1"/>
      <c r="O975" s="1"/>
      <c r="P975" s="106"/>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row>
    <row r="976" spans="1:70" ht="14.25" customHeight="1" x14ac:dyDescent="0.3">
      <c r="A976" s="1"/>
      <c r="B976" s="1"/>
      <c r="C976" s="1"/>
      <c r="D976" s="1"/>
      <c r="E976" s="1"/>
      <c r="F976" s="1"/>
      <c r="G976" s="1"/>
      <c r="H976" s="1"/>
      <c r="I976" s="1"/>
      <c r="J976" s="1"/>
      <c r="K976" s="1"/>
      <c r="L976" s="1"/>
      <c r="M976" s="1"/>
      <c r="N976" s="1"/>
      <c r="O976" s="1"/>
      <c r="P976" s="106"/>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row>
    <row r="977" spans="1:70" ht="14.25" customHeight="1" x14ac:dyDescent="0.3">
      <c r="A977" s="1"/>
      <c r="B977" s="1"/>
      <c r="C977" s="1"/>
      <c r="D977" s="1"/>
      <c r="E977" s="1"/>
      <c r="F977" s="1"/>
      <c r="G977" s="1"/>
      <c r="H977" s="1"/>
      <c r="I977" s="1"/>
      <c r="J977" s="1"/>
      <c r="K977" s="1"/>
      <c r="L977" s="1"/>
      <c r="M977" s="1"/>
      <c r="N977" s="1"/>
      <c r="O977" s="1"/>
      <c r="P977" s="106"/>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row>
    <row r="978" spans="1:70" ht="14.25" customHeight="1" x14ac:dyDescent="0.3">
      <c r="A978" s="1"/>
      <c r="B978" s="1"/>
      <c r="C978" s="1"/>
      <c r="D978" s="1"/>
      <c r="E978" s="1"/>
      <c r="F978" s="1"/>
      <c r="G978" s="1"/>
      <c r="H978" s="1"/>
      <c r="I978" s="1"/>
      <c r="J978" s="1"/>
      <c r="K978" s="1"/>
      <c r="L978" s="1"/>
      <c r="M978" s="1"/>
      <c r="N978" s="1"/>
      <c r="O978" s="1"/>
      <c r="P978" s="106"/>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row>
    <row r="979" spans="1:70" ht="14.25" customHeight="1" x14ac:dyDescent="0.3">
      <c r="A979" s="1"/>
      <c r="B979" s="1"/>
      <c r="C979" s="1"/>
      <c r="D979" s="1"/>
      <c r="E979" s="1"/>
      <c r="F979" s="1"/>
      <c r="G979" s="1"/>
      <c r="H979" s="1"/>
      <c r="I979" s="1"/>
      <c r="J979" s="1"/>
      <c r="K979" s="1"/>
      <c r="L979" s="1"/>
      <c r="M979" s="1"/>
      <c r="N979" s="1"/>
      <c r="O979" s="1"/>
      <c r="P979" s="106"/>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row>
    <row r="980" spans="1:70" ht="14.25" customHeight="1" x14ac:dyDescent="0.3">
      <c r="A980" s="1"/>
      <c r="B980" s="1"/>
      <c r="C980" s="1"/>
      <c r="D980" s="1"/>
      <c r="E980" s="1"/>
      <c r="F980" s="1"/>
      <c r="G980" s="1"/>
      <c r="H980" s="1"/>
      <c r="I980" s="1"/>
      <c r="J980" s="1"/>
      <c r="K980" s="1"/>
      <c r="L980" s="1"/>
      <c r="M980" s="1"/>
      <c r="N980" s="1"/>
      <c r="O980" s="1"/>
      <c r="P980" s="106"/>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row>
    <row r="981" spans="1:70" ht="14.25" customHeight="1" x14ac:dyDescent="0.3">
      <c r="A981" s="1"/>
      <c r="B981" s="1"/>
      <c r="C981" s="1"/>
      <c r="D981" s="1"/>
      <c r="E981" s="1"/>
      <c r="F981" s="1"/>
      <c r="G981" s="1"/>
      <c r="H981" s="1"/>
      <c r="I981" s="1"/>
      <c r="J981" s="1"/>
      <c r="K981" s="1"/>
      <c r="L981" s="1"/>
      <c r="M981" s="1"/>
      <c r="N981" s="1"/>
      <c r="O981" s="1"/>
      <c r="P981" s="106"/>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row>
    <row r="982" spans="1:70" ht="14.25" customHeight="1" x14ac:dyDescent="0.3">
      <c r="A982" s="1"/>
      <c r="B982" s="1"/>
      <c r="C982" s="1"/>
      <c r="D982" s="1"/>
      <c r="E982" s="1"/>
      <c r="F982" s="1"/>
      <c r="G982" s="1"/>
      <c r="H982" s="1"/>
      <c r="I982" s="1"/>
      <c r="J982" s="1"/>
      <c r="K982" s="1"/>
      <c r="L982" s="1"/>
      <c r="M982" s="1"/>
      <c r="N982" s="1"/>
      <c r="O982" s="1"/>
      <c r="P982" s="106"/>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row>
    <row r="983" spans="1:70" ht="14.25" customHeight="1" x14ac:dyDescent="0.3">
      <c r="A983" s="1"/>
      <c r="B983" s="1"/>
      <c r="C983" s="1"/>
      <c r="D983" s="1"/>
      <c r="E983" s="1"/>
      <c r="F983" s="1"/>
      <c r="G983" s="1"/>
      <c r="H983" s="1"/>
      <c r="I983" s="1"/>
      <c r="J983" s="1"/>
      <c r="K983" s="1"/>
      <c r="L983" s="1"/>
      <c r="M983" s="1"/>
      <c r="N983" s="1"/>
      <c r="O983" s="1"/>
      <c r="P983" s="106"/>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row>
    <row r="984" spans="1:70" ht="14.25" customHeight="1" x14ac:dyDescent="0.3">
      <c r="A984" s="1"/>
      <c r="B984" s="1"/>
      <c r="C984" s="1"/>
      <c r="D984" s="1"/>
      <c r="E984" s="1"/>
      <c r="F984" s="1"/>
      <c r="G984" s="1"/>
      <c r="H984" s="1"/>
      <c r="I984" s="1"/>
      <c r="J984" s="1"/>
      <c r="K984" s="1"/>
      <c r="L984" s="1"/>
      <c r="M984" s="1"/>
      <c r="N984" s="1"/>
      <c r="O984" s="1"/>
      <c r="P984" s="106"/>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row>
    <row r="985" spans="1:70" ht="14.25" customHeight="1" x14ac:dyDescent="0.3">
      <c r="A985" s="1"/>
      <c r="B985" s="1"/>
      <c r="C985" s="1"/>
      <c r="D985" s="1"/>
      <c r="E985" s="1"/>
      <c r="F985" s="1"/>
      <c r="G985" s="1"/>
      <c r="H985" s="1"/>
      <c r="I985" s="1"/>
      <c r="J985" s="1"/>
      <c r="K985" s="1"/>
      <c r="L985" s="1"/>
      <c r="M985" s="1"/>
      <c r="N985" s="1"/>
      <c r="O985" s="1"/>
      <c r="P985" s="106"/>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row>
    <row r="986" spans="1:70" ht="14.25" customHeight="1" x14ac:dyDescent="0.3">
      <c r="A986" s="1"/>
      <c r="B986" s="1"/>
      <c r="C986" s="1"/>
      <c r="D986" s="1"/>
      <c r="E986" s="1"/>
      <c r="F986" s="1"/>
      <c r="G986" s="1"/>
      <c r="H986" s="1"/>
      <c r="I986" s="1"/>
      <c r="J986" s="1"/>
      <c r="K986" s="1"/>
      <c r="L986" s="1"/>
      <c r="M986" s="1"/>
      <c r="N986" s="1"/>
      <c r="O986" s="1"/>
      <c r="P986" s="106"/>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row>
    <row r="987" spans="1:70" ht="14.25" customHeight="1" x14ac:dyDescent="0.3">
      <c r="A987" s="1"/>
      <c r="B987" s="1"/>
      <c r="C987" s="1"/>
      <c r="D987" s="1"/>
      <c r="E987" s="1"/>
      <c r="F987" s="1"/>
      <c r="G987" s="1"/>
      <c r="H987" s="1"/>
      <c r="I987" s="1"/>
      <c r="J987" s="1"/>
      <c r="K987" s="1"/>
      <c r="L987" s="1"/>
      <c r="M987" s="1"/>
      <c r="N987" s="1"/>
      <c r="O987" s="1"/>
      <c r="P987" s="106"/>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row>
    <row r="988" spans="1:70" ht="14.25" customHeight="1" x14ac:dyDescent="0.3">
      <c r="A988" s="1"/>
      <c r="B988" s="1"/>
      <c r="C988" s="1"/>
      <c r="D988" s="1"/>
      <c r="E988" s="1"/>
      <c r="F988" s="1"/>
      <c r="G988" s="1"/>
      <c r="H988" s="1"/>
      <c r="I988" s="1"/>
      <c r="J988" s="1"/>
      <c r="K988" s="1"/>
      <c r="L988" s="1"/>
      <c r="M988" s="1"/>
      <c r="N988" s="1"/>
      <c r="O988" s="1"/>
      <c r="P988" s="106"/>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row>
    <row r="989" spans="1:70" ht="14.25" customHeight="1" x14ac:dyDescent="0.3">
      <c r="A989" s="1"/>
      <c r="B989" s="1"/>
      <c r="C989" s="1"/>
      <c r="D989" s="1"/>
      <c r="E989" s="1"/>
      <c r="F989" s="1"/>
      <c r="G989" s="1"/>
      <c r="H989" s="1"/>
      <c r="I989" s="1"/>
      <c r="J989" s="1"/>
      <c r="K989" s="1"/>
      <c r="L989" s="1"/>
      <c r="M989" s="1"/>
      <c r="N989" s="1"/>
      <c r="O989" s="1"/>
      <c r="P989" s="106"/>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row>
    <row r="990" spans="1:70" ht="14.25" customHeight="1" x14ac:dyDescent="0.3">
      <c r="A990" s="1"/>
      <c r="B990" s="1"/>
      <c r="C990" s="1"/>
      <c r="D990" s="1"/>
      <c r="E990" s="1"/>
      <c r="F990" s="1"/>
      <c r="G990" s="1"/>
      <c r="H990" s="1"/>
      <c r="I990" s="1"/>
      <c r="J990" s="1"/>
      <c r="K990" s="1"/>
      <c r="L990" s="1"/>
      <c r="M990" s="1"/>
      <c r="N990" s="1"/>
      <c r="O990" s="1"/>
      <c r="P990" s="106"/>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row>
    <row r="991" spans="1:70" ht="14.25" customHeight="1" x14ac:dyDescent="0.3">
      <c r="A991" s="1"/>
      <c r="B991" s="1"/>
      <c r="C991" s="1"/>
      <c r="D991" s="1"/>
      <c r="E991" s="1"/>
      <c r="F991" s="1"/>
      <c r="G991" s="1"/>
      <c r="H991" s="1"/>
      <c r="I991" s="1"/>
      <c r="J991" s="1"/>
      <c r="K991" s="1"/>
      <c r="L991" s="1"/>
      <c r="M991" s="1"/>
      <c r="N991" s="1"/>
      <c r="O991" s="1"/>
      <c r="P991" s="106"/>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row>
    <row r="992" spans="1:70" ht="14.25" customHeight="1" x14ac:dyDescent="0.3">
      <c r="A992" s="1"/>
      <c r="B992" s="1"/>
      <c r="C992" s="1"/>
      <c r="D992" s="1"/>
      <c r="E992" s="1"/>
      <c r="F992" s="1"/>
      <c r="G992" s="1"/>
      <c r="H992" s="1"/>
      <c r="I992" s="1"/>
      <c r="J992" s="1"/>
      <c r="K992" s="1"/>
      <c r="L992" s="1"/>
      <c r="M992" s="1"/>
      <c r="N992" s="1"/>
      <c r="O992" s="1"/>
      <c r="P992" s="106"/>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row>
    <row r="993" spans="1:70" ht="14.25" customHeight="1" x14ac:dyDescent="0.3">
      <c r="A993" s="1"/>
      <c r="B993" s="1"/>
      <c r="C993" s="1"/>
      <c r="D993" s="1"/>
      <c r="E993" s="1"/>
      <c r="F993" s="1"/>
      <c r="G993" s="1"/>
      <c r="H993" s="1"/>
      <c r="I993" s="1"/>
      <c r="J993" s="1"/>
      <c r="K993" s="1"/>
      <c r="L993" s="1"/>
      <c r="M993" s="1"/>
      <c r="N993" s="1"/>
      <c r="O993" s="1"/>
      <c r="P993" s="106"/>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row>
    <row r="994" spans="1:70" ht="14.25" customHeight="1" x14ac:dyDescent="0.3">
      <c r="A994" s="1"/>
      <c r="B994" s="1"/>
      <c r="C994" s="1"/>
      <c r="D994" s="1"/>
      <c r="E994" s="1"/>
      <c r="F994" s="1"/>
      <c r="G994" s="1"/>
      <c r="H994" s="1"/>
      <c r="I994" s="1"/>
      <c r="J994" s="1"/>
      <c r="K994" s="1"/>
      <c r="L994" s="1"/>
      <c r="M994" s="1"/>
      <c r="N994" s="1"/>
      <c r="O994" s="1"/>
      <c r="P994" s="106"/>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row>
    <row r="995" spans="1:70" ht="14.25" customHeight="1" x14ac:dyDescent="0.3">
      <c r="A995" s="1"/>
      <c r="B995" s="1"/>
      <c r="C995" s="1"/>
      <c r="D995" s="1"/>
      <c r="E995" s="1"/>
      <c r="F995" s="1"/>
      <c r="G995" s="1"/>
      <c r="H995" s="1"/>
      <c r="I995" s="1"/>
      <c r="J995" s="1"/>
      <c r="K995" s="1"/>
      <c r="L995" s="1"/>
      <c r="M995" s="1"/>
      <c r="N995" s="1"/>
      <c r="O995" s="1"/>
      <c r="P995" s="106"/>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row>
    <row r="996" spans="1:70" ht="14.25" customHeight="1" x14ac:dyDescent="0.3">
      <c r="A996" s="1"/>
      <c r="B996" s="1"/>
      <c r="C996" s="1"/>
      <c r="D996" s="1"/>
      <c r="E996" s="1"/>
      <c r="F996" s="1"/>
      <c r="G996" s="1"/>
      <c r="H996" s="1"/>
      <c r="I996" s="1"/>
      <c r="J996" s="1"/>
      <c r="K996" s="1"/>
      <c r="L996" s="1"/>
      <c r="M996" s="1"/>
      <c r="N996" s="1"/>
      <c r="O996" s="1"/>
      <c r="P996" s="106"/>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row>
    <row r="997" spans="1:70" ht="14.25" customHeight="1" x14ac:dyDescent="0.3">
      <c r="A997" s="1"/>
      <c r="B997" s="1"/>
      <c r="C997" s="1"/>
      <c r="D997" s="1"/>
      <c r="E997" s="1"/>
      <c r="F997" s="1"/>
      <c r="G997" s="1"/>
      <c r="H997" s="1"/>
      <c r="I997" s="1"/>
      <c r="J997" s="1"/>
      <c r="K997" s="1"/>
      <c r="L997" s="1"/>
      <c r="M997" s="1"/>
      <c r="N997" s="1"/>
      <c r="O997" s="1"/>
      <c r="P997" s="106"/>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row>
    <row r="998" spans="1:70" ht="14.25" customHeight="1" x14ac:dyDescent="0.3">
      <c r="A998" s="1"/>
      <c r="B998" s="1"/>
      <c r="C998" s="1"/>
      <c r="D998" s="1"/>
      <c r="E998" s="1"/>
      <c r="F998" s="1"/>
      <c r="G998" s="1"/>
      <c r="H998" s="1"/>
      <c r="I998" s="1"/>
      <c r="J998" s="1"/>
      <c r="K998" s="1"/>
      <c r="L998" s="1"/>
      <c r="M998" s="1"/>
      <c r="N998" s="1"/>
      <c r="O998" s="1"/>
      <c r="P998" s="106"/>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row>
    <row r="999" spans="1:70" ht="14.25" customHeight="1" x14ac:dyDescent="0.3">
      <c r="A999" s="1"/>
      <c r="B999" s="1"/>
      <c r="C999" s="1"/>
      <c r="D999" s="1"/>
      <c r="E999" s="1"/>
      <c r="F999" s="1"/>
      <c r="G999" s="1"/>
      <c r="H999" s="1"/>
      <c r="I999" s="1"/>
      <c r="J999" s="1"/>
      <c r="K999" s="1"/>
      <c r="L999" s="1"/>
      <c r="M999" s="1"/>
      <c r="N999" s="1"/>
      <c r="O999" s="1"/>
      <c r="P999" s="106"/>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row>
    <row r="1000" spans="1:70" ht="14.25" customHeight="1" x14ac:dyDescent="0.3">
      <c r="A1000" s="1"/>
      <c r="B1000" s="1"/>
      <c r="C1000" s="1"/>
      <c r="D1000" s="1"/>
      <c r="E1000" s="1"/>
      <c r="F1000" s="1"/>
      <c r="G1000" s="1"/>
      <c r="H1000" s="1"/>
      <c r="I1000" s="1"/>
      <c r="J1000" s="1"/>
      <c r="K1000" s="1"/>
      <c r="L1000" s="1"/>
      <c r="M1000" s="1"/>
      <c r="N1000" s="1"/>
      <c r="O1000" s="1"/>
      <c r="P1000" s="106"/>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row>
  </sheetData>
  <mergeCells count="1">
    <mergeCell ref="AY1:BA1"/>
  </mergeCells>
  <pageMargins left="0.7" right="0.7" top="0.75" bottom="0.75" header="0" footer="0"/>
  <pageSetup paperSize="9" orientation="portrait"/>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tabColor rgb="FFFF0000"/>
  </sheetPr>
  <dimension ref="A1:W10"/>
  <sheetViews>
    <sheetView workbookViewId="0">
      <selection activeCell="V1" sqref="V1"/>
    </sheetView>
  </sheetViews>
  <sheetFormatPr baseColWidth="10" defaultColWidth="14.44140625" defaultRowHeight="15" customHeight="1" x14ac:dyDescent="0.3"/>
  <cols>
    <col min="1" max="1" width="61.6640625" customWidth="1"/>
    <col min="2" max="4" width="8.6640625" customWidth="1"/>
    <col min="5" max="5" width="20" customWidth="1"/>
    <col min="6" max="6" width="13.6640625" customWidth="1"/>
    <col min="7" max="7" width="11.44140625" customWidth="1"/>
    <col min="8" max="8" width="11.109375" customWidth="1"/>
    <col min="9" max="9" width="9.33203125" customWidth="1"/>
    <col min="10" max="10" width="10.6640625" customWidth="1"/>
    <col min="11" max="15" width="8.6640625" customWidth="1"/>
    <col min="16" max="16" width="12" customWidth="1"/>
    <col min="17" max="19" width="8.6640625" customWidth="1"/>
    <col min="20" max="20" width="11.6640625" customWidth="1"/>
    <col min="21" max="22" width="13.6640625" customWidth="1"/>
    <col min="23" max="23" width="8.6640625" customWidth="1"/>
  </cols>
  <sheetData>
    <row r="1" spans="1:23" ht="45.75" customHeight="1" x14ac:dyDescent="0.3">
      <c r="A1" s="57" t="s">
        <v>6</v>
      </c>
      <c r="B1" s="47" t="s">
        <v>83</v>
      </c>
      <c r="C1" s="57" t="s">
        <v>84</v>
      </c>
      <c r="D1" s="57" t="s">
        <v>85</v>
      </c>
      <c r="E1" s="57" t="s">
        <v>86</v>
      </c>
      <c r="F1" s="57" t="s">
        <v>87</v>
      </c>
      <c r="G1" s="57" t="s">
        <v>88</v>
      </c>
      <c r="H1" s="58" t="s">
        <v>89</v>
      </c>
      <c r="I1" s="58" t="s">
        <v>90</v>
      </c>
      <c r="J1" s="58" t="s">
        <v>91</v>
      </c>
      <c r="K1" s="57" t="s">
        <v>9</v>
      </c>
      <c r="L1" s="57" t="s">
        <v>92</v>
      </c>
      <c r="M1" s="59" t="s">
        <v>93</v>
      </c>
      <c r="N1" s="60" t="s">
        <v>94</v>
      </c>
      <c r="O1" s="60" t="s">
        <v>95</v>
      </c>
      <c r="P1" s="60" t="s">
        <v>96</v>
      </c>
      <c r="Q1" s="60" t="s">
        <v>97</v>
      </c>
      <c r="R1" s="57" t="s">
        <v>19</v>
      </c>
      <c r="S1" s="57" t="s">
        <v>98</v>
      </c>
      <c r="T1" s="61" t="s">
        <v>99</v>
      </c>
      <c r="U1" s="61" t="s">
        <v>100</v>
      </c>
      <c r="V1" s="61" t="s">
        <v>101</v>
      </c>
      <c r="W1" s="57" t="s">
        <v>135</v>
      </c>
    </row>
    <row r="2" spans="1:23" ht="14.25" customHeight="1" x14ac:dyDescent="0.3">
      <c r="A2" s="62" t="s">
        <v>2</v>
      </c>
      <c r="B2" s="44" t="s">
        <v>107</v>
      </c>
      <c r="C2" s="44" t="s">
        <v>106</v>
      </c>
      <c r="D2" s="44" t="s">
        <v>103</v>
      </c>
      <c r="E2" s="62" t="s">
        <v>105</v>
      </c>
      <c r="F2" s="62" t="s">
        <v>104</v>
      </c>
      <c r="G2" s="63" t="str">
        <f t="shared" ref="G2:G3" si="0">IF(C2="AMRO","Participating","Not Eligible")</f>
        <v>Not Eligible</v>
      </c>
      <c r="H2" s="67">
        <v>365284.2</v>
      </c>
      <c r="I2" s="67">
        <v>357582.4</v>
      </c>
      <c r="J2" s="67">
        <v>352162.2</v>
      </c>
      <c r="K2" s="139">
        <v>0.69</v>
      </c>
      <c r="L2" s="139">
        <v>0.88</v>
      </c>
      <c r="M2" s="142">
        <v>12</v>
      </c>
      <c r="N2" s="140">
        <v>23.48</v>
      </c>
      <c r="O2" s="141">
        <v>8.69</v>
      </c>
      <c r="P2" s="141">
        <v>12711.5</v>
      </c>
      <c r="Q2" s="64">
        <v>891.60308459999999</v>
      </c>
      <c r="R2" s="139">
        <v>0.05</v>
      </c>
      <c r="S2" s="143">
        <v>0.71</v>
      </c>
      <c r="T2" s="68">
        <v>10636.12</v>
      </c>
      <c r="U2" s="66">
        <v>10636.12</v>
      </c>
      <c r="V2" s="133">
        <v>4.9000000000000002E-2</v>
      </c>
      <c r="W2" s="139">
        <v>0.76</v>
      </c>
    </row>
    <row r="3" spans="1:23" ht="14.25" customHeight="1" x14ac:dyDescent="0.3">
      <c r="A3" s="62" t="s">
        <v>108</v>
      </c>
      <c r="B3" s="44" t="s">
        <v>109</v>
      </c>
      <c r="C3" s="44" t="s">
        <v>106</v>
      </c>
      <c r="D3" s="44" t="s">
        <v>103</v>
      </c>
      <c r="E3" s="62" t="s">
        <v>105</v>
      </c>
      <c r="F3" s="62" t="s">
        <v>104</v>
      </c>
      <c r="G3" s="63" t="str">
        <f t="shared" si="0"/>
        <v>Not Eligible</v>
      </c>
      <c r="H3" s="65">
        <v>1472216.7999999998</v>
      </c>
      <c r="I3" s="65">
        <v>1510422.2</v>
      </c>
      <c r="J3" s="65">
        <v>1709038.2000000002</v>
      </c>
      <c r="K3" s="139">
        <v>0.66</v>
      </c>
      <c r="L3" s="139">
        <v>0.88</v>
      </c>
      <c r="M3" s="142">
        <v>12</v>
      </c>
      <c r="N3" s="140">
        <v>23.48</v>
      </c>
      <c r="O3" s="141">
        <v>8.69</v>
      </c>
      <c r="P3" s="141">
        <v>1717.4</v>
      </c>
      <c r="Q3" s="64">
        <v>891.60308459999999</v>
      </c>
      <c r="R3" s="139">
        <v>0.05</v>
      </c>
      <c r="S3" s="143">
        <v>0.71</v>
      </c>
      <c r="T3" s="68">
        <v>7507.16</v>
      </c>
      <c r="U3" s="66">
        <v>7507.16</v>
      </c>
      <c r="V3" s="133">
        <v>4.9000000000000002E-2</v>
      </c>
      <c r="W3" s="139">
        <v>0.73</v>
      </c>
    </row>
    <row r="4" spans="1:23" ht="14.25" customHeight="1" x14ac:dyDescent="0.3">
      <c r="A4" s="62" t="s">
        <v>111</v>
      </c>
      <c r="B4" s="44" t="s">
        <v>112</v>
      </c>
      <c r="C4" s="44" t="s">
        <v>106</v>
      </c>
      <c r="D4" s="44" t="s">
        <v>103</v>
      </c>
      <c r="E4" s="62" t="s">
        <v>105</v>
      </c>
      <c r="F4" s="62" t="s">
        <v>104</v>
      </c>
      <c r="G4" s="63" t="str">
        <f t="shared" ref="G4:G7" si="1">IF(C4="AMRO","Participating","Not Eligible")</f>
        <v>Not Eligible</v>
      </c>
      <c r="H4" s="65">
        <v>114928.19999999998</v>
      </c>
      <c r="I4" s="65">
        <v>117924.6</v>
      </c>
      <c r="J4" s="65">
        <v>122323.60000000002</v>
      </c>
      <c r="K4" s="139">
        <v>0.72</v>
      </c>
      <c r="L4" s="139">
        <v>0.88</v>
      </c>
      <c r="M4" s="142">
        <v>12</v>
      </c>
      <c r="N4" s="140">
        <v>23.48</v>
      </c>
      <c r="O4" s="141">
        <v>8.69</v>
      </c>
      <c r="P4" s="141">
        <v>19431.8</v>
      </c>
      <c r="Q4" s="64">
        <v>1040.2035989999999</v>
      </c>
      <c r="R4" s="139">
        <v>0.05</v>
      </c>
      <c r="S4" s="143">
        <v>0.71</v>
      </c>
      <c r="T4" s="68">
        <v>16265.1</v>
      </c>
      <c r="U4" s="66">
        <v>16265.1</v>
      </c>
      <c r="V4" s="133">
        <v>4.9000000000000002E-2</v>
      </c>
      <c r="W4" s="139">
        <v>0.79</v>
      </c>
    </row>
    <row r="5" spans="1:23" ht="14.25" customHeight="1" x14ac:dyDescent="0.3">
      <c r="A5" s="62" t="s">
        <v>113</v>
      </c>
      <c r="B5" s="44" t="s">
        <v>114</v>
      </c>
      <c r="C5" s="44" t="s">
        <v>106</v>
      </c>
      <c r="D5" s="44" t="s">
        <v>103</v>
      </c>
      <c r="E5" s="62" t="s">
        <v>105</v>
      </c>
      <c r="F5" s="62" t="s">
        <v>104</v>
      </c>
      <c r="G5" s="63" t="str">
        <f t="shared" si="1"/>
        <v>Not Eligible</v>
      </c>
      <c r="H5" s="65">
        <v>365888.6</v>
      </c>
      <c r="I5" s="65">
        <v>382457.4</v>
      </c>
      <c r="J5" s="65">
        <v>398521.59999999998</v>
      </c>
      <c r="K5" s="139">
        <v>0.56999999999999995</v>
      </c>
      <c r="L5" s="139">
        <v>0.88</v>
      </c>
      <c r="M5" s="142">
        <v>12</v>
      </c>
      <c r="N5" s="140">
        <v>23.48</v>
      </c>
      <c r="O5" s="141">
        <v>8.69</v>
      </c>
      <c r="P5" s="141">
        <v>6259.5</v>
      </c>
      <c r="Q5" s="64">
        <v>594.40205639999999</v>
      </c>
      <c r="R5" s="139">
        <v>0.05</v>
      </c>
      <c r="S5" s="143">
        <v>0.71</v>
      </c>
      <c r="T5" s="68">
        <v>6104.14</v>
      </c>
      <c r="U5" s="66">
        <v>6104.14</v>
      </c>
      <c r="V5" s="133">
        <v>4.9000000000000002E-2</v>
      </c>
      <c r="W5" s="139">
        <v>0.63</v>
      </c>
    </row>
    <row r="6" spans="1:23" ht="14.25" customHeight="1" x14ac:dyDescent="0.3">
      <c r="A6" s="62" t="s">
        <v>115</v>
      </c>
      <c r="B6" s="44" t="s">
        <v>116</v>
      </c>
      <c r="C6" s="44" t="s">
        <v>106</v>
      </c>
      <c r="D6" s="44" t="s">
        <v>103</v>
      </c>
      <c r="E6" s="62" t="s">
        <v>105</v>
      </c>
      <c r="F6" s="62" t="s">
        <v>104</v>
      </c>
      <c r="G6" s="63" t="str">
        <f t="shared" si="1"/>
        <v>Not Eligible</v>
      </c>
      <c r="H6" s="65">
        <v>34210.400000000001</v>
      </c>
      <c r="I6" s="65">
        <v>35213.4</v>
      </c>
      <c r="J6" s="65">
        <v>35354.400000000001</v>
      </c>
      <c r="K6" s="139">
        <v>0.56999999999999995</v>
      </c>
      <c r="L6" s="139">
        <v>0.88</v>
      </c>
      <c r="M6" s="142">
        <v>12</v>
      </c>
      <c r="N6" s="140">
        <v>23.48</v>
      </c>
      <c r="O6" s="141">
        <v>8.69</v>
      </c>
      <c r="P6" s="141">
        <v>19431.8</v>
      </c>
      <c r="Q6" s="64">
        <v>743.00257050000005</v>
      </c>
      <c r="R6" s="139">
        <v>0.05</v>
      </c>
      <c r="S6" s="143">
        <v>0.71</v>
      </c>
      <c r="T6" s="68">
        <v>12472.44</v>
      </c>
      <c r="U6" s="66">
        <v>12482.44</v>
      </c>
      <c r="V6" s="133">
        <v>4.9000000000000002E-2</v>
      </c>
      <c r="W6" s="139">
        <v>0.63</v>
      </c>
    </row>
    <row r="7" spans="1:23" ht="14.25" customHeight="1" x14ac:dyDescent="0.3">
      <c r="A7" s="62" t="s">
        <v>117</v>
      </c>
      <c r="B7" s="44" t="s">
        <v>118</v>
      </c>
      <c r="C7" s="44" t="s">
        <v>106</v>
      </c>
      <c r="D7" s="44" t="s">
        <v>102</v>
      </c>
      <c r="E7" s="62" t="s">
        <v>105</v>
      </c>
      <c r="F7" s="62" t="s">
        <v>104</v>
      </c>
      <c r="G7" s="63" t="str">
        <f t="shared" si="1"/>
        <v>Not Eligible</v>
      </c>
      <c r="H7" s="65">
        <v>157299.80000000002</v>
      </c>
      <c r="I7" s="65">
        <v>153347.80000000002</v>
      </c>
      <c r="J7" s="65">
        <v>147677.39999999997</v>
      </c>
      <c r="K7" s="139">
        <v>0.78</v>
      </c>
      <c r="L7" s="139">
        <v>0.88</v>
      </c>
      <c r="M7" s="142">
        <v>12</v>
      </c>
      <c r="N7" s="140">
        <v>23.48</v>
      </c>
      <c r="O7" s="141">
        <v>8.69</v>
      </c>
      <c r="P7" s="141">
        <v>13057.1</v>
      </c>
      <c r="Q7" s="64">
        <v>764.82971740000005</v>
      </c>
      <c r="R7" s="139">
        <v>0.05</v>
      </c>
      <c r="S7" s="143">
        <v>0.71</v>
      </c>
      <c r="T7" s="68">
        <v>5695.13</v>
      </c>
      <c r="U7" s="66">
        <v>5965.13</v>
      </c>
      <c r="V7" s="133">
        <v>4.9000000000000002E-2</v>
      </c>
      <c r="W7" s="139">
        <v>0.86</v>
      </c>
    </row>
    <row r="8" spans="1:23" ht="14.25" customHeight="1" x14ac:dyDescent="0.3">
      <c r="A8" s="62" t="s">
        <v>119</v>
      </c>
      <c r="B8" s="44" t="s">
        <v>120</v>
      </c>
      <c r="C8" s="44" t="s">
        <v>106</v>
      </c>
      <c r="D8" s="44" t="s">
        <v>103</v>
      </c>
      <c r="E8" s="62" t="s">
        <v>105</v>
      </c>
      <c r="F8" s="62" t="s">
        <v>104</v>
      </c>
      <c r="G8" s="63" t="s">
        <v>110</v>
      </c>
      <c r="H8" s="65">
        <v>1136431.2</v>
      </c>
      <c r="I8" s="65">
        <v>1134871.5999999999</v>
      </c>
      <c r="J8" s="65">
        <v>1162357</v>
      </c>
      <c r="K8" s="139">
        <v>0.9</v>
      </c>
      <c r="L8" s="139">
        <v>0.88</v>
      </c>
      <c r="M8" s="142">
        <v>12</v>
      </c>
      <c r="N8" s="140">
        <v>23.48</v>
      </c>
      <c r="O8" s="141">
        <v>8.69</v>
      </c>
      <c r="P8" s="141">
        <v>5751.3</v>
      </c>
      <c r="Q8" s="64">
        <v>891.60308459999999</v>
      </c>
      <c r="R8" s="139">
        <v>0.05</v>
      </c>
      <c r="S8" s="143">
        <v>0.71</v>
      </c>
      <c r="T8" s="68">
        <v>10045.68</v>
      </c>
      <c r="U8" s="66">
        <v>10045.68</v>
      </c>
      <c r="V8" s="133">
        <v>4.9000000000000002E-2</v>
      </c>
      <c r="W8" s="139">
        <v>0.99</v>
      </c>
    </row>
    <row r="9" spans="1:23" ht="14.25" customHeight="1" x14ac:dyDescent="0.3">
      <c r="A9" s="62" t="s">
        <v>121</v>
      </c>
      <c r="B9" s="44" t="s">
        <v>122</v>
      </c>
      <c r="C9" s="44" t="s">
        <v>106</v>
      </c>
      <c r="D9" s="44" t="s">
        <v>102</v>
      </c>
      <c r="E9" s="62" t="s">
        <v>105</v>
      </c>
      <c r="F9" s="62" t="s">
        <v>104</v>
      </c>
      <c r="G9" s="63" t="str">
        <f t="shared" ref="G9" si="2">IF(C9="AMRO","Participating","Not Eligible")</f>
        <v>Not Eligible</v>
      </c>
      <c r="H9" s="65">
        <v>295777.60000000003</v>
      </c>
      <c r="I9" s="65">
        <v>284577.2</v>
      </c>
      <c r="J9" s="65">
        <v>276416.2</v>
      </c>
      <c r="K9" s="139">
        <v>0.74</v>
      </c>
      <c r="L9" s="139">
        <v>0.88</v>
      </c>
      <c r="M9" s="142">
        <v>12</v>
      </c>
      <c r="N9" s="140">
        <v>23.48</v>
      </c>
      <c r="O9" s="141">
        <v>8.69</v>
      </c>
      <c r="P9" s="141">
        <v>7069.5</v>
      </c>
      <c r="Q9" s="64">
        <v>764.82971740000005</v>
      </c>
      <c r="R9" s="139">
        <v>0.05</v>
      </c>
      <c r="S9" s="143">
        <v>0.71</v>
      </c>
      <c r="T9" s="68">
        <v>6621.57</v>
      </c>
      <c r="U9" s="66">
        <v>6621.57</v>
      </c>
      <c r="V9" s="133">
        <v>4.9000000000000002E-2</v>
      </c>
      <c r="W9" s="139">
        <v>0.81</v>
      </c>
    </row>
    <row r="10" spans="1:23" ht="15" customHeight="1" x14ac:dyDescent="0.3">
      <c r="O10" s="141"/>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1</vt:i4>
      </vt:variant>
    </vt:vector>
  </HeadingPairs>
  <TitlesOfParts>
    <vt:vector size="15" baseType="lpstr">
      <vt:lpstr>Country selection</vt:lpstr>
      <vt:lpstr>MODIFICACIONES</vt:lpstr>
      <vt:lpstr>EDAD_VACUNA</vt:lpstr>
      <vt:lpstr>Customisation</vt:lpstr>
      <vt:lpstr>Age data</vt:lpstr>
      <vt:lpstr>Output</vt:lpstr>
      <vt:lpstr>Life table</vt:lpstr>
      <vt:lpstr>Model</vt:lpstr>
      <vt:lpstr>Parameters</vt:lpstr>
      <vt:lpstr>mortall</vt:lpstr>
      <vt:lpstr>mortcecx</vt:lpstr>
      <vt:lpstr>incidence</vt:lpstr>
      <vt:lpstr>Hoja1</vt:lpstr>
      <vt:lpstr>changelog</vt:lpstr>
      <vt:lpstr>Country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Azure</cp:lastModifiedBy>
  <dcterms:modified xsi:type="dcterms:W3CDTF">2024-01-10T02:34:59Z</dcterms:modified>
</cp:coreProperties>
</file>