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Bootcamp UTAUS201901DATA3/"/>
    </mc:Choice>
  </mc:AlternateContent>
  <xr:revisionPtr revIDLastSave="0" documentId="13_ncr:1_{64AA2134-ABF4-ED41-A567-1F82F2658E31}" xr6:coauthVersionLast="40" xr6:coauthVersionMax="40" xr10:uidLastSave="{00000000-0000-0000-0000-000000000000}"/>
  <bookViews>
    <workbookView xWindow="0" yWindow="460" windowWidth="36440" windowHeight="22280" xr2:uid="{00000000-000D-0000-FFFF-FFFF00000000}"/>
  </bookViews>
  <sheets>
    <sheet name="Full Table" sheetId="1" r:id="rId1"/>
    <sheet name="Category Stats" sheetId="2" r:id="rId2"/>
    <sheet name="SubCategory Stats" sheetId="3" r:id="rId3"/>
    <sheet name="Launch Date Outcomes" sheetId="4" r:id="rId4"/>
    <sheet name="Goal Outcomes" sheetId="5" r:id="rId5"/>
  </sheets>
  <definedNames>
    <definedName name="_xlnm._FilterDatabase" localSheetId="0" hidden="1">'Full Table'!$A$1:$T$4115</definedName>
  </definedNames>
  <calcPr calcId="191029"/>
  <pivotCaches>
    <pivotCache cacheId="6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13" i="5"/>
  <c r="B2" i="5"/>
  <c r="H2" i="5" l="1"/>
  <c r="F6" i="5"/>
  <c r="G11" i="5"/>
  <c r="H11" i="5"/>
  <c r="H12" i="5"/>
  <c r="G10" i="5"/>
  <c r="F4" i="5"/>
  <c r="G5" i="5"/>
  <c r="G9" i="5"/>
  <c r="H9" i="5"/>
  <c r="E2" i="5"/>
  <c r="F2" i="5" s="1"/>
  <c r="E10" i="5"/>
  <c r="F10" i="5" s="1"/>
  <c r="E6" i="5"/>
  <c r="H6" i="5" s="1"/>
  <c r="E13" i="5"/>
  <c r="G13" i="5" s="1"/>
  <c r="E9" i="5"/>
  <c r="F9" i="5" s="1"/>
  <c r="E5" i="5"/>
  <c r="F5" i="5" s="1"/>
  <c r="E12" i="5"/>
  <c r="G12" i="5" s="1"/>
  <c r="E8" i="5"/>
  <c r="F8" i="5" s="1"/>
  <c r="E4" i="5"/>
  <c r="H4" i="5" s="1"/>
  <c r="E11" i="5"/>
  <c r="F11" i="5" s="1"/>
  <c r="E7" i="5"/>
  <c r="F7" i="5" s="1"/>
  <c r="E3" i="5"/>
  <c r="H3" i="5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P104" i="1"/>
  <c r="Q104" i="1"/>
  <c r="R104" i="1"/>
  <c r="P105" i="1"/>
  <c r="Q105" i="1"/>
  <c r="R105" i="1"/>
  <c r="P106" i="1"/>
  <c r="Q106" i="1"/>
  <c r="R106" i="1"/>
  <c r="P107" i="1"/>
  <c r="Q107" i="1"/>
  <c r="R107" i="1"/>
  <c r="P108" i="1"/>
  <c r="Q108" i="1"/>
  <c r="R108" i="1"/>
  <c r="P109" i="1"/>
  <c r="Q109" i="1"/>
  <c r="R109" i="1"/>
  <c r="P110" i="1"/>
  <c r="Q110" i="1"/>
  <c r="R110" i="1"/>
  <c r="P111" i="1"/>
  <c r="Q111" i="1"/>
  <c r="R111" i="1"/>
  <c r="P112" i="1"/>
  <c r="Q112" i="1"/>
  <c r="R112" i="1"/>
  <c r="P113" i="1"/>
  <c r="Q113" i="1"/>
  <c r="R113" i="1"/>
  <c r="P114" i="1"/>
  <c r="Q114" i="1"/>
  <c r="R114" i="1"/>
  <c r="P115" i="1"/>
  <c r="Q115" i="1"/>
  <c r="R115" i="1"/>
  <c r="P116" i="1"/>
  <c r="Q116" i="1"/>
  <c r="R116" i="1"/>
  <c r="P117" i="1"/>
  <c r="Q117" i="1"/>
  <c r="R117" i="1"/>
  <c r="P118" i="1"/>
  <c r="Q118" i="1"/>
  <c r="R118" i="1"/>
  <c r="P119" i="1"/>
  <c r="Q119" i="1"/>
  <c r="R119" i="1"/>
  <c r="P120" i="1"/>
  <c r="Q120" i="1"/>
  <c r="R120" i="1"/>
  <c r="P121" i="1"/>
  <c r="Q121" i="1"/>
  <c r="R1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R2" i="1"/>
  <c r="Q2" i="1"/>
  <c r="P2" i="1"/>
  <c r="O2" i="1"/>
  <c r="H13" i="5" l="1"/>
  <c r="G8" i="5"/>
  <c r="H8" i="5"/>
  <c r="G4" i="5"/>
  <c r="G7" i="5"/>
  <c r="F13" i="5"/>
  <c r="G6" i="5"/>
  <c r="F3" i="5"/>
  <c r="H5" i="5"/>
  <c r="F12" i="5"/>
  <c r="H7" i="5"/>
  <c r="G3" i="5"/>
  <c r="H10" i="5"/>
  <c r="G2" i="5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<sst xmlns="http://schemas.openxmlformats.org/spreadsheetml/2006/main" count="24820" uniqueCount="8402">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</sst>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6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AEG.xlsx]Category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2-3846-8EF6-8241B66600ED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32-3846-8EF6-8241B66600ED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32-3846-8EF6-8241B66600ED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32-3846-8EF6-8241B6660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991791"/>
        <c:axId val="465478335"/>
      </c:barChart>
      <c:catAx>
        <c:axId val="51399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78335"/>
        <c:crosses val="autoZero"/>
        <c:auto val="1"/>
        <c:lblAlgn val="ctr"/>
        <c:lblOffset val="100"/>
        <c:noMultiLvlLbl val="0"/>
      </c:catAx>
      <c:valAx>
        <c:axId val="4654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9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AEG.xlsx]SubCategory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F-4547-9613-C61452473C7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CF-4547-9613-C61452473C7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CF-4547-9613-C61452473C71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CF-4547-9613-C61452473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340815"/>
        <c:axId val="518907711"/>
      </c:barChart>
      <c:catAx>
        <c:axId val="46534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907711"/>
        <c:crosses val="autoZero"/>
        <c:auto val="1"/>
        <c:lblAlgn val="ctr"/>
        <c:lblOffset val="100"/>
        <c:noMultiLvlLbl val="0"/>
      </c:catAx>
      <c:valAx>
        <c:axId val="51890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4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AEG.xlsx]Launch Date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9-F04D-9523-CB91CFDC7464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89-F04D-9523-CB91CFDC7464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89-F04D-9523-CB91CFDC7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43135"/>
        <c:axId val="522995855"/>
      </c:lineChart>
      <c:catAx>
        <c:axId val="55584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995855"/>
        <c:crosses val="autoZero"/>
        <c:auto val="1"/>
        <c:lblAlgn val="ctr"/>
        <c:lblOffset val="100"/>
        <c:noMultiLvlLbl val="0"/>
      </c:catAx>
      <c:valAx>
        <c:axId val="52299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D-9648-A61C-DB9E7A672456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D-9648-A61C-DB9E7A672456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7D-9648-A61C-DB9E7A672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869839"/>
        <c:axId val="554066191"/>
      </c:lineChart>
      <c:catAx>
        <c:axId val="52086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66191"/>
        <c:crosses val="autoZero"/>
        <c:auto val="1"/>
        <c:lblAlgn val="ctr"/>
        <c:lblOffset val="100"/>
        <c:noMultiLvlLbl val="0"/>
      </c:catAx>
      <c:valAx>
        <c:axId val="55406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6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4</xdr:row>
      <xdr:rowOff>88900</xdr:rowOff>
    </xdr:from>
    <xdr:to>
      <xdr:col>17</xdr:col>
      <xdr:colOff>546100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28575-079B-E14F-ADC7-C5E7F6BE7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5</xdr:row>
      <xdr:rowOff>101600</xdr:rowOff>
    </xdr:from>
    <xdr:to>
      <xdr:col>18</xdr:col>
      <xdr:colOff>393700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ED6664-E515-0544-978B-E4677E92D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656167</xdr:colOff>
      <xdr:row>3</xdr:row>
      <xdr:rowOff>88900</xdr:rowOff>
    </xdr:from>
    <xdr:to>
      <xdr:col>14</xdr:col>
      <xdr:colOff>698500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EC859-B6BE-3243-B339-9729C5AED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15</xdr:row>
      <xdr:rowOff>137160</xdr:rowOff>
    </xdr:from>
    <xdr:to>
      <xdr:col>14</xdr:col>
      <xdr:colOff>647700</xdr:colOff>
      <xdr:row>44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56621A-044B-6E4C-A1DB-B3DB3AB19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ustin Gonzalez" refreshedDate="43493.53043460648" createdVersion="6" refreshedVersion="6" minRefreshableVersion="3" recordCount="4114" xr:uid="{1A9D2F21-5085-6841-87DF-D004A47532DF}">
  <cacheSource type="worksheet">
    <worksheetSource ref="A1:T4115" sheet="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ustin Gonzalez" refreshedDate="43493.530438078706" createdVersion="6" refreshedVersion="6" minRefreshableVersion="3" recordCount="4114" xr:uid="{3DFEF5A3-2474-6E43-9915-00A29D9218E1}">
  <cacheSource type="worksheet">
    <worksheetSource ref="A1:R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9EDDD5-8F95-2643-8FF1-3CDBF3C9E938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DBD99-2801-364F-8C04-5D18280C2F1D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DC039-3FA2-F043-9820-FD92BDE95B37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4" zoomScaleNormal="124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1" max="1" width="7.6640625" bestFit="1" customWidth="1"/>
    <col min="2" max="2" width="39" style="3" bestFit="1" customWidth="1"/>
    <col min="3" max="3" width="51.1640625" style="3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8.1640625" bestFit="1" customWidth="1"/>
    <col min="16" max="16" width="19.5" bestFit="1" customWidth="1"/>
    <col min="17" max="17" width="12.83203125" bestFit="1" customWidth="1"/>
    <col min="18" max="18" width="16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</f>
        <v>1.3685882352941177</v>
      </c>
      <c r="P2" s="5">
        <f>E2/L2</f>
        <v>63.917582417582416</v>
      </c>
      <c r="Q2" t="str">
        <f>MID(N2,1,FIND("/",N2,1)-1)</f>
        <v>film &amp; video</v>
      </c>
      <c r="R2" t="str">
        <f>MID(N2,FIND("/",N2,1)+1,200)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16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</f>
        <v>1.4260827250608272</v>
      </c>
      <c r="P3" s="5">
        <f t="shared" ref="P3:P66" si="1">E3/L3</f>
        <v>185.48101265822785</v>
      </c>
      <c r="Q3" t="str">
        <f t="shared" ref="Q3:Q66" si="2">MID(N3,1,FIND("/",N3,1)-1)</f>
        <v>film &amp; video</v>
      </c>
      <c r="R3" t="str">
        <f t="shared" ref="R3:R66" si="3">MID(N3,FIND("/",N3,1)+1,200)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32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48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3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3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3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32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3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32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32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32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3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3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32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3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32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32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3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32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3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32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32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32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32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32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E67/D67</f>
        <v>1.0752857142857142</v>
      </c>
      <c r="P67" s="5">
        <f t="shared" ref="P67:P130" si="7">E67/L67</f>
        <v>132.05263157894737</v>
      </c>
      <c r="Q67" t="str">
        <f t="shared" ref="Q67:Q130" si="8">MID(N67,1,FIND("/",N67,1)-1)</f>
        <v>film &amp; video</v>
      </c>
      <c r="R67" t="str">
        <f t="shared" ref="R67:R130" si="9">MID(N67,FIND("/",N67,1)+1,200)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32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48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3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32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32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3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32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32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3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32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32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32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3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32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3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3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32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3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3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3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3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32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3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32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32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1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3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3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1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E131/D131</f>
        <v>0</v>
      </c>
      <c r="P131" s="5" t="e">
        <f t="shared" ref="P131:P194" si="13">E131/L131</f>
        <v>#DIV/0!</v>
      </c>
      <c r="Q131" t="str">
        <f t="shared" ref="Q131:Q194" si="14">MID(N131,1,FIND("/",N131,1)-1)</f>
        <v>film &amp; video</v>
      </c>
      <c r="R131" t="str">
        <f t="shared" ref="R131:R194" si="15">MID(N131,FIND("/",N131,1)+1,200)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32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3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32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3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3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1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3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48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32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32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32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48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32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32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32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3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32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32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32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32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32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32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E195/D195</f>
        <v>0</v>
      </c>
      <c r="P195" s="5" t="e">
        <f t="shared" ref="P195:P258" si="19">E195/L195</f>
        <v>#DIV/0!</v>
      </c>
      <c r="Q195" t="str">
        <f t="shared" ref="Q195:Q258" si="20">MID(N195,1,FIND("/",N195,1)-1)</f>
        <v>film &amp; video</v>
      </c>
      <c r="R195" t="str">
        <f t="shared" ref="R195:R258" si="21">MID(N195,FIND("/",N195,1)+1,200)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32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32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32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3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32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32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32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32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32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3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32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3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32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32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3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32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32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32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32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32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3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48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32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3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32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32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E259/D259</f>
        <v>1.0672648571428571</v>
      </c>
      <c r="P259" s="5">
        <f t="shared" ref="P259:P322" si="25">E259/L259</f>
        <v>66.70405357142856</v>
      </c>
      <c r="Q259" t="str">
        <f t="shared" ref="Q259:Q322" si="26">MID(N259,1,FIND("/",N259,1)-1)</f>
        <v>film &amp; video</v>
      </c>
      <c r="R259" t="str">
        <f t="shared" ref="R259:R322" si="27">MID(N259,FIND("/",N259,1)+1,200)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48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48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32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32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3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32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3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32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1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3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32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32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32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3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32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3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16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32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32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32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32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32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32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32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48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3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E323/D323</f>
        <v>1.0266285714285714</v>
      </c>
      <c r="P323" s="5">
        <f t="shared" ref="P323:P386" si="31">E323/L323</f>
        <v>106.62314540059347</v>
      </c>
      <c r="Q323" t="str">
        <f t="shared" ref="Q323:Q386" si="32">MID(N323,1,FIND("/",N323,1)-1)</f>
        <v>film &amp; video</v>
      </c>
      <c r="R323" t="str">
        <f t="shared" ref="R323:R386" si="33">MID(N323,FIND("/",N323,1)+1,200)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3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32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3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3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3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3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32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3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32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3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32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3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32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3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32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32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32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32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32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32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32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32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32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3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32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3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3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E387/D387</f>
        <v>1.05982</v>
      </c>
      <c r="P387" s="5">
        <f t="shared" ref="P387:P450" si="37">E387/L387</f>
        <v>111.79535864978902</v>
      </c>
      <c r="Q387" t="str">
        <f t="shared" ref="Q387:Q450" si="38">MID(N387,1,FIND("/",N387,1)-1)</f>
        <v>film &amp; video</v>
      </c>
      <c r="R387" t="str">
        <f t="shared" ref="R387:R450" si="39">MID(N387,FIND("/",N387,1)+1,200)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32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32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32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32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3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32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32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32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4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32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3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3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32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32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3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3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32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32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32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3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32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3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48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3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32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32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32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3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48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32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32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32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32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32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32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32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32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32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E451/D451</f>
        <v>2.2499999999999999E-2</v>
      </c>
      <c r="P451" s="5">
        <f t="shared" ref="P451:P514" si="43">E451/L451</f>
        <v>9</v>
      </c>
      <c r="Q451" t="str">
        <f t="shared" ref="Q451:Q514" si="44">MID(N451,1,FIND("/",N451,1)-1)</f>
        <v>film &amp; video</v>
      </c>
      <c r="R451" t="str">
        <f t="shared" ref="R451:R514" si="45">MID(N451,FIND("/",N451,1)+1,200)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3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32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32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16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3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32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32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32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48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32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32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32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32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32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32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48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32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32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32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32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32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32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32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4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32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32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32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32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32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32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E515/D515</f>
        <v>0.13924</v>
      </c>
      <c r="P515" s="5">
        <f t="shared" ref="P515:P578" si="49">E515/L515</f>
        <v>102.38235294117646</v>
      </c>
      <c r="Q515" t="str">
        <f t="shared" ref="Q515:Q578" si="50">MID(N515,1,FIND("/",N515,1)-1)</f>
        <v>film &amp; video</v>
      </c>
      <c r="R515" t="str">
        <f t="shared" ref="R515:R578" si="51">MID(N515,FIND("/",N515,1)+1,200)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32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3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32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32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32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32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32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48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32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32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32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3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32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3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32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32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32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16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32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32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32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3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4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3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32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E579/D579</f>
        <v>2E-3</v>
      </c>
      <c r="P579" s="5">
        <f t="shared" ref="P579:P642" si="55">E579/L579</f>
        <v>10</v>
      </c>
      <c r="Q579" t="str">
        <f t="shared" ref="Q579:Q642" si="56">MID(N579,1,FIND("/",N579,1)-1)</f>
        <v>technology</v>
      </c>
      <c r="R579" t="str">
        <f t="shared" ref="R579:R642" si="57">MID(N579,FIND("/",N579,1)+1,200)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1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3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64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3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3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1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32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32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32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32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16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32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3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32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32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32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3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32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3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32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1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3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E643/D643</f>
        <v>1.1916249999999999</v>
      </c>
      <c r="P643" s="5">
        <f t="shared" ref="P643:P706" si="61">E643/L643</f>
        <v>151.31746031746033</v>
      </c>
      <c r="Q643" t="str">
        <f t="shared" ref="Q643:Q706" si="62">MID(N643,1,FIND("/",N643,1)-1)</f>
        <v>technology</v>
      </c>
      <c r="R643" t="str">
        <f t="shared" ref="R643:R706" si="63">MID(N643,FIND("/",N643,1)+1,200)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16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32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32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32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32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3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32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3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48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32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3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3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32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3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32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32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1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E707/D707</f>
        <v>9.7699999999999992E-3</v>
      </c>
      <c r="P707" s="5">
        <f t="shared" ref="P707:P770" si="67">E707/L707</f>
        <v>195.4</v>
      </c>
      <c r="Q707" t="str">
        <f t="shared" ref="Q707:Q770" si="68">MID(N707,1,FIND("/",N707,1)-1)</f>
        <v>technology</v>
      </c>
      <c r="R707" t="str">
        <f t="shared" ref="R707:R770" si="69">MID(N707,FIND("/",N707,1)+1,200)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32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32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32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3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32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32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32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32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1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32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3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16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3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32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32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32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32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32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32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32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32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32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32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32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32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E771/D771</f>
        <v>0.41399999999999998</v>
      </c>
      <c r="P771" s="5">
        <f t="shared" ref="P771:P834" si="73">E771/L771</f>
        <v>31.846153846153847</v>
      </c>
      <c r="Q771" t="str">
        <f t="shared" ref="Q771:Q834" si="74">MID(N771,1,FIND("/",N771,1)-1)</f>
        <v>publishing</v>
      </c>
      <c r="R771" t="str">
        <f t="shared" ref="R771:R834" si="75">MID(N771,FIND("/",N771,1)+1,200)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32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48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32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32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32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3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32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32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32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32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32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3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3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32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3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32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32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32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1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32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1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32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16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32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32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32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32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32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E835/D835</f>
        <v>1.0166666666666666</v>
      </c>
      <c r="P835" s="5">
        <f t="shared" ref="P835:P898" si="79">E835/L835</f>
        <v>148.78048780487805</v>
      </c>
      <c r="Q835" t="str">
        <f t="shared" ref="Q835:Q898" si="80">MID(N835,1,FIND("/",N835,1)-1)</f>
        <v>music</v>
      </c>
      <c r="R835" t="str">
        <f t="shared" ref="R835:R898" si="81">MID(N835,FIND("/",N835,1)+1,200)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32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3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32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32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32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3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48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32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32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32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32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3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3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32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3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3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3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32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32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32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32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32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32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32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3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E899/D899</f>
        <v>0</v>
      </c>
      <c r="P899" s="5" t="e">
        <f t="shared" ref="P899:P962" si="85">E899/L899</f>
        <v>#DIV/0!</v>
      </c>
      <c r="Q899" t="str">
        <f t="shared" ref="Q899:Q962" si="86">MID(N899,1,FIND("/",N899,1)-1)</f>
        <v>music</v>
      </c>
      <c r="R899" t="str">
        <f t="shared" ref="R899:R962" si="87">MID(N899,FIND("/",N899,1)+1,200)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32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32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48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32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32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32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1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32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32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32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32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32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32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32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3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32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32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32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32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32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3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32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3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32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3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32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32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32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32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32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32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E963/D963</f>
        <v>0.42188421052631581</v>
      </c>
      <c r="P963" s="5">
        <f t="shared" ref="P963:P1026" si="91">E963/L963</f>
        <v>364.35454545454547</v>
      </c>
      <c r="Q963" t="str">
        <f t="shared" ref="Q963:Q1026" si="92">MID(N963,1,FIND("/",N963,1)-1)</f>
        <v>technology</v>
      </c>
      <c r="R963" t="str">
        <f t="shared" ref="R963:R1026" si="93">MID(N963,FIND("/",N963,1)+1,200)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32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32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3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1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32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32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32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3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64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32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3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64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32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32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32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3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32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3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32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32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32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32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32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32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E1027/D1027</f>
        <v>1.099283142857143</v>
      </c>
      <c r="P1027" s="5">
        <f t="shared" ref="P1027:P1090" si="97">E1027/L1027</f>
        <v>71.848571428571432</v>
      </c>
      <c r="Q1027" t="str">
        <f t="shared" ref="Q1027:Q1090" si="98">MID(N1027,1,FIND("/",N1027,1)-1)</f>
        <v>music</v>
      </c>
      <c r="R1027" t="str">
        <f t="shared" ref="R1027:R1090" si="99">MID(N1027,FIND("/",N1027,1)+1,200)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32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1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32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32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3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3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3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32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3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32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3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3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48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32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32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32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3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32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32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3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32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32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3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E1091/D1091</f>
        <v>7.8266666666666665E-2</v>
      </c>
      <c r="P1091" s="5">
        <f t="shared" ref="P1091:P1154" si="103">E1091/L1091</f>
        <v>23.959183673469386</v>
      </c>
      <c r="Q1091" t="str">
        <f t="shared" ref="Q1091:Q1154" si="104">MID(N1091,1,FIND("/",N1091,1)-1)</f>
        <v>games</v>
      </c>
      <c r="R1091" t="str">
        <f t="shared" ref="R1091:R1154" si="105">MID(N1091,FIND("/",N1091,1)+1,200)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32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32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3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32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3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32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32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32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32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48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32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3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32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32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32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3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32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32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48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32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3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32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32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32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1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E1155/D1155</f>
        <v>6.2500000000000003E-3</v>
      </c>
      <c r="P1155" s="5">
        <f t="shared" ref="P1155:P1218" si="109">E1155/L1155</f>
        <v>50</v>
      </c>
      <c r="Q1155" t="str">
        <f t="shared" ref="Q1155:Q1218" si="110">MID(N1155,1,FIND("/",N1155,1)-1)</f>
        <v>food</v>
      </c>
      <c r="R1155" t="str">
        <f t="shared" ref="R1155:R1218" si="111">MID(N1155,FIND("/",N1155,1)+1,200)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32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3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32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32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32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32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32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32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32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32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32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32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3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32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3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32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48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32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32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32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3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16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32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1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3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32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E1219/D1219</f>
        <v>1.026</v>
      </c>
      <c r="P1219" s="5">
        <f t="shared" ref="P1219:P1282" si="115">E1219/L1219</f>
        <v>148.57377049180329</v>
      </c>
      <c r="Q1219" t="str">
        <f t="shared" ref="Q1219:Q1282" si="116">MID(N1219,1,FIND("/",N1219,1)-1)</f>
        <v>photography</v>
      </c>
      <c r="R1219" t="str">
        <f t="shared" ref="R1219:R1282" si="117">MID(N1219,FIND("/",N1219,1)+1,200)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3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32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32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32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32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32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32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3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3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32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32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32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32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32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3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32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32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48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32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32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32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3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32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E1283/D1283</f>
        <v>1.1071428571428572</v>
      </c>
      <c r="P1283" s="5">
        <f t="shared" ref="P1283:P1346" si="121">E1283/L1283</f>
        <v>104.72972972972973</v>
      </c>
      <c r="Q1283" t="str">
        <f t="shared" ref="Q1283:Q1346" si="122">MID(N1283,1,FIND("/",N1283,1)-1)</f>
        <v>music</v>
      </c>
      <c r="R1283" t="str">
        <f t="shared" ref="R1283:R1346" si="123">MID(N1283,FIND("/",N1283,1)+1,200)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32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32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32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3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16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32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32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32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32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32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32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48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32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32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32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32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3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32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32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32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3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32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32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1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32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3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E1347/D1347</f>
        <v>1.25</v>
      </c>
      <c r="P1347" s="5">
        <f t="shared" ref="P1347:P1410" si="127">E1347/L1347</f>
        <v>53.571428571428569</v>
      </c>
      <c r="Q1347" t="str">
        <f t="shared" ref="Q1347:Q1410" si="128">MID(N1347,1,FIND("/",N1347,1)-1)</f>
        <v>publishing</v>
      </c>
      <c r="R1347" t="str">
        <f t="shared" ref="R1347:R1410" si="129">MID(N1347,FIND("/",N1347,1)+1,200)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32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3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32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32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32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3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32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3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3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16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32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3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32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32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32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32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3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32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32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32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32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3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E1411/D1411</f>
        <v>0</v>
      </c>
      <c r="P1411" s="5" t="e">
        <f t="shared" ref="P1411:P1474" si="133">E1411/L1411</f>
        <v>#DIV/0!</v>
      </c>
      <c r="Q1411" t="str">
        <f t="shared" ref="Q1411:Q1474" si="134">MID(N1411,1,FIND("/",N1411,1)-1)</f>
        <v>publishing</v>
      </c>
      <c r="R1411" t="str">
        <f t="shared" ref="R1411:R1474" si="135">MID(N1411,FIND("/",N1411,1)+1,200)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32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32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32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32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3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32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3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32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32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3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32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32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32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3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16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32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32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32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3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E1475/D1475</f>
        <v>1.20516</v>
      </c>
      <c r="P1475" s="5">
        <f t="shared" ref="P1475:P1538" si="139">E1475/L1475</f>
        <v>38.462553191489363</v>
      </c>
      <c r="Q1475" t="str">
        <f t="shared" ref="Q1475:Q1538" si="140">MID(N1475,1,FIND("/",N1475,1)-1)</f>
        <v>publishing</v>
      </c>
      <c r="R1475" t="str">
        <f t="shared" ref="R1475:R1538" si="141">MID(N1475,FIND("/",N1475,1)+1,200)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32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32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32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32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3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32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32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32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3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3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32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32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32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32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32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32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3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3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3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E1539/D1539</f>
        <v>1.7989999999999999</v>
      </c>
      <c r="P1539" s="5">
        <f t="shared" ref="P1539:P1602" si="145">E1539/L1539</f>
        <v>96.375</v>
      </c>
      <c r="Q1539" t="str">
        <f t="shared" ref="Q1539:Q1602" si="146">MID(N1539,1,FIND("/",N1539,1)-1)</f>
        <v>photography</v>
      </c>
      <c r="R1539" t="str">
        <f t="shared" ref="R1539:R1602" si="147">MID(N1539,FIND("/",N1539,1)+1,200)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32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32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3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32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32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32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32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32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32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3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32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32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32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3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32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32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32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3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32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32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32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16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1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1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32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32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E1603/D1603</f>
        <v>1.082492</v>
      </c>
      <c r="P1603" s="5">
        <f t="shared" ref="P1603:P1666" si="151">E1603/L1603</f>
        <v>48.325535714285714</v>
      </c>
      <c r="Q1603" t="str">
        <f t="shared" ref="Q1603:Q1666" si="152">MID(N1603,1,FIND("/",N1603,1)-1)</f>
        <v>music</v>
      </c>
      <c r="R1603" t="str">
        <f t="shared" ref="R1603:R1666" si="153">MID(N1603,FIND("/",N1603,1)+1,200)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3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32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32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32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32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32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32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16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32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32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1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32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32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32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3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32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3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32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32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48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32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4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32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32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E1667/D1667</f>
        <v>1.1945714285714286</v>
      </c>
      <c r="P1667" s="5">
        <f t="shared" ref="P1667:P1730" si="157">E1667/L1667</f>
        <v>44.956989247311824</v>
      </c>
      <c r="Q1667" t="str">
        <f t="shared" ref="Q1667:Q1730" si="158">MID(N1667,1,FIND("/",N1667,1)-1)</f>
        <v>music</v>
      </c>
      <c r="R1667" t="str">
        <f t="shared" ref="R1667:R1730" si="159">MID(N1667,FIND("/",N1667,1)+1,200)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32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3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3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32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32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48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32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32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32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32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32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4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32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32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32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3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32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32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32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32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32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32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32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E1731/D1731</f>
        <v>0</v>
      </c>
      <c r="P1731" s="5" t="e">
        <f t="shared" ref="P1731:P1794" si="163">E1731/L1731</f>
        <v>#DIV/0!</v>
      </c>
      <c r="Q1731" t="str">
        <f t="shared" ref="Q1731:Q1794" si="164">MID(N1731,1,FIND("/",N1731,1)-1)</f>
        <v>music</v>
      </c>
      <c r="R1731" t="str">
        <f t="shared" ref="R1731:R1794" si="165">MID(N1731,FIND("/",N1731,1)+1,200)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32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32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32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32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32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32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32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32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32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32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3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32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32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32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32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3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32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3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32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32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32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32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32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E1795/D1795</f>
        <v>1.3333333333333334E-2</v>
      </c>
      <c r="P1795" s="5">
        <f t="shared" ref="P1795:P1858" si="169">E1795/L1795</f>
        <v>20</v>
      </c>
      <c r="Q1795" t="str">
        <f t="shared" ref="Q1795:Q1858" si="170">MID(N1795,1,FIND("/",N1795,1)-1)</f>
        <v>photography</v>
      </c>
      <c r="R1795" t="str">
        <f t="shared" ref="R1795:R1858" si="171">MID(N1795,FIND("/",N1795,1)+1,200)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32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32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32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32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32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1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32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32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32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32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32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32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32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32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32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32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32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3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32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32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3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32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3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32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32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3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32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E1859/D1859</f>
        <v>1</v>
      </c>
      <c r="P1859" s="5">
        <f t="shared" ref="P1859:P1922" si="175">E1859/L1859</f>
        <v>136.36363636363637</v>
      </c>
      <c r="Q1859" t="str">
        <f t="shared" ref="Q1859:Q1922" si="176">MID(N1859,1,FIND("/",N1859,1)-1)</f>
        <v>music</v>
      </c>
      <c r="R1859" t="str">
        <f t="shared" ref="R1859:R1922" si="177">MID(N1859,FIND("/",N1859,1)+1,200)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32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3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32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32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32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3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32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32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32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32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32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32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32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3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32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32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3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32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32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32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3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32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32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1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E1923/D1923</f>
        <v>1.3680000000000001</v>
      </c>
      <c r="P1923" s="5">
        <f t="shared" ref="P1923:P1986" si="181">E1923/L1923</f>
        <v>54</v>
      </c>
      <c r="Q1923" t="str">
        <f t="shared" ref="Q1923:Q1986" si="182">MID(N1923,1,FIND("/",N1923,1)-1)</f>
        <v>music</v>
      </c>
      <c r="R1923" t="str">
        <f t="shared" ref="R1923:R1986" si="183">MID(N1923,FIND("/",N1923,1)+1,200)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32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32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32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3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32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32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32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32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32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1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32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32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32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32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32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32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32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E1987/D1987</f>
        <v>3.1875000000000001E-2</v>
      </c>
      <c r="P1987" s="5">
        <f t="shared" ref="P1987:P2050" si="187">E1987/L1987</f>
        <v>12.75</v>
      </c>
      <c r="Q1987" t="str">
        <f t="shared" ref="Q1987:Q2050" si="188">MID(N1987,1,FIND("/",N1987,1)-1)</f>
        <v>photography</v>
      </c>
      <c r="R1987" t="str">
        <f t="shared" ref="R1987:R2050" si="189">MID(N1987,FIND("/",N1987,1)+1,200)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32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3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16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32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3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3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32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32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32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32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32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32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32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3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3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1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3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16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32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32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32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32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E2051/D2051</f>
        <v>1.2019070000000001</v>
      </c>
      <c r="P2051" s="5">
        <f t="shared" ref="P2051:P2114" si="193">E2051/L2051</f>
        <v>80.991037735849048</v>
      </c>
      <c r="Q2051" t="str">
        <f t="shared" ref="Q2051:Q2114" si="194">MID(N2051,1,FIND("/",N2051,1)-1)</f>
        <v>technology</v>
      </c>
      <c r="R2051" t="str">
        <f t="shared" ref="R2051:R2114" si="195">MID(N2051,FIND("/",N2051,1)+1,200)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32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3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32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32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32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16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32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32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3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32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32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32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32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32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32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3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3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32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32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32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32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32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3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32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32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1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32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32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3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32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1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E2115/D2115</f>
        <v>1.0485714285714285</v>
      </c>
      <c r="P2115" s="5">
        <f t="shared" ref="P2115:P2178" si="199">E2115/L2115</f>
        <v>68.598130841121488</v>
      </c>
      <c r="Q2115" t="str">
        <f t="shared" ref="Q2115:Q2178" si="200">MID(N2115,1,FIND("/",N2115,1)-1)</f>
        <v>music</v>
      </c>
      <c r="R2115" t="str">
        <f t="shared" ref="R2115:R2178" si="201">MID(N2115,FIND("/",N2115,1)+1,200)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32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32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32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32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48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32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32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32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3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32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32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32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32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32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32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32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16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32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32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32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32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32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32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E2179/D2179</f>
        <v>1.0012000000000001</v>
      </c>
      <c r="P2179" s="5">
        <f t="shared" ref="P2179:P2242" si="205">E2179/L2179</f>
        <v>65.868421052631575</v>
      </c>
      <c r="Q2179" t="str">
        <f t="shared" ref="Q2179:Q2242" si="206">MID(N2179,1,FIND("/",N2179,1)-1)</f>
        <v>music</v>
      </c>
      <c r="R2179" t="str">
        <f t="shared" ref="R2179:R2242" si="207">MID(N2179,FIND("/",N2179,1)+1,200)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32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32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32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1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32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1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3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32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32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32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32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32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3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32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32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32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32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3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3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32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32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32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32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32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32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E2243/D2243</f>
        <v>8.0640000000000001</v>
      </c>
      <c r="P2243" s="5">
        <f t="shared" ref="P2243:P2306" si="211">E2243/L2243</f>
        <v>49.472392638036808</v>
      </c>
      <c r="Q2243" t="str">
        <f t="shared" ref="Q2243:Q2306" si="212">MID(N2243,1,FIND("/",N2243,1)-1)</f>
        <v>games</v>
      </c>
      <c r="R2243" t="str">
        <f t="shared" ref="R2243:R2306" si="213">MID(N2243,FIND("/",N2243,1)+1,200)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32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32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32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32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32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3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32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32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32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32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3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3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32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32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32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32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32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32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32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32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32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32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32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32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32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3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E2307/D2307</f>
        <v>1.0122777777777778</v>
      </c>
      <c r="P2307" s="5">
        <f t="shared" ref="P2307:P2370" si="217">E2307/L2307</f>
        <v>109.10778443113773</v>
      </c>
      <c r="Q2307" t="str">
        <f t="shared" ref="Q2307:Q2370" si="218">MID(N2307,1,FIND("/",N2307,1)-1)</f>
        <v>music</v>
      </c>
      <c r="R2307" t="str">
        <f t="shared" ref="R2307:R2370" si="219">MID(N2307,FIND("/",N2307,1)+1,200)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32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32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32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32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32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32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48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32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3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32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32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32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32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32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32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3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32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32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32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3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32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3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32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32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32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32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32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32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32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E2371/D2371</f>
        <v>0</v>
      </c>
      <c r="P2371" s="5" t="e">
        <f t="shared" ref="P2371:P2434" si="223">E2371/L2371</f>
        <v>#DIV/0!</v>
      </c>
      <c r="Q2371" t="str">
        <f t="shared" ref="Q2371:Q2434" si="224">MID(N2371,1,FIND("/",N2371,1)-1)</f>
        <v>technology</v>
      </c>
      <c r="R2371" t="str">
        <f t="shared" ref="R2371:R2434" si="225">MID(N2371,FIND("/",N2371,1)+1,200)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3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32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32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32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32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32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3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3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3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32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32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32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32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32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3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32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32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3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32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1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1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32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3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32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3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E2435/D2435</f>
        <v>0</v>
      </c>
      <c r="P2435" s="5" t="e">
        <f t="shared" ref="P2435:P2498" si="229">E2435/L2435</f>
        <v>#DIV/0!</v>
      </c>
      <c r="Q2435" t="str">
        <f t="shared" ref="Q2435:Q2498" si="230">MID(N2435,1,FIND("/",N2435,1)-1)</f>
        <v>food</v>
      </c>
      <c r="R2435" t="str">
        <f t="shared" ref="R2435:R2498" si="231">MID(N2435,FIND("/",N2435,1)+1,200)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32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1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3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3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32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32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32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32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32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32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32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32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32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32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32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32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32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3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32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32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32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32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E2499/D2499</f>
        <v>1.127715</v>
      </c>
      <c r="P2499" s="5">
        <f t="shared" ref="P2499:P2562" si="235">E2499/L2499</f>
        <v>80.551071428571419</v>
      </c>
      <c r="Q2499" t="str">
        <f t="shared" ref="Q2499:Q2562" si="236">MID(N2499,1,FIND("/",N2499,1)-1)</f>
        <v>music</v>
      </c>
      <c r="R2499" t="str">
        <f t="shared" ref="R2499:R2562" si="237">MID(N2499,FIND("/",N2499,1)+1,200)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32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32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32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32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32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3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3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32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32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3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32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32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32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3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48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3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3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32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32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32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32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32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32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32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32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3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32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E2563/D2563</f>
        <v>0</v>
      </c>
      <c r="P2563" s="5" t="e">
        <f t="shared" ref="P2563:P2626" si="241">E2563/L2563</f>
        <v>#DIV/0!</v>
      </c>
      <c r="Q2563" t="str">
        <f t="shared" ref="Q2563:Q2626" si="242">MID(N2563,1,FIND("/",N2563,1)-1)</f>
        <v>food</v>
      </c>
      <c r="R2563" t="str">
        <f t="shared" ref="R2563:R2626" si="243">MID(N2563,FIND("/",N2563,1)+1,200)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16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32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32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32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32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3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32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3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32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3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3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32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32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32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1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32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3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3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32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32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32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1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3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32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32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32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32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32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3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32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3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32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32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3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E2627/D2627</f>
        <v>9.56</v>
      </c>
      <c r="P2627" s="5">
        <f t="shared" ref="P2627:P2690" si="247">E2627/L2627</f>
        <v>27.576923076923077</v>
      </c>
      <c r="Q2627" t="str">
        <f t="shared" ref="Q2627:Q2690" si="248">MID(N2627,1,FIND("/",N2627,1)-1)</f>
        <v>technology</v>
      </c>
      <c r="R2627" t="str">
        <f t="shared" ref="R2627:R2690" si="249">MID(N2627,FIND("/",N2627,1)+1,200)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32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32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3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3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32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32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32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32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32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32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32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3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32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32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32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3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32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32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32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48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32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32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32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32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32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32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16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E2691/D2691</f>
        <v>2.8571428571428571E-5</v>
      </c>
      <c r="P2691" s="5">
        <f t="shared" ref="P2691:P2754" si="253">E2691/L2691</f>
        <v>1</v>
      </c>
      <c r="Q2691" t="str">
        <f t="shared" ref="Q2691:Q2754" si="254">MID(N2691,1,FIND("/",N2691,1)-1)</f>
        <v>food</v>
      </c>
      <c r="R2691" t="str">
        <f t="shared" ref="R2691:R2754" si="255">MID(N2691,FIND("/",N2691,1)+1,200)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3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32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32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32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32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3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1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32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32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32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32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32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32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3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32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32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3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32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1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3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16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3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48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32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32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32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E2755/D2755</f>
        <v>0.19</v>
      </c>
      <c r="P2755" s="5">
        <f t="shared" ref="P2755:P2818" si="259">E2755/L2755</f>
        <v>47.5</v>
      </c>
      <c r="Q2755" t="str">
        <f t="shared" ref="Q2755:Q2818" si="260">MID(N2755,1,FIND("/",N2755,1)-1)</f>
        <v>publishing</v>
      </c>
      <c r="R2755" t="str">
        <f t="shared" ref="R2755:R2818" si="261">MID(N2755,FIND("/",N2755,1)+1,200)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32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32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1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32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32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3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3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32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3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32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32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32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48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32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32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1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3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32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48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32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32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3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32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32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48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32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32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32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32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32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32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32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32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E2819/D2819</f>
        <v>1.3</v>
      </c>
      <c r="P2819" s="5">
        <f t="shared" ref="P2819:P2882" si="265">E2819/L2819</f>
        <v>23.636363636363637</v>
      </c>
      <c r="Q2819" t="str">
        <f t="shared" ref="Q2819:Q2882" si="266">MID(N2819,1,FIND("/",N2819,1)-1)</f>
        <v>theater</v>
      </c>
      <c r="R2819" t="str">
        <f t="shared" ref="R2819:R2882" si="267">MID(N2819,FIND("/",N2819,1)+1,200)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3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32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32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32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32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48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3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3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32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3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32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32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3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32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3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32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48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3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32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32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3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32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32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32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32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32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3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E2883/D2883</f>
        <v>0</v>
      </c>
      <c r="P2883" s="5" t="e">
        <f t="shared" ref="P2883:P2946" si="271">E2883/L2883</f>
        <v>#DIV/0!</v>
      </c>
      <c r="Q2883" t="str">
        <f t="shared" ref="Q2883:Q2946" si="272">MID(N2883,1,FIND("/",N2883,1)-1)</f>
        <v>theater</v>
      </c>
      <c r="R2883" t="str">
        <f t="shared" ref="R2883:R2946" si="273">MID(N2883,FIND("/",N2883,1)+1,200)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32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32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32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3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32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32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32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48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3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32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32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32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32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32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32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32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32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32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32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32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32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32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E2947/D2947</f>
        <v>0</v>
      </c>
      <c r="P2947" s="5" t="e">
        <f t="shared" ref="P2947:P3010" si="277">E2947/L2947</f>
        <v>#DIV/0!</v>
      </c>
      <c r="Q2947" t="str">
        <f t="shared" ref="Q2947:Q3010" si="278">MID(N2947,1,FIND("/",N2947,1)-1)</f>
        <v>theater</v>
      </c>
      <c r="R2947" t="str">
        <f t="shared" ref="R2947:R3010" si="279">MID(N2947,FIND("/",N2947,1)+1,200)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32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48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32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3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32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32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32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32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3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32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32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32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32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32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3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32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32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32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3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32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32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32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32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32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3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1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32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E3011/D3011</f>
        <v>1.19756</v>
      </c>
      <c r="P3011" s="5">
        <f t="shared" ref="P3011:P3074" si="283">E3011/L3011</f>
        <v>233.8984375</v>
      </c>
      <c r="Q3011" t="str">
        <f t="shared" ref="Q3011:Q3074" si="284">MID(N3011,1,FIND("/",N3011,1)-1)</f>
        <v>theater</v>
      </c>
      <c r="R3011" t="str">
        <f t="shared" ref="R3011:R3074" si="285">MID(N3011,FIND("/",N3011,1)+1,200)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32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3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32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32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32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32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32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48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32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32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32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32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32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32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32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32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32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3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32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E3075/D3075</f>
        <v>2.3035714285714285E-4</v>
      </c>
      <c r="P3075" s="5">
        <f t="shared" ref="P3075:P3138" si="289">E3075/L3075</f>
        <v>92.142857142857139</v>
      </c>
      <c r="Q3075" t="str">
        <f t="shared" ref="Q3075:Q3138" si="290">MID(N3075,1,FIND("/",N3075,1)-1)</f>
        <v>theater</v>
      </c>
      <c r="R3075" t="str">
        <f t="shared" ref="R3075:R3138" si="291">MID(N3075,FIND("/",N3075,1)+1,200)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48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32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16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32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3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3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4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32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32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32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32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32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32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3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32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32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32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32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64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1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3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32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E3139/D3139</f>
        <v>3.3333333333333333E-2</v>
      </c>
      <c r="P3139" s="5">
        <f t="shared" ref="P3139:P3202" si="295">E3139/L3139</f>
        <v>50</v>
      </c>
      <c r="Q3139" t="str">
        <f t="shared" ref="Q3139:Q3202" si="296">MID(N3139,1,FIND("/",N3139,1)-1)</f>
        <v>theater</v>
      </c>
      <c r="R3139" t="str">
        <f t="shared" ref="R3139:R3202" si="297">MID(N3139,FIND("/",N3139,1)+1,200)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4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48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3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32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1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48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3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32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3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32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3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1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32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32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3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32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32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4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32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32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3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32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32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32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32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32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32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E3203/D3203</f>
        <v>1.2500000000000001E-2</v>
      </c>
      <c r="P3203" s="5">
        <f t="shared" ref="P3203:P3266" si="301">E3203/L3203</f>
        <v>12.5</v>
      </c>
      <c r="Q3203" t="str">
        <f t="shared" ref="Q3203:Q3266" si="302">MID(N3203,1,FIND("/",N3203,1)-1)</f>
        <v>theater</v>
      </c>
      <c r="R3203" t="str">
        <f t="shared" ref="R3203:R3266" si="303">MID(N3203,FIND("/",N3203,1)+1,200)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32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3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32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32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32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32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3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32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1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3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32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32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32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32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32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48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32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32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32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32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16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3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32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32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E3267/D3267</f>
        <v>1.64</v>
      </c>
      <c r="P3267" s="5">
        <f t="shared" ref="P3267:P3330" si="307">E3267/L3267</f>
        <v>70.285714285714292</v>
      </c>
      <c r="Q3267" t="str">
        <f t="shared" ref="Q3267:Q3330" si="308">MID(N3267,1,FIND("/",N3267,1)-1)</f>
        <v>theater</v>
      </c>
      <c r="R3267" t="str">
        <f t="shared" ref="R3267:R3330" si="309">MID(N3267,FIND("/",N3267,1)+1,200)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32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32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32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32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32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32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32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4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3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3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32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3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32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32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3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3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3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32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32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32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4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16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32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32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E3331/D3331</f>
        <v>1.1679999999999999</v>
      </c>
      <c r="P3331" s="5">
        <f t="shared" ref="P3331:P3394" si="313">E3331/L3331</f>
        <v>44.92307692307692</v>
      </c>
      <c r="Q3331" t="str">
        <f t="shared" ref="Q3331:Q3394" si="314">MID(N3331,1,FIND("/",N3331,1)-1)</f>
        <v>theater</v>
      </c>
      <c r="R3331" t="str">
        <f t="shared" ref="R3331:R3394" si="315">MID(N3331,FIND("/",N3331,1)+1,200)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3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32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32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32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32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32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32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32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32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32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32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32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32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32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32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32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32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3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32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3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3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32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E3395/D3395</f>
        <v>1.0580000000000001</v>
      </c>
      <c r="P3395" s="5">
        <f t="shared" ref="P3395:P3458" si="319">E3395/L3395</f>
        <v>36.06818181818182</v>
      </c>
      <c r="Q3395" t="str">
        <f t="shared" ref="Q3395:Q3458" si="320">MID(N3395,1,FIND("/",N3395,1)-1)</f>
        <v>theater</v>
      </c>
      <c r="R3395" t="str">
        <f t="shared" ref="R3395:R3458" si="321">MID(N3395,FIND("/",N3395,1)+1,200)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32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32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32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32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32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32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32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3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3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32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32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3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32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32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32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3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32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32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32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3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32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32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3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32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32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3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32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32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E3459/D3459</f>
        <v>1.4019999999999999</v>
      </c>
      <c r="P3459" s="5">
        <f t="shared" ref="P3459:P3522" si="325">E3459/L3459</f>
        <v>50.981818181818184</v>
      </c>
      <c r="Q3459" t="str">
        <f t="shared" ref="Q3459:Q3522" si="326">MID(N3459,1,FIND("/",N3459,1)-1)</f>
        <v>theater</v>
      </c>
      <c r="R3459" t="str">
        <f t="shared" ref="R3459:R3522" si="327">MID(N3459,FIND("/",N3459,1)+1,200)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32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32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3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32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32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32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32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32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32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32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32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3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3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32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32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32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3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32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32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32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32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32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32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E3523/D3523</f>
        <v>1.6942857142857144</v>
      </c>
      <c r="P3523" s="5">
        <f t="shared" ref="P3523:P3586" si="331">E3523/L3523</f>
        <v>45.615384615384613</v>
      </c>
      <c r="Q3523" t="str">
        <f t="shared" ref="Q3523:Q3586" si="332">MID(N3523,1,FIND("/",N3523,1)-1)</f>
        <v>theater</v>
      </c>
      <c r="R3523" t="str">
        <f t="shared" ref="R3523:R3586" si="333">MID(N3523,FIND("/",N3523,1)+1,200)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32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3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32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32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3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32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32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32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32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32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32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32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3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32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32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32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32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32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3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6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32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E3587/D3587</f>
        <v>1.1911764705882353</v>
      </c>
      <c r="P3587" s="5">
        <f t="shared" ref="P3587:P3650" si="337">E3587/L3587</f>
        <v>176.08695652173913</v>
      </c>
      <c r="Q3587" t="str">
        <f t="shared" ref="Q3587:Q3650" si="338">MID(N3587,1,FIND("/",N3587,1)-1)</f>
        <v>theater</v>
      </c>
      <c r="R3587" t="str">
        <f t="shared" ref="R3587:R3650" si="339">MID(N3587,FIND("/",N3587,1)+1,200)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3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32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32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32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32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32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32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32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32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32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32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32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3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3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3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64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32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3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32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3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64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3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48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32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32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3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3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E3651/D3651</f>
        <v>1.04</v>
      </c>
      <c r="P3651" s="5">
        <f t="shared" ref="P3651:P3714" si="343">E3651/L3651</f>
        <v>97.5</v>
      </c>
      <c r="Q3651" t="str">
        <f t="shared" ref="Q3651:Q3714" si="344">MID(N3651,1,FIND("/",N3651,1)-1)</f>
        <v>theater</v>
      </c>
      <c r="R3651" t="str">
        <f t="shared" ref="R3651:R3714" si="345">MID(N3651,FIND("/",N3651,1)+1,200)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32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32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32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32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32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32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48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32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32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32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32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32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32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32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1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3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32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32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3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32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32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E3715/D3715</f>
        <v>1.0149999999999999</v>
      </c>
      <c r="P3715" s="5">
        <f t="shared" ref="P3715:P3778" si="349">E3715/L3715</f>
        <v>106.84210526315789</v>
      </c>
      <c r="Q3715" t="str">
        <f t="shared" ref="Q3715:Q3778" si="350">MID(N3715,1,FIND("/",N3715,1)-1)</f>
        <v>theater</v>
      </c>
      <c r="R3715" t="str">
        <f t="shared" ref="R3715:R3778" si="351">MID(N3715,FIND("/",N3715,1)+1,200)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32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32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32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1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1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32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32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32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3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32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3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32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32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32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32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32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32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32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1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16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3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32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3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32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32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3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3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32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E3779/D3779</f>
        <v>1.4319999999999999</v>
      </c>
      <c r="P3779" s="5">
        <f t="shared" ref="P3779:P3842" si="355">E3779/L3779</f>
        <v>48.542372881355931</v>
      </c>
      <c r="Q3779" t="str">
        <f t="shared" ref="Q3779:Q3842" si="356">MID(N3779,1,FIND("/",N3779,1)-1)</f>
        <v>theater</v>
      </c>
      <c r="R3779" t="str">
        <f t="shared" ref="R3779:R3842" si="357">MID(N3779,FIND("/",N3779,1)+1,200)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16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32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32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32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32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32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64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32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32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32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32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3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3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3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32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32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32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32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3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32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4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32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32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32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48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3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32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32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E3843/D3843</f>
        <v>8.72E-2</v>
      </c>
      <c r="P3843" s="5">
        <f t="shared" ref="P3843:P3906" si="361">E3843/L3843</f>
        <v>25.647058823529413</v>
      </c>
      <c r="Q3843" t="str">
        <f t="shared" ref="Q3843:Q3906" si="362">MID(N3843,1,FIND("/",N3843,1)-1)</f>
        <v>theater</v>
      </c>
      <c r="R3843" t="str">
        <f t="shared" ref="R3843:R3906" si="363">MID(N3843,FIND("/",N3843,1)+1,200)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3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32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3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32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32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3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32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32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3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32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3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32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32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3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32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32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3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48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32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32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E3907/D3907</f>
        <v>0.11533333333333333</v>
      </c>
      <c r="P3907" s="5">
        <f t="shared" ref="P3907:P3970" si="367">E3907/L3907</f>
        <v>24.714285714285715</v>
      </c>
      <c r="Q3907" t="str">
        <f t="shared" ref="Q3907:Q3970" si="368">MID(N3907,1,FIND("/",N3907,1)-1)</f>
        <v>theater</v>
      </c>
      <c r="R3907" t="str">
        <f t="shared" ref="R3907:R3970" si="369">MID(N3907,FIND("/",N3907,1)+1,200)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32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32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32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32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32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32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32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32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32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32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3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3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32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32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32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32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3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32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48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32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3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3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32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32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32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3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3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32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32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32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32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3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32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E3971/D3971</f>
        <v>7.4690265486725665E-2</v>
      </c>
      <c r="P3971" s="5">
        <f t="shared" ref="P3971:P4034" si="373">E3971/L3971</f>
        <v>35.166666666666664</v>
      </c>
      <c r="Q3971" t="str">
        <f t="shared" ref="Q3971:Q4034" si="374">MID(N3971,1,FIND("/",N3971,1)-1)</f>
        <v>theater</v>
      </c>
      <c r="R3971" t="str">
        <f t="shared" ref="R3971:R4034" si="375">MID(N3971,FIND("/",N3971,1)+1,200)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3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32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48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32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16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32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32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32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32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32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3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32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32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32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32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32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3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3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3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32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32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32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3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32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E4035/D4035</f>
        <v>0.25698702928870293</v>
      </c>
      <c r="P4035" s="5">
        <f t="shared" ref="P4035:P4098" si="379">E4035/L4035</f>
        <v>65.340319148936175</v>
      </c>
      <c r="Q4035" t="str">
        <f t="shared" ref="Q4035:Q4098" si="380">MID(N4035,1,FIND("/",N4035,1)-1)</f>
        <v>theater</v>
      </c>
      <c r="R4035" t="str">
        <f t="shared" ref="R4035:R4098" si="381">MID(N4035,FIND("/",N4035,1)+1,200)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32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32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32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32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3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3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32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48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32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3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32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32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32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3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32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3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32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32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32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32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32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32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32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E4099/D4099</f>
        <v>0</v>
      </c>
      <c r="P4099" s="5" t="e">
        <f t="shared" ref="P4099:P4115" si="385">E4099/L4099</f>
        <v>#DIV/0!</v>
      </c>
      <c r="Q4099" t="str">
        <f t="shared" ref="Q4099:Q4115" si="386">MID(N4099,1,FIND("/",N4099,1)-1)</f>
        <v>theater</v>
      </c>
      <c r="R4099" t="str">
        <f t="shared" ref="R4099:R4115" si="387">MID(N4099,FIND("/",N4099,1)+1,200)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32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32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32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32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32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32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3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896B29A8-8E68-084B-BF22-8124FDD9098E}"/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7128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03C42-3C84-6348-A171-C4A027C157C7}">
  <dimension ref="A1:F14"/>
  <sheetViews>
    <sheetView workbookViewId="0">
      <selection activeCell="C6" sqref="C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8322</v>
      </c>
      <c r="B3" s="6" t="s">
        <v>8323</v>
      </c>
    </row>
    <row r="4" spans="1:6" x14ac:dyDescent="0.2">
      <c r="A4" s="6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8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8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8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8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8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8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8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8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8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8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72490-F742-9B48-BFB1-5D8BCDC03781}"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2" spans="1:6" x14ac:dyDescent="0.2">
      <c r="A2" s="6" t="s">
        <v>8367</v>
      </c>
      <c r="B2" t="s">
        <v>8310</v>
      </c>
    </row>
    <row r="4" spans="1:6" x14ac:dyDescent="0.2">
      <c r="A4" s="6" t="s">
        <v>8322</v>
      </c>
      <c r="B4" s="6" t="s">
        <v>8323</v>
      </c>
    </row>
    <row r="5" spans="1:6" x14ac:dyDescent="0.2">
      <c r="A5" s="6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8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8" t="s">
        <v>8325</v>
      </c>
      <c r="B7" s="7"/>
      <c r="C7" s="7"/>
      <c r="D7" s="7">
        <v>20</v>
      </c>
      <c r="E7" s="7"/>
      <c r="F7" s="7">
        <v>20</v>
      </c>
    </row>
    <row r="8" spans="1:6" x14ac:dyDescent="0.2">
      <c r="A8" s="8" t="s">
        <v>8326</v>
      </c>
      <c r="B8" s="7"/>
      <c r="C8" s="7"/>
      <c r="D8" s="7">
        <v>24</v>
      </c>
      <c r="E8" s="7"/>
      <c r="F8" s="7">
        <v>24</v>
      </c>
    </row>
    <row r="9" spans="1:6" x14ac:dyDescent="0.2">
      <c r="A9" s="8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8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8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8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8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8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8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8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8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8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8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8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8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8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8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8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8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8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8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8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8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8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8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8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8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8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8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8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8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8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8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8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8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8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8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8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8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">
      <c r="A47" s="8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4B977-93E5-F245-8D34-5BF6531EDD02}">
  <dimension ref="A1:E18"/>
  <sheetViews>
    <sheetView workbookViewId="0">
      <selection activeCell="P5" sqref="P5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8367</v>
      </c>
      <c r="B1" t="s">
        <v>8310</v>
      </c>
    </row>
    <row r="2" spans="1:5" x14ac:dyDescent="0.2">
      <c r="A2" s="6" t="s">
        <v>8380</v>
      </c>
      <c r="B2" t="s">
        <v>8310</v>
      </c>
    </row>
    <row r="4" spans="1:5" x14ac:dyDescent="0.2">
      <c r="A4" s="6" t="s">
        <v>8381</v>
      </c>
      <c r="B4" s="6" t="s">
        <v>8323</v>
      </c>
    </row>
    <row r="5" spans="1:5" x14ac:dyDescent="0.2">
      <c r="A5" s="6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1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">
      <c r="A7" s="11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">
      <c r="A8" s="11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11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">
      <c r="A10" s="11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">
      <c r="A11" s="11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11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11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11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11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11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">
      <c r="A17" s="11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11" t="s">
        <v>8321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753C9-B6BE-FC45-9F0F-8FC5C36070D2}">
  <dimension ref="A1:H13"/>
  <sheetViews>
    <sheetView workbookViewId="0"/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ht="32" x14ac:dyDescent="0.2">
      <c r="A1" s="2" t="s">
        <v>8382</v>
      </c>
      <c r="B1" s="2" t="s">
        <v>8383</v>
      </c>
      <c r="C1" s="2" t="s">
        <v>8384</v>
      </c>
      <c r="D1" s="2" t="s">
        <v>8385</v>
      </c>
      <c r="E1" s="2" t="s">
        <v>8386</v>
      </c>
      <c r="F1" s="2" t="s">
        <v>8387</v>
      </c>
      <c r="G1" s="2" t="s">
        <v>8388</v>
      </c>
      <c r="H1" s="2" t="s">
        <v>8389</v>
      </c>
    </row>
    <row r="2" spans="1:8" x14ac:dyDescent="0.2">
      <c r="A2" t="s">
        <v>8390</v>
      </c>
      <c r="B2">
        <f>COUNTIFS('Full Table'!$F$2:$F$4115,"successful",'Full Table'!$D$2:$D$4115,"&lt;1000")</f>
        <v>322</v>
      </c>
      <c r="C2">
        <f>COUNTIFS('Full Table'!$F$2:$F$4115,"failed",'Full Table'!$D$2:$D$4115,"&lt;1000")</f>
        <v>113</v>
      </c>
      <c r="D2">
        <f>COUNTIFS('Full Table'!$F$2:$F$4115,"canceled",'Full Table'!$D$2:$D$4115,"&lt;1000")</f>
        <v>18</v>
      </c>
      <c r="E2">
        <f>SUM(B2:D2)</f>
        <v>453</v>
      </c>
      <c r="F2" s="9">
        <f>B2/$E2</f>
        <v>0.71081677704194257</v>
      </c>
      <c r="G2" s="9">
        <f t="shared" ref="G2:H13" si="0">C2/$E2</f>
        <v>0.24944812362030905</v>
      </c>
      <c r="H2" s="9">
        <f t="shared" si="0"/>
        <v>3.9735099337748346E-2</v>
      </c>
    </row>
    <row r="3" spans="1:8" x14ac:dyDescent="0.2">
      <c r="A3" t="s">
        <v>8391</v>
      </c>
      <c r="B3">
        <f>COUNTIFS('Full Table'!$F$2:$F$4115,"successful",'Full Table'!$D$2:$D$4115,"&gt;=1000",'Full Table'!$D$2:$D$4115,"&lt;5000")</f>
        <v>932</v>
      </c>
      <c r="C3">
        <f>COUNTIFS('Full Table'!$F$2:$F$4115,"failed",'Full Table'!$D$2:$D$4115,"&gt;=1000",'Full Table'!$D$2:$D$4115,"&lt;5000")</f>
        <v>420</v>
      </c>
      <c r="D3">
        <f>COUNTIFS('Full Table'!$F$2:$F$4115,"canceled",'Full Table'!$D$2:$D$4115,"&gt;=1000",'Full Table'!$D$2:$D$4115,"&lt;5000")</f>
        <v>60</v>
      </c>
      <c r="E3">
        <f t="shared" ref="E3:E13" si="1">SUM(B3:D3)</f>
        <v>1412</v>
      </c>
      <c r="F3" s="9">
        <f t="shared" ref="F3:F13" si="2">B3/$E3</f>
        <v>0.66005665722379603</v>
      </c>
      <c r="G3" s="9">
        <f t="shared" si="0"/>
        <v>0.29745042492917845</v>
      </c>
      <c r="H3" s="9">
        <f t="shared" si="0"/>
        <v>4.2492917847025496E-2</v>
      </c>
    </row>
    <row r="4" spans="1:8" x14ac:dyDescent="0.2">
      <c r="A4" t="s">
        <v>8392</v>
      </c>
      <c r="B4">
        <f>COUNTIFS('Full Table'!$F$2:$F$4115,"successful",'Full Table'!$D$2:$D$4115,"&gt;=5000",'Full Table'!$D$2:$D$4115,"&lt;10000")</f>
        <v>381</v>
      </c>
      <c r="C4">
        <f>COUNTIFS('Full Table'!$F$2:$F$4115,"failed",'Full Table'!$D$2:$D$4115,"&gt;=5000",'Full Table'!$D$2:$D$4115,"&lt;10000")</f>
        <v>283</v>
      </c>
      <c r="D4">
        <f>COUNTIFS('Full Table'!$F$2:$F$4115,"canceled",'Full Table'!$D$2:$D$4115,"&gt;=5000",'Full Table'!$D$2:$D$4115,"&lt;10000")</f>
        <v>52</v>
      </c>
      <c r="E4">
        <f t="shared" si="1"/>
        <v>716</v>
      </c>
      <c r="F4" s="9">
        <f t="shared" si="2"/>
        <v>0.53212290502793291</v>
      </c>
      <c r="G4" s="9">
        <f t="shared" si="0"/>
        <v>0.39525139664804471</v>
      </c>
      <c r="H4" s="9">
        <f t="shared" si="0"/>
        <v>7.2625698324022353E-2</v>
      </c>
    </row>
    <row r="5" spans="1:8" x14ac:dyDescent="0.2">
      <c r="A5" t="s">
        <v>8393</v>
      </c>
      <c r="B5">
        <f>COUNTIFS('Full Table'!$F$2:$F$4115,"successful",'Full Table'!$D$2:$D$4115,"&gt;=10000",'Full Table'!$D$2:$D$4115,"&lt;15000")</f>
        <v>168</v>
      </c>
      <c r="C5">
        <f>COUNTIFS('Full Table'!$F$2:$F$4115,"failed",'Full Table'!$D$2:$D$4115,"&gt;=10000",'Full Table'!$D$2:$D$4115,"&lt;15000")</f>
        <v>144</v>
      </c>
      <c r="D5">
        <f>COUNTIFS('Full Table'!$F$2:$F$4115,"canceled",'Full Table'!$D$2:$D$4115,"&gt;=10000",'Full Table'!$D$2:$D$4115,"&lt;15000")</f>
        <v>40</v>
      </c>
      <c r="E5">
        <f t="shared" si="1"/>
        <v>352</v>
      </c>
      <c r="F5" s="9">
        <f t="shared" si="2"/>
        <v>0.47727272727272729</v>
      </c>
      <c r="G5" s="9">
        <f t="shared" si="0"/>
        <v>0.40909090909090912</v>
      </c>
      <c r="H5" s="9">
        <f t="shared" si="0"/>
        <v>0.11363636363636363</v>
      </c>
    </row>
    <row r="6" spans="1:8" x14ac:dyDescent="0.2">
      <c r="A6" t="s">
        <v>8394</v>
      </c>
      <c r="B6">
        <f>COUNTIFS('Full Table'!$F$2:$F$4115,"successful",'Full Table'!$D$2:$D$4115,"&gt;=15000",'Full Table'!$D$2:$D$4115,"&lt;20000")</f>
        <v>94</v>
      </c>
      <c r="C6">
        <f>COUNTIFS('Full Table'!$F$2:$F$4115,"failed",'Full Table'!$D$2:$D$4115,"&gt;=15000",'Full Table'!$D$2:$D$4115,"&lt;20000")</f>
        <v>90</v>
      </c>
      <c r="D6">
        <f>COUNTIFS('Full Table'!$F$2:$F$4115,"canceled",'Full Table'!$D$2:$D$4115,"&gt;=15000",'Full Table'!$D$2:$D$4115,"&lt;20000")</f>
        <v>17</v>
      </c>
      <c r="E6">
        <f t="shared" si="1"/>
        <v>201</v>
      </c>
      <c r="F6" s="9">
        <f t="shared" si="2"/>
        <v>0.46766169154228854</v>
      </c>
      <c r="G6" s="9">
        <f t="shared" si="0"/>
        <v>0.44776119402985076</v>
      </c>
      <c r="H6" s="9">
        <f t="shared" si="0"/>
        <v>8.45771144278607E-2</v>
      </c>
    </row>
    <row r="7" spans="1:8" x14ac:dyDescent="0.2">
      <c r="A7" t="s">
        <v>8395</v>
      </c>
      <c r="B7">
        <f>COUNTIFS('Full Table'!$F$2:$F$4115,"successful",'Full Table'!$D$2:$D$4115,"&gt;=20000",'Full Table'!$D$2:$D$4115,"&lt;25000")</f>
        <v>62</v>
      </c>
      <c r="C7">
        <f>COUNTIFS('Full Table'!$F$2:$F$4115,"failed",'Full Table'!$D$2:$D$4115,"&gt;=20000",'Full Table'!$D$2:$D$4115,"&lt;25000")</f>
        <v>72</v>
      </c>
      <c r="D7">
        <f>COUNTIFS('Full Table'!$F$2:$F$4115,"canceled",'Full Table'!$D$2:$D$4115,"&gt;=20000",'Full Table'!$D$2:$D$4115,"&lt;25000")</f>
        <v>14</v>
      </c>
      <c r="E7">
        <f t="shared" si="1"/>
        <v>148</v>
      </c>
      <c r="F7" s="9">
        <f t="shared" si="2"/>
        <v>0.41891891891891891</v>
      </c>
      <c r="G7" s="9">
        <f t="shared" si="0"/>
        <v>0.48648648648648651</v>
      </c>
      <c r="H7" s="9">
        <f t="shared" si="0"/>
        <v>9.45945945945946E-2</v>
      </c>
    </row>
    <row r="8" spans="1:8" x14ac:dyDescent="0.2">
      <c r="A8" t="s">
        <v>8396</v>
      </c>
      <c r="B8">
        <f>COUNTIFS('Full Table'!$F$2:$F$4115,"successful",'Full Table'!$D$2:$D$4115,"&gt;=25000",'Full Table'!$D$2:$D$4115,"&lt;30000")</f>
        <v>55</v>
      </c>
      <c r="C8">
        <f>COUNTIFS('Full Table'!$F$2:$F$4115,"failed",'Full Table'!$D$2:$D$4115,"&gt;=25000",'Full Table'!$D$2:$D$4115,"&lt;30000")</f>
        <v>64</v>
      </c>
      <c r="D8">
        <f>COUNTIFS('Full Table'!$F$2:$F$4115,"canceled",'Full Table'!$D$2:$D$4115,"&gt;=25000",'Full Table'!$D$2:$D$4115,"&lt;30000")</f>
        <v>18</v>
      </c>
      <c r="E8">
        <f t="shared" si="1"/>
        <v>137</v>
      </c>
      <c r="F8" s="9">
        <f t="shared" si="2"/>
        <v>0.40145985401459855</v>
      </c>
      <c r="G8" s="9">
        <f t="shared" si="0"/>
        <v>0.46715328467153283</v>
      </c>
      <c r="H8" s="9">
        <f t="shared" si="0"/>
        <v>0.13138686131386862</v>
      </c>
    </row>
    <row r="9" spans="1:8" x14ac:dyDescent="0.2">
      <c r="A9" t="s">
        <v>8397</v>
      </c>
      <c r="B9">
        <f>COUNTIFS('Full Table'!$F$2:$F$4115,"successful",'Full Table'!$D$2:$D$4115,"&gt;=30000",'Full Table'!$D$2:$D$4115,"&lt;35000")</f>
        <v>32</v>
      </c>
      <c r="C9">
        <f>COUNTIFS('Full Table'!$F$2:$F$4115,"failed",'Full Table'!$D$2:$D$4115,"&gt;=30000",'Full Table'!$D$2:$D$4115,"&lt;35000")</f>
        <v>37</v>
      </c>
      <c r="D9">
        <f>COUNTIFS('Full Table'!$F$2:$F$4115,"canceled",'Full Table'!$D$2:$D$4115,"&gt;=30000",'Full Table'!$D$2:$D$4115,"&lt;35000")</f>
        <v>13</v>
      </c>
      <c r="E9">
        <f t="shared" si="1"/>
        <v>82</v>
      </c>
      <c r="F9" s="9">
        <f t="shared" si="2"/>
        <v>0.3902439024390244</v>
      </c>
      <c r="G9" s="9">
        <f t="shared" si="0"/>
        <v>0.45121951219512196</v>
      </c>
      <c r="H9" s="9">
        <f t="shared" si="0"/>
        <v>0.15853658536585366</v>
      </c>
    </row>
    <row r="10" spans="1:8" x14ac:dyDescent="0.2">
      <c r="A10" t="s">
        <v>8398</v>
      </c>
      <c r="B10">
        <f>COUNTIFS('Full Table'!$F$2:$F$4115,"successful",'Full Table'!$D$2:$D$4115,"&gt;=35000",'Full Table'!$D$2:$D$4115,"&lt;40000")</f>
        <v>26</v>
      </c>
      <c r="C10">
        <f>COUNTIFS('Full Table'!$F$2:$F$4115,"failed",'Full Table'!$D$2:$D$4115,"&gt;=35000",'Full Table'!$D$2:$D$4115,"&lt;40000")</f>
        <v>22</v>
      </c>
      <c r="D10">
        <f>COUNTIFS('Full Table'!$F$2:$F$4115,"canceled",'Full Table'!$D$2:$D$4115,"&gt;=35000",'Full Table'!$D$2:$D$4115,"&lt;40000")</f>
        <v>7</v>
      </c>
      <c r="E10">
        <f t="shared" si="1"/>
        <v>55</v>
      </c>
      <c r="F10" s="9">
        <f t="shared" si="2"/>
        <v>0.47272727272727272</v>
      </c>
      <c r="G10" s="9">
        <f t="shared" si="0"/>
        <v>0.4</v>
      </c>
      <c r="H10" s="9">
        <f t="shared" si="0"/>
        <v>0.12727272727272726</v>
      </c>
    </row>
    <row r="11" spans="1:8" x14ac:dyDescent="0.2">
      <c r="A11" t="s">
        <v>8399</v>
      </c>
      <c r="B11">
        <f>COUNTIFS('Full Table'!$F$2:$F$4115,"successful",'Full Table'!$D$2:$D$4115,"&gt;=40000",'Full Table'!$D$2:$D$4115,"&lt;45000")</f>
        <v>21</v>
      </c>
      <c r="C11">
        <f>COUNTIFS('Full Table'!$F$2:$F$4115,"failed",'Full Table'!$D$2:$D$4115,"&gt;=40000",'Full Table'!$D$2:$D$4115,"&lt;45000")</f>
        <v>16</v>
      </c>
      <c r="D11">
        <f>COUNTIFS('Full Table'!$F$2:$F$4115,"canceled",'Full Table'!$D$2:$D$4115,"&gt;=40000",'Full Table'!$D$2:$D$4115,"&lt;45000")</f>
        <v>6</v>
      </c>
      <c r="E11">
        <f t="shared" si="1"/>
        <v>43</v>
      </c>
      <c r="F11" s="9">
        <f t="shared" si="2"/>
        <v>0.48837209302325579</v>
      </c>
      <c r="G11" s="9">
        <f t="shared" si="0"/>
        <v>0.37209302325581395</v>
      </c>
      <c r="H11" s="9">
        <f t="shared" si="0"/>
        <v>0.13953488372093023</v>
      </c>
    </row>
    <row r="12" spans="1:8" x14ac:dyDescent="0.2">
      <c r="A12" t="s">
        <v>8400</v>
      </c>
      <c r="B12">
        <f>COUNTIFS('Full Table'!$F$2:$F$4115,"successful",'Full Table'!$D$2:$D$4115,"&gt;=45000",'Full Table'!$D$2:$D$4115,"&lt;50000")</f>
        <v>6</v>
      </c>
      <c r="C12">
        <f>COUNTIFS('Full Table'!$F$2:$F$4115,"failed",'Full Table'!$D$2:$D$4115,"&gt;=45000",'Full Table'!$D$2:$D$4115,"&lt;50000")</f>
        <v>11</v>
      </c>
      <c r="D12">
        <f>COUNTIFS('Full Table'!$F$2:$F$4115,"canceled",'Full Table'!$D$2:$D$4115,"&gt;=45000",'Full Table'!$D$2:$D$4115,"&lt;50000")</f>
        <v>4</v>
      </c>
      <c r="E12">
        <f t="shared" si="1"/>
        <v>21</v>
      </c>
      <c r="F12" s="9">
        <f t="shared" si="2"/>
        <v>0.2857142857142857</v>
      </c>
      <c r="G12" s="9">
        <f t="shared" si="0"/>
        <v>0.52380952380952384</v>
      </c>
      <c r="H12" s="9">
        <f t="shared" si="0"/>
        <v>0.19047619047619047</v>
      </c>
    </row>
    <row r="13" spans="1:8" x14ac:dyDescent="0.2">
      <c r="A13" t="s">
        <v>8401</v>
      </c>
      <c r="B13">
        <f>COUNTIFS('Full Table'!$F$2:$F$4115,"successful",'Full Table'!$D$2:$D$4115,"&gt;=50000")</f>
        <v>86</v>
      </c>
      <c r="C13">
        <f>COUNTIFS('Full Table'!$F$2:$F$4115,"failed",'Full Table'!$D$2:$D$4115,"&gt;=50000")</f>
        <v>258</v>
      </c>
      <c r="D13">
        <f>COUNTIFS('Full Table'!$F$2:$F$4115,"canceled",'Full Table'!$D$2:$D$4115,"&gt;=50000")</f>
        <v>100</v>
      </c>
      <c r="E13">
        <f t="shared" si="1"/>
        <v>444</v>
      </c>
      <c r="F13" s="9">
        <f t="shared" si="2"/>
        <v>0.19369369369369369</v>
      </c>
      <c r="G13" s="9">
        <f t="shared" si="0"/>
        <v>0.58108108108108103</v>
      </c>
      <c r="H13" s="9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Table</vt:lpstr>
      <vt:lpstr>Category Stats</vt:lpstr>
      <vt:lpstr>SubCategory Stats</vt:lpstr>
      <vt:lpstr>Launch Date Outcomes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Agustin Gonzalez</cp:lastModifiedBy>
  <dcterms:created xsi:type="dcterms:W3CDTF">2017-04-20T15:17:24Z</dcterms:created>
  <dcterms:modified xsi:type="dcterms:W3CDTF">2019-01-28T18:54:45Z</dcterms:modified>
</cp:coreProperties>
</file>