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merlangair-my.sharepoint.com/personal/erwinerian_cemerlangair_onmicrosoft_com/Documents/Lampiran/2023/List Komputer Catalog Nasional/"/>
    </mc:Choice>
  </mc:AlternateContent>
  <xr:revisionPtr revIDLastSave="857" documentId="8_{34CE1037-2E04-4EBC-9506-DFEED745D7C1}" xr6:coauthVersionLast="47" xr6:coauthVersionMax="47" xr10:uidLastSave="{E98DD0AA-847B-490E-BD47-FBFD065DF092}"/>
  <bookViews>
    <workbookView xWindow="-108" yWindow="-108" windowWidth="23256" windowHeight="12456" xr2:uid="{7BF5158C-7E9C-40F3-8AF6-0C3B4BE4D5F8}"/>
  </bookViews>
  <sheets>
    <sheet name="Acer" sheetId="1" r:id="rId1"/>
    <sheet name="Axio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6" i="1"/>
  <c r="O6" i="1" l="1"/>
  <c r="N6" i="1"/>
  <c r="N11" i="1"/>
  <c r="G48" i="1"/>
  <c r="F49" i="1"/>
  <c r="H49" i="1"/>
  <c r="G49" i="1"/>
  <c r="F50" i="1"/>
  <c r="H50" i="1"/>
  <c r="G50" i="1"/>
  <c r="F51" i="1"/>
  <c r="H51" i="1"/>
  <c r="G51" i="1"/>
  <c r="F52" i="1"/>
  <c r="H52" i="1"/>
  <c r="G52" i="1"/>
  <c r="F53" i="1"/>
  <c r="H53" i="1"/>
  <c r="G53" i="1"/>
  <c r="F54" i="1"/>
  <c r="H54" i="1"/>
  <c r="G54" i="1"/>
  <c r="F55" i="1"/>
  <c r="H55" i="1"/>
  <c r="G55" i="1"/>
  <c r="F56" i="1"/>
  <c r="H56" i="1"/>
  <c r="G56" i="1"/>
  <c r="F57" i="1"/>
  <c r="H57" i="1"/>
  <c r="H48" i="1"/>
  <c r="I49" i="1"/>
  <c r="I50" i="1"/>
  <c r="I51" i="1"/>
  <c r="I52" i="1"/>
  <c r="I53" i="1"/>
  <c r="I54" i="1"/>
  <c r="I55" i="1"/>
  <c r="I56" i="1"/>
  <c r="I57" i="1"/>
  <c r="I48" i="1"/>
  <c r="G57" i="1"/>
  <c r="L29" i="1"/>
  <c r="N29" i="1"/>
  <c r="L14" i="1"/>
  <c r="N14" i="1"/>
  <c r="L17" i="1"/>
  <c r="N17" i="1"/>
  <c r="M12" i="1"/>
  <c r="L12" i="1"/>
  <c r="M28" i="1"/>
  <c r="U19" i="2"/>
  <c r="R19" i="2"/>
  <c r="Q19" i="2"/>
  <c r="R13" i="2"/>
  <c r="S19" i="2"/>
  <c r="T19" i="2"/>
  <c r="P19" i="2"/>
  <c r="S13" i="2"/>
  <c r="T13" i="2"/>
  <c r="U13" i="2"/>
  <c r="Q13" i="2"/>
  <c r="P13" i="2"/>
  <c r="P17" i="1"/>
  <c r="P18" i="1"/>
  <c r="P20" i="1"/>
  <c r="P21" i="1"/>
  <c r="P22" i="1"/>
  <c r="P19" i="1"/>
  <c r="L9" i="1"/>
  <c r="N9" i="1"/>
  <c r="O9" i="1"/>
  <c r="L13" i="1"/>
  <c r="N13" i="1"/>
  <c r="O13" i="1"/>
  <c r="O44" i="2"/>
  <c r="O43" i="2"/>
  <c r="O42" i="2"/>
  <c r="O48" i="2"/>
  <c r="O47" i="2"/>
  <c r="O41" i="2"/>
  <c r="O46" i="2"/>
  <c r="O45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26" i="1"/>
  <c r="M27" i="1"/>
  <c r="M32" i="1"/>
  <c r="L11" i="1"/>
  <c r="O11" i="1"/>
  <c r="O29" i="1"/>
  <c r="L19" i="1"/>
  <c r="N19" i="1"/>
  <c r="O19" i="1"/>
  <c r="O17" i="1"/>
  <c r="O14" i="1"/>
  <c r="L7" i="1"/>
  <c r="N7" i="1"/>
  <c r="O7" i="1"/>
  <c r="L5" i="1"/>
  <c r="N5" i="1"/>
  <c r="O5" i="1"/>
  <c r="L32" i="1"/>
  <c r="L31" i="1"/>
  <c r="L30" i="1"/>
  <c r="L27" i="1"/>
  <c r="L28" i="1"/>
  <c r="L26" i="1"/>
  <c r="L25" i="1"/>
  <c r="L22" i="1"/>
  <c r="L24" i="1"/>
  <c r="L23" i="1"/>
  <c r="L21" i="1"/>
  <c r="L20" i="1"/>
  <c r="L18" i="1"/>
  <c r="L16" i="1"/>
  <c r="L15" i="1"/>
  <c r="L10" i="1"/>
  <c r="L8" i="1"/>
  <c r="L6" i="1"/>
  <c r="L4" i="1"/>
  <c r="L3" i="1"/>
</calcChain>
</file>

<file path=xl/sharedStrings.xml><?xml version="1.0" encoding="utf-8"?>
<sst xmlns="http://schemas.openxmlformats.org/spreadsheetml/2006/main" count="657" uniqueCount="215">
  <si>
    <t>No</t>
  </si>
  <si>
    <t>Nama Produk</t>
  </si>
  <si>
    <t>Garansi</t>
  </si>
  <si>
    <t>Processor</t>
  </si>
  <si>
    <t>RAM</t>
  </si>
  <si>
    <t>Storage</t>
  </si>
  <si>
    <t xml:space="preserve">Ukuran Layar </t>
  </si>
  <si>
    <t>VGA</t>
  </si>
  <si>
    <t>Sistem Operasi</t>
  </si>
  <si>
    <t>Travelmate P214 Core-i5 (TMP214/0005)</t>
  </si>
  <si>
    <t>Travelmate P214 Core-i7 (TMP214/0006)</t>
  </si>
  <si>
    <t>Travelmate P214 Core-i5 (TMP214/0034)</t>
  </si>
  <si>
    <t>TRAVELMATE P214 CORE-I7 (TMP214/0011)</t>
  </si>
  <si>
    <t>Travelmate P214 Core-i7 (TMP214/0016)</t>
  </si>
  <si>
    <t>Travelmate P214 Core-i3 (TMP214/0001)</t>
  </si>
  <si>
    <t>Travelmate P214 Core i5 (TMP214/0022)</t>
  </si>
  <si>
    <t>Travelmate P214 Core i7 (TMP214/0026)</t>
  </si>
  <si>
    <t>Travelmate P214 Core i3 (TMP214/0027)</t>
  </si>
  <si>
    <t>32GB eMMC</t>
  </si>
  <si>
    <t>VGA Intel UHD Graphics 600</t>
  </si>
  <si>
    <t>Layar 11.6inch</t>
  </si>
  <si>
    <t>Chrome OS + Chrome EDU</t>
  </si>
  <si>
    <t xml:space="preserve">Garansi 3/3/0 (Part/Labor(jasa)/Onsite) </t>
  </si>
  <si>
    <t>Intel Celeron N4020 processor (Dual-Core, 4MB Cache, Base Frequency 1.1GHz)</t>
  </si>
  <si>
    <t>Laptop Acer Chroombook CB311_9HT Celeron N4020</t>
  </si>
  <si>
    <t>8GB DDR4</t>
  </si>
  <si>
    <t>512GB SSD</t>
  </si>
  <si>
    <t>Intel Graphics</t>
  </si>
  <si>
    <t>14inch</t>
  </si>
  <si>
    <t>Garansi 2 tahun part &amp; 3 tahun labor</t>
  </si>
  <si>
    <t>W11Home</t>
  </si>
  <si>
    <t>Intel Core i5-1135G7</t>
  </si>
  <si>
    <t>Intel Core i7-1165G7</t>
  </si>
  <si>
    <t>14 Inch</t>
  </si>
  <si>
    <t>16GB DDR4</t>
  </si>
  <si>
    <t>4 GB LPDDR4</t>
  </si>
  <si>
    <t>W11Pro</t>
  </si>
  <si>
    <t xml:space="preserve"> Garansi 2 tahun part &amp; 3 tahun labor</t>
  </si>
  <si>
    <t>1TB SSD</t>
  </si>
  <si>
    <t>VGA 2GB</t>
  </si>
  <si>
    <t>4GB DDR4</t>
  </si>
  <si>
    <t>1TB HDD</t>
  </si>
  <si>
    <t>Intel UHD Graphics</t>
  </si>
  <si>
    <t>Intel Core i3-1115G4</t>
  </si>
  <si>
    <t>256GB SSD</t>
  </si>
  <si>
    <t>Harga Tayang</t>
  </si>
  <si>
    <t>Veriton Z4 AIO - Core i5 (VZ4/0032)</t>
  </si>
  <si>
    <t>Veriton M - Core i7 (VM/0018)</t>
  </si>
  <si>
    <t>Veriton Z4 AIO - Core i3 (VZ4/0040)</t>
  </si>
  <si>
    <t>Veriton X - Core i5 (VX/0013)</t>
  </si>
  <si>
    <t>Veriton Z4 AIO - Core i7 (VZ4/0033)</t>
  </si>
  <si>
    <t>Veriton M - Core i7 (VM/0009)</t>
  </si>
  <si>
    <t>Veriton X - Core i3 (VX/0025)</t>
  </si>
  <si>
    <t>Veriton Z4 AIO - Core i3 (VZ4/0031)</t>
  </si>
  <si>
    <t>Veriton X - Core i7 (VX/0023)</t>
  </si>
  <si>
    <t>Veriton X - Core i3 (VX/0020)</t>
  </si>
  <si>
    <t>Veriton X - Core i5 (VX/0024)</t>
  </si>
  <si>
    <t>Veriton X - Core i5 (VX/0021)</t>
  </si>
  <si>
    <t>Veriton X - Core i7 (VX/0006)</t>
  </si>
  <si>
    <t>Veriton N4 Core-i3 (VN4/0001)</t>
  </si>
  <si>
    <t>Veriton N4 Core-i7 (VN4/0006)</t>
  </si>
  <si>
    <t>Veriton M - Core i5 (VM/0003)</t>
  </si>
  <si>
    <t>Garansi 3 tahun part &amp; labor</t>
  </si>
  <si>
    <t>256GB SSD + 1TB SATA</t>
  </si>
  <si>
    <t>Integrated VGA</t>
  </si>
  <si>
    <t>21.5"Full HD</t>
  </si>
  <si>
    <t>Intel Core i7-12700</t>
  </si>
  <si>
    <t>23.8 Display</t>
  </si>
  <si>
    <t>Intel Core i5-12400</t>
  </si>
  <si>
    <t>Intel Core i7 12700</t>
  </si>
  <si>
    <t xml:space="preserve"> 256GB SSD+2TB HDD</t>
  </si>
  <si>
    <t>VGA 6GB</t>
  </si>
  <si>
    <t>Intel Core i7-12700 (12 Cores/speed 2.1GHz - up to 4.90GHz/25MB Cache)</t>
  </si>
  <si>
    <t>8GB</t>
  </si>
  <si>
    <t>19.5 LCD</t>
  </si>
  <si>
    <t>1 TB SSD</t>
  </si>
  <si>
    <t>256GB SSD, 1TB HDD</t>
  </si>
  <si>
    <t>256GB SSD 1TB HDD</t>
  </si>
  <si>
    <t>21.5 inch</t>
  </si>
  <si>
    <t>Intel Core i3-12100 (Up to 4.30 GHz, 12MB cache)</t>
  </si>
  <si>
    <t>Intel Core i3-12100</t>
  </si>
  <si>
    <t>256GB SSD+1TB</t>
  </si>
  <si>
    <t>19.5 inch LCD</t>
  </si>
  <si>
    <t xml:space="preserve"> 21.5 inch FHD</t>
  </si>
  <si>
    <t>Intel Core i5-12500</t>
  </si>
  <si>
    <t>2TB HDD</t>
  </si>
  <si>
    <t>21.5 Inch LCD</t>
  </si>
  <si>
    <t>Intel Core i5-12400 (6 Cores/speed 2.50GHz - up to 4.40GHz/18MB Cache)</t>
  </si>
  <si>
    <t>Veriton Z4 AIO - CORE I7 (VZ4/0083)</t>
  </si>
  <si>
    <t>Veriton X - CORE I7 (VX/0076)</t>
  </si>
  <si>
    <t xml:space="preserve">8GB DDR4 </t>
  </si>
  <si>
    <t>Harga Dealer</t>
  </si>
  <si>
    <t>Veriton Z4 AIO - CORE I7 (VZ4/0028)</t>
  </si>
  <si>
    <t>Margin</t>
  </si>
  <si>
    <t>Persentasi</t>
  </si>
  <si>
    <t>TKDN</t>
  </si>
  <si>
    <t>MyPC One Pro K3-24 (8N2)</t>
  </si>
  <si>
    <t>MyPC One Pro K7-24 (16N9)</t>
  </si>
  <si>
    <t>MyPC One Pro K5-24 (8N5)</t>
  </si>
  <si>
    <t>MyPC One Pro K5 (8N5)</t>
  </si>
  <si>
    <t>MyPC One Pro K3-24 (8N5)</t>
  </si>
  <si>
    <t>MyPC One Pro K5 (16N9)</t>
  </si>
  <si>
    <t>MyPC One Pro H5 (8S9)</t>
  </si>
  <si>
    <t>MyPC One Pro H5 (8S2)</t>
  </si>
  <si>
    <t>MyPC One Pro H5 (8S5)</t>
  </si>
  <si>
    <t>MyPC One Pro K5(8N2)</t>
  </si>
  <si>
    <t>MyPC One Pro H6 (8S9)</t>
  </si>
  <si>
    <t>MyPC One Pro K3-24 (16N5)</t>
  </si>
  <si>
    <t>MyPC Pro L5 (16N5-22)</t>
  </si>
  <si>
    <t>MyPC Pro J3 (8S1H9-22)</t>
  </si>
  <si>
    <t>MyPC Pro L7 (16S2H9-22)</t>
  </si>
  <si>
    <t>MyPC Pro J3 (4S1-22)</t>
  </si>
  <si>
    <t>MyPC Pro K5 (8S1H9-22)</t>
  </si>
  <si>
    <t>MyPC Pro L5(16S2H9-22)</t>
  </si>
  <si>
    <t>MyPC Pro K7 (8S1H9-22)</t>
  </si>
  <si>
    <t>MyPC Pro J5 (8S2-22)</t>
  </si>
  <si>
    <t>MyPC Pro L3 (16N5-22)</t>
  </si>
  <si>
    <t>MyPC Pro L7V (16N5H19-22-V4)</t>
  </si>
  <si>
    <t>MyPC One Pro H6 (8S2)</t>
  </si>
  <si>
    <t>MyPC One Pro K5-24 (16N9)</t>
  </si>
  <si>
    <t>MyPC One Pro K5-24 (8N2)</t>
  </si>
  <si>
    <t>MyPC One Pro K7Z (16N9)</t>
  </si>
  <si>
    <t>MyPC One Pro K7-24 (8N5)</t>
  </si>
  <si>
    <t>Deskripsi</t>
  </si>
  <si>
    <t>i5-8259U</t>
  </si>
  <si>
    <t>256 GB SSD</t>
  </si>
  <si>
    <t>Integrate d</t>
  </si>
  <si>
    <t>Win 10</t>
  </si>
  <si>
    <t>1 Tahun</t>
  </si>
  <si>
    <t>i3-12100</t>
  </si>
  <si>
    <t>16GB</t>
  </si>
  <si>
    <t>512GB NVME</t>
  </si>
  <si>
    <t>21.5 Inch FHD</t>
  </si>
  <si>
    <t>Integrated</t>
  </si>
  <si>
    <t>Win 11 Pro</t>
  </si>
  <si>
    <t>i5-12400</t>
  </si>
  <si>
    <t>256GB &amp; HDD 1TB</t>
  </si>
  <si>
    <t>512 GB SSD</t>
  </si>
  <si>
    <t>21.5"</t>
  </si>
  <si>
    <r>
      <rPr>
        <sz val="7"/>
        <rFont val="Calibri"/>
        <family val="2"/>
      </rPr>
      <t>All in one Axioo MyPC One Pro H6 (8S2), TKDN+ BMP 40,01 %, Layar 21.5 inch, Processor Intel core i5-8259U, 8GB Ram,
256GB SSD, HD Camera, Windows 10, Keyboard&amp;Mouse, garansi 1 tahun #foto Produk
hanya ilustrasi</t>
    </r>
  </si>
  <si>
    <r>
      <rPr>
        <sz val="7"/>
        <rFont val="Calibri"/>
        <family val="2"/>
      </rPr>
      <t>All in one Axioo MyPC One Pro H6 (8S9), TKDN+ BMP 40,01 %, Layar 21.5 inch, processor intel core i5-8259U, 8GB Ram, 1 TB SSD, HD Cam, windows 10, Keyboard &amp; mouse, garansi
1 tahun # gambar sebagai ilustrasi</t>
    </r>
  </si>
  <si>
    <t>i3-1115G4</t>
  </si>
  <si>
    <t>256 GB NVME</t>
  </si>
  <si>
    <t>23.8"</t>
  </si>
  <si>
    <r>
      <rPr>
        <sz val="7"/>
        <rFont val="Calibri"/>
        <family val="2"/>
      </rPr>
      <t>All in one Axioo MyPC One Pro K3-24 (8N2), TKDN+BMP 40,01%, Layar 23.8 inch, HD Camera, core i3-1115G4, 8GB Ram, 256 GB SSD, Windows 10, Keyboard &amp;Mouse, garansi 1
tahun # gambar sebagai ilustrasi</t>
    </r>
  </si>
  <si>
    <t>512 GB NVME</t>
  </si>
  <si>
    <r>
      <rPr>
        <sz val="7"/>
        <rFont val="Calibri"/>
        <family val="2"/>
      </rPr>
      <t>All in one Axioo MyPC One Pro K3-24 (8N5), TKDN+BMP 40,01%, Layar 23.8 inch, HD Camera, core i3-1115G4, 8GB Ram, 512 GB SSD, Windows 10, Keyboard &amp;Mouse, 1 tahun
garansi # gambar sebagai ilustrasi</t>
    </r>
  </si>
  <si>
    <r>
      <rPr>
        <sz val="7"/>
        <rFont val="Calibri"/>
        <family val="2"/>
      </rPr>
      <t>All in one Axioo MyPC One Pro K3-24 (16N9), TKDN+BMP 40,01%, Layar 23.8 inch, HD Camera, core i3-1115G4, 16GB Ram, 512 GB SSD, Windows 10, Keyboard &amp;Mouse, garansi
1 tahun # gambar sebagai ilustrasi</t>
    </r>
  </si>
  <si>
    <t>i5-1135G7</t>
  </si>
  <si>
    <r>
      <rPr>
        <sz val="7"/>
        <rFont val="Calibri"/>
        <family val="2"/>
      </rPr>
      <t>All in one Axioo MyPC One Pro K5 (8N5), TKDN+BMP 35.51%, Layar 21.5 inch, HD Camera, core i5-1135G7, 8GB Ram, 256GB SSD, Windows 10, Keyboard &amp;Mouse,  1 tahun garansi #
gambar sebagai ilustrasi</t>
    </r>
  </si>
  <si>
    <r>
      <rPr>
        <sz val="7"/>
        <rFont val="Calibri"/>
        <family val="2"/>
      </rPr>
      <t>All in one Axioo MyPC One Pro K5 (8N5), TKDN+BMP 35.51%, Layar 21.5 inch, HD Camera,
core i5-1135G7, 8GB Ram, 512GB SSD, Windows 10, Keyboard &amp;Mouse, 1 tahun garansi # gambar sebagai ilustrasi</t>
    </r>
  </si>
  <si>
    <t>1 TB NVME</t>
  </si>
  <si>
    <r>
      <rPr>
        <sz val="7"/>
        <rFont val="Calibri"/>
        <family val="2"/>
      </rPr>
      <t>All in one Axioo MyPC One Pro K5 (16N5), TKDN+BMP 35.51%, Layar 21.5 inch, HD Camera, core i5-1135G7, 16GB Ram, 1TB SSD, Windows 10, Keyboard &amp;Mouse, 1 tahun garansi #
gambar sebagai ilustrasi</t>
    </r>
  </si>
  <si>
    <r>
      <rPr>
        <sz val="7"/>
        <rFont val="Calibri"/>
        <family val="2"/>
      </rPr>
      <t>All in one Axioo MyPC One Pro K5-24 (8N2), TKDN+BMP 40,01%, Layar 23.8 inch, HD Camera, core i5-1135G7, 8GB Ram, 256GB SSD, Windows 10, Keyboard &amp;Mouse, 1 tahun
garansi # gambar sebagai ilustrasi</t>
    </r>
  </si>
  <si>
    <r>
      <rPr>
        <sz val="7"/>
        <rFont val="Calibri"/>
        <family val="2"/>
      </rPr>
      <t>All in one Axioo MyPC One Pro K5-24 (16N9), TKDN+BMP 40,01%, Layar 23.8 inch, HD Camera, core i5-1135G7, 16GB Ram, 1TB SSD, Windows 10, Keyboard &amp;Mouse, 1 tahun
garansi  # gambar sebagai ilustrasi</t>
    </r>
  </si>
  <si>
    <t>i7-1165G7</t>
  </si>
  <si>
    <r>
      <rPr>
        <sz val="7"/>
        <rFont val="Calibri"/>
        <family val="2"/>
      </rPr>
      <t>All in one Axioo MyPC One Pro K7-24 (8N5), TKDN+BMP 40,01%, Layar 23.8 inch, HD Camera, core i7-1165G7, 8GB Ram, 512GB SSD, Windows 10, Keyboard &amp;Mouse, # gambar
sebagai ilustrasi</t>
    </r>
  </si>
  <si>
    <r>
      <rPr>
        <sz val="7"/>
        <rFont val="Calibri"/>
        <family val="2"/>
      </rPr>
      <t>All in one Axioo MyPC One Pro K7-24 (16N9), TKDN+BMP 40,01%, Layar 23.8 inch, HD Camera, core i7-1165G7, 16GB Ram, 1TB SSD, Windows 10, Keyboard &amp;Mouse, # gambar
sebagai ilustrasi</t>
    </r>
  </si>
  <si>
    <t>27" (4K)</t>
  </si>
  <si>
    <r>
      <rPr>
        <sz val="7"/>
        <rFont val="Calibri"/>
        <family val="2"/>
      </rPr>
      <t>All in one Axioo MyPC One Pro K7Z (16N9), TKDN+BMP 40.01% Layar 27 inch 4K, core i7- 1165G7, 16GB DDR, 1 TB SSD, HD Camera, Keyboard Mouse, Windows 10, Garansi 1 tahun
# gambar sebagai ilustrasi</t>
    </r>
  </si>
  <si>
    <t>i7- 12700F</t>
  </si>
  <si>
    <t>4GB</t>
  </si>
  <si>
    <t>i5-10400</t>
  </si>
  <si>
    <t>Win 10 Pro</t>
  </si>
  <si>
    <t>i5-11400</t>
  </si>
  <si>
    <r>
      <rPr>
        <sz val="7"/>
        <rFont val="Calibri"/>
        <family val="2"/>
      </rPr>
      <t>128 GB
SSD</t>
    </r>
  </si>
  <si>
    <t xml:space="preserve"> i3-10100</t>
  </si>
  <si>
    <t>128GB SSD</t>
  </si>
  <si>
    <t>21,5 inch</t>
  </si>
  <si>
    <t>Windows 10</t>
  </si>
  <si>
    <t>128 GB SSD + 1 TB HDD</t>
  </si>
  <si>
    <t>Harga CAC</t>
  </si>
  <si>
    <t>Mybook Pro K5 (8N2)</t>
  </si>
  <si>
    <t>Mybook Pro H5 (8S5)</t>
  </si>
  <si>
    <t>Mybook Pro K5(8N5)</t>
  </si>
  <si>
    <t>Mybook Pro H5 (8S9)</t>
  </si>
  <si>
    <t>Mybook Pro L5 (16N9)</t>
  </si>
  <si>
    <t>Mybook Pro K7.2 (16N9)</t>
  </si>
  <si>
    <t>Mybook Pro L7 (16N9)</t>
  </si>
  <si>
    <t>Mybook Pro H5 (8S2)</t>
  </si>
  <si>
    <t>Mybook Pro K3 (8N2)</t>
  </si>
  <si>
    <t>Mybook Pro K5 (8N9)</t>
  </si>
  <si>
    <t>Mybook Pro K3 (8N9)</t>
  </si>
  <si>
    <t>MYBOOK PRO K7.2 (8N9)</t>
  </si>
  <si>
    <t>Mybook Pro L7V (16N9)</t>
  </si>
  <si>
    <t>MYBOOK PRO K3 (8N5)</t>
  </si>
  <si>
    <t>Mybook Pro K7.2 (8N5)</t>
  </si>
  <si>
    <t>Mybook Pro K5 (16N9)</t>
  </si>
  <si>
    <t>MYBOOK PRO L5 (8N5)</t>
  </si>
  <si>
    <t>MYBOOK PRO D1 (6S1)</t>
  </si>
  <si>
    <t>MYBOOK PRO K5V (8N5)</t>
  </si>
  <si>
    <r>
      <rPr>
        <sz val="7"/>
        <rFont val="Calibri"/>
        <family val="2"/>
      </rPr>
      <t>All in one Axioo MyPC One Pro H5 (8S2), TKDN+ BMP 40,01 %, Layar 21.5 inch, Processor Intel core i5-8259U, 8GB Ram, 256GB SSD, Windows 10, Keyboard&amp;Mouse, garansi 1 tahun
#foto Produk hanya ilustrasi</t>
    </r>
  </si>
  <si>
    <r>
      <rPr>
        <sz val="7"/>
        <rFont val="Calibri"/>
        <family val="2"/>
      </rPr>
      <t>All in one Axioo MyPC One Pro H5 (8S5), TKDN+ BMP 40,01 %, Layar 21.5 inch, processor intel core i5-8259U, 8GB Ram, 512GB SSD, Windows 10, Keyboard &amp; mouse, Garansi 1
tahun # gambar sebagai ilustrasi</t>
    </r>
  </si>
  <si>
    <r>
      <rPr>
        <sz val="7"/>
        <rFont val="Calibri"/>
        <family val="2"/>
      </rPr>
      <t>All in one Axioo MyPC One Pro H5 (8S9), TKDN+ BMP 40,01 %, Layar 21.5 inch, processor
intel core i5-8259U, 8GB Ram, 1 TB SSD, windows 10, Keyboard &amp; mouse, garansi 1 tahun # gambar sebagai ilustrasi</t>
    </r>
  </si>
  <si>
    <t>14 inch FHD</t>
  </si>
  <si>
    <t>512 GB</t>
  </si>
  <si>
    <t>512 GB NVMe</t>
  </si>
  <si>
    <t>i5-1235U</t>
  </si>
  <si>
    <t>Win 11</t>
  </si>
  <si>
    <t>1 TB NVMe</t>
  </si>
  <si>
    <t>i7-1255U</t>
  </si>
  <si>
    <t>256 GB NVMe</t>
  </si>
  <si>
    <t>i7-1195G7</t>
  </si>
  <si>
    <t>i7-1260P</t>
  </si>
  <si>
    <t>4 GB</t>
  </si>
  <si>
    <t>6GB</t>
  </si>
  <si>
    <t>128 GB</t>
  </si>
  <si>
    <t>Intel N4020</t>
  </si>
  <si>
    <t>DPP</t>
  </si>
  <si>
    <t>Profit</t>
  </si>
  <si>
    <t>Restitusi</t>
  </si>
  <si>
    <t>Total Profit</t>
  </si>
  <si>
    <t>Presentasi</t>
  </si>
  <si>
    <t>TRAVELMATE P214 CORE-I7 (TMP214/0021)</t>
  </si>
  <si>
    <t>All in one Axioo MyPC One Pro K5-24 (8N2), TKDN+BMP 40,01%, Layar 23.8 inch, HD Camera, core i5-1135G7, 8GB Ram, 512GB SSD, Windows 10, Keyboard &amp;Mouse, 1 tahun
garansi  # gambar sebagai ilustrasi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</si>
</sst>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0.000%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7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b/>
      <sz val="7"/>
      <color theme="1"/>
      <name val="Calibri"/>
      <family val="2"/>
    </font>
    <font>
      <sz val="7"/>
      <color theme="1"/>
      <name val="Calibri"/>
      <family val="2"/>
    </font>
    <font>
      <sz val="7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DEDED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42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42" fontId="0" fillId="0" borderId="1" xfId="1" applyFont="1" applyBorder="1"/>
    <xf numFmtId="42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9" fontId="0" fillId="0" borderId="0" xfId="2" applyFont="1"/>
    <xf numFmtId="10" fontId="0" fillId="0" borderId="0" xfId="2" applyNumberFormat="1" applyFont="1"/>
    <xf numFmtId="0" fontId="2" fillId="0" borderId="2" xfId="0" applyFont="1" applyBorder="1"/>
    <xf numFmtId="0" fontId="3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 vertical="top" wrapText="1"/>
    </xf>
    <xf numFmtId="10" fontId="4" fillId="2" borderId="3" xfId="0" applyNumberFormat="1" applyFont="1" applyFill="1" applyBorder="1" applyAlignment="1">
      <alignment horizontal="right" vertical="top" shrinkToFit="1"/>
    </xf>
    <xf numFmtId="10" fontId="4" fillId="2" borderId="1" xfId="0" applyNumberFormat="1" applyFont="1" applyFill="1" applyBorder="1" applyAlignment="1">
      <alignment horizontal="right" vertical="top" shrinkToFi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 indent="1"/>
    </xf>
    <xf numFmtId="0" fontId="6" fillId="0" borderId="1" xfId="0" applyFont="1" applyBorder="1"/>
    <xf numFmtId="0" fontId="7" fillId="3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4" borderId="1" xfId="0" applyFont="1" applyFill="1" applyBorder="1"/>
    <xf numFmtId="0" fontId="3" fillId="3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 indent="2"/>
    </xf>
    <xf numFmtId="0" fontId="7" fillId="0" borderId="1" xfId="0" applyFont="1" applyBorder="1"/>
    <xf numFmtId="0" fontId="3" fillId="3" borderId="1" xfId="0" applyFont="1" applyFill="1" applyBorder="1" applyAlignment="1">
      <alignment horizontal="left" vertical="top" wrapText="1" indent="2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right" vertical="top" wrapText="1" indent="1"/>
    </xf>
    <xf numFmtId="0" fontId="7" fillId="3" borderId="1" xfId="0" applyFont="1" applyFill="1" applyBorder="1" applyAlignment="1">
      <alignment horizontal="right" vertical="top" wrapText="1" indent="1"/>
    </xf>
    <xf numFmtId="0" fontId="7" fillId="4" borderId="1" xfId="0" applyFont="1" applyFill="1" applyBorder="1" applyAlignment="1">
      <alignment horizontal="center" vertical="top"/>
    </xf>
    <xf numFmtId="0" fontId="8" fillId="0" borderId="0" xfId="0" applyFont="1"/>
    <xf numFmtId="10" fontId="4" fillId="2" borderId="3" xfId="0" applyNumberFormat="1" applyFont="1" applyFill="1" applyBorder="1" applyAlignment="1">
      <alignment horizontal="right" vertical="center" shrinkToFi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5" borderId="1" xfId="0" applyFill="1" applyBorder="1"/>
    <xf numFmtId="3" fontId="4" fillId="0" borderId="1" xfId="0" applyNumberFormat="1" applyFont="1" applyBorder="1" applyAlignment="1">
      <alignment horizontal="center" vertical="top" shrinkToFit="1"/>
    </xf>
    <xf numFmtId="0" fontId="3" fillId="6" borderId="1" xfId="0" applyFont="1" applyFill="1" applyBorder="1" applyAlignment="1">
      <alignment horizontal="right" vertical="top" wrapText="1" indent="1"/>
    </xf>
    <xf numFmtId="0" fontId="3" fillId="6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 indent="2"/>
    </xf>
    <xf numFmtId="0" fontId="7" fillId="6" borderId="1" xfId="0" applyFont="1" applyFill="1" applyBorder="1"/>
    <xf numFmtId="10" fontId="7" fillId="6" borderId="1" xfId="0" applyNumberFormat="1" applyFont="1" applyFill="1" applyBorder="1"/>
    <xf numFmtId="3" fontId="4" fillId="0" borderId="4" xfId="0" applyNumberFormat="1" applyFont="1" applyBorder="1" applyAlignment="1">
      <alignment horizontal="center" vertical="top" shrinkToFit="1"/>
    </xf>
    <xf numFmtId="3" fontId="7" fillId="0" borderId="1" xfId="0" applyNumberFormat="1" applyFont="1" applyBorder="1" applyAlignment="1">
      <alignment horizontal="center" vertical="top"/>
    </xf>
    <xf numFmtId="3" fontId="7" fillId="0" borderId="5" xfId="0" applyNumberFormat="1" applyFont="1" applyBorder="1" applyAlignment="1" applyProtection="1">
      <alignment horizontal="center" vertical="top"/>
      <protection locked="0"/>
    </xf>
    <xf numFmtId="3" fontId="5" fillId="7" borderId="1" xfId="0" applyNumberFormat="1" applyFont="1" applyFill="1" applyBorder="1" applyAlignment="1">
      <alignment horizontal="center" vertical="top" shrinkToFit="1"/>
    </xf>
    <xf numFmtId="3" fontId="5" fillId="7" borderId="4" xfId="0" applyNumberFormat="1" applyFont="1" applyFill="1" applyBorder="1" applyAlignment="1">
      <alignment horizontal="center" vertical="top" shrinkToFit="1"/>
    </xf>
    <xf numFmtId="3" fontId="6" fillId="7" borderId="1" xfId="0" applyNumberFormat="1" applyFont="1" applyFill="1" applyBorder="1" applyAlignment="1">
      <alignment horizontal="center" vertical="top"/>
    </xf>
    <xf numFmtId="3" fontId="6" fillId="7" borderId="5" xfId="0" applyNumberFormat="1" applyFont="1" applyFill="1" applyBorder="1" applyAlignment="1">
      <alignment horizontal="center" vertical="top"/>
    </xf>
    <xf numFmtId="0" fontId="7" fillId="5" borderId="1" xfId="0" applyFont="1" applyFill="1" applyBorder="1"/>
    <xf numFmtId="0" fontId="7" fillId="8" borderId="1" xfId="0" applyFont="1" applyFill="1" applyBorder="1"/>
    <xf numFmtId="0" fontId="7" fillId="5" borderId="1" xfId="0" applyFont="1" applyFill="1" applyBorder="1" applyAlignment="1">
      <alignment vertical="center"/>
    </xf>
    <xf numFmtId="42" fontId="0" fillId="0" borderId="0" xfId="1" applyFont="1"/>
    <xf numFmtId="42" fontId="8" fillId="0" borderId="0" xfId="1" applyFont="1"/>
    <xf numFmtId="164" fontId="0" fillId="0" borderId="0" xfId="2" applyNumberFormat="1" applyFont="1"/>
    <xf numFmtId="42" fontId="9" fillId="0" borderId="0" xfId="1" applyFont="1"/>
    <xf numFmtId="42" fontId="9" fillId="0" borderId="0" xfId="0" applyNumberFormat="1" applyFont="1"/>
    <xf numFmtId="164" fontId="9" fillId="0" borderId="0" xfId="2" applyNumberFormat="1" applyFont="1"/>
    <xf numFmtId="10" fontId="0" fillId="0" borderId="1" xfId="2" applyNumberFormat="1" applyFont="1" applyBorder="1"/>
    <xf numFmtId="9" fontId="0" fillId="0" borderId="0" xfId="0" applyNumberFormat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4155-E743-4C38-9D17-4420FA4433F9}">
  <dimension ref="B2:T58"/>
  <sheetViews>
    <sheetView tabSelected="1" topLeftCell="A7" zoomScale="90" zoomScaleNormal="90" workbookViewId="0">
      <selection activeCell="J17" sqref="J17"/>
    </sheetView>
  </sheetViews>
  <sheetFormatPr defaultRowHeight="14.4" x14ac:dyDescent="0.3"/>
  <cols>
    <col min="1" max="1" width="4.5546875" customWidth="1"/>
    <col min="2" max="2" width="5.109375" customWidth="1"/>
    <col min="3" max="3" width="37.88671875" customWidth="1"/>
    <col min="4" max="4" width="19.5546875" customWidth="1"/>
    <col min="5" max="5" width="16.77734375" customWidth="1"/>
    <col min="6" max="6" width="21.109375" customWidth="1"/>
    <col min="7" max="7" width="13" bestFit="1" customWidth="1"/>
    <col min="8" max="8" width="20" customWidth="1"/>
    <col min="9" max="9" width="15.77734375" customWidth="1"/>
    <col min="10" max="10" width="35" customWidth="1"/>
    <col min="11" max="12" width="14.5546875" bestFit="1" customWidth="1"/>
    <col min="13" max="14" width="16.77734375" customWidth="1"/>
    <col min="15" max="15" width="12.5546875" bestFit="1" customWidth="1"/>
    <col min="16" max="16" width="15.33203125" bestFit="1" customWidth="1"/>
    <col min="17" max="18" width="11" bestFit="1" customWidth="1"/>
    <col min="19" max="20" width="12.5546875" bestFit="1" customWidth="1"/>
  </cols>
  <sheetData>
    <row r="2" spans="2:20" x14ac:dyDescent="0.3">
      <c r="B2" s="6" t="s">
        <v>0</v>
      </c>
      <c r="C2" s="6" t="s">
        <v>1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2</v>
      </c>
      <c r="K2" s="6" t="s">
        <v>45</v>
      </c>
      <c r="L2" s="7">
        <v>0.09</v>
      </c>
      <c r="M2" s="6" t="s">
        <v>91</v>
      </c>
      <c r="N2" s="10" t="s">
        <v>93</v>
      </c>
      <c r="O2" s="10" t="s">
        <v>94</v>
      </c>
    </row>
    <row r="3" spans="2:20" x14ac:dyDescent="0.3">
      <c r="B3" s="2">
        <v>1</v>
      </c>
      <c r="C3" s="2" t="s">
        <v>24</v>
      </c>
      <c r="D3" s="2" t="s">
        <v>23</v>
      </c>
      <c r="E3" s="3" t="s">
        <v>35</v>
      </c>
      <c r="F3" s="2" t="s">
        <v>18</v>
      </c>
      <c r="G3" s="2" t="s">
        <v>20</v>
      </c>
      <c r="H3" s="2" t="s">
        <v>19</v>
      </c>
      <c r="I3" s="2" t="s">
        <v>21</v>
      </c>
      <c r="J3" s="2" t="s">
        <v>22</v>
      </c>
      <c r="K3" s="4">
        <v>8450000</v>
      </c>
      <c r="L3" s="5">
        <f>K3-(K3*$L$2)</f>
        <v>7689500</v>
      </c>
      <c r="M3" s="4"/>
    </row>
    <row r="4" spans="2:20" x14ac:dyDescent="0.3">
      <c r="B4" s="2">
        <v>2</v>
      </c>
      <c r="C4" s="2" t="s">
        <v>14</v>
      </c>
      <c r="D4" s="3" t="s">
        <v>43</v>
      </c>
      <c r="E4" s="2" t="s">
        <v>40</v>
      </c>
      <c r="F4" s="2" t="s">
        <v>41</v>
      </c>
      <c r="G4" s="2" t="s">
        <v>33</v>
      </c>
      <c r="H4" s="2" t="s">
        <v>42</v>
      </c>
      <c r="I4" s="2" t="s">
        <v>30</v>
      </c>
      <c r="J4" s="2" t="s">
        <v>37</v>
      </c>
      <c r="K4" s="4">
        <v>12000000</v>
      </c>
      <c r="L4" s="5">
        <f t="shared" ref="L4:L32" si="0">K4-(K4*$L$2)</f>
        <v>10920000</v>
      </c>
      <c r="M4" s="4"/>
    </row>
    <row r="5" spans="2:20" x14ac:dyDescent="0.3">
      <c r="B5" s="2">
        <v>3</v>
      </c>
      <c r="C5" s="35" t="s">
        <v>17</v>
      </c>
      <c r="D5" s="3" t="s">
        <v>43</v>
      </c>
      <c r="E5" s="2" t="s">
        <v>40</v>
      </c>
      <c r="F5" s="2" t="s">
        <v>44</v>
      </c>
      <c r="G5" s="2" t="s">
        <v>33</v>
      </c>
      <c r="H5" s="2" t="s">
        <v>27</v>
      </c>
      <c r="I5" s="2" t="s">
        <v>30</v>
      </c>
      <c r="J5" s="2" t="s">
        <v>37</v>
      </c>
      <c r="K5" s="4">
        <v>12050000</v>
      </c>
      <c r="L5" s="5">
        <f t="shared" si="0"/>
        <v>10965500</v>
      </c>
      <c r="M5" s="4">
        <v>8020000</v>
      </c>
      <c r="N5" s="1">
        <f>L5/1.127-M5</f>
        <v>1709813.6645962726</v>
      </c>
      <c r="O5" s="8">
        <f>N5/M5</f>
        <v>0.21319372376512127</v>
      </c>
      <c r="P5" s="1"/>
      <c r="Q5" s="1"/>
      <c r="R5" s="1"/>
      <c r="S5" s="1"/>
      <c r="T5" s="1"/>
    </row>
    <row r="6" spans="2:20" x14ac:dyDescent="0.3">
      <c r="B6" s="2">
        <v>4</v>
      </c>
      <c r="C6" s="2" t="s">
        <v>9</v>
      </c>
      <c r="D6" s="3" t="s">
        <v>31</v>
      </c>
      <c r="E6" s="2" t="s">
        <v>25</v>
      </c>
      <c r="F6" s="2" t="s">
        <v>26</v>
      </c>
      <c r="G6" s="2" t="s">
        <v>28</v>
      </c>
      <c r="H6" s="2" t="s">
        <v>27</v>
      </c>
      <c r="I6" s="2" t="s">
        <v>30</v>
      </c>
      <c r="J6" s="2" t="s">
        <v>29</v>
      </c>
      <c r="K6" s="4">
        <v>14470000</v>
      </c>
      <c r="L6" s="5">
        <f t="shared" si="0"/>
        <v>13167700</v>
      </c>
      <c r="M6" s="4">
        <v>9600000</v>
      </c>
      <c r="N6" s="1">
        <f>L6/1.127-M6</f>
        <v>2083850.9316770192</v>
      </c>
      <c r="O6" s="8">
        <f>N6/M6</f>
        <v>0.21706780538302284</v>
      </c>
      <c r="T6" s="9"/>
    </row>
    <row r="7" spans="2:20" x14ac:dyDescent="0.3">
      <c r="B7" s="2">
        <v>5</v>
      </c>
      <c r="C7" s="35" t="s">
        <v>11</v>
      </c>
      <c r="D7" s="3" t="s">
        <v>31</v>
      </c>
      <c r="E7" s="2" t="s">
        <v>25</v>
      </c>
      <c r="F7" s="2" t="s">
        <v>26</v>
      </c>
      <c r="G7" s="2" t="s">
        <v>33</v>
      </c>
      <c r="H7" s="2" t="s">
        <v>27</v>
      </c>
      <c r="I7" s="2" t="s">
        <v>30</v>
      </c>
      <c r="J7" s="2" t="s">
        <v>29</v>
      </c>
      <c r="K7" s="4">
        <v>14470000</v>
      </c>
      <c r="L7" s="5">
        <f t="shared" si="0"/>
        <v>13167700</v>
      </c>
      <c r="M7" s="4">
        <v>9645000</v>
      </c>
      <c r="N7" s="1">
        <f>L7/1.127-M7</f>
        <v>2038850.9316770192</v>
      </c>
      <c r="O7" s="8">
        <f>N7/M7</f>
        <v>0.21138941748854528</v>
      </c>
    </row>
    <row r="8" spans="2:20" x14ac:dyDescent="0.3">
      <c r="B8" s="2">
        <v>6</v>
      </c>
      <c r="C8" s="2" t="s">
        <v>15</v>
      </c>
      <c r="D8" s="3" t="s">
        <v>31</v>
      </c>
      <c r="E8" s="2" t="s">
        <v>25</v>
      </c>
      <c r="F8" s="2" t="s">
        <v>44</v>
      </c>
      <c r="G8" s="2" t="s">
        <v>33</v>
      </c>
      <c r="H8" s="2" t="s">
        <v>27</v>
      </c>
      <c r="I8" s="2" t="s">
        <v>36</v>
      </c>
      <c r="J8" s="2" t="s">
        <v>29</v>
      </c>
      <c r="K8" s="4">
        <v>17790000</v>
      </c>
      <c r="L8" s="5">
        <f t="shared" si="0"/>
        <v>16188900</v>
      </c>
      <c r="M8" s="4"/>
    </row>
    <row r="9" spans="2:20" x14ac:dyDescent="0.3">
      <c r="B9" s="2">
        <v>7</v>
      </c>
      <c r="C9" s="35" t="s">
        <v>10</v>
      </c>
      <c r="D9" s="3" t="s">
        <v>32</v>
      </c>
      <c r="E9" s="2" t="s">
        <v>25</v>
      </c>
      <c r="F9" s="2" t="s">
        <v>26</v>
      </c>
      <c r="G9" s="2" t="s">
        <v>28</v>
      </c>
      <c r="H9" s="2" t="s">
        <v>27</v>
      </c>
      <c r="I9" s="2" t="s">
        <v>30</v>
      </c>
      <c r="J9" s="2" t="s">
        <v>29</v>
      </c>
      <c r="K9" s="4">
        <v>18840000</v>
      </c>
      <c r="L9" s="5">
        <f t="shared" si="0"/>
        <v>17144400</v>
      </c>
      <c r="M9" s="4">
        <v>12540000</v>
      </c>
      <c r="N9" s="1">
        <f>L9/1.127-M9</f>
        <v>2672422.3602484465</v>
      </c>
      <c r="O9" s="8">
        <f>N9/M9</f>
        <v>0.21311183096080116</v>
      </c>
    </row>
    <row r="10" spans="2:20" x14ac:dyDescent="0.3">
      <c r="B10" s="2">
        <v>8</v>
      </c>
      <c r="C10" s="2" t="s">
        <v>16</v>
      </c>
      <c r="D10" s="3" t="s">
        <v>32</v>
      </c>
      <c r="E10" s="2" t="s">
        <v>25</v>
      </c>
      <c r="F10" s="2" t="s">
        <v>26</v>
      </c>
      <c r="G10" s="2" t="s">
        <v>33</v>
      </c>
      <c r="H10" s="2" t="s">
        <v>39</v>
      </c>
      <c r="I10" s="2" t="s">
        <v>30</v>
      </c>
      <c r="J10" s="2" t="s">
        <v>37</v>
      </c>
      <c r="K10" s="4">
        <v>20520000</v>
      </c>
      <c r="L10" s="5">
        <f t="shared" si="0"/>
        <v>18673200</v>
      </c>
      <c r="M10" s="4">
        <f>K10*67%</f>
        <v>13748400</v>
      </c>
    </row>
    <row r="11" spans="2:20" x14ac:dyDescent="0.3">
      <c r="B11" s="2">
        <v>9</v>
      </c>
      <c r="C11" s="2" t="s">
        <v>12</v>
      </c>
      <c r="D11" s="3" t="s">
        <v>32</v>
      </c>
      <c r="E11" s="2" t="s">
        <v>34</v>
      </c>
      <c r="F11" s="2" t="s">
        <v>26</v>
      </c>
      <c r="G11" s="2" t="s">
        <v>33</v>
      </c>
      <c r="H11" s="2" t="s">
        <v>27</v>
      </c>
      <c r="I11" s="2" t="s">
        <v>36</v>
      </c>
      <c r="J11" s="2" t="s">
        <v>37</v>
      </c>
      <c r="K11" s="4">
        <v>23430000</v>
      </c>
      <c r="L11" s="5">
        <f t="shared" si="0"/>
        <v>21321300</v>
      </c>
      <c r="M11" s="4">
        <v>15595000</v>
      </c>
      <c r="N11" s="1">
        <f>L11/1.127-M11</f>
        <v>3323633.5403726697</v>
      </c>
      <c r="O11" s="8">
        <f>N11/M11</f>
        <v>0.21312174032527539</v>
      </c>
    </row>
    <row r="12" spans="2:20" x14ac:dyDescent="0.3">
      <c r="B12" s="2">
        <v>10</v>
      </c>
      <c r="C12" s="2" t="s">
        <v>213</v>
      </c>
      <c r="D12" s="3" t="s">
        <v>32</v>
      </c>
      <c r="E12" s="2" t="s">
        <v>34</v>
      </c>
      <c r="F12" s="2" t="s">
        <v>26</v>
      </c>
      <c r="G12" s="2" t="s">
        <v>33</v>
      </c>
      <c r="H12" s="2" t="s">
        <v>39</v>
      </c>
      <c r="I12" s="2" t="s">
        <v>30</v>
      </c>
      <c r="J12" s="2" t="s">
        <v>37</v>
      </c>
      <c r="K12" s="4">
        <v>24800000</v>
      </c>
      <c r="L12" s="5">
        <f>K12-(K12*$L$2)</f>
        <v>22568000</v>
      </c>
      <c r="M12" s="4">
        <f>K12*67%</f>
        <v>16616000.000000002</v>
      </c>
      <c r="N12" s="1"/>
      <c r="O12" s="8"/>
    </row>
    <row r="13" spans="2:20" x14ac:dyDescent="0.3">
      <c r="B13" s="2">
        <v>11</v>
      </c>
      <c r="C13" s="2" t="s">
        <v>13</v>
      </c>
      <c r="D13" s="3" t="s">
        <v>32</v>
      </c>
      <c r="E13" s="2" t="s">
        <v>34</v>
      </c>
      <c r="F13" s="2" t="s">
        <v>38</v>
      </c>
      <c r="G13" s="2" t="s">
        <v>33</v>
      </c>
      <c r="H13" s="2" t="s">
        <v>39</v>
      </c>
      <c r="I13" s="2" t="s">
        <v>36</v>
      </c>
      <c r="J13" s="2" t="s">
        <v>37</v>
      </c>
      <c r="K13" s="4">
        <v>26940000</v>
      </c>
      <c r="L13" s="5">
        <f t="shared" si="0"/>
        <v>24515400</v>
      </c>
      <c r="M13" s="4">
        <v>17935000</v>
      </c>
      <c r="N13" s="1">
        <f>L13/1.127-M13</f>
        <v>3817795.0310559012</v>
      </c>
      <c r="O13" s="8">
        <f>N13/M13</f>
        <v>0.21286841544777815</v>
      </c>
    </row>
    <row r="14" spans="2:20" x14ac:dyDescent="0.3">
      <c r="B14" s="2">
        <v>12</v>
      </c>
      <c r="C14" s="35" t="s">
        <v>53</v>
      </c>
      <c r="D14" s="3" t="s">
        <v>80</v>
      </c>
      <c r="E14" s="2" t="s">
        <v>40</v>
      </c>
      <c r="F14" s="2" t="s">
        <v>41</v>
      </c>
      <c r="G14" s="2" t="s">
        <v>67</v>
      </c>
      <c r="H14" s="2" t="s">
        <v>42</v>
      </c>
      <c r="I14" s="2" t="s">
        <v>30</v>
      </c>
      <c r="J14" s="2" t="s">
        <v>62</v>
      </c>
      <c r="K14" s="4">
        <v>17650000</v>
      </c>
      <c r="L14" s="5">
        <f>K14-(K14*$L$2)</f>
        <v>16061500</v>
      </c>
      <c r="M14" s="4">
        <v>11750000</v>
      </c>
      <c r="N14" s="1">
        <f>L14/1.127-M14</f>
        <v>2501552.7950310558</v>
      </c>
      <c r="O14" s="8">
        <f>N14/M14</f>
        <v>0.212898110215409</v>
      </c>
      <c r="P14" s="1"/>
    </row>
    <row r="15" spans="2:20" x14ac:dyDescent="0.3">
      <c r="B15" s="2">
        <v>13</v>
      </c>
      <c r="C15" s="2" t="s">
        <v>48</v>
      </c>
      <c r="D15" s="3" t="s">
        <v>80</v>
      </c>
      <c r="E15" s="2" t="s">
        <v>90</v>
      </c>
      <c r="F15" s="2" t="s">
        <v>41</v>
      </c>
      <c r="G15" s="2" t="s">
        <v>67</v>
      </c>
      <c r="H15" s="2" t="s">
        <v>42</v>
      </c>
      <c r="I15" s="2" t="s">
        <v>30</v>
      </c>
      <c r="J15" s="2" t="s">
        <v>62</v>
      </c>
      <c r="K15" s="4">
        <v>18270000</v>
      </c>
      <c r="L15" s="5">
        <f t="shared" si="0"/>
        <v>16625700</v>
      </c>
      <c r="M15" s="4"/>
      <c r="N15" s="55"/>
      <c r="P15" s="1"/>
    </row>
    <row r="16" spans="2:20" x14ac:dyDescent="0.3">
      <c r="B16" s="2">
        <v>14</v>
      </c>
      <c r="C16" s="35" t="s">
        <v>46</v>
      </c>
      <c r="D16" s="3" t="s">
        <v>68</v>
      </c>
      <c r="E16" s="2" t="s">
        <v>90</v>
      </c>
      <c r="F16" s="2" t="s">
        <v>26</v>
      </c>
      <c r="G16" s="2" t="s">
        <v>67</v>
      </c>
      <c r="H16" s="2" t="s">
        <v>42</v>
      </c>
      <c r="I16" s="2" t="s">
        <v>30</v>
      </c>
      <c r="J16" s="2" t="s">
        <v>62</v>
      </c>
      <c r="K16" s="4">
        <v>20240000</v>
      </c>
      <c r="L16" s="5">
        <f t="shared" si="0"/>
        <v>18418400</v>
      </c>
      <c r="M16" s="4">
        <f>K16*67%</f>
        <v>13560800</v>
      </c>
      <c r="P16" s="1"/>
    </row>
    <row r="17" spans="2:17" x14ac:dyDescent="0.3">
      <c r="B17" s="2">
        <v>15</v>
      </c>
      <c r="C17" s="35" t="s">
        <v>92</v>
      </c>
      <c r="D17" s="3" t="s">
        <v>69</v>
      </c>
      <c r="E17" s="2" t="s">
        <v>90</v>
      </c>
      <c r="F17" s="2" t="s">
        <v>26</v>
      </c>
      <c r="G17" s="2" t="s">
        <v>67</v>
      </c>
      <c r="H17" s="2" t="s">
        <v>42</v>
      </c>
      <c r="I17" s="2" t="s">
        <v>30</v>
      </c>
      <c r="J17" s="2" t="s">
        <v>62</v>
      </c>
      <c r="K17" s="4">
        <v>24450000</v>
      </c>
      <c r="L17" s="5">
        <f t="shared" si="0"/>
        <v>22249500</v>
      </c>
      <c r="M17" s="4">
        <v>17115000</v>
      </c>
      <c r="N17" s="1">
        <f>L17/1.127-M17</f>
        <v>2627236.024844721</v>
      </c>
      <c r="O17" s="8">
        <f>N17/M17</f>
        <v>0.15350488021295478</v>
      </c>
      <c r="P17" s="53">
        <f>K17/1.127</f>
        <v>21694764.862466726</v>
      </c>
      <c r="Q17" t="s">
        <v>208</v>
      </c>
    </row>
    <row r="18" spans="2:17" x14ac:dyDescent="0.3">
      <c r="B18" s="2">
        <v>16</v>
      </c>
      <c r="C18" s="2" t="s">
        <v>88</v>
      </c>
      <c r="D18" s="3" t="s">
        <v>69</v>
      </c>
      <c r="E18" s="2" t="s">
        <v>34</v>
      </c>
      <c r="F18" s="2" t="s">
        <v>38</v>
      </c>
      <c r="G18" s="2" t="s">
        <v>67</v>
      </c>
      <c r="H18" s="2" t="s">
        <v>42</v>
      </c>
      <c r="I18" s="2" t="s">
        <v>30</v>
      </c>
      <c r="J18" s="2" t="s">
        <v>62</v>
      </c>
      <c r="K18" s="4">
        <v>28000000</v>
      </c>
      <c r="L18" s="5">
        <f t="shared" si="0"/>
        <v>25480000</v>
      </c>
      <c r="M18" s="4"/>
      <c r="N18" s="55"/>
      <c r="P18" s="53">
        <f>P17-M17</f>
        <v>4579764.8624667265</v>
      </c>
      <c r="Q18" t="s">
        <v>209</v>
      </c>
    </row>
    <row r="19" spans="2:17" x14ac:dyDescent="0.3">
      <c r="B19" s="2">
        <v>17</v>
      </c>
      <c r="C19" s="2" t="s">
        <v>50</v>
      </c>
      <c r="D19" s="3" t="s">
        <v>69</v>
      </c>
      <c r="E19" s="2" t="s">
        <v>34</v>
      </c>
      <c r="F19" s="2" t="s">
        <v>75</v>
      </c>
      <c r="G19" s="2" t="s">
        <v>67</v>
      </c>
      <c r="H19" s="2" t="s">
        <v>42</v>
      </c>
      <c r="I19" s="2" t="s">
        <v>30</v>
      </c>
      <c r="J19" s="2" t="s">
        <v>62</v>
      </c>
      <c r="K19" s="4">
        <v>28160000</v>
      </c>
      <c r="L19" s="5">
        <f t="shared" si="0"/>
        <v>25625600</v>
      </c>
      <c r="M19" s="4">
        <v>19000000</v>
      </c>
      <c r="N19" s="1">
        <f>L19/1.127-M19</f>
        <v>3737888.198757764</v>
      </c>
      <c r="O19" s="8">
        <f>N19/M19</f>
        <v>0.19673095782935598</v>
      </c>
      <c r="P19" s="9">
        <f>P18/P17</f>
        <v>0.21110000000000001</v>
      </c>
    </row>
    <row r="20" spans="2:17" x14ac:dyDescent="0.3">
      <c r="B20" s="2">
        <v>18</v>
      </c>
      <c r="C20" s="2" t="s">
        <v>55</v>
      </c>
      <c r="D20" s="3" t="s">
        <v>80</v>
      </c>
      <c r="E20" s="2" t="s">
        <v>25</v>
      </c>
      <c r="F20" s="2" t="s">
        <v>41</v>
      </c>
      <c r="G20" s="2" t="s">
        <v>82</v>
      </c>
      <c r="H20" s="2" t="s">
        <v>42</v>
      </c>
      <c r="I20" s="2" t="s">
        <v>30</v>
      </c>
      <c r="J20" s="2" t="s">
        <v>62</v>
      </c>
      <c r="K20" s="4">
        <v>12950000</v>
      </c>
      <c r="L20" s="5">
        <f t="shared" si="0"/>
        <v>11784500</v>
      </c>
      <c r="M20" s="4"/>
      <c r="N20" s="9"/>
      <c r="P20" s="53">
        <f>M17/1.11*9%</f>
        <v>1387702.7027027025</v>
      </c>
      <c r="Q20" t="s">
        <v>210</v>
      </c>
    </row>
    <row r="21" spans="2:17" x14ac:dyDescent="0.3">
      <c r="B21" s="2">
        <v>19</v>
      </c>
      <c r="C21" s="35" t="s">
        <v>52</v>
      </c>
      <c r="D21" s="2" t="s">
        <v>79</v>
      </c>
      <c r="E21" s="2" t="s">
        <v>25</v>
      </c>
      <c r="F21" s="2" t="s">
        <v>77</v>
      </c>
      <c r="G21" s="2" t="s">
        <v>78</v>
      </c>
      <c r="H21" s="2" t="s">
        <v>42</v>
      </c>
      <c r="I21" s="2" t="s">
        <v>30</v>
      </c>
      <c r="J21" s="2" t="s">
        <v>62</v>
      </c>
      <c r="K21" s="4">
        <v>15510000</v>
      </c>
      <c r="L21" s="5">
        <f t="shared" si="0"/>
        <v>14114100</v>
      </c>
      <c r="M21" s="4"/>
      <c r="N21" s="1"/>
      <c r="P21" s="1">
        <f>P18+P20</f>
        <v>5967467.5651694294</v>
      </c>
      <c r="Q21" t="s">
        <v>211</v>
      </c>
    </row>
    <row r="22" spans="2:17" x14ac:dyDescent="0.3">
      <c r="B22" s="2">
        <v>20</v>
      </c>
      <c r="C22" s="2" t="s">
        <v>57</v>
      </c>
      <c r="D22" s="3" t="s">
        <v>68</v>
      </c>
      <c r="E22" s="2" t="s">
        <v>90</v>
      </c>
      <c r="F22" s="2" t="s">
        <v>41</v>
      </c>
      <c r="G22" s="2" t="s">
        <v>82</v>
      </c>
      <c r="H22" s="2" t="s">
        <v>42</v>
      </c>
      <c r="I22" s="2" t="s">
        <v>30</v>
      </c>
      <c r="J22" s="2" t="s">
        <v>62</v>
      </c>
      <c r="K22" s="4">
        <v>14870000</v>
      </c>
      <c r="L22" s="5">
        <f>K22-(K22*$L$2)</f>
        <v>13531700</v>
      </c>
      <c r="M22" s="4"/>
      <c r="P22" s="9">
        <f>P21/P17</f>
        <v>0.27506486486486492</v>
      </c>
      <c r="Q22" t="s">
        <v>212</v>
      </c>
    </row>
    <row r="23" spans="2:17" x14ac:dyDescent="0.3">
      <c r="B23" s="2">
        <v>21</v>
      </c>
      <c r="C23" s="35" t="s">
        <v>49</v>
      </c>
      <c r="D23" s="3" t="s">
        <v>68</v>
      </c>
      <c r="E23" s="2" t="s">
        <v>25</v>
      </c>
      <c r="F23" s="2" t="s">
        <v>44</v>
      </c>
      <c r="G23" s="2" t="s">
        <v>74</v>
      </c>
      <c r="H23" s="2" t="s">
        <v>64</v>
      </c>
      <c r="I23" s="2" t="s">
        <v>30</v>
      </c>
      <c r="J23" s="2" t="s">
        <v>62</v>
      </c>
      <c r="K23" s="4">
        <v>15010000</v>
      </c>
      <c r="L23" s="5">
        <f t="shared" si="0"/>
        <v>13659100</v>
      </c>
      <c r="M23" s="4"/>
      <c r="P23" s="1"/>
    </row>
    <row r="24" spans="2:17" x14ac:dyDescent="0.3">
      <c r="B24" s="2">
        <v>22</v>
      </c>
      <c r="C24" s="2" t="s">
        <v>56</v>
      </c>
      <c r="D24" s="3" t="s">
        <v>84</v>
      </c>
      <c r="E24" s="2" t="s">
        <v>25</v>
      </c>
      <c r="F24" s="2" t="s">
        <v>41</v>
      </c>
      <c r="G24" s="2" t="s">
        <v>83</v>
      </c>
      <c r="H24" s="2" t="s">
        <v>42</v>
      </c>
      <c r="I24" s="2" t="s">
        <v>30</v>
      </c>
      <c r="J24" s="2" t="s">
        <v>62</v>
      </c>
      <c r="K24" s="4">
        <v>15010000</v>
      </c>
      <c r="L24" s="5">
        <f t="shared" si="0"/>
        <v>13659100</v>
      </c>
      <c r="M24" s="4"/>
      <c r="P24" s="1"/>
    </row>
    <row r="25" spans="2:17" x14ac:dyDescent="0.3">
      <c r="B25" s="2">
        <v>23</v>
      </c>
      <c r="C25" s="2" t="s">
        <v>61</v>
      </c>
      <c r="D25" s="2" t="s">
        <v>87</v>
      </c>
      <c r="E25" s="2" t="s">
        <v>90</v>
      </c>
      <c r="F25" s="2" t="s">
        <v>85</v>
      </c>
      <c r="G25" s="2" t="s">
        <v>86</v>
      </c>
      <c r="H25" s="2" t="s">
        <v>39</v>
      </c>
      <c r="I25" s="2" t="s">
        <v>30</v>
      </c>
      <c r="J25" s="2" t="s">
        <v>62</v>
      </c>
      <c r="K25" s="4">
        <v>19430000</v>
      </c>
      <c r="L25" s="5">
        <f t="shared" si="0"/>
        <v>17681300</v>
      </c>
      <c r="M25" s="4"/>
    </row>
    <row r="26" spans="2:17" x14ac:dyDescent="0.3">
      <c r="B26" s="2">
        <v>24</v>
      </c>
      <c r="C26" s="2" t="s">
        <v>51</v>
      </c>
      <c r="D26" s="3" t="s">
        <v>66</v>
      </c>
      <c r="E26" s="2" t="s">
        <v>34</v>
      </c>
      <c r="F26" s="2" t="s">
        <v>76</v>
      </c>
      <c r="G26" s="2" t="s">
        <v>67</v>
      </c>
      <c r="H26" s="2" t="s">
        <v>71</v>
      </c>
      <c r="I26" s="2" t="s">
        <v>30</v>
      </c>
      <c r="J26" s="2" t="s">
        <v>62</v>
      </c>
      <c r="K26" s="4">
        <v>33670000</v>
      </c>
      <c r="L26" s="5">
        <f t="shared" si="0"/>
        <v>30639700</v>
      </c>
      <c r="M26" s="4">
        <f>K26*67%</f>
        <v>22558900</v>
      </c>
    </row>
    <row r="27" spans="2:17" x14ac:dyDescent="0.3">
      <c r="B27" s="2">
        <v>25</v>
      </c>
      <c r="C27" s="2" t="s">
        <v>58</v>
      </c>
      <c r="D27" s="3" t="s">
        <v>66</v>
      </c>
      <c r="E27" s="2" t="s">
        <v>90</v>
      </c>
      <c r="F27" s="2" t="s">
        <v>41</v>
      </c>
      <c r="G27" s="2" t="s">
        <v>82</v>
      </c>
      <c r="H27" s="2" t="s">
        <v>42</v>
      </c>
      <c r="I27" s="2" t="s">
        <v>30</v>
      </c>
      <c r="J27" s="2" t="s">
        <v>62</v>
      </c>
      <c r="K27" s="4">
        <v>20390000</v>
      </c>
      <c r="L27" s="5">
        <f>K27-(K27*$L$2)</f>
        <v>18554900</v>
      </c>
      <c r="M27" s="4">
        <f>K27*67%</f>
        <v>13661300</v>
      </c>
    </row>
    <row r="28" spans="2:17" x14ac:dyDescent="0.3">
      <c r="B28" s="2">
        <v>26</v>
      </c>
      <c r="C28" s="35" t="s">
        <v>54</v>
      </c>
      <c r="D28" s="3" t="s">
        <v>66</v>
      </c>
      <c r="E28" s="2" t="s">
        <v>25</v>
      </c>
      <c r="F28" s="2" t="s">
        <v>81</v>
      </c>
      <c r="G28" s="2" t="s">
        <v>78</v>
      </c>
      <c r="H28" s="2" t="s">
        <v>42</v>
      </c>
      <c r="I28" s="2" t="s">
        <v>30</v>
      </c>
      <c r="J28" s="2" t="s">
        <v>62</v>
      </c>
      <c r="K28" s="4">
        <v>21710000</v>
      </c>
      <c r="L28" s="5">
        <f t="shared" si="0"/>
        <v>19756100</v>
      </c>
      <c r="M28" s="4">
        <f>K28*67%</f>
        <v>14545700</v>
      </c>
    </row>
    <row r="29" spans="2:17" x14ac:dyDescent="0.3">
      <c r="B29" s="2">
        <v>27</v>
      </c>
      <c r="C29" s="2" t="s">
        <v>89</v>
      </c>
      <c r="D29" s="3" t="s">
        <v>66</v>
      </c>
      <c r="E29" s="2" t="s">
        <v>34</v>
      </c>
      <c r="F29" s="2" t="s">
        <v>63</v>
      </c>
      <c r="G29" s="2" t="s">
        <v>65</v>
      </c>
      <c r="H29" s="2" t="s">
        <v>64</v>
      </c>
      <c r="I29" s="2" t="s">
        <v>30</v>
      </c>
      <c r="J29" s="2" t="s">
        <v>62</v>
      </c>
      <c r="K29" s="4">
        <v>22229000</v>
      </c>
      <c r="L29" s="5">
        <f t="shared" si="0"/>
        <v>20228390</v>
      </c>
      <c r="M29" s="4">
        <v>14300000</v>
      </c>
      <c r="N29" s="1">
        <f>L29/1.127-M29</f>
        <v>3648881.9875776395</v>
      </c>
      <c r="O29" s="8">
        <f>N29/M29</f>
        <v>0.25516657255787689</v>
      </c>
    </row>
    <row r="30" spans="2:17" x14ac:dyDescent="0.3">
      <c r="B30" s="2">
        <v>28</v>
      </c>
      <c r="C30" s="2" t="s">
        <v>47</v>
      </c>
      <c r="D30" s="2" t="s">
        <v>72</v>
      </c>
      <c r="E30" s="2" t="s">
        <v>34</v>
      </c>
      <c r="F30" s="2" t="s">
        <v>70</v>
      </c>
      <c r="G30" s="2" t="s">
        <v>67</v>
      </c>
      <c r="H30" s="2" t="s">
        <v>71</v>
      </c>
      <c r="I30" s="2" t="s">
        <v>30</v>
      </c>
      <c r="J30" s="2" t="s">
        <v>62</v>
      </c>
      <c r="K30" s="4">
        <v>34490000</v>
      </c>
      <c r="L30" s="5">
        <f t="shared" si="0"/>
        <v>31385900</v>
      </c>
      <c r="M30" s="59"/>
      <c r="N30" s="1"/>
    </row>
    <row r="31" spans="2:17" x14ac:dyDescent="0.3">
      <c r="B31" s="2">
        <v>29</v>
      </c>
      <c r="C31" s="2" t="s">
        <v>59</v>
      </c>
      <c r="D31" s="3" t="s">
        <v>80</v>
      </c>
      <c r="E31" s="2" t="s">
        <v>40</v>
      </c>
      <c r="F31" s="2" t="s">
        <v>44</v>
      </c>
      <c r="G31" s="2" t="s">
        <v>82</v>
      </c>
      <c r="H31" s="2" t="s">
        <v>42</v>
      </c>
      <c r="I31" s="2" t="s">
        <v>30</v>
      </c>
      <c r="J31" s="2" t="s">
        <v>62</v>
      </c>
      <c r="K31" s="4">
        <v>14670000</v>
      </c>
      <c r="L31" s="5">
        <f t="shared" si="0"/>
        <v>13349700</v>
      </c>
      <c r="M31" s="4"/>
      <c r="N31" s="1"/>
    </row>
    <row r="32" spans="2:17" x14ac:dyDescent="0.3">
      <c r="B32" s="2">
        <v>30</v>
      </c>
      <c r="C32" s="2" t="s">
        <v>60</v>
      </c>
      <c r="D32" s="3" t="s">
        <v>66</v>
      </c>
      <c r="E32" s="2" t="s">
        <v>25</v>
      </c>
      <c r="F32" s="2" t="s">
        <v>26</v>
      </c>
      <c r="G32" s="2" t="s">
        <v>78</v>
      </c>
      <c r="H32" s="2" t="s">
        <v>42</v>
      </c>
      <c r="I32" s="2" t="s">
        <v>30</v>
      </c>
      <c r="J32" s="2" t="s">
        <v>62</v>
      </c>
      <c r="K32" s="4">
        <v>23030000</v>
      </c>
      <c r="L32" s="5">
        <f t="shared" si="0"/>
        <v>20957300</v>
      </c>
      <c r="M32" s="4">
        <f>K32*67%</f>
        <v>15430100</v>
      </c>
    </row>
    <row r="47" spans="5:9" x14ac:dyDescent="0.3">
      <c r="E47" s="60">
        <v>0.3</v>
      </c>
    </row>
    <row r="48" spans="5:9" x14ac:dyDescent="0.3">
      <c r="E48">
        <v>1</v>
      </c>
      <c r="F48" s="53">
        <v>6000000000</v>
      </c>
      <c r="G48" s="1">
        <f t="shared" ref="G48:G57" si="1">F48*$E$47</f>
        <v>1800000000</v>
      </c>
      <c r="H48" s="1">
        <f t="shared" ref="H48:H57" si="2">F48*10%</f>
        <v>600000000</v>
      </c>
      <c r="I48" s="1">
        <f t="shared" ref="I48:I57" si="3">H48/12</f>
        <v>50000000</v>
      </c>
    </row>
    <row r="49" spans="5:9" x14ac:dyDescent="0.3">
      <c r="E49">
        <v>2</v>
      </c>
      <c r="F49" s="53">
        <f t="shared" ref="F49:F57" si="4">F48+G48</f>
        <v>7800000000</v>
      </c>
      <c r="G49" s="1">
        <f t="shared" si="1"/>
        <v>2340000000</v>
      </c>
      <c r="H49" s="1">
        <f t="shared" si="2"/>
        <v>780000000</v>
      </c>
      <c r="I49" s="1">
        <f t="shared" si="3"/>
        <v>65000000</v>
      </c>
    </row>
    <row r="50" spans="5:9" x14ac:dyDescent="0.3">
      <c r="E50">
        <v>3</v>
      </c>
      <c r="F50" s="53">
        <f t="shared" si="4"/>
        <v>10140000000</v>
      </c>
      <c r="G50" s="1">
        <f t="shared" si="1"/>
        <v>3042000000</v>
      </c>
      <c r="H50" s="1">
        <f t="shared" si="2"/>
        <v>1014000000</v>
      </c>
      <c r="I50" s="1">
        <f t="shared" si="3"/>
        <v>84500000</v>
      </c>
    </row>
    <row r="51" spans="5:9" x14ac:dyDescent="0.3">
      <c r="E51">
        <v>4</v>
      </c>
      <c r="F51" s="53">
        <f t="shared" si="4"/>
        <v>13182000000</v>
      </c>
      <c r="G51" s="1">
        <f t="shared" si="1"/>
        <v>3954600000</v>
      </c>
      <c r="H51" s="1">
        <f t="shared" si="2"/>
        <v>1318200000</v>
      </c>
      <c r="I51" s="1">
        <f t="shared" si="3"/>
        <v>109850000</v>
      </c>
    </row>
    <row r="52" spans="5:9" x14ac:dyDescent="0.3">
      <c r="E52">
        <v>5</v>
      </c>
      <c r="F52" s="53">
        <f t="shared" si="4"/>
        <v>17136600000</v>
      </c>
      <c r="G52" s="1">
        <f t="shared" si="1"/>
        <v>5140980000</v>
      </c>
      <c r="H52" s="1">
        <f t="shared" si="2"/>
        <v>1713660000</v>
      </c>
      <c r="I52" s="1">
        <f t="shared" si="3"/>
        <v>142805000</v>
      </c>
    </row>
    <row r="53" spans="5:9" x14ac:dyDescent="0.3">
      <c r="E53">
        <v>6</v>
      </c>
      <c r="F53" s="53">
        <f t="shared" si="4"/>
        <v>22277580000</v>
      </c>
      <c r="G53" s="1">
        <f t="shared" si="1"/>
        <v>6683274000</v>
      </c>
      <c r="H53" s="1">
        <f t="shared" si="2"/>
        <v>2227758000</v>
      </c>
      <c r="I53" s="1">
        <f t="shared" si="3"/>
        <v>185646500</v>
      </c>
    </row>
    <row r="54" spans="5:9" x14ac:dyDescent="0.3">
      <c r="E54">
        <v>7</v>
      </c>
      <c r="F54" s="53">
        <f t="shared" si="4"/>
        <v>28960854000</v>
      </c>
      <c r="G54" s="1">
        <f t="shared" si="1"/>
        <v>8688256200</v>
      </c>
      <c r="H54" s="1">
        <f t="shared" si="2"/>
        <v>2896085400</v>
      </c>
      <c r="I54" s="1">
        <f t="shared" si="3"/>
        <v>241340450</v>
      </c>
    </row>
    <row r="55" spans="5:9" x14ac:dyDescent="0.3">
      <c r="E55">
        <v>8</v>
      </c>
      <c r="F55" s="53">
        <f t="shared" si="4"/>
        <v>37649110200</v>
      </c>
      <c r="G55" s="1">
        <f t="shared" si="1"/>
        <v>11294733060</v>
      </c>
      <c r="H55" s="1">
        <f t="shared" si="2"/>
        <v>3764911020</v>
      </c>
      <c r="I55" s="1">
        <f t="shared" si="3"/>
        <v>313742585</v>
      </c>
    </row>
    <row r="56" spans="5:9" x14ac:dyDescent="0.3">
      <c r="E56">
        <v>9</v>
      </c>
      <c r="F56" s="53">
        <f t="shared" si="4"/>
        <v>48943843260</v>
      </c>
      <c r="G56" s="1">
        <f t="shared" si="1"/>
        <v>14683152978</v>
      </c>
      <c r="H56" s="1">
        <f t="shared" si="2"/>
        <v>4894384326</v>
      </c>
      <c r="I56" s="1">
        <f t="shared" si="3"/>
        <v>407865360.5</v>
      </c>
    </row>
    <row r="57" spans="5:9" x14ac:dyDescent="0.3">
      <c r="E57">
        <v>10</v>
      </c>
      <c r="F57" s="53">
        <f t="shared" si="4"/>
        <v>63626996238</v>
      </c>
      <c r="G57" s="1">
        <f t="shared" si="1"/>
        <v>19088098871.399998</v>
      </c>
      <c r="H57" s="1">
        <f t="shared" si="2"/>
        <v>6362699623.8000002</v>
      </c>
      <c r="I57" s="1">
        <f t="shared" si="3"/>
        <v>530224968.65000004</v>
      </c>
    </row>
    <row r="58" spans="5:9" x14ac:dyDescent="0.3">
      <c r="F58" s="53"/>
      <c r="G58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3DAD-D565-4E27-B228-CA38F2A1F235}">
  <dimension ref="B2:U49"/>
  <sheetViews>
    <sheetView topLeftCell="A14" zoomScaleNormal="100" workbookViewId="0">
      <selection activeCell="M34" sqref="M34"/>
    </sheetView>
  </sheetViews>
  <sheetFormatPr defaultRowHeight="14.4" x14ac:dyDescent="0.3"/>
  <cols>
    <col min="2" max="2" width="5" customWidth="1"/>
    <col min="3" max="3" width="19" bestFit="1" customWidth="1"/>
    <col min="4" max="4" width="5" bestFit="1" customWidth="1"/>
    <col min="5" max="5" width="6.44140625" bestFit="1" customWidth="1"/>
    <col min="6" max="6" width="4.33203125" customWidth="1"/>
    <col min="7" max="7" width="11" bestFit="1" customWidth="1"/>
    <col min="8" max="8" width="8.21875" bestFit="1" customWidth="1"/>
    <col min="9" max="9" width="6.5546875" bestFit="1" customWidth="1"/>
    <col min="10" max="10" width="9" bestFit="1" customWidth="1"/>
    <col min="11" max="11" width="5.21875" bestFit="1" customWidth="1"/>
    <col min="12" max="12" width="22.33203125" bestFit="1" customWidth="1"/>
    <col min="13" max="14" width="10.33203125" bestFit="1" customWidth="1"/>
    <col min="16" max="16" width="11" bestFit="1" customWidth="1"/>
    <col min="17" max="18" width="14.5546875" bestFit="1" customWidth="1"/>
    <col min="19" max="20" width="13.21875" bestFit="1" customWidth="1"/>
    <col min="21" max="21" width="8.109375" bestFit="1" customWidth="1"/>
  </cols>
  <sheetData>
    <row r="2" spans="2:21" ht="15" customHeight="1" x14ac:dyDescent="0.3">
      <c r="B2" s="26" t="s">
        <v>0</v>
      </c>
      <c r="C2" s="18" t="s">
        <v>1</v>
      </c>
      <c r="D2" s="18" t="s">
        <v>95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2</v>
      </c>
      <c r="L2" s="18" t="s">
        <v>123</v>
      </c>
      <c r="M2" s="18" t="s">
        <v>91</v>
      </c>
      <c r="N2" s="18" t="s">
        <v>45</v>
      </c>
      <c r="O2" s="18" t="s">
        <v>171</v>
      </c>
    </row>
    <row r="3" spans="2:21" ht="19.2" x14ac:dyDescent="0.3">
      <c r="B3" s="27">
        <v>1</v>
      </c>
      <c r="C3" s="24" t="s">
        <v>189</v>
      </c>
      <c r="D3" s="42">
        <v>0.50700000000000001</v>
      </c>
      <c r="E3" s="41" t="s">
        <v>207</v>
      </c>
      <c r="F3" s="37" t="s">
        <v>205</v>
      </c>
      <c r="G3" s="41" t="s">
        <v>206</v>
      </c>
      <c r="H3" s="41" t="s">
        <v>194</v>
      </c>
      <c r="I3" s="38" t="s">
        <v>133</v>
      </c>
      <c r="J3" s="41" t="s">
        <v>169</v>
      </c>
      <c r="K3" s="39" t="s">
        <v>128</v>
      </c>
      <c r="L3" s="41"/>
      <c r="M3" s="45">
        <v>4520000</v>
      </c>
      <c r="N3" s="49">
        <v>6500000</v>
      </c>
      <c r="O3" s="36">
        <f>M3*1.2*1.127</f>
        <v>6112848</v>
      </c>
      <c r="P3" s="31"/>
    </row>
    <row r="4" spans="2:21" ht="19.2" x14ac:dyDescent="0.3">
      <c r="B4" s="27">
        <v>2</v>
      </c>
      <c r="C4" s="24" t="s">
        <v>179</v>
      </c>
      <c r="D4" s="42">
        <v>0.46629999999999999</v>
      </c>
      <c r="E4" s="41" t="s">
        <v>124</v>
      </c>
      <c r="F4" s="37" t="s">
        <v>73</v>
      </c>
      <c r="G4" s="41" t="s">
        <v>125</v>
      </c>
      <c r="H4" s="41" t="s">
        <v>194</v>
      </c>
      <c r="I4" s="38" t="s">
        <v>133</v>
      </c>
      <c r="J4" s="41" t="s">
        <v>169</v>
      </c>
      <c r="K4" s="39" t="s">
        <v>128</v>
      </c>
      <c r="L4" s="40"/>
      <c r="M4" s="44">
        <v>7970000</v>
      </c>
      <c r="N4" s="48">
        <v>11470000</v>
      </c>
      <c r="O4" s="36">
        <f t="shared" ref="O4:O44" si="0">M4*1.2*1.127</f>
        <v>10778628</v>
      </c>
      <c r="P4" s="31"/>
    </row>
    <row r="5" spans="2:21" ht="19.2" x14ac:dyDescent="0.3">
      <c r="B5" s="27">
        <v>3</v>
      </c>
      <c r="C5" s="24" t="s">
        <v>173</v>
      </c>
      <c r="D5" s="42">
        <v>0.50700000000000001</v>
      </c>
      <c r="E5" s="41" t="s">
        <v>124</v>
      </c>
      <c r="F5" s="37" t="s">
        <v>73</v>
      </c>
      <c r="G5" s="41" t="s">
        <v>195</v>
      </c>
      <c r="H5" s="41" t="s">
        <v>194</v>
      </c>
      <c r="I5" s="38" t="s">
        <v>133</v>
      </c>
      <c r="J5" s="38" t="s">
        <v>163</v>
      </c>
      <c r="K5" s="39" t="s">
        <v>128</v>
      </c>
      <c r="L5" s="40"/>
      <c r="M5" s="44">
        <v>8190000</v>
      </c>
      <c r="N5" s="48">
        <v>11790000</v>
      </c>
      <c r="O5" s="36">
        <f t="shared" si="0"/>
        <v>11076156</v>
      </c>
      <c r="P5" s="31"/>
    </row>
    <row r="6" spans="2:21" ht="19.2" x14ac:dyDescent="0.3">
      <c r="B6" s="27">
        <v>4</v>
      </c>
      <c r="C6" s="24" t="s">
        <v>175</v>
      </c>
      <c r="D6" s="42">
        <v>0.50700000000000001</v>
      </c>
      <c r="E6" s="41" t="s">
        <v>124</v>
      </c>
      <c r="F6" s="37" t="s">
        <v>73</v>
      </c>
      <c r="G6" s="41" t="s">
        <v>75</v>
      </c>
      <c r="H6" s="41" t="s">
        <v>194</v>
      </c>
      <c r="I6" s="38" t="s">
        <v>133</v>
      </c>
      <c r="J6" s="41" t="s">
        <v>169</v>
      </c>
      <c r="K6" s="39" t="s">
        <v>128</v>
      </c>
      <c r="L6" s="40"/>
      <c r="M6" s="44">
        <v>8750000</v>
      </c>
      <c r="N6" s="48">
        <v>12590000</v>
      </c>
      <c r="O6" s="36">
        <f t="shared" si="0"/>
        <v>11833500</v>
      </c>
      <c r="P6" s="31"/>
    </row>
    <row r="7" spans="2:21" ht="19.2" x14ac:dyDescent="0.3">
      <c r="B7" s="27">
        <v>5</v>
      </c>
      <c r="C7" s="50" t="s">
        <v>180</v>
      </c>
      <c r="D7" s="42">
        <v>0.50700000000000001</v>
      </c>
      <c r="E7" s="41" t="s">
        <v>141</v>
      </c>
      <c r="F7" s="37" t="s">
        <v>73</v>
      </c>
      <c r="G7" s="41" t="s">
        <v>201</v>
      </c>
      <c r="H7" s="41" t="s">
        <v>194</v>
      </c>
      <c r="I7" s="38" t="s">
        <v>133</v>
      </c>
      <c r="J7" s="41" t="s">
        <v>169</v>
      </c>
      <c r="K7" s="39" t="s">
        <v>128</v>
      </c>
      <c r="L7" s="40"/>
      <c r="M7" s="44">
        <v>8750000</v>
      </c>
      <c r="N7" s="48">
        <v>12590000</v>
      </c>
      <c r="O7" s="36">
        <f t="shared" si="0"/>
        <v>11833500</v>
      </c>
      <c r="P7" s="31"/>
    </row>
    <row r="8" spans="2:21" ht="19.2" x14ac:dyDescent="0.3">
      <c r="B8" s="27">
        <v>6</v>
      </c>
      <c r="C8" s="24" t="s">
        <v>185</v>
      </c>
      <c r="D8" s="42">
        <v>0.50700000000000001</v>
      </c>
      <c r="E8" s="41" t="s">
        <v>141</v>
      </c>
      <c r="F8" s="37" t="s">
        <v>73</v>
      </c>
      <c r="G8" s="41" t="s">
        <v>196</v>
      </c>
      <c r="H8" s="41" t="s">
        <v>194</v>
      </c>
      <c r="I8" s="38" t="s">
        <v>133</v>
      </c>
      <c r="J8" s="41" t="s">
        <v>169</v>
      </c>
      <c r="K8" s="39" t="s">
        <v>128</v>
      </c>
      <c r="L8" s="40"/>
      <c r="M8" s="44">
        <v>9060000</v>
      </c>
      <c r="N8" s="48">
        <v>13040000</v>
      </c>
      <c r="O8" s="36">
        <f t="shared" si="0"/>
        <v>12252744</v>
      </c>
      <c r="P8" s="31"/>
    </row>
    <row r="9" spans="2:21" ht="19.2" x14ac:dyDescent="0.3">
      <c r="B9" s="27">
        <v>7</v>
      </c>
      <c r="C9" s="24" t="s">
        <v>182</v>
      </c>
      <c r="D9" s="42">
        <v>0.50700000000000001</v>
      </c>
      <c r="E9" s="41" t="s">
        <v>141</v>
      </c>
      <c r="F9" s="37" t="s">
        <v>73</v>
      </c>
      <c r="G9" s="41" t="s">
        <v>199</v>
      </c>
      <c r="H9" s="41" t="s">
        <v>194</v>
      </c>
      <c r="I9" s="38" t="s">
        <v>133</v>
      </c>
      <c r="J9" s="41" t="s">
        <v>169</v>
      </c>
      <c r="K9" s="39" t="s">
        <v>128</v>
      </c>
      <c r="L9" s="40"/>
      <c r="M9" s="44">
        <v>9680000</v>
      </c>
      <c r="N9" s="48">
        <v>13930000</v>
      </c>
      <c r="O9" s="36">
        <f t="shared" si="0"/>
        <v>13091232</v>
      </c>
      <c r="P9" s="31"/>
    </row>
    <row r="10" spans="2:21" ht="19.2" x14ac:dyDescent="0.3">
      <c r="B10" s="27">
        <v>8</v>
      </c>
      <c r="C10" s="51" t="s">
        <v>172</v>
      </c>
      <c r="D10" s="42">
        <v>0.50700000000000001</v>
      </c>
      <c r="E10" s="41" t="s">
        <v>148</v>
      </c>
      <c r="F10" s="37" t="s">
        <v>73</v>
      </c>
      <c r="G10" s="41" t="s">
        <v>125</v>
      </c>
      <c r="H10" s="41" t="s">
        <v>194</v>
      </c>
      <c r="I10" s="38" t="s">
        <v>133</v>
      </c>
      <c r="J10" s="38" t="s">
        <v>163</v>
      </c>
      <c r="K10" s="39" t="s">
        <v>128</v>
      </c>
      <c r="L10" s="40"/>
      <c r="M10" s="44">
        <v>7750000</v>
      </c>
      <c r="N10" s="48">
        <v>7950000</v>
      </c>
      <c r="O10" s="36">
        <f t="shared" si="0"/>
        <v>10481100</v>
      </c>
      <c r="P10" s="31"/>
    </row>
    <row r="11" spans="2:21" ht="19.2" x14ac:dyDescent="0.3">
      <c r="B11" s="27">
        <v>9</v>
      </c>
      <c r="C11" s="51" t="s">
        <v>174</v>
      </c>
      <c r="D11" s="42">
        <v>0.50700000000000001</v>
      </c>
      <c r="E11" s="41" t="s">
        <v>148</v>
      </c>
      <c r="F11" s="37" t="s">
        <v>73</v>
      </c>
      <c r="G11" s="41" t="s">
        <v>196</v>
      </c>
      <c r="H11" s="41" t="s">
        <v>194</v>
      </c>
      <c r="I11" s="38" t="s">
        <v>133</v>
      </c>
      <c r="J11" s="38" t="s">
        <v>163</v>
      </c>
      <c r="K11" s="39" t="s">
        <v>128</v>
      </c>
      <c r="L11" s="40"/>
      <c r="M11" s="44">
        <v>9500000</v>
      </c>
      <c r="N11" s="48">
        <v>10900000</v>
      </c>
      <c r="O11" s="36">
        <f t="shared" si="0"/>
        <v>12847800</v>
      </c>
      <c r="P11" s="31"/>
    </row>
    <row r="12" spans="2:21" ht="19.2" x14ac:dyDescent="0.3">
      <c r="B12" s="27">
        <v>10</v>
      </c>
      <c r="C12" s="51" t="s">
        <v>181</v>
      </c>
      <c r="D12" s="42">
        <v>0.50700000000000001</v>
      </c>
      <c r="E12" s="41" t="s">
        <v>148</v>
      </c>
      <c r="F12" s="37" t="s">
        <v>73</v>
      </c>
      <c r="G12" s="41" t="s">
        <v>75</v>
      </c>
      <c r="H12" s="41" t="s">
        <v>194</v>
      </c>
      <c r="I12" s="38" t="s">
        <v>133</v>
      </c>
      <c r="J12" s="41" t="s">
        <v>169</v>
      </c>
      <c r="K12" s="39" t="s">
        <v>128</v>
      </c>
      <c r="L12" s="40"/>
      <c r="M12" s="44">
        <v>10300000</v>
      </c>
      <c r="N12" s="48">
        <v>11900000</v>
      </c>
      <c r="O12" s="36">
        <f t="shared" si="0"/>
        <v>13929720</v>
      </c>
      <c r="P12" s="31"/>
    </row>
    <row r="13" spans="2:21" ht="19.2" x14ac:dyDescent="0.3">
      <c r="B13" s="27">
        <v>11</v>
      </c>
      <c r="C13" s="51" t="s">
        <v>187</v>
      </c>
      <c r="D13" s="42">
        <v>0.50700000000000001</v>
      </c>
      <c r="E13" s="41" t="s">
        <v>148</v>
      </c>
      <c r="F13" s="39" t="s">
        <v>130</v>
      </c>
      <c r="G13" s="41" t="s">
        <v>75</v>
      </c>
      <c r="H13" s="41" t="s">
        <v>194</v>
      </c>
      <c r="I13" s="38" t="s">
        <v>133</v>
      </c>
      <c r="J13" s="41" t="s">
        <v>169</v>
      </c>
      <c r="K13" s="39" t="s">
        <v>128</v>
      </c>
      <c r="L13" s="40"/>
      <c r="M13" s="44">
        <v>11900000</v>
      </c>
      <c r="N13" s="48">
        <v>12950000</v>
      </c>
      <c r="O13" s="36">
        <f t="shared" si="0"/>
        <v>16093560</v>
      </c>
      <c r="P13" s="54">
        <f>M13/1.11*9%</f>
        <v>964864.86486486474</v>
      </c>
      <c r="Q13" s="53">
        <f>N13/1.127</f>
        <v>11490683.229813665</v>
      </c>
      <c r="R13" s="53">
        <f>M13</f>
        <v>11900000</v>
      </c>
      <c r="S13" s="1">
        <f>Q13-R13</f>
        <v>-409316.77018633485</v>
      </c>
      <c r="T13" s="1">
        <f>P13+S13</f>
        <v>555548.09467852989</v>
      </c>
      <c r="U13" s="55">
        <f>T13/N13</f>
        <v>4.2899466770542849E-2</v>
      </c>
    </row>
    <row r="14" spans="2:21" ht="19.2" x14ac:dyDescent="0.3">
      <c r="B14" s="27">
        <v>12</v>
      </c>
      <c r="C14" s="24" t="s">
        <v>190</v>
      </c>
      <c r="D14" s="42">
        <v>0.50700000000000001</v>
      </c>
      <c r="E14" s="41" t="s">
        <v>148</v>
      </c>
      <c r="F14" s="37" t="s">
        <v>73</v>
      </c>
      <c r="G14" s="41" t="s">
        <v>196</v>
      </c>
      <c r="H14" s="41" t="s">
        <v>194</v>
      </c>
      <c r="I14" s="41" t="s">
        <v>204</v>
      </c>
      <c r="J14" s="41" t="s">
        <v>169</v>
      </c>
      <c r="K14" s="39" t="s">
        <v>128</v>
      </c>
      <c r="L14" s="41"/>
      <c r="M14" s="44">
        <v>16500000</v>
      </c>
      <c r="N14" s="48">
        <v>23000000</v>
      </c>
      <c r="O14" s="36">
        <f t="shared" si="0"/>
        <v>22314600</v>
      </c>
      <c r="P14" s="31"/>
      <c r="T14" s="1"/>
    </row>
    <row r="15" spans="2:21" ht="19.2" x14ac:dyDescent="0.3">
      <c r="B15" s="27">
        <v>13</v>
      </c>
      <c r="C15" s="50" t="s">
        <v>188</v>
      </c>
      <c r="D15" s="42">
        <v>0.50700000000000001</v>
      </c>
      <c r="E15" s="41" t="s">
        <v>197</v>
      </c>
      <c r="F15" s="37" t="s">
        <v>73</v>
      </c>
      <c r="G15" s="41" t="s">
        <v>195</v>
      </c>
      <c r="H15" s="41" t="s">
        <v>194</v>
      </c>
      <c r="I15" s="38" t="s">
        <v>133</v>
      </c>
      <c r="J15" s="38" t="s">
        <v>198</v>
      </c>
      <c r="K15" s="39" t="s">
        <v>128</v>
      </c>
      <c r="L15" s="40"/>
      <c r="M15" s="44">
        <v>12230000</v>
      </c>
      <c r="N15" s="48">
        <v>17590000</v>
      </c>
      <c r="O15" s="36">
        <f t="shared" si="0"/>
        <v>16539852</v>
      </c>
      <c r="P15" s="31"/>
    </row>
    <row r="16" spans="2:21" ht="19.2" x14ac:dyDescent="0.3">
      <c r="B16" s="27">
        <v>14</v>
      </c>
      <c r="C16" s="24" t="s">
        <v>176</v>
      </c>
      <c r="D16" s="42">
        <v>0.50700000000000001</v>
      </c>
      <c r="E16" s="41" t="s">
        <v>197</v>
      </c>
      <c r="F16" s="39" t="s">
        <v>130</v>
      </c>
      <c r="G16" s="41" t="s">
        <v>75</v>
      </c>
      <c r="H16" s="41" t="s">
        <v>194</v>
      </c>
      <c r="I16" s="38" t="s">
        <v>133</v>
      </c>
      <c r="J16" s="38" t="s">
        <v>198</v>
      </c>
      <c r="K16" s="39" t="s">
        <v>128</v>
      </c>
      <c r="L16" s="40"/>
      <c r="M16" s="44">
        <v>13450000</v>
      </c>
      <c r="N16" s="48">
        <v>19350000</v>
      </c>
      <c r="O16" s="36">
        <f t="shared" si="0"/>
        <v>18189780</v>
      </c>
      <c r="P16" s="31"/>
    </row>
    <row r="17" spans="2:21" ht="19.2" x14ac:dyDescent="0.3">
      <c r="B17" s="27">
        <v>15</v>
      </c>
      <c r="C17" s="50" t="s">
        <v>186</v>
      </c>
      <c r="D17" s="42">
        <v>0.50700000000000001</v>
      </c>
      <c r="E17" s="41" t="s">
        <v>202</v>
      </c>
      <c r="F17" s="37" t="s">
        <v>73</v>
      </c>
      <c r="G17" s="41" t="s">
        <v>195</v>
      </c>
      <c r="H17" s="41" t="s">
        <v>194</v>
      </c>
      <c r="I17" s="38" t="s">
        <v>133</v>
      </c>
      <c r="J17" s="41" t="s">
        <v>169</v>
      </c>
      <c r="K17" s="39" t="s">
        <v>128</v>
      </c>
      <c r="L17" s="40"/>
      <c r="M17" s="44">
        <v>13090000</v>
      </c>
      <c r="N17" s="48">
        <v>18840000</v>
      </c>
      <c r="O17" s="36">
        <f t="shared" si="0"/>
        <v>17702916</v>
      </c>
      <c r="P17" s="31"/>
    </row>
    <row r="18" spans="2:21" ht="19.2" x14ac:dyDescent="0.3">
      <c r="B18" s="27">
        <v>16</v>
      </c>
      <c r="C18" s="24" t="s">
        <v>183</v>
      </c>
      <c r="D18" s="42">
        <v>0.50700000000000001</v>
      </c>
      <c r="E18" s="41" t="s">
        <v>202</v>
      </c>
      <c r="F18" s="37" t="s">
        <v>73</v>
      </c>
      <c r="G18" s="41" t="s">
        <v>75</v>
      </c>
      <c r="H18" s="41" t="s">
        <v>194</v>
      </c>
      <c r="I18" s="38" t="s">
        <v>133</v>
      </c>
      <c r="J18" s="41" t="s">
        <v>169</v>
      </c>
      <c r="K18" s="39" t="s">
        <v>128</v>
      </c>
      <c r="L18" s="40"/>
      <c r="M18" s="44">
        <v>13710000</v>
      </c>
      <c r="N18" s="48">
        <v>19730000</v>
      </c>
      <c r="O18" s="36">
        <f t="shared" si="0"/>
        <v>18541404</v>
      </c>
      <c r="P18" s="31"/>
    </row>
    <row r="19" spans="2:21" ht="19.2" x14ac:dyDescent="0.3">
      <c r="B19" s="27">
        <v>17</v>
      </c>
      <c r="C19" s="24" t="s">
        <v>177</v>
      </c>
      <c r="D19" s="42">
        <v>0.50700000000000001</v>
      </c>
      <c r="E19" s="41" t="s">
        <v>155</v>
      </c>
      <c r="F19" s="39" t="s">
        <v>130</v>
      </c>
      <c r="G19" s="41" t="s">
        <v>199</v>
      </c>
      <c r="H19" s="41" t="s">
        <v>194</v>
      </c>
      <c r="I19" s="38" t="s">
        <v>133</v>
      </c>
      <c r="J19" s="41" t="s">
        <v>169</v>
      </c>
      <c r="K19" s="39" t="s">
        <v>128</v>
      </c>
      <c r="L19" s="40"/>
      <c r="M19" s="44">
        <v>14280000</v>
      </c>
      <c r="N19" s="48">
        <v>20540000</v>
      </c>
      <c r="O19" s="36">
        <f t="shared" si="0"/>
        <v>19312272</v>
      </c>
      <c r="P19" s="56">
        <f>M19/1.11*9%</f>
        <v>1157837.8378378376</v>
      </c>
      <c r="Q19" s="56">
        <f>N19/1.127</f>
        <v>18225377.107364684</v>
      </c>
      <c r="R19" s="56">
        <f>M19</f>
        <v>14280000</v>
      </c>
      <c r="S19" s="57">
        <f>Q19-R19</f>
        <v>3945377.1073646843</v>
      </c>
      <c r="T19" s="57">
        <f>P19+S19</f>
        <v>5103214.945202522</v>
      </c>
      <c r="U19" s="58">
        <f>T19/N19</f>
        <v>0.24845252897772746</v>
      </c>
    </row>
    <row r="20" spans="2:21" ht="19.2" x14ac:dyDescent="0.3">
      <c r="B20" s="27">
        <v>18</v>
      </c>
      <c r="C20" s="24" t="s">
        <v>178</v>
      </c>
      <c r="D20" s="42">
        <v>0.50700000000000001</v>
      </c>
      <c r="E20" s="41" t="s">
        <v>200</v>
      </c>
      <c r="F20" s="39" t="s">
        <v>130</v>
      </c>
      <c r="G20" s="41" t="s">
        <v>75</v>
      </c>
      <c r="H20" s="41" t="s">
        <v>194</v>
      </c>
      <c r="I20" s="38" t="s">
        <v>133</v>
      </c>
      <c r="J20" s="38" t="s">
        <v>198</v>
      </c>
      <c r="K20" s="39" t="s">
        <v>128</v>
      </c>
      <c r="L20" s="40"/>
      <c r="M20" s="44">
        <v>16280000</v>
      </c>
      <c r="N20" s="48">
        <v>23430000</v>
      </c>
      <c r="O20" s="36">
        <f t="shared" si="0"/>
        <v>22017072</v>
      </c>
      <c r="P20" s="31"/>
    </row>
    <row r="21" spans="2:21" ht="19.2" x14ac:dyDescent="0.3">
      <c r="B21" s="27">
        <v>19</v>
      </c>
      <c r="C21" s="24" t="s">
        <v>184</v>
      </c>
      <c r="D21" s="42">
        <v>0.50700000000000001</v>
      </c>
      <c r="E21" s="41" t="s">
        <v>203</v>
      </c>
      <c r="F21" s="39" t="s">
        <v>130</v>
      </c>
      <c r="G21" s="41" t="s">
        <v>75</v>
      </c>
      <c r="H21" s="41" t="s">
        <v>194</v>
      </c>
      <c r="I21" s="41" t="s">
        <v>204</v>
      </c>
      <c r="J21" s="38" t="s">
        <v>198</v>
      </c>
      <c r="K21" s="39" t="s">
        <v>128</v>
      </c>
      <c r="L21" s="40"/>
      <c r="M21" s="44">
        <v>20630000</v>
      </c>
      <c r="N21" s="48">
        <v>29680000</v>
      </c>
      <c r="O21" s="36">
        <f t="shared" si="0"/>
        <v>27900012</v>
      </c>
      <c r="P21" s="31"/>
    </row>
    <row r="22" spans="2:21" ht="67.2" x14ac:dyDescent="0.3">
      <c r="B22" s="27">
        <v>20</v>
      </c>
      <c r="C22" s="27" t="s">
        <v>103</v>
      </c>
      <c r="D22" s="32">
        <v>0.40010000000000001</v>
      </c>
      <c r="E22" s="33" t="s">
        <v>124</v>
      </c>
      <c r="F22" s="34" t="s">
        <v>73</v>
      </c>
      <c r="G22" s="34" t="s">
        <v>125</v>
      </c>
      <c r="H22" s="34" t="s">
        <v>138</v>
      </c>
      <c r="I22" s="12" t="s">
        <v>126</v>
      </c>
      <c r="J22" s="34" t="s">
        <v>127</v>
      </c>
      <c r="K22" s="34" t="s">
        <v>128</v>
      </c>
      <c r="L22" s="20" t="s">
        <v>191</v>
      </c>
      <c r="M22" s="43">
        <v>9100000</v>
      </c>
      <c r="N22" s="47">
        <v>13150000</v>
      </c>
      <c r="O22" s="36">
        <f t="shared" si="0"/>
        <v>12306840</v>
      </c>
    </row>
    <row r="23" spans="2:21" ht="67.2" x14ac:dyDescent="0.3">
      <c r="B23" s="27">
        <v>21</v>
      </c>
      <c r="C23" s="27" t="s">
        <v>104</v>
      </c>
      <c r="D23" s="32">
        <v>0.40010000000000001</v>
      </c>
      <c r="E23" s="33" t="s">
        <v>124</v>
      </c>
      <c r="F23" s="34" t="s">
        <v>73</v>
      </c>
      <c r="G23" s="34" t="s">
        <v>137</v>
      </c>
      <c r="H23" s="34" t="s">
        <v>138</v>
      </c>
      <c r="I23" s="12" t="s">
        <v>126</v>
      </c>
      <c r="J23" s="34" t="s">
        <v>127</v>
      </c>
      <c r="K23" s="34" t="s">
        <v>128</v>
      </c>
      <c r="L23" s="20" t="s">
        <v>192</v>
      </c>
      <c r="M23" s="43">
        <v>9300000</v>
      </c>
      <c r="N23" s="47">
        <v>13430000</v>
      </c>
      <c r="O23" s="36">
        <f t="shared" si="0"/>
        <v>12577320</v>
      </c>
    </row>
    <row r="24" spans="2:21" ht="67.2" x14ac:dyDescent="0.3">
      <c r="B24" s="27">
        <v>22</v>
      </c>
      <c r="C24" s="27" t="s">
        <v>102</v>
      </c>
      <c r="D24" s="32">
        <v>0.40010000000000001</v>
      </c>
      <c r="E24" s="33" t="s">
        <v>124</v>
      </c>
      <c r="F24" s="34" t="s">
        <v>73</v>
      </c>
      <c r="G24" s="34" t="s">
        <v>75</v>
      </c>
      <c r="H24" s="34" t="s">
        <v>138</v>
      </c>
      <c r="I24" s="12" t="s">
        <v>126</v>
      </c>
      <c r="J24" s="34" t="s">
        <v>127</v>
      </c>
      <c r="K24" s="34" t="s">
        <v>128</v>
      </c>
      <c r="L24" s="20" t="s">
        <v>193</v>
      </c>
      <c r="M24" s="43">
        <v>9800000</v>
      </c>
      <c r="N24" s="47">
        <v>14360000</v>
      </c>
      <c r="O24" s="36">
        <f t="shared" si="0"/>
        <v>13253520</v>
      </c>
    </row>
    <row r="25" spans="2:21" ht="76.8" x14ac:dyDescent="0.3">
      <c r="B25" s="27">
        <v>23</v>
      </c>
      <c r="C25" s="27" t="s">
        <v>118</v>
      </c>
      <c r="D25" s="13">
        <v>0.40010000000000001</v>
      </c>
      <c r="E25" s="12" t="s">
        <v>124</v>
      </c>
      <c r="F25" s="11" t="s">
        <v>73</v>
      </c>
      <c r="G25" s="11" t="s">
        <v>125</v>
      </c>
      <c r="H25" s="11" t="s">
        <v>138</v>
      </c>
      <c r="I25" s="12" t="s">
        <v>126</v>
      </c>
      <c r="J25" s="11" t="s">
        <v>127</v>
      </c>
      <c r="K25" s="11" t="s">
        <v>128</v>
      </c>
      <c r="L25" s="20" t="s">
        <v>139</v>
      </c>
      <c r="M25" s="43">
        <v>9100000</v>
      </c>
      <c r="N25" s="47">
        <v>13390000</v>
      </c>
      <c r="O25" s="36">
        <f t="shared" si="0"/>
        <v>12306840</v>
      </c>
    </row>
    <row r="26" spans="2:21" ht="67.2" x14ac:dyDescent="0.3">
      <c r="B26" s="27">
        <v>24</v>
      </c>
      <c r="C26" s="27" t="s">
        <v>106</v>
      </c>
      <c r="D26" s="13">
        <v>0.40010000000000001</v>
      </c>
      <c r="E26" s="12" t="s">
        <v>124</v>
      </c>
      <c r="F26" s="11" t="s">
        <v>73</v>
      </c>
      <c r="G26" s="11" t="s">
        <v>75</v>
      </c>
      <c r="H26" s="11" t="s">
        <v>138</v>
      </c>
      <c r="I26" s="12" t="s">
        <v>126</v>
      </c>
      <c r="J26" s="11" t="s">
        <v>127</v>
      </c>
      <c r="K26" s="11" t="s">
        <v>128</v>
      </c>
      <c r="L26" s="20" t="s">
        <v>140</v>
      </c>
      <c r="M26" s="43">
        <v>9800000</v>
      </c>
      <c r="N26" s="47">
        <v>14540000</v>
      </c>
      <c r="O26" s="36">
        <f t="shared" si="0"/>
        <v>13253520</v>
      </c>
    </row>
    <row r="27" spans="2:21" ht="67.2" x14ac:dyDescent="0.3">
      <c r="B27" s="27">
        <v>25</v>
      </c>
      <c r="C27" s="52" t="s">
        <v>96</v>
      </c>
      <c r="D27" s="14">
        <v>0.40010000000000001</v>
      </c>
      <c r="E27" s="15" t="s">
        <v>141</v>
      </c>
      <c r="F27" s="16" t="s">
        <v>73</v>
      </c>
      <c r="G27" s="17" t="s">
        <v>142</v>
      </c>
      <c r="H27" s="16" t="s">
        <v>143</v>
      </c>
      <c r="I27" s="15" t="s">
        <v>126</v>
      </c>
      <c r="J27" s="16" t="s">
        <v>127</v>
      </c>
      <c r="K27" s="16" t="s">
        <v>128</v>
      </c>
      <c r="L27" s="19" t="s">
        <v>144</v>
      </c>
      <c r="M27" s="36">
        <v>9010000</v>
      </c>
      <c r="N27" s="46">
        <v>13060000</v>
      </c>
      <c r="O27" s="36">
        <f t="shared" si="0"/>
        <v>12185124</v>
      </c>
    </row>
    <row r="28" spans="2:21" ht="67.2" x14ac:dyDescent="0.3">
      <c r="B28" s="27">
        <v>26</v>
      </c>
      <c r="C28" s="27" t="s">
        <v>100</v>
      </c>
      <c r="D28" s="14">
        <v>0.40010000000000001</v>
      </c>
      <c r="E28" s="15" t="s">
        <v>141</v>
      </c>
      <c r="F28" s="16" t="s">
        <v>73</v>
      </c>
      <c r="G28" s="17" t="s">
        <v>145</v>
      </c>
      <c r="H28" s="16" t="s">
        <v>143</v>
      </c>
      <c r="I28" s="15" t="s">
        <v>126</v>
      </c>
      <c r="J28" s="16" t="s">
        <v>127</v>
      </c>
      <c r="K28" s="16" t="s">
        <v>128</v>
      </c>
      <c r="L28" s="19" t="s">
        <v>146</v>
      </c>
      <c r="M28" s="36">
        <v>9330000</v>
      </c>
      <c r="N28" s="46">
        <v>13520000</v>
      </c>
      <c r="O28" s="36">
        <f t="shared" si="0"/>
        <v>12617892</v>
      </c>
    </row>
    <row r="29" spans="2:21" ht="67.2" x14ac:dyDescent="0.3">
      <c r="B29" s="27">
        <v>27</v>
      </c>
      <c r="C29" s="27" t="s">
        <v>107</v>
      </c>
      <c r="D29" s="14">
        <v>0.40010000000000001</v>
      </c>
      <c r="E29" s="15" t="s">
        <v>141</v>
      </c>
      <c r="F29" s="16" t="s">
        <v>130</v>
      </c>
      <c r="G29" s="17" t="s">
        <v>145</v>
      </c>
      <c r="H29" s="16" t="s">
        <v>143</v>
      </c>
      <c r="I29" s="15" t="s">
        <v>126</v>
      </c>
      <c r="J29" s="16" t="s">
        <v>127</v>
      </c>
      <c r="K29" s="16" t="s">
        <v>128</v>
      </c>
      <c r="L29" s="19" t="s">
        <v>147</v>
      </c>
      <c r="M29" s="36">
        <v>9900000</v>
      </c>
      <c r="N29" s="46">
        <v>14350000</v>
      </c>
      <c r="O29" s="36">
        <f t="shared" si="0"/>
        <v>13388760</v>
      </c>
    </row>
    <row r="30" spans="2:21" ht="67.2" x14ac:dyDescent="0.3">
      <c r="B30" s="27">
        <v>28</v>
      </c>
      <c r="C30" s="27" t="s">
        <v>105</v>
      </c>
      <c r="D30" s="14">
        <v>0.40010000000000001</v>
      </c>
      <c r="E30" s="15" t="s">
        <v>148</v>
      </c>
      <c r="F30" s="16" t="s">
        <v>73</v>
      </c>
      <c r="G30" s="17" t="s">
        <v>142</v>
      </c>
      <c r="H30" s="16" t="s">
        <v>138</v>
      </c>
      <c r="I30" s="15" t="s">
        <v>126</v>
      </c>
      <c r="J30" s="16" t="s">
        <v>127</v>
      </c>
      <c r="K30" s="16" t="s">
        <v>128</v>
      </c>
      <c r="L30" s="19" t="s">
        <v>149</v>
      </c>
      <c r="M30" s="36">
        <v>9940000</v>
      </c>
      <c r="N30" s="46">
        <v>14720000</v>
      </c>
      <c r="O30" s="36">
        <f t="shared" si="0"/>
        <v>13442856</v>
      </c>
    </row>
    <row r="31" spans="2:21" ht="67.2" x14ac:dyDescent="0.3">
      <c r="B31" s="27">
        <v>29</v>
      </c>
      <c r="C31" s="52" t="s">
        <v>99</v>
      </c>
      <c r="D31" s="14">
        <v>0.40010000000000001</v>
      </c>
      <c r="E31" s="15" t="s">
        <v>148</v>
      </c>
      <c r="F31" s="16" t="s">
        <v>73</v>
      </c>
      <c r="G31" s="17" t="s">
        <v>145</v>
      </c>
      <c r="H31" s="16" t="s">
        <v>138</v>
      </c>
      <c r="I31" s="15" t="s">
        <v>126</v>
      </c>
      <c r="J31" s="16" t="s">
        <v>127</v>
      </c>
      <c r="K31" s="16" t="s">
        <v>128</v>
      </c>
      <c r="L31" s="19" t="s">
        <v>150</v>
      </c>
      <c r="M31" s="36">
        <v>10250000</v>
      </c>
      <c r="N31" s="46">
        <v>15190000</v>
      </c>
      <c r="O31" s="36">
        <f t="shared" si="0"/>
        <v>13862100</v>
      </c>
    </row>
    <row r="32" spans="2:21" ht="67.2" x14ac:dyDescent="0.3">
      <c r="B32" s="27">
        <v>30</v>
      </c>
      <c r="C32" s="27" t="s">
        <v>101</v>
      </c>
      <c r="D32" s="14">
        <v>0.40010000000000001</v>
      </c>
      <c r="E32" s="15" t="s">
        <v>148</v>
      </c>
      <c r="F32" s="16" t="s">
        <v>130</v>
      </c>
      <c r="G32" s="16" t="s">
        <v>151</v>
      </c>
      <c r="H32" s="16" t="s">
        <v>138</v>
      </c>
      <c r="I32" s="15" t="s">
        <v>126</v>
      </c>
      <c r="J32" s="16" t="s">
        <v>127</v>
      </c>
      <c r="K32" s="16" t="s">
        <v>128</v>
      </c>
      <c r="L32" s="19" t="s">
        <v>152</v>
      </c>
      <c r="M32" s="36">
        <v>11430000</v>
      </c>
      <c r="N32" s="46">
        <v>16940000</v>
      </c>
      <c r="O32" s="36">
        <f t="shared" si="0"/>
        <v>15457932</v>
      </c>
    </row>
    <row r="33" spans="2:15" ht="67.2" x14ac:dyDescent="0.3">
      <c r="B33" s="27">
        <v>31</v>
      </c>
      <c r="C33" s="27" t="s">
        <v>120</v>
      </c>
      <c r="D33" s="14">
        <v>0.40010000000000001</v>
      </c>
      <c r="E33" s="15" t="s">
        <v>148</v>
      </c>
      <c r="F33" s="16" t="s">
        <v>73</v>
      </c>
      <c r="G33" s="17" t="s">
        <v>142</v>
      </c>
      <c r="H33" s="16" t="s">
        <v>143</v>
      </c>
      <c r="I33" s="15" t="s">
        <v>126</v>
      </c>
      <c r="J33" s="16" t="s">
        <v>127</v>
      </c>
      <c r="K33" s="16" t="s">
        <v>128</v>
      </c>
      <c r="L33" s="19" t="s">
        <v>153</v>
      </c>
      <c r="M33" s="36">
        <v>10410000</v>
      </c>
      <c r="N33" s="46">
        <v>15090000</v>
      </c>
      <c r="O33" s="36">
        <f t="shared" si="0"/>
        <v>14078484</v>
      </c>
    </row>
    <row r="34" spans="2:15" ht="76.8" x14ac:dyDescent="0.3">
      <c r="B34" s="27">
        <v>32</v>
      </c>
      <c r="C34" s="27" t="s">
        <v>98</v>
      </c>
      <c r="D34" s="14">
        <v>0.40010000000000001</v>
      </c>
      <c r="E34" s="15" t="s">
        <v>148</v>
      </c>
      <c r="F34" s="16" t="s">
        <v>73</v>
      </c>
      <c r="G34" s="17" t="s">
        <v>145</v>
      </c>
      <c r="H34" s="16" t="s">
        <v>143</v>
      </c>
      <c r="I34" s="15" t="s">
        <v>126</v>
      </c>
      <c r="J34" s="16" t="s">
        <v>127</v>
      </c>
      <c r="K34" s="16" t="s">
        <v>128</v>
      </c>
      <c r="L34" s="15" t="s">
        <v>214</v>
      </c>
      <c r="M34" s="36">
        <v>10740000</v>
      </c>
      <c r="N34" s="46">
        <v>15560000</v>
      </c>
      <c r="O34" s="36">
        <f t="shared" si="0"/>
        <v>14524776</v>
      </c>
    </row>
    <row r="35" spans="2:15" ht="76.8" x14ac:dyDescent="0.3">
      <c r="B35" s="27">
        <v>33</v>
      </c>
      <c r="C35" s="27" t="s">
        <v>119</v>
      </c>
      <c r="D35" s="14">
        <v>0.40010000000000001</v>
      </c>
      <c r="E35" s="15" t="s">
        <v>148</v>
      </c>
      <c r="F35" s="16" t="s">
        <v>130</v>
      </c>
      <c r="G35" s="16" t="s">
        <v>151</v>
      </c>
      <c r="H35" s="16" t="s">
        <v>143</v>
      </c>
      <c r="I35" s="15" t="s">
        <v>126</v>
      </c>
      <c r="J35" s="16" t="s">
        <v>127</v>
      </c>
      <c r="K35" s="16" t="s">
        <v>128</v>
      </c>
      <c r="L35" s="19" t="s">
        <v>154</v>
      </c>
      <c r="M35" s="36">
        <v>11940000</v>
      </c>
      <c r="N35" s="46">
        <v>17310000</v>
      </c>
      <c r="O35" s="36">
        <f t="shared" si="0"/>
        <v>16147656</v>
      </c>
    </row>
    <row r="36" spans="2:15" ht="67.2" x14ac:dyDescent="0.3">
      <c r="B36" s="27">
        <v>34</v>
      </c>
      <c r="C36" s="52" t="s">
        <v>122</v>
      </c>
      <c r="D36" s="14">
        <v>0.40010000000000001</v>
      </c>
      <c r="E36" s="15" t="s">
        <v>155</v>
      </c>
      <c r="F36" s="16" t="s">
        <v>73</v>
      </c>
      <c r="G36" s="17" t="s">
        <v>145</v>
      </c>
      <c r="H36" s="16" t="s">
        <v>143</v>
      </c>
      <c r="I36" s="15" t="s">
        <v>126</v>
      </c>
      <c r="J36" s="16" t="s">
        <v>127</v>
      </c>
      <c r="K36" s="16" t="s">
        <v>128</v>
      </c>
      <c r="L36" s="19" t="s">
        <v>156</v>
      </c>
      <c r="M36" s="36">
        <v>14700000</v>
      </c>
      <c r="N36" s="46">
        <v>21300000</v>
      </c>
      <c r="O36" s="36">
        <f t="shared" si="0"/>
        <v>19880280</v>
      </c>
    </row>
    <row r="37" spans="2:15" ht="67.2" x14ac:dyDescent="0.3">
      <c r="B37" s="27">
        <v>35</v>
      </c>
      <c r="C37" s="27" t="s">
        <v>97</v>
      </c>
      <c r="D37" s="14">
        <v>0.40010000000000001</v>
      </c>
      <c r="E37" s="15" t="s">
        <v>155</v>
      </c>
      <c r="F37" s="16" t="s">
        <v>130</v>
      </c>
      <c r="G37" s="16" t="s">
        <v>151</v>
      </c>
      <c r="H37" s="16" t="s">
        <v>143</v>
      </c>
      <c r="I37" s="15" t="s">
        <v>126</v>
      </c>
      <c r="J37" s="16" t="s">
        <v>127</v>
      </c>
      <c r="K37" s="16" t="s">
        <v>128</v>
      </c>
      <c r="L37" s="19" t="s">
        <v>157</v>
      </c>
      <c r="M37" s="36">
        <v>15910000</v>
      </c>
      <c r="N37" s="46">
        <v>23060000</v>
      </c>
      <c r="O37" s="36">
        <f t="shared" si="0"/>
        <v>21516684</v>
      </c>
    </row>
    <row r="38" spans="2:15" ht="67.2" x14ac:dyDescent="0.3">
      <c r="B38" s="27">
        <v>36</v>
      </c>
      <c r="C38" s="27" t="s">
        <v>121</v>
      </c>
      <c r="D38" s="14">
        <v>0.40010000000000001</v>
      </c>
      <c r="E38" s="15" t="s">
        <v>155</v>
      </c>
      <c r="F38" s="16" t="s">
        <v>130</v>
      </c>
      <c r="G38" s="16" t="s">
        <v>151</v>
      </c>
      <c r="H38" s="16" t="s">
        <v>158</v>
      </c>
      <c r="I38" s="15" t="s">
        <v>126</v>
      </c>
      <c r="J38" s="16" t="s">
        <v>127</v>
      </c>
      <c r="K38" s="16" t="s">
        <v>128</v>
      </c>
      <c r="L38" s="19" t="s">
        <v>159</v>
      </c>
      <c r="M38" s="36">
        <v>17950000</v>
      </c>
      <c r="N38" s="46">
        <v>26020000</v>
      </c>
      <c r="O38" s="36">
        <f t="shared" si="0"/>
        <v>24275580</v>
      </c>
    </row>
    <row r="39" spans="2:15" ht="19.2" x14ac:dyDescent="0.3">
      <c r="B39" s="27">
        <v>37</v>
      </c>
      <c r="C39" s="52" t="s">
        <v>116</v>
      </c>
      <c r="D39" s="14">
        <v>0.40010000000000001</v>
      </c>
      <c r="E39" s="16" t="s">
        <v>129</v>
      </c>
      <c r="F39" s="22" t="s">
        <v>130</v>
      </c>
      <c r="G39" s="25" t="s">
        <v>131</v>
      </c>
      <c r="H39" s="16" t="s">
        <v>132</v>
      </c>
      <c r="I39" s="16" t="s">
        <v>133</v>
      </c>
      <c r="J39" s="16" t="s">
        <v>134</v>
      </c>
      <c r="K39" s="22" t="s">
        <v>128</v>
      </c>
      <c r="L39" s="23"/>
      <c r="M39" s="36">
        <v>8510000</v>
      </c>
      <c r="N39" s="46">
        <v>12240000</v>
      </c>
      <c r="O39" s="36">
        <f t="shared" si="0"/>
        <v>11508924</v>
      </c>
    </row>
    <row r="40" spans="2:15" ht="19.2" x14ac:dyDescent="0.3">
      <c r="B40" s="27">
        <v>38</v>
      </c>
      <c r="C40" s="52" t="s">
        <v>108</v>
      </c>
      <c r="D40" s="14">
        <v>0.40010000000000001</v>
      </c>
      <c r="E40" s="16" t="s">
        <v>135</v>
      </c>
      <c r="F40" s="22" t="s">
        <v>130</v>
      </c>
      <c r="G40" s="25" t="s">
        <v>131</v>
      </c>
      <c r="H40" s="16" t="s">
        <v>132</v>
      </c>
      <c r="I40" s="16" t="s">
        <v>133</v>
      </c>
      <c r="J40" s="16" t="s">
        <v>134</v>
      </c>
      <c r="K40" s="22" t="s">
        <v>128</v>
      </c>
      <c r="L40" s="23"/>
      <c r="M40" s="36">
        <v>9990000</v>
      </c>
      <c r="N40" s="46">
        <v>14370000</v>
      </c>
      <c r="O40" s="36">
        <f t="shared" si="0"/>
        <v>13510476</v>
      </c>
    </row>
    <row r="41" spans="2:15" ht="19.2" x14ac:dyDescent="0.3">
      <c r="B41" s="27">
        <v>41</v>
      </c>
      <c r="C41" s="52" t="s">
        <v>117</v>
      </c>
      <c r="D41" s="14">
        <v>0.40010000000000001</v>
      </c>
      <c r="E41" s="17" t="s">
        <v>160</v>
      </c>
      <c r="F41" s="22" t="s">
        <v>130</v>
      </c>
      <c r="G41" s="25" t="s">
        <v>131</v>
      </c>
      <c r="H41" s="16" t="s">
        <v>132</v>
      </c>
      <c r="I41" s="16" t="s">
        <v>161</v>
      </c>
      <c r="J41" s="16" t="s">
        <v>134</v>
      </c>
      <c r="K41" s="22" t="s">
        <v>128</v>
      </c>
      <c r="L41" s="23"/>
      <c r="M41" s="36">
        <v>18260000</v>
      </c>
      <c r="N41" s="46">
        <v>26280000</v>
      </c>
      <c r="O41" s="36">
        <f t="shared" si="0"/>
        <v>24694824</v>
      </c>
    </row>
    <row r="42" spans="2:15" ht="19.2" x14ac:dyDescent="0.3">
      <c r="B42" s="27">
        <v>44</v>
      </c>
      <c r="C42" s="27" t="s">
        <v>115</v>
      </c>
      <c r="D42" s="14">
        <v>0.40010000000000001</v>
      </c>
      <c r="E42" s="16" t="s">
        <v>162</v>
      </c>
      <c r="F42" s="28" t="s">
        <v>73</v>
      </c>
      <c r="G42" s="28" t="s">
        <v>44</v>
      </c>
      <c r="H42" s="16" t="s">
        <v>132</v>
      </c>
      <c r="I42" s="16" t="s">
        <v>133</v>
      </c>
      <c r="J42" s="16" t="s">
        <v>163</v>
      </c>
      <c r="K42" s="22" t="s">
        <v>128</v>
      </c>
      <c r="L42" s="23"/>
      <c r="M42" s="36">
        <v>8600000</v>
      </c>
      <c r="N42" s="46">
        <v>12380000</v>
      </c>
      <c r="O42" s="36">
        <f t="shared" si="0"/>
        <v>11630640</v>
      </c>
    </row>
    <row r="43" spans="2:15" ht="19.2" x14ac:dyDescent="0.3">
      <c r="B43" s="27">
        <v>45</v>
      </c>
      <c r="C43" s="27" t="s">
        <v>112</v>
      </c>
      <c r="D43" s="14">
        <v>0.40010000000000001</v>
      </c>
      <c r="E43" s="16" t="s">
        <v>164</v>
      </c>
      <c r="F43" s="28" t="s">
        <v>73</v>
      </c>
      <c r="G43" s="29" t="s">
        <v>165</v>
      </c>
      <c r="H43" s="16" t="s">
        <v>132</v>
      </c>
      <c r="I43" s="16" t="s">
        <v>133</v>
      </c>
      <c r="J43" s="16" t="s">
        <v>163</v>
      </c>
      <c r="K43" s="22" t="s">
        <v>128</v>
      </c>
      <c r="L43" s="23"/>
      <c r="M43" s="36">
        <v>9460000</v>
      </c>
      <c r="N43" s="46">
        <v>13610000</v>
      </c>
      <c r="O43" s="36">
        <f t="shared" si="0"/>
        <v>12793704</v>
      </c>
    </row>
    <row r="44" spans="2:15" ht="19.2" x14ac:dyDescent="0.3">
      <c r="B44" s="27">
        <v>46</v>
      </c>
      <c r="C44" s="27" t="s">
        <v>114</v>
      </c>
      <c r="D44" s="14">
        <v>0.40010000000000001</v>
      </c>
      <c r="E44" s="16" t="s">
        <v>164</v>
      </c>
      <c r="F44" s="28" t="s">
        <v>73</v>
      </c>
      <c r="G44" s="29" t="s">
        <v>165</v>
      </c>
      <c r="H44" s="16" t="s">
        <v>132</v>
      </c>
      <c r="I44" s="16" t="s">
        <v>133</v>
      </c>
      <c r="J44" s="16" t="s">
        <v>163</v>
      </c>
      <c r="K44" s="22" t="s">
        <v>128</v>
      </c>
      <c r="L44" s="23"/>
      <c r="M44" s="36">
        <v>9460000</v>
      </c>
      <c r="N44" s="46">
        <v>13610000</v>
      </c>
      <c r="O44" s="36">
        <f t="shared" si="0"/>
        <v>12793704</v>
      </c>
    </row>
    <row r="45" spans="2:15" ht="19.2" x14ac:dyDescent="0.3">
      <c r="B45" s="27">
        <v>39</v>
      </c>
      <c r="C45" s="27" t="s">
        <v>113</v>
      </c>
      <c r="D45" s="14">
        <v>0.40010000000000001</v>
      </c>
      <c r="E45" s="21" t="s">
        <v>135</v>
      </c>
      <c r="F45" s="22" t="s">
        <v>130</v>
      </c>
      <c r="G45" s="21" t="s">
        <v>136</v>
      </c>
      <c r="H45" s="16" t="s">
        <v>132</v>
      </c>
      <c r="I45" s="16" t="s">
        <v>133</v>
      </c>
      <c r="J45" s="16" t="s">
        <v>134</v>
      </c>
      <c r="K45" s="22" t="s">
        <v>128</v>
      </c>
      <c r="L45" s="23"/>
      <c r="M45" s="44"/>
      <c r="N45" s="48"/>
      <c r="O45" s="36">
        <f>M45*1.2*1.127</f>
        <v>0</v>
      </c>
    </row>
    <row r="46" spans="2:15" ht="19.2" x14ac:dyDescent="0.3">
      <c r="B46" s="27">
        <v>40</v>
      </c>
      <c r="C46" s="27" t="s">
        <v>110</v>
      </c>
      <c r="D46" s="14">
        <v>0.40010000000000001</v>
      </c>
      <c r="E46" s="17" t="s">
        <v>160</v>
      </c>
      <c r="F46" s="22" t="s">
        <v>130</v>
      </c>
      <c r="G46" s="21" t="s">
        <v>136</v>
      </c>
      <c r="H46" s="16" t="s">
        <v>132</v>
      </c>
      <c r="I46" s="16" t="s">
        <v>133</v>
      </c>
      <c r="J46" s="16" t="s">
        <v>134</v>
      </c>
      <c r="K46" s="22" t="s">
        <v>128</v>
      </c>
      <c r="L46" s="23"/>
      <c r="M46" s="44"/>
      <c r="N46" s="48"/>
      <c r="O46" s="36">
        <f>M46*1.2*1.127</f>
        <v>0</v>
      </c>
    </row>
    <row r="47" spans="2:15" ht="19.2" x14ac:dyDescent="0.3">
      <c r="B47" s="27">
        <v>42</v>
      </c>
      <c r="C47" s="27" t="s">
        <v>111</v>
      </c>
      <c r="D47" s="14">
        <v>0.40010000000000001</v>
      </c>
      <c r="E47" s="21" t="s">
        <v>166</v>
      </c>
      <c r="F47" s="21" t="s">
        <v>161</v>
      </c>
      <c r="G47" s="21" t="s">
        <v>167</v>
      </c>
      <c r="H47" s="30" t="s">
        <v>168</v>
      </c>
      <c r="I47" s="16" t="s">
        <v>133</v>
      </c>
      <c r="J47" s="21" t="s">
        <v>169</v>
      </c>
      <c r="K47" s="22" t="s">
        <v>128</v>
      </c>
      <c r="L47" s="21"/>
      <c r="M47" s="44"/>
      <c r="N47" s="48"/>
      <c r="O47" s="36">
        <f>M47*1.2*1.127</f>
        <v>0</v>
      </c>
    </row>
    <row r="48" spans="2:15" ht="19.2" x14ac:dyDescent="0.3">
      <c r="B48" s="27">
        <v>43</v>
      </c>
      <c r="C48" s="27" t="s">
        <v>109</v>
      </c>
      <c r="D48" s="14">
        <v>0.40010000000000001</v>
      </c>
      <c r="E48" s="21" t="s">
        <v>166</v>
      </c>
      <c r="F48" s="28" t="s">
        <v>73</v>
      </c>
      <c r="G48" s="21" t="s">
        <v>170</v>
      </c>
      <c r="H48" s="30" t="s">
        <v>168</v>
      </c>
      <c r="I48" s="16" t="s">
        <v>133</v>
      </c>
      <c r="J48" s="21" t="s">
        <v>169</v>
      </c>
      <c r="K48" s="22" t="s">
        <v>128</v>
      </c>
      <c r="L48" s="21"/>
      <c r="M48" s="44"/>
      <c r="N48" s="48"/>
      <c r="O48" s="36">
        <f>M48*1.2*1.127</f>
        <v>0</v>
      </c>
    </row>
    <row r="49" spans="2:16" x14ac:dyDescent="0.3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Acer</vt:lpstr>
      <vt:lpstr>Axioo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 Yos</dc:creator>
  <cp:lastModifiedBy>Erwin  Yos</cp:lastModifiedBy>
  <dcterms:created xsi:type="dcterms:W3CDTF">2023-09-13T01:48:03Z</dcterms:created>
  <dcterms:modified xsi:type="dcterms:W3CDTF">2023-12-04T10:59:05Z</dcterms:modified>
</cp:coreProperties>
</file>