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OneDrive\Escritorio\METODOS NUMERICOS\"/>
    </mc:Choice>
  </mc:AlternateContent>
  <xr:revisionPtr revIDLastSave="0" documentId="13_ncr:1_{2DEFC2B1-E26F-4F85-9D1A-32928C6450C0}" xr6:coauthVersionLast="47" xr6:coauthVersionMax="47" xr10:uidLastSave="{00000000-0000-0000-0000-000000000000}"/>
  <bookViews>
    <workbookView xWindow="-108" yWindow="-108" windowWidth="23256" windowHeight="12456" firstSheet="2" activeTab="6" xr2:uid="{D1BADB30-9757-4515-AF53-D9A06A19A031}"/>
  </bookViews>
  <sheets>
    <sheet name="Hoja2" sheetId="2" state="hidden" r:id="rId1"/>
    <sheet name="trapecio simple" sheetId="1" r:id="rId2"/>
    <sheet name="trapecio compuesto" sheetId="3" r:id="rId3"/>
    <sheet name="Romberg" sheetId="11" r:id="rId4"/>
    <sheet name="Simpson 1-3" sheetId="4" r:id="rId5"/>
    <sheet name="Simpson 3-8" sheetId="5" r:id="rId6"/>
    <sheet name="Euler" sheetId="9" r:id="rId7"/>
    <sheet name="Euler modificado" sheetId="10" r:id="rId8"/>
  </sheets>
  <calcPr calcId="181029"/>
  <pivotCaches>
    <pivotCache cacheId="0" r:id="rId9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9" l="1"/>
  <c r="F4" i="9"/>
  <c r="G4" i="9" s="1"/>
  <c r="G5" i="9"/>
  <c r="H3" i="9"/>
  <c r="G3" i="9"/>
  <c r="J4" i="10"/>
  <c r="J3" i="10"/>
  <c r="F4" i="10"/>
  <c r="C7" i="11"/>
  <c r="E9" i="11" s="1"/>
  <c r="I25" i="11" s="1"/>
  <c r="I7" i="11"/>
  <c r="B10" i="11"/>
  <c r="C10" i="11" s="1"/>
  <c r="H10" i="11"/>
  <c r="I10" i="11" s="1"/>
  <c r="B11" i="11"/>
  <c r="B12" i="11" s="1"/>
  <c r="C12" i="11" s="1"/>
  <c r="C11" i="11"/>
  <c r="H11" i="11"/>
  <c r="I11" i="11"/>
  <c r="H12" i="11"/>
  <c r="I12" i="11" s="1"/>
  <c r="H13" i="11"/>
  <c r="I13" i="11" s="1"/>
  <c r="E25" i="11"/>
  <c r="F25" i="11" s="1"/>
  <c r="E26" i="11"/>
  <c r="F26" i="11"/>
  <c r="E27" i="11"/>
  <c r="F27" i="11" s="1"/>
  <c r="C28" i="11"/>
  <c r="L4" i="5"/>
  <c r="H9" i="5"/>
  <c r="H8" i="5"/>
  <c r="G8" i="5"/>
  <c r="H7" i="5"/>
  <c r="G7" i="5"/>
  <c r="G9" i="5"/>
  <c r="C11" i="5"/>
  <c r="G6" i="5"/>
  <c r="H6" i="5" s="1"/>
  <c r="L8" i="4"/>
  <c r="H14" i="4"/>
  <c r="H13" i="4"/>
  <c r="H12" i="4"/>
  <c r="H11" i="4"/>
  <c r="H10" i="4"/>
  <c r="G14" i="4"/>
  <c r="G13" i="4"/>
  <c r="G12" i="4"/>
  <c r="G11" i="4"/>
  <c r="G10" i="4"/>
  <c r="C15" i="4"/>
  <c r="B29" i="3"/>
  <c r="D28" i="3"/>
  <c r="B28" i="3"/>
  <c r="K15" i="3"/>
  <c r="K16" i="3"/>
  <c r="K17" i="3"/>
  <c r="K18" i="3"/>
  <c r="K19" i="3"/>
  <c r="K20" i="3"/>
  <c r="K21" i="3"/>
  <c r="M2" i="3"/>
  <c r="M10" i="3"/>
  <c r="M4" i="3"/>
  <c r="M5" i="3"/>
  <c r="M6" i="3"/>
  <c r="M7" i="3"/>
  <c r="M8" i="3"/>
  <c r="M9" i="3"/>
  <c r="K14" i="3"/>
  <c r="M3" i="3"/>
  <c r="K13" i="3"/>
  <c r="H15" i="3"/>
  <c r="K10" i="3" s="1"/>
  <c r="K4" i="3"/>
  <c r="K3" i="3"/>
  <c r="K2" i="3"/>
  <c r="G22" i="1"/>
  <c r="H13" i="1"/>
  <c r="F13" i="1"/>
  <c r="H10" i="1"/>
  <c r="F10" i="1"/>
  <c r="H5" i="9" l="1"/>
  <c r="F6" i="9" s="1"/>
  <c r="G4" i="10"/>
  <c r="F5" i="10" s="1"/>
  <c r="H4" i="10"/>
  <c r="E28" i="11"/>
  <c r="H14" i="11"/>
  <c r="I14" i="11" s="1"/>
  <c r="K11" i="11" s="1"/>
  <c r="I26" i="11" s="1"/>
  <c r="J25" i="11" s="1"/>
  <c r="K5" i="3"/>
  <c r="K6" i="3"/>
  <c r="K7" i="3"/>
  <c r="K8" i="3"/>
  <c r="K9" i="3"/>
  <c r="G6" i="9" l="1"/>
  <c r="H6" i="9" s="1"/>
  <c r="F7" i="9" s="1"/>
  <c r="G5" i="10"/>
  <c r="J5" i="10"/>
  <c r="F6" i="10" s="1"/>
  <c r="E29" i="11"/>
  <c r="F28" i="11"/>
  <c r="G7" i="9" l="1"/>
  <c r="H7" i="9" s="1"/>
  <c r="F8" i="9" s="1"/>
  <c r="J6" i="10"/>
  <c r="F7" i="10" s="1"/>
  <c r="G6" i="10"/>
  <c r="F29" i="11"/>
  <c r="E30" i="11"/>
  <c r="G8" i="9" l="1"/>
  <c r="H8" i="9" s="1"/>
  <c r="F9" i="9" s="1"/>
  <c r="G7" i="10"/>
  <c r="J7" i="10"/>
  <c r="F8" i="10" s="1"/>
  <c r="F30" i="11"/>
  <c r="E31" i="11"/>
  <c r="G9" i="9" l="1"/>
  <c r="H9" i="9" s="1"/>
  <c r="F10" i="9" s="1"/>
  <c r="G8" i="10"/>
  <c r="J8" i="10"/>
  <c r="F9" i="10" s="1"/>
  <c r="E32" i="11"/>
  <c r="F31" i="11"/>
  <c r="G10" i="9" l="1"/>
  <c r="H10" i="9" s="1"/>
  <c r="F11" i="9" s="1"/>
  <c r="G9" i="10"/>
  <c r="J9" i="10"/>
  <c r="F10" i="10" s="1"/>
  <c r="F32" i="11"/>
  <c r="F36" i="11" s="1"/>
  <c r="I27" i="11" s="1"/>
  <c r="J26" i="11" s="1"/>
  <c r="K25" i="11" s="1"/>
  <c r="I29" i="11" s="1"/>
  <c r="E33" i="11"/>
  <c r="F33" i="11" s="1"/>
  <c r="G11" i="9" l="1"/>
  <c r="H11" i="9" s="1"/>
  <c r="F12" i="9" s="1"/>
  <c r="G10" i="10"/>
  <c r="J10" i="10"/>
  <c r="F11" i="10" s="1"/>
  <c r="G12" i="9" l="1"/>
  <c r="H12" i="9" s="1"/>
  <c r="G11" i="10"/>
  <c r="J11" i="10"/>
  <c r="F12" i="10" s="1"/>
  <c r="F13" i="9" l="1"/>
  <c r="G13" i="9" s="1"/>
  <c r="H13" i="9" s="1"/>
  <c r="J12" i="10"/>
  <c r="F13" i="10" s="1"/>
  <c r="G12" i="10"/>
  <c r="G13" i="10" l="1"/>
  <c r="J13" i="10"/>
</calcChain>
</file>

<file path=xl/sharedStrings.xml><?xml version="1.0" encoding="utf-8"?>
<sst xmlns="http://schemas.openxmlformats.org/spreadsheetml/2006/main" count="124" uniqueCount="72">
  <si>
    <t>Suma de i</t>
  </si>
  <si>
    <t>Suma de xi</t>
  </si>
  <si>
    <t>Suma de yi</t>
  </si>
  <si>
    <t>Suma de xi-x</t>
  </si>
  <si>
    <t>Suma de xi-y</t>
  </si>
  <si>
    <t>Suma de (xi-x)*(yi-y)</t>
  </si>
  <si>
    <t>Suma de (xi-x)</t>
  </si>
  <si>
    <t>Alumno:Andres Gutierrez Franco</t>
  </si>
  <si>
    <t>Coach: Sergio Castillo</t>
  </si>
  <si>
    <t>x</t>
  </si>
  <si>
    <t>x2=</t>
  </si>
  <si>
    <t>f(x0)=</t>
  </si>
  <si>
    <t>f(x1)=</t>
  </si>
  <si>
    <t>f(x2)=</t>
  </si>
  <si>
    <t>Fecha: 20/07/2025</t>
  </si>
  <si>
    <t>Ejemplo</t>
  </si>
  <si>
    <t>Define la función:</t>
  </si>
  <si>
    <t>f(x)=</t>
  </si>
  <si>
    <t>x4+1</t>
  </si>
  <si>
    <t>en el internvalo (1,3)</t>
  </si>
  <si>
    <t>a=</t>
  </si>
  <si>
    <t>b=</t>
  </si>
  <si>
    <t>h=</t>
  </si>
  <si>
    <t>f(x)= f(1)=</t>
  </si>
  <si>
    <t>=</t>
  </si>
  <si>
    <t>f(h)=f(3)=</t>
  </si>
  <si>
    <t>Trapecio simple</t>
  </si>
  <si>
    <t>[3-1]</t>
  </si>
  <si>
    <t>0.5+0.03658537</t>
  </si>
  <si>
    <t>trapecio compuesto</t>
  </si>
  <si>
    <t>n=8</t>
  </si>
  <si>
    <t>b-a</t>
  </si>
  <si>
    <t>h</t>
  </si>
  <si>
    <t>3 - 1</t>
  </si>
  <si>
    <t>x0=</t>
  </si>
  <si>
    <t>x1=</t>
  </si>
  <si>
    <t>x3=</t>
  </si>
  <si>
    <t>x4=</t>
  </si>
  <si>
    <t>x5=</t>
  </si>
  <si>
    <t>x6=</t>
  </si>
  <si>
    <t>x7=</t>
  </si>
  <si>
    <t>x8=</t>
  </si>
  <si>
    <t>a= x0=</t>
  </si>
  <si>
    <t>b= x0=</t>
  </si>
  <si>
    <t>f(x3)=</t>
  </si>
  <si>
    <t>f(x4)=</t>
  </si>
  <si>
    <t>f(x5)=</t>
  </si>
  <si>
    <t>f(x6)=</t>
  </si>
  <si>
    <t>f(x7)=</t>
  </si>
  <si>
    <t>f(x8)=</t>
  </si>
  <si>
    <t>*</t>
  </si>
  <si>
    <t>n=</t>
  </si>
  <si>
    <t>i</t>
  </si>
  <si>
    <t>xi</t>
  </si>
  <si>
    <t>f(xi) =</t>
  </si>
  <si>
    <t>∫[a,b] f(x) dx ≈ (h/3) [f(x₀) + 4∑f(x_impares) + 2∑f(x_pares) + f(x_n)]</t>
  </si>
  <si>
    <t>∫[a,b] f(x) dx ≈ (3h/8) [f(x₀) + 3∑(f(x₁) + f(x₂)) + 2∑f(x₃) + ... + f(x_n)]</t>
  </si>
  <si>
    <t>n=4</t>
  </si>
  <si>
    <t>n=2</t>
  </si>
  <si>
    <t>k2</t>
  </si>
  <si>
    <t>k1</t>
  </si>
  <si>
    <t>ko</t>
  </si>
  <si>
    <t>f(xn)</t>
  </si>
  <si>
    <t>xn</t>
  </si>
  <si>
    <t>n</t>
  </si>
  <si>
    <t>Xn</t>
  </si>
  <si>
    <t>Yn</t>
  </si>
  <si>
    <t>f(X0,y0)</t>
  </si>
  <si>
    <t>yn+1</t>
  </si>
  <si>
    <t>(yn+1)*</t>
  </si>
  <si>
    <t>Xn+1</t>
  </si>
  <si>
    <t>Yn+1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</si>
</sst>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_-;\-* #,##0_-;_-* &quot;-&quot;??_-;_-@_-"/>
    <numFmt numFmtId="165" formatCode="0.00000000"/>
    <numFmt numFmtId="166" formatCode="0.0000"/>
  </numFmts>
  <fonts count="4"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name val="Calibri"/>
      <scheme val="minor"/>
    </font>
    <font>
      <b/>
      <sz val="11"/>
      <color theme="1"/>
      <name val="Calibri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5"/>
        <bgColor indexed="5"/>
      </patternFill>
    </fill>
    <fill>
      <patternFill patternType="solid">
        <fgColor theme="0"/>
        <bgColor theme="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2">
    <xf numFmtId="0" fontId="0" fillId="0" borderId="0"/>
    <xf numFmtId="0" fontId="1" fillId="0" borderId="0"/>
  </cellStyleXfs>
  <cellXfs count="30">
    <xf numFmtId="0" fontId="0" fillId="0" borderId="0" xfId="0"/>
    <xf numFmtId="16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Alignment="1">
      <alignment horizontal="right"/>
    </xf>
    <xf numFmtId="0" fontId="0" fillId="3" borderId="0" xfId="0" applyFill="1" applyAlignment="1">
      <alignment horizontal="right"/>
    </xf>
    <xf numFmtId="0" fontId="0" fillId="4" borderId="0" xfId="0" applyFill="1"/>
    <xf numFmtId="2" fontId="0" fillId="0" borderId="0" xfId="0" applyNumberFormat="1"/>
    <xf numFmtId="0" fontId="0" fillId="0" borderId="0" xfId="0" applyAlignment="1">
      <alignment horizontal="left"/>
    </xf>
    <xf numFmtId="49" fontId="0" fillId="0" borderId="2" xfId="0" applyNumberFormat="1" applyBorder="1"/>
    <xf numFmtId="0" fontId="0" fillId="5" borderId="0" xfId="0" applyFill="1"/>
    <xf numFmtId="2" fontId="0" fillId="5" borderId="0" xfId="0" applyNumberFormat="1" applyFill="1"/>
    <xf numFmtId="0" fontId="0" fillId="2" borderId="1" xfId="0" applyFill="1" applyBorder="1"/>
    <xf numFmtId="2" fontId="0" fillId="0" borderId="1" xfId="0" applyNumberFormat="1" applyBorder="1"/>
    <xf numFmtId="165" fontId="0" fillId="0" borderId="0" xfId="0" applyNumberFormat="1"/>
    <xf numFmtId="165" fontId="0" fillId="0" borderId="1" xfId="0" applyNumberFormat="1" applyBorder="1"/>
    <xf numFmtId="0" fontId="0" fillId="6" borderId="1" xfId="0" applyFill="1" applyBorder="1" applyAlignment="1">
      <alignment horizontal="center"/>
    </xf>
    <xf numFmtId="0" fontId="0" fillId="6" borderId="1" xfId="0" applyFill="1" applyBorder="1"/>
    <xf numFmtId="0" fontId="1" fillId="0" borderId="0" xfId="1"/>
    <xf numFmtId="0" fontId="1" fillId="0" borderId="0" xfId="1" applyAlignment="1">
      <alignment horizontal="center"/>
    </xf>
    <xf numFmtId="0" fontId="1" fillId="0" borderId="4" xfId="1" applyBorder="1" applyAlignment="1">
      <alignment horizontal="center"/>
    </xf>
    <xf numFmtId="0" fontId="1" fillId="7" borderId="4" xfId="1" applyFill="1" applyBorder="1" applyAlignment="1">
      <alignment horizontal="center"/>
    </xf>
    <xf numFmtId="0" fontId="2" fillId="0" borderId="4" xfId="1" applyFont="1" applyBorder="1" applyAlignment="1">
      <alignment horizontal="center"/>
    </xf>
    <xf numFmtId="0" fontId="3" fillId="0" borderId="4" xfId="1" applyFont="1" applyBorder="1" applyAlignment="1">
      <alignment horizontal="center"/>
    </xf>
    <xf numFmtId="0" fontId="3" fillId="0" borderId="0" xfId="1" applyFont="1" applyAlignment="1">
      <alignment horizontal="center"/>
    </xf>
    <xf numFmtId="0" fontId="1" fillId="8" borderId="4" xfId="1" applyFill="1" applyBorder="1" applyAlignment="1">
      <alignment horizontal="center"/>
    </xf>
    <xf numFmtId="0" fontId="0" fillId="6" borderId="1" xfId="0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166" fontId="0" fillId="0" borderId="1" xfId="0" applyNumberFormat="1" applyBorder="1" applyAlignment="1">
      <alignment horizontal="center"/>
    </xf>
  </cellXfs>
  <cellStyles count="2">
    <cellStyle name="Normal" xfId="0" builtinId="0"/>
    <cellStyle name="Normal 2" xfId="1" xr:uid="{28B7458E-9289-4A4C-A7A1-4005625424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[Metodo de Trapecio_Simpson.xlsx]Hoja2!TablaDinámica3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Hoja2!$A$1</c:f>
              <c:strCache>
                <c:ptCount val="1"/>
                <c:pt idx="0">
                  <c:v>Suma de 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Hoja2!$A$2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Hoja2!$A$2</c:f>
              <c:numCache>
                <c:formatCode>_-* #,##0_-;\-* #,##0_-;_-* "-"??_-;_-@_-</c:formatCode>
                <c:ptCount val="1"/>
                <c:pt idx="0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6E-4589-9CCF-56A9491A15FD}"/>
            </c:ext>
          </c:extLst>
        </c:ser>
        <c:ser>
          <c:idx val="1"/>
          <c:order val="1"/>
          <c:tx>
            <c:strRef>
              <c:f>Hoja2!$B$1</c:f>
              <c:strCache>
                <c:ptCount val="1"/>
                <c:pt idx="0">
                  <c:v>Suma de xi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Hoja2!$A$2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Hoja2!$B$2</c:f>
              <c:numCache>
                <c:formatCode>_-* #,##0_-;\-* #,##0_-;_-* "-"??_-;_-@_-</c:formatCode>
                <c:ptCount val="1"/>
                <c:pt idx="0">
                  <c:v>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6E-4589-9CCF-56A9491A15FD}"/>
            </c:ext>
          </c:extLst>
        </c:ser>
        <c:ser>
          <c:idx val="2"/>
          <c:order val="2"/>
          <c:tx>
            <c:strRef>
              <c:f>Hoja2!$C$1</c:f>
              <c:strCache>
                <c:ptCount val="1"/>
                <c:pt idx="0">
                  <c:v>Suma de yi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Hoja2!$A$2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Hoja2!$C$2</c:f>
              <c:numCache>
                <c:formatCode>_-* #,##0_-;\-* #,##0_-;_-* "-"??_-;_-@_-</c:formatCode>
                <c:ptCount val="1"/>
                <c:pt idx="0">
                  <c:v>1300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86E-4589-9CCF-56A9491A15FD}"/>
            </c:ext>
          </c:extLst>
        </c:ser>
        <c:ser>
          <c:idx val="3"/>
          <c:order val="3"/>
          <c:tx>
            <c:strRef>
              <c:f>Hoja2!$D$1</c:f>
              <c:strCache>
                <c:ptCount val="1"/>
                <c:pt idx="0">
                  <c:v>Suma de xi-x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Hoja2!$A$2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Hoja2!$D$2</c:f>
              <c:numCache>
                <c:formatCode>_-* #,##0_-;\-* #,##0_-;_-* "-"??_-;_-@_-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86E-4589-9CCF-56A9491A15FD}"/>
            </c:ext>
          </c:extLst>
        </c:ser>
        <c:ser>
          <c:idx val="4"/>
          <c:order val="4"/>
          <c:tx>
            <c:strRef>
              <c:f>Hoja2!$E$1</c:f>
              <c:strCache>
                <c:ptCount val="1"/>
                <c:pt idx="0">
                  <c:v>Suma de xi-y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Hoja2!$A$2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Hoja2!$E$2</c:f>
              <c:numCache>
                <c:formatCode>_-* #,##0_-;\-* #,##0_-;_-* "-"??_-;_-@_-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86E-4589-9CCF-56A9491A15FD}"/>
            </c:ext>
          </c:extLst>
        </c:ser>
        <c:ser>
          <c:idx val="5"/>
          <c:order val="5"/>
          <c:tx>
            <c:strRef>
              <c:f>Hoja2!$F$1</c:f>
              <c:strCache>
                <c:ptCount val="1"/>
                <c:pt idx="0">
                  <c:v>Suma de (xi-x)*(yi-y)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Hoja2!$A$2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Hoja2!$F$2</c:f>
              <c:numCache>
                <c:formatCode>_-* #,##0_-;\-* #,##0_-;_-* "-"??_-;_-@_-</c:formatCode>
                <c:ptCount val="1"/>
                <c:pt idx="0">
                  <c:v>619.6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86E-4589-9CCF-56A9491A15FD}"/>
            </c:ext>
          </c:extLst>
        </c:ser>
        <c:ser>
          <c:idx val="6"/>
          <c:order val="6"/>
          <c:tx>
            <c:strRef>
              <c:f>Hoja2!$G$1</c:f>
              <c:strCache>
                <c:ptCount val="1"/>
                <c:pt idx="0">
                  <c:v>Suma de (xi-x)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Hoja2!$A$2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Hoja2!$G$2</c:f>
              <c:numCache>
                <c:formatCode>_-* #,##0_-;\-* #,##0_-;_-* "-"??_-;_-@_-</c:formatCode>
                <c:ptCount val="1"/>
                <c:pt idx="0">
                  <c:v>2984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86E-4589-9CCF-56A9491A15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1608880"/>
        <c:axId val="761612240"/>
      </c:barChart>
      <c:catAx>
        <c:axId val="761608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61612240"/>
        <c:crosses val="autoZero"/>
        <c:auto val="1"/>
        <c:lblAlgn val="ctr"/>
        <c:lblOffset val="100"/>
        <c:noMultiLvlLbl val="0"/>
      </c:catAx>
      <c:valAx>
        <c:axId val="76161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61608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9</xdr:col>
      <xdr:colOff>609600</xdr:colOff>
      <xdr:row>16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1C5F8DB-4115-CC44-58CE-3865A3F11D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533400</xdr:colOff>
      <xdr:row>4</xdr:row>
      <xdr:rowOff>49530</xdr:rowOff>
    </xdr:from>
    <xdr:ext cx="1729740" cy="77437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8329D321-D5CE-ED07-B8D8-9B8A6BAF2CEF}"/>
                </a:ext>
              </a:extLst>
            </xdr:cNvPr>
            <xdr:cNvSpPr txBox="1"/>
          </xdr:nvSpPr>
          <xdr:spPr>
            <a:xfrm>
              <a:off x="1325880" y="781050"/>
              <a:ext cx="1729740" cy="77437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s-MX" sz="28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MX" sz="2800" b="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  <m:t>1</m:t>
                        </m:r>
                      </m:e>
                      <m:sup>
                        <m:nary>
                          <m:naryPr>
                            <m:limLoc m:val="subSup"/>
                            <m:grow m:val="on"/>
                            <m:ctrlPr>
                              <a:rPr lang="es-MX" sz="280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>
                            <m:f>
                              <m:fPr>
                                <m:ctrlPr>
                                  <a:rPr lang="es-MX" sz="2800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s-MX" sz="280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num>
                              <m:den>
                                <m:sSup>
                                  <m:sSupPr>
                                    <m:ctrlPr>
                                      <a:rPr lang="es-MX" sz="2800" i="1">
                                        <a:solidFill>
                                          <a:srgbClr val="836967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pPr>
                                  <m:e>
                                    <m:r>
                                      <a:rPr lang="es-MX" sz="2800" i="1">
                                        <a:latin typeface="Cambria Math" panose="02040503050406030204" pitchFamily="18" charset="0"/>
                                      </a:rPr>
                                      <m:t>𝑥</m:t>
                                    </m:r>
                                  </m:e>
                                  <m:sup>
                                    <m:r>
                                      <a:rPr lang="es-MX" sz="2800" i="0">
                                        <a:latin typeface="Cambria Math" panose="02040503050406030204" pitchFamily="18" charset="0"/>
                                      </a:rPr>
                                      <m:t>4+1</m:t>
                                    </m:r>
                                  </m:sup>
                                </m:sSup>
                              </m:den>
                            </m:f>
                          </m:sub>
                          <m:sup>
                            <m:r>
                              <a:rPr lang="es-MX" sz="2800" i="0">
                                <a:latin typeface="Cambria Math" panose="02040503050406030204" pitchFamily="18" charset="0"/>
                              </a:rPr>
                              <m:t>3</m:t>
                            </m:r>
                          </m:sup>
                          <m:e>
                            <m:r>
                              <a:rPr lang="es-MX" sz="2800" i="0">
                                <a:latin typeface="Cambria Math" panose="02040503050406030204" pitchFamily="18" charset="0"/>
                              </a:rPr>
                              <m:t>ⅆ</m:t>
                            </m:r>
                            <m:r>
                              <a:rPr lang="es-MX" sz="280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</m:nary>
                      </m:sup>
                    </m:sSup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8329D321-D5CE-ED07-B8D8-9B8A6BAF2CEF}"/>
                </a:ext>
              </a:extLst>
            </xdr:cNvPr>
            <xdr:cNvSpPr txBox="1"/>
          </xdr:nvSpPr>
          <xdr:spPr>
            <a:xfrm>
              <a:off x="1325880" y="781050"/>
              <a:ext cx="1729740" cy="77437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MX" sz="2800" b="0" i="0">
                  <a:solidFill>
                    <a:srgbClr val="836967"/>
                  </a:solidFill>
                  <a:latin typeface="Cambria Math" panose="02040503050406030204" pitchFamily="18" charset="0"/>
                </a:rPr>
                <a:t>1^∫130_(</a:t>
              </a:r>
              <a:r>
                <a:rPr lang="es-MX" sz="2800" i="0">
                  <a:latin typeface="Cambria Math" panose="02040503050406030204" pitchFamily="18" charset="0"/>
                </a:rPr>
                <a:t>𝑥</a:t>
              </a:r>
              <a:r>
                <a:rPr lang="es-MX" sz="28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/</a:t>
              </a:r>
              <a:r>
                <a:rPr lang="es-MX" sz="2800" i="0">
                  <a:latin typeface="Cambria Math" panose="02040503050406030204" pitchFamily="18" charset="0"/>
                </a:rPr>
                <a:t>𝑥</a:t>
              </a:r>
              <a:r>
                <a:rPr lang="es-MX" sz="28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^(</a:t>
              </a:r>
              <a:r>
                <a:rPr lang="es-MX" sz="2800" i="0">
                  <a:latin typeface="Cambria Math" panose="02040503050406030204" pitchFamily="18" charset="0"/>
                </a:rPr>
                <a:t>4+1</a:t>
              </a:r>
              <a:r>
                <a:rPr lang="es-MX" sz="28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) )^</a:t>
              </a:r>
              <a:r>
                <a:rPr lang="es-MX" sz="2800" i="0">
                  <a:latin typeface="Cambria Math" panose="02040503050406030204" pitchFamily="18" charset="0"/>
                </a:rPr>
                <a:t>3▒ⅆ𝑥</a:t>
              </a:r>
              <a:endParaRPr lang="es-MX" sz="1100"/>
            </a:p>
          </xdr:txBody>
        </xdr:sp>
      </mc:Fallback>
    </mc:AlternateContent>
    <xdr:clientData/>
  </xdr:oneCellAnchor>
  <xdr:twoCellAnchor editAs="oneCell">
    <xdr:from>
      <xdr:col>1</xdr:col>
      <xdr:colOff>228600</xdr:colOff>
      <xdr:row>15</xdr:row>
      <xdr:rowOff>175260</xdr:rowOff>
    </xdr:from>
    <xdr:to>
      <xdr:col>5</xdr:col>
      <xdr:colOff>211895</xdr:colOff>
      <xdr:row>18</xdr:row>
      <xdr:rowOff>131515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564F11E7-BA4C-00A9-E1D0-4F3F59E98A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1080" y="2918460"/>
          <a:ext cx="3153215" cy="50489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441960</xdr:colOff>
      <xdr:row>3</xdr:row>
      <xdr:rowOff>38100</xdr:rowOff>
    </xdr:from>
    <xdr:to>
      <xdr:col>6</xdr:col>
      <xdr:colOff>766408</xdr:colOff>
      <xdr:row>7</xdr:row>
      <xdr:rowOff>135371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08B384A-6D87-820C-9E33-E46014B73D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4440" y="586740"/>
          <a:ext cx="4286848" cy="828791"/>
        </a:xfrm>
        <a:prstGeom prst="rect">
          <a:avLst/>
        </a:prstGeom>
      </xdr:spPr>
    </xdr:pic>
    <xdr:clientData/>
  </xdr:twoCellAnchor>
  <xdr:oneCellAnchor>
    <xdr:from>
      <xdr:col>0</xdr:col>
      <xdr:colOff>289560</xdr:colOff>
      <xdr:row>22</xdr:row>
      <xdr:rowOff>38100</xdr:rowOff>
    </xdr:from>
    <xdr:ext cx="1729740" cy="77437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7524A39E-BCA9-44CE-9DF1-BF9321796F51}"/>
                </a:ext>
              </a:extLst>
            </xdr:cNvPr>
            <xdr:cNvSpPr txBox="1"/>
          </xdr:nvSpPr>
          <xdr:spPr>
            <a:xfrm>
              <a:off x="289560" y="4061460"/>
              <a:ext cx="1729740" cy="77437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s-MX" sz="28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MX" sz="2800" b="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  <m:t>1</m:t>
                        </m:r>
                      </m:e>
                      <m:sup>
                        <m:nary>
                          <m:naryPr>
                            <m:limLoc m:val="subSup"/>
                            <m:grow m:val="on"/>
                            <m:ctrlPr>
                              <a:rPr lang="es-MX" sz="280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>
                            <m:f>
                              <m:fPr>
                                <m:ctrlPr>
                                  <a:rPr lang="es-MX" sz="2800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s-MX" sz="280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num>
                              <m:den>
                                <m:sSup>
                                  <m:sSupPr>
                                    <m:ctrlPr>
                                      <a:rPr lang="es-MX" sz="2800" i="1">
                                        <a:solidFill>
                                          <a:srgbClr val="836967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pPr>
                                  <m:e>
                                    <m:r>
                                      <a:rPr lang="es-MX" sz="2800" i="1">
                                        <a:latin typeface="Cambria Math" panose="02040503050406030204" pitchFamily="18" charset="0"/>
                                      </a:rPr>
                                      <m:t>𝑥</m:t>
                                    </m:r>
                                  </m:e>
                                  <m:sup>
                                    <m:r>
                                      <a:rPr lang="es-MX" sz="2800" i="0">
                                        <a:latin typeface="Cambria Math" panose="02040503050406030204" pitchFamily="18" charset="0"/>
                                      </a:rPr>
                                      <m:t>4+1</m:t>
                                    </m:r>
                                  </m:sup>
                                </m:sSup>
                              </m:den>
                            </m:f>
                          </m:sub>
                          <m:sup>
                            <m:r>
                              <a:rPr lang="es-MX" sz="2800" i="0">
                                <a:latin typeface="Cambria Math" panose="02040503050406030204" pitchFamily="18" charset="0"/>
                              </a:rPr>
                              <m:t>3</m:t>
                            </m:r>
                          </m:sup>
                          <m:e>
                            <m:r>
                              <a:rPr lang="es-MX" sz="2800" i="0">
                                <a:latin typeface="Cambria Math" panose="02040503050406030204" pitchFamily="18" charset="0"/>
                              </a:rPr>
                              <m:t>ⅆ</m:t>
                            </m:r>
                            <m:r>
                              <a:rPr lang="es-MX" sz="280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</m:nary>
                      </m:sup>
                    </m:sSup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7524A39E-BCA9-44CE-9DF1-BF9321796F51}"/>
                </a:ext>
              </a:extLst>
            </xdr:cNvPr>
            <xdr:cNvSpPr txBox="1"/>
          </xdr:nvSpPr>
          <xdr:spPr>
            <a:xfrm>
              <a:off x="289560" y="4061460"/>
              <a:ext cx="1729740" cy="77437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MX" sz="2800" b="0" i="0">
                  <a:solidFill>
                    <a:srgbClr val="836967"/>
                  </a:solidFill>
                  <a:latin typeface="Cambria Math" panose="02040503050406030204" pitchFamily="18" charset="0"/>
                </a:rPr>
                <a:t>1^∫130_(</a:t>
              </a:r>
              <a:r>
                <a:rPr lang="es-MX" sz="2800" i="0">
                  <a:latin typeface="Cambria Math" panose="02040503050406030204" pitchFamily="18" charset="0"/>
                </a:rPr>
                <a:t>𝑥</a:t>
              </a:r>
              <a:r>
                <a:rPr lang="es-MX" sz="28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/</a:t>
              </a:r>
              <a:r>
                <a:rPr lang="es-MX" sz="2800" i="0">
                  <a:latin typeface="Cambria Math" panose="02040503050406030204" pitchFamily="18" charset="0"/>
                </a:rPr>
                <a:t>𝑥</a:t>
              </a:r>
              <a:r>
                <a:rPr lang="es-MX" sz="28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^(</a:t>
              </a:r>
              <a:r>
                <a:rPr lang="es-MX" sz="2800" i="0">
                  <a:latin typeface="Cambria Math" panose="02040503050406030204" pitchFamily="18" charset="0"/>
                </a:rPr>
                <a:t>4+1</a:t>
              </a:r>
              <a:r>
                <a:rPr lang="es-MX" sz="28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) )^</a:t>
              </a:r>
              <a:r>
                <a:rPr lang="es-MX" sz="2800" i="0">
                  <a:latin typeface="Cambria Math" panose="02040503050406030204" pitchFamily="18" charset="0"/>
                </a:rPr>
                <a:t>3▒ⅆ𝑥</a:t>
              </a:r>
              <a:endParaRPr lang="es-MX" sz="1100"/>
            </a:p>
          </xdr:txBody>
        </xdr:sp>
      </mc:Fallback>
    </mc:AlternateContent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586740</xdr:colOff>
      <xdr:row>3</xdr:row>
      <xdr:rowOff>129540</xdr:rowOff>
    </xdr:from>
    <xdr:ext cx="1729740" cy="77437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D9799D7A-FD7E-460B-9018-5D1BF706B60E}"/>
                </a:ext>
              </a:extLst>
            </xdr:cNvPr>
            <xdr:cNvSpPr txBox="1"/>
          </xdr:nvSpPr>
          <xdr:spPr>
            <a:xfrm>
              <a:off x="586740" y="678180"/>
              <a:ext cx="1729740" cy="774379"/>
            </a:xfrm>
            <a:prstGeom prst="rect">
              <a:avLst/>
            </a:prstGeom>
            <a:noFill/>
            <a:ln>
              <a:noFill/>
            </a:ln>
            <a:effectLst/>
          </xdr:spPr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kumimoji="0" lang="es-MX" sz="28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srgbClr val="836967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kumimoji="0" lang="es-MX" sz="28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srgbClr val="836967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e>
                      <m:sup>
                        <m:nary>
                          <m:naryPr>
                            <m:limLoc m:val="subSup"/>
                            <m:grow m:val="on"/>
                            <m:ctrlPr>
                              <a:rPr kumimoji="0" lang="es-MX" sz="2800" b="0" i="1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sysClr val="windowText" lastClr="000000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naryPr>
                          <m:sub>
                            <m:f>
                              <m:fPr>
                                <m:ctrlPr>
                                  <a:rPr kumimoji="0" lang="es-MX" sz="2800" b="0" i="1" u="none" strike="noStrike" kern="0" cap="none" spc="0" normalizeH="0" baseline="0" noProof="0">
                                    <a:ln>
                                      <a:noFill/>
                                    </a:ln>
                                    <a:solidFill>
                                      <a:srgbClr val="836967"/>
                                    </a:solidFill>
                                    <a:effectLst/>
                                    <a:uLnTx/>
                                    <a:uFillTx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kumimoji="0" lang="es-MX" sz="2800" b="0" i="1" u="none" strike="noStrike" kern="0" cap="none" spc="0" normalizeH="0" baseline="0" noProof="0">
                                    <a:ln>
                                      <a:noFill/>
                                    </a:ln>
                                    <a:solidFill>
                                      <a:sysClr val="windowText" lastClr="000000"/>
                                    </a:solidFill>
                                    <a:effectLst/>
                                    <a:uLnTx/>
                                    <a:uFillTx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</m:num>
                              <m:den>
                                <m:sSup>
                                  <m:sSupPr>
                                    <m:ctrlPr>
                                      <a:rPr kumimoji="0" lang="es-MX" sz="2800" b="0" i="1" u="none" strike="noStrike" kern="0" cap="none" spc="0" normalizeH="0" baseline="0" noProof="0">
                                        <a:ln>
                                          <a:noFill/>
                                        </a:ln>
                                        <a:solidFill>
                                          <a:srgbClr val="836967"/>
                                        </a:solidFill>
                                        <a:effectLst/>
                                        <a:uLnTx/>
                                        <a:uFillTx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r>
                                      <a:rPr kumimoji="0" lang="es-MX" sz="2800" b="0" i="1" u="none" strike="noStrike" kern="0" cap="none" spc="0" normalizeH="0" baseline="0" noProof="0">
                                        <a:ln>
                                          <a:noFill/>
                                        </a:ln>
                                        <a:solidFill>
                                          <a:sysClr val="windowText" lastClr="000000"/>
                                        </a:solidFill>
                                        <a:effectLst/>
                                        <a:uLnTx/>
                                        <a:uFillTx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p>
                                    <m:r>
                                      <a:rPr kumimoji="0" lang="es-MX" sz="2800" b="0" i="0" u="none" strike="noStrike" kern="0" cap="none" spc="0" normalizeH="0" baseline="0" noProof="0">
                                        <a:ln>
                                          <a:noFill/>
                                        </a:ln>
                                        <a:solidFill>
                                          <a:sysClr val="windowText" lastClr="000000"/>
                                        </a:solidFill>
                                        <a:effectLst/>
                                        <a:uLnTx/>
                                        <a:uFillTx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4+1</m:t>
                                    </m:r>
                                  </m:sup>
                                </m:sSup>
                              </m:den>
                            </m:f>
                          </m:sub>
                          <m:sup>
                            <m:r>
                              <a:rPr kumimoji="0" lang="es-MX" sz="2800" b="0" i="0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sysClr val="windowText" lastClr="000000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3</m:t>
                            </m:r>
                          </m:sup>
                          <m:e>
                            <m:r>
                              <a:rPr kumimoji="0" lang="es-MX" sz="2800" b="0" i="0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sysClr val="windowText" lastClr="000000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ⅆ</m:t>
                            </m:r>
                            <m:r>
                              <a:rPr kumimoji="0" lang="es-MX" sz="2800" b="0" i="1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sysClr val="windowText" lastClr="000000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</m:nary>
                      </m:sup>
                    </m:sSup>
                  </m:oMath>
                </m:oMathPara>
              </a14:m>
              <a:endParaRPr kumimoji="0" lang="es-MX" sz="110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Calibri" panose="020F0502020204030204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D9799D7A-FD7E-460B-9018-5D1BF706B60E}"/>
                </a:ext>
              </a:extLst>
            </xdr:cNvPr>
            <xdr:cNvSpPr txBox="1"/>
          </xdr:nvSpPr>
          <xdr:spPr>
            <a:xfrm>
              <a:off x="586740" y="678180"/>
              <a:ext cx="1729740" cy="774379"/>
            </a:xfrm>
            <a:prstGeom prst="rect">
              <a:avLst/>
            </a:prstGeom>
            <a:noFill/>
            <a:ln>
              <a:noFill/>
            </a:ln>
            <a:effectLst/>
          </xdr:spPr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es-MX" sz="2800" b="0" i="0" u="none" strike="noStrike" kern="0" cap="none" spc="0" normalizeH="0" baseline="0" noProof="0">
                  <a:ln>
                    <a:noFill/>
                  </a:ln>
                  <a:solidFill>
                    <a:srgbClr val="836967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1^</a:t>
              </a:r>
              <a:r>
                <a:rPr kumimoji="0" lang="es-MX" sz="28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∫130_(𝑥</a:t>
              </a:r>
              <a:r>
                <a:rPr kumimoji="0" lang="es-MX" sz="2800" b="0" i="0" u="none" strike="noStrike" kern="0" cap="none" spc="0" normalizeH="0" baseline="0" noProof="0">
                  <a:ln>
                    <a:noFill/>
                  </a:ln>
                  <a:solidFill>
                    <a:srgbClr val="836967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/</a:t>
              </a:r>
              <a:r>
                <a:rPr kumimoji="0" lang="es-MX" sz="28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𝑥</a:t>
              </a:r>
              <a:r>
                <a:rPr kumimoji="0" lang="es-MX" sz="2800" b="0" i="0" u="none" strike="noStrike" kern="0" cap="none" spc="0" normalizeH="0" baseline="0" noProof="0">
                  <a:ln>
                    <a:noFill/>
                  </a:ln>
                  <a:solidFill>
                    <a:srgbClr val="836967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^(</a:t>
              </a:r>
              <a:r>
                <a:rPr kumimoji="0" lang="es-MX" sz="28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4+1</a:t>
              </a:r>
              <a:r>
                <a:rPr kumimoji="0" lang="es-MX" sz="2800" b="0" i="0" u="none" strike="noStrike" kern="0" cap="none" spc="0" normalizeH="0" baseline="0" noProof="0">
                  <a:ln>
                    <a:noFill/>
                  </a:ln>
                  <a:solidFill>
                    <a:srgbClr val="836967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kumimoji="0" lang="es-MX" sz="28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 )^3▒ⅆ𝑥</a:t>
              </a:r>
              <a:endParaRPr kumimoji="0" lang="es-MX" sz="110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Calibri" panose="020F0502020204030204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1</xdr:col>
      <xdr:colOff>38100</xdr:colOff>
      <xdr:row>13</xdr:row>
      <xdr:rowOff>156210</xdr:rowOff>
    </xdr:from>
    <xdr:ext cx="361189" cy="32137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F0198BC8-22F7-DBE0-BCFD-91E62B8CDD57}"/>
                </a:ext>
              </a:extLst>
            </xdr:cNvPr>
            <xdr:cNvSpPr txBox="1"/>
          </xdr:nvSpPr>
          <xdr:spPr>
            <a:xfrm>
              <a:off x="830580" y="2533650"/>
              <a:ext cx="361189" cy="321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s-MX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MX" sz="1100" i="1">
                            <a:latin typeface="Cambria Math" panose="02040503050406030204" pitchFamily="18" charset="0"/>
                          </a:rPr>
                          <m:t>𝑏</m:t>
                        </m:r>
                        <m:r>
                          <a:rPr lang="es-MX" sz="1100" i="0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s-MX" sz="1100" i="1">
                            <a:latin typeface="Cambria Math" panose="02040503050406030204" pitchFamily="18" charset="0"/>
                          </a:rPr>
                          <m:t>𝑎</m:t>
                        </m:r>
                      </m:num>
                      <m:den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den>
                    </m:f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F0198BC8-22F7-DBE0-BCFD-91E62B8CDD57}"/>
                </a:ext>
              </a:extLst>
            </xdr:cNvPr>
            <xdr:cNvSpPr txBox="1"/>
          </xdr:nvSpPr>
          <xdr:spPr>
            <a:xfrm>
              <a:off x="830580" y="2533650"/>
              <a:ext cx="361189" cy="321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es-MX" sz="1100" i="0">
                  <a:latin typeface="Cambria Math" panose="02040503050406030204" pitchFamily="18" charset="0"/>
                </a:rPr>
                <a:t>𝑏−𝑎</a:t>
              </a:r>
              <a:r>
                <a:rPr lang="es-MX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)/</a:t>
              </a:r>
              <a:r>
                <a:rPr lang="es-MX" sz="1100" b="0" i="0">
                  <a:latin typeface="Cambria Math" panose="02040503050406030204" pitchFamily="18" charset="0"/>
                </a:rPr>
                <a:t>𝑛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7</xdr:col>
      <xdr:colOff>426720</xdr:colOff>
      <xdr:row>7</xdr:row>
      <xdr:rowOff>110490</xdr:rowOff>
    </xdr:from>
    <xdr:ext cx="1409700" cy="29270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33C2838F-7D35-EB42-BB88-A03FCC517E26}"/>
                </a:ext>
              </a:extLst>
            </xdr:cNvPr>
            <xdr:cNvSpPr txBox="1"/>
          </xdr:nvSpPr>
          <xdr:spPr>
            <a:xfrm>
              <a:off x="5974080" y="1390650"/>
              <a:ext cx="1409700" cy="29270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s-MX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MX" sz="1100" i="1">
                            <a:latin typeface="Cambria Math" panose="02040503050406030204" pitchFamily="18" charset="0"/>
                          </a:rPr>
                          <m:t>𝑥</m:t>
                        </m:r>
                      </m:num>
                      <m:den>
                        <m:sSup>
                          <m:sSupPr>
                            <m:ctrlPr>
                              <a:rPr lang="es-MX" sz="11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s-MX" sz="110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p>
                            <m:r>
                              <a:rPr lang="es-MX" sz="1100" i="0">
                                <a:latin typeface="Cambria Math" panose="02040503050406030204" pitchFamily="18" charset="0"/>
                              </a:rPr>
                              <m:t>4</m:t>
                            </m:r>
                          </m:sup>
                        </m:sSup>
                        <m:r>
                          <a:rPr lang="es-MX" sz="1100" i="0">
                            <a:latin typeface="Cambria Math" panose="02040503050406030204" pitchFamily="18" charset="0"/>
                          </a:rPr>
                          <m:t>+1</m:t>
                        </m:r>
                      </m:den>
                    </m:f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33C2838F-7D35-EB42-BB88-A03FCC517E26}"/>
                </a:ext>
              </a:extLst>
            </xdr:cNvPr>
            <xdr:cNvSpPr txBox="1"/>
          </xdr:nvSpPr>
          <xdr:spPr>
            <a:xfrm>
              <a:off x="5974080" y="1390650"/>
              <a:ext cx="1409700" cy="29270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MX" sz="1100" i="0">
                  <a:latin typeface="Cambria Math" panose="02040503050406030204" pitchFamily="18" charset="0"/>
                </a:rPr>
                <a:t>𝑥</a:t>
              </a:r>
              <a:r>
                <a:rPr lang="es-MX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/(</a:t>
              </a:r>
              <a:r>
                <a:rPr lang="es-MX" sz="1100" i="0">
                  <a:latin typeface="Cambria Math" panose="02040503050406030204" pitchFamily="18" charset="0"/>
                </a:rPr>
                <a:t>𝑥</a:t>
              </a:r>
              <a:r>
                <a:rPr lang="es-MX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^</a:t>
              </a:r>
              <a:r>
                <a:rPr lang="es-MX" sz="1100" i="0">
                  <a:latin typeface="Cambria Math" panose="02040503050406030204" pitchFamily="18" charset="0"/>
                </a:rPr>
                <a:t>4+1</a:t>
              </a:r>
              <a:r>
                <a:rPr lang="es-MX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)</a:t>
              </a:r>
              <a:endParaRPr lang="es-MX" sz="1100"/>
            </a:p>
          </xdr:txBody>
        </xdr:sp>
      </mc:Fallback>
    </mc:AlternateContent>
    <xdr:clientData/>
  </xdr:oneCellAnchor>
  <xdr:twoCellAnchor editAs="oneCell">
    <xdr:from>
      <xdr:col>7</xdr:col>
      <xdr:colOff>0</xdr:colOff>
      <xdr:row>3</xdr:row>
      <xdr:rowOff>0</xdr:rowOff>
    </xdr:from>
    <xdr:to>
      <xdr:col>7</xdr:col>
      <xdr:colOff>304800</xdr:colOff>
      <xdr:row>4</xdr:row>
      <xdr:rowOff>121920</xdr:rowOff>
    </xdr:to>
    <xdr:sp macro="" textlink="">
      <xdr:nvSpPr>
        <xdr:cNvPr id="4097" name="AutoShape 1">
          <a:extLst>
            <a:ext uri="{FF2B5EF4-FFF2-40B4-BE49-F238E27FC236}">
              <a16:creationId xmlns:a16="http://schemas.microsoft.com/office/drawing/2014/main" id="{A7146BC2-2AF5-F23A-C582-095B9AD68D9B}"/>
            </a:ext>
          </a:extLst>
        </xdr:cNvPr>
        <xdr:cNvSpPr>
          <a:spLocks noChangeAspect="1" noChangeArrowheads="1"/>
        </xdr:cNvSpPr>
      </xdr:nvSpPr>
      <xdr:spPr bwMode="auto">
        <a:xfrm>
          <a:off x="5547360" y="548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304800</xdr:colOff>
      <xdr:row>6</xdr:row>
      <xdr:rowOff>121920</xdr:rowOff>
    </xdr:to>
    <xdr:sp macro="" textlink="">
      <xdr:nvSpPr>
        <xdr:cNvPr id="4098" name="AutoShape 2">
          <a:extLst>
            <a:ext uri="{FF2B5EF4-FFF2-40B4-BE49-F238E27FC236}">
              <a16:creationId xmlns:a16="http://schemas.microsoft.com/office/drawing/2014/main" id="{E6EE53A0-1D98-E175-6865-847654FF03E5}"/>
            </a:ext>
          </a:extLst>
        </xdr:cNvPr>
        <xdr:cNvSpPr>
          <a:spLocks noChangeAspect="1" noChangeArrowheads="1"/>
        </xdr:cNvSpPr>
      </xdr:nvSpPr>
      <xdr:spPr bwMode="auto">
        <a:xfrm>
          <a:off x="7132320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304800</xdr:colOff>
      <xdr:row>6</xdr:row>
      <xdr:rowOff>121920</xdr:rowOff>
    </xdr:to>
    <xdr:sp macro="" textlink="">
      <xdr:nvSpPr>
        <xdr:cNvPr id="4099" name="AutoShape 3">
          <a:extLst>
            <a:ext uri="{FF2B5EF4-FFF2-40B4-BE49-F238E27FC236}">
              <a16:creationId xmlns:a16="http://schemas.microsoft.com/office/drawing/2014/main" id="{878B43F3-BE8D-D5E8-7DDD-79A21575C0AC}"/>
            </a:ext>
          </a:extLst>
        </xdr:cNvPr>
        <xdr:cNvSpPr>
          <a:spLocks noChangeAspect="1" noChangeArrowheads="1"/>
        </xdr:cNvSpPr>
      </xdr:nvSpPr>
      <xdr:spPr bwMode="auto">
        <a:xfrm>
          <a:off x="7132320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586740</xdr:colOff>
      <xdr:row>0</xdr:row>
      <xdr:rowOff>129540</xdr:rowOff>
    </xdr:from>
    <xdr:ext cx="1729740" cy="77437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F31220C7-381B-41AB-A751-EDF3C0E45CFB}"/>
                </a:ext>
              </a:extLst>
            </xdr:cNvPr>
            <xdr:cNvSpPr txBox="1"/>
          </xdr:nvSpPr>
          <xdr:spPr>
            <a:xfrm>
              <a:off x="586740" y="678180"/>
              <a:ext cx="1729740" cy="774379"/>
            </a:xfrm>
            <a:prstGeom prst="rect">
              <a:avLst/>
            </a:prstGeom>
            <a:noFill/>
            <a:ln>
              <a:noFill/>
            </a:ln>
            <a:effectLst/>
          </xdr:spPr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kumimoji="0" lang="es-MX" sz="28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srgbClr val="836967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kumimoji="0" lang="es-MX" sz="28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srgbClr val="836967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e>
                      <m:sup>
                        <m:nary>
                          <m:naryPr>
                            <m:limLoc m:val="subSup"/>
                            <m:grow m:val="on"/>
                            <m:ctrlPr>
                              <a:rPr kumimoji="0" lang="es-MX" sz="2800" b="0" i="1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sysClr val="windowText" lastClr="000000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naryPr>
                          <m:sub>
                            <m:f>
                              <m:fPr>
                                <m:ctrlPr>
                                  <a:rPr kumimoji="0" lang="es-MX" sz="2800" b="0" i="1" u="none" strike="noStrike" kern="0" cap="none" spc="0" normalizeH="0" baseline="0" noProof="0">
                                    <a:ln>
                                      <a:noFill/>
                                    </a:ln>
                                    <a:solidFill>
                                      <a:srgbClr val="836967"/>
                                    </a:solidFill>
                                    <a:effectLst/>
                                    <a:uLnTx/>
                                    <a:uFillTx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kumimoji="0" lang="es-MX" sz="2800" b="0" i="1" u="none" strike="noStrike" kern="0" cap="none" spc="0" normalizeH="0" baseline="0" noProof="0">
                                    <a:ln>
                                      <a:noFill/>
                                    </a:ln>
                                    <a:solidFill>
                                      <a:sysClr val="windowText" lastClr="000000"/>
                                    </a:solidFill>
                                    <a:effectLst/>
                                    <a:uLnTx/>
                                    <a:uFillTx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</m:num>
                              <m:den>
                                <m:sSup>
                                  <m:sSupPr>
                                    <m:ctrlPr>
                                      <a:rPr kumimoji="0" lang="es-MX" sz="2800" b="0" i="1" u="none" strike="noStrike" kern="0" cap="none" spc="0" normalizeH="0" baseline="0" noProof="0">
                                        <a:ln>
                                          <a:noFill/>
                                        </a:ln>
                                        <a:solidFill>
                                          <a:srgbClr val="836967"/>
                                        </a:solidFill>
                                        <a:effectLst/>
                                        <a:uLnTx/>
                                        <a:uFillTx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r>
                                      <a:rPr kumimoji="0" lang="es-MX" sz="2800" b="0" i="1" u="none" strike="noStrike" kern="0" cap="none" spc="0" normalizeH="0" baseline="0" noProof="0">
                                        <a:ln>
                                          <a:noFill/>
                                        </a:ln>
                                        <a:solidFill>
                                          <a:sysClr val="windowText" lastClr="000000"/>
                                        </a:solidFill>
                                        <a:effectLst/>
                                        <a:uLnTx/>
                                        <a:uFillTx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p>
                                    <m:r>
                                      <a:rPr kumimoji="0" lang="es-MX" sz="2800" b="0" i="0" u="none" strike="noStrike" kern="0" cap="none" spc="0" normalizeH="0" baseline="0" noProof="0">
                                        <a:ln>
                                          <a:noFill/>
                                        </a:ln>
                                        <a:solidFill>
                                          <a:sysClr val="windowText" lastClr="000000"/>
                                        </a:solidFill>
                                        <a:effectLst/>
                                        <a:uLnTx/>
                                        <a:uFillTx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4+1</m:t>
                                    </m:r>
                                  </m:sup>
                                </m:sSup>
                              </m:den>
                            </m:f>
                          </m:sub>
                          <m:sup>
                            <m:r>
                              <a:rPr kumimoji="0" lang="es-MX" sz="2800" b="0" i="0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sysClr val="windowText" lastClr="000000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3</m:t>
                            </m:r>
                          </m:sup>
                          <m:e>
                            <m:r>
                              <a:rPr kumimoji="0" lang="es-MX" sz="2800" b="0" i="0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sysClr val="windowText" lastClr="000000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ⅆ</m:t>
                            </m:r>
                            <m:r>
                              <a:rPr kumimoji="0" lang="es-MX" sz="2800" b="0" i="1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sysClr val="windowText" lastClr="000000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</m:nary>
                      </m:sup>
                    </m:sSup>
                  </m:oMath>
                </m:oMathPara>
              </a14:m>
              <a:endParaRPr kumimoji="0" lang="es-MX" sz="110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Calibri" panose="020F0502020204030204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F31220C7-381B-41AB-A751-EDF3C0E45CFB}"/>
                </a:ext>
              </a:extLst>
            </xdr:cNvPr>
            <xdr:cNvSpPr txBox="1"/>
          </xdr:nvSpPr>
          <xdr:spPr>
            <a:xfrm>
              <a:off x="586740" y="678180"/>
              <a:ext cx="1729740" cy="774379"/>
            </a:xfrm>
            <a:prstGeom prst="rect">
              <a:avLst/>
            </a:prstGeom>
            <a:noFill/>
            <a:ln>
              <a:noFill/>
            </a:ln>
            <a:effectLst/>
          </xdr:spPr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es-MX" sz="2800" b="0" i="0" u="none" strike="noStrike" kern="0" cap="none" spc="0" normalizeH="0" baseline="0" noProof="0">
                  <a:ln>
                    <a:noFill/>
                  </a:ln>
                  <a:solidFill>
                    <a:srgbClr val="836967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1^</a:t>
              </a:r>
              <a:r>
                <a:rPr kumimoji="0" lang="es-MX" sz="28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∫130_(𝑥</a:t>
              </a:r>
              <a:r>
                <a:rPr kumimoji="0" lang="es-MX" sz="2800" b="0" i="0" u="none" strike="noStrike" kern="0" cap="none" spc="0" normalizeH="0" baseline="0" noProof="0">
                  <a:ln>
                    <a:noFill/>
                  </a:ln>
                  <a:solidFill>
                    <a:srgbClr val="836967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/</a:t>
              </a:r>
              <a:r>
                <a:rPr kumimoji="0" lang="es-MX" sz="28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𝑥</a:t>
              </a:r>
              <a:r>
                <a:rPr kumimoji="0" lang="es-MX" sz="2800" b="0" i="0" u="none" strike="noStrike" kern="0" cap="none" spc="0" normalizeH="0" baseline="0" noProof="0">
                  <a:ln>
                    <a:noFill/>
                  </a:ln>
                  <a:solidFill>
                    <a:srgbClr val="836967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^(</a:t>
              </a:r>
              <a:r>
                <a:rPr kumimoji="0" lang="es-MX" sz="28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4+1</a:t>
              </a:r>
              <a:r>
                <a:rPr kumimoji="0" lang="es-MX" sz="2800" b="0" i="0" u="none" strike="noStrike" kern="0" cap="none" spc="0" normalizeH="0" baseline="0" noProof="0">
                  <a:ln>
                    <a:noFill/>
                  </a:ln>
                  <a:solidFill>
                    <a:srgbClr val="836967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kumimoji="0" lang="es-MX" sz="28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 )^3▒ⅆ𝑥</a:t>
              </a:r>
              <a:endParaRPr kumimoji="0" lang="es-MX" sz="110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Calibri" panose="020F0502020204030204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1</xdr:col>
      <xdr:colOff>38100</xdr:colOff>
      <xdr:row>9</xdr:row>
      <xdr:rowOff>156210</xdr:rowOff>
    </xdr:from>
    <xdr:ext cx="361189" cy="32137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8E345663-4953-47AE-8E4E-70E3503553C3}"/>
                </a:ext>
              </a:extLst>
            </xdr:cNvPr>
            <xdr:cNvSpPr txBox="1"/>
          </xdr:nvSpPr>
          <xdr:spPr>
            <a:xfrm>
              <a:off x="830580" y="2533650"/>
              <a:ext cx="361189" cy="321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s-MX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MX" sz="1100" i="1">
                            <a:latin typeface="Cambria Math" panose="02040503050406030204" pitchFamily="18" charset="0"/>
                          </a:rPr>
                          <m:t>𝑏</m:t>
                        </m:r>
                        <m:r>
                          <a:rPr lang="es-MX" sz="1100" i="0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s-MX" sz="1100" i="1">
                            <a:latin typeface="Cambria Math" panose="02040503050406030204" pitchFamily="18" charset="0"/>
                          </a:rPr>
                          <m:t>𝑎</m:t>
                        </m:r>
                      </m:num>
                      <m:den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den>
                    </m:f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8E345663-4953-47AE-8E4E-70E3503553C3}"/>
                </a:ext>
              </a:extLst>
            </xdr:cNvPr>
            <xdr:cNvSpPr txBox="1"/>
          </xdr:nvSpPr>
          <xdr:spPr>
            <a:xfrm>
              <a:off x="830580" y="2533650"/>
              <a:ext cx="361189" cy="321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es-MX" sz="1100" i="0">
                  <a:latin typeface="Cambria Math" panose="02040503050406030204" pitchFamily="18" charset="0"/>
                </a:rPr>
                <a:t>𝑏−𝑎</a:t>
              </a:r>
              <a:r>
                <a:rPr lang="es-MX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)/</a:t>
              </a:r>
              <a:r>
                <a:rPr lang="es-MX" sz="1100" b="0" i="0">
                  <a:latin typeface="Cambria Math" panose="02040503050406030204" pitchFamily="18" charset="0"/>
                </a:rPr>
                <a:t>𝑛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7</xdr:col>
      <xdr:colOff>426720</xdr:colOff>
      <xdr:row>3</xdr:row>
      <xdr:rowOff>110490</xdr:rowOff>
    </xdr:from>
    <xdr:ext cx="1409700" cy="29270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F07EBFFF-E0C4-46F9-971A-DA2187992D28}"/>
                </a:ext>
              </a:extLst>
            </xdr:cNvPr>
            <xdr:cNvSpPr txBox="1"/>
          </xdr:nvSpPr>
          <xdr:spPr>
            <a:xfrm>
              <a:off x="5974080" y="1390650"/>
              <a:ext cx="1409700" cy="29270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s-MX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MX" sz="1100" i="1">
                            <a:latin typeface="Cambria Math" panose="02040503050406030204" pitchFamily="18" charset="0"/>
                          </a:rPr>
                          <m:t>𝑥</m:t>
                        </m:r>
                      </m:num>
                      <m:den>
                        <m:sSup>
                          <m:sSupPr>
                            <m:ctrlPr>
                              <a:rPr lang="es-MX" sz="11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s-MX" sz="110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p>
                            <m:r>
                              <a:rPr lang="es-MX" sz="1100" i="0">
                                <a:latin typeface="Cambria Math" panose="02040503050406030204" pitchFamily="18" charset="0"/>
                              </a:rPr>
                              <m:t>4</m:t>
                            </m:r>
                          </m:sup>
                        </m:sSup>
                        <m:r>
                          <a:rPr lang="es-MX" sz="1100" i="0">
                            <a:latin typeface="Cambria Math" panose="02040503050406030204" pitchFamily="18" charset="0"/>
                          </a:rPr>
                          <m:t>+1</m:t>
                        </m:r>
                      </m:den>
                    </m:f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F07EBFFF-E0C4-46F9-971A-DA2187992D28}"/>
                </a:ext>
              </a:extLst>
            </xdr:cNvPr>
            <xdr:cNvSpPr txBox="1"/>
          </xdr:nvSpPr>
          <xdr:spPr>
            <a:xfrm>
              <a:off x="5974080" y="1390650"/>
              <a:ext cx="1409700" cy="29270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MX" sz="1100" i="0">
                  <a:latin typeface="Cambria Math" panose="02040503050406030204" pitchFamily="18" charset="0"/>
                </a:rPr>
                <a:t>𝑥</a:t>
              </a:r>
              <a:r>
                <a:rPr lang="es-MX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/(</a:t>
              </a:r>
              <a:r>
                <a:rPr lang="es-MX" sz="1100" i="0">
                  <a:latin typeface="Cambria Math" panose="02040503050406030204" pitchFamily="18" charset="0"/>
                </a:rPr>
                <a:t>𝑥</a:t>
              </a:r>
              <a:r>
                <a:rPr lang="es-MX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^</a:t>
              </a:r>
              <a:r>
                <a:rPr lang="es-MX" sz="1100" i="0">
                  <a:latin typeface="Cambria Math" panose="02040503050406030204" pitchFamily="18" charset="0"/>
                </a:rPr>
                <a:t>4+1</a:t>
              </a:r>
              <a:r>
                <a:rPr lang="es-MX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)</a:t>
              </a:r>
              <a:endParaRPr lang="es-MX" sz="1100"/>
            </a:p>
          </xdr:txBody>
        </xdr:sp>
      </mc:Fallback>
    </mc:AlternateContent>
    <xdr:clientData/>
  </xdr:oneCellAnchor>
  <xdr:twoCellAnchor editAs="oneCell">
    <xdr:from>
      <xdr:col>7</xdr:col>
      <xdr:colOff>0</xdr:colOff>
      <xdr:row>0</xdr:row>
      <xdr:rowOff>0</xdr:rowOff>
    </xdr:from>
    <xdr:to>
      <xdr:col>7</xdr:col>
      <xdr:colOff>304800</xdr:colOff>
      <xdr:row>1</xdr:row>
      <xdr:rowOff>121920</xdr:rowOff>
    </xdr:to>
    <xdr:sp macro="" textlink="">
      <xdr:nvSpPr>
        <xdr:cNvPr id="5" name="AutoShape 1">
          <a:extLst>
            <a:ext uri="{FF2B5EF4-FFF2-40B4-BE49-F238E27FC236}">
              <a16:creationId xmlns:a16="http://schemas.microsoft.com/office/drawing/2014/main" id="{4FEB0B7C-CF15-439E-B3FB-C6AD662C0FE9}"/>
            </a:ext>
          </a:extLst>
        </xdr:cNvPr>
        <xdr:cNvSpPr>
          <a:spLocks noChangeAspect="1" noChangeArrowheads="1"/>
        </xdr:cNvSpPr>
      </xdr:nvSpPr>
      <xdr:spPr bwMode="auto">
        <a:xfrm>
          <a:off x="5547360" y="548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</xdr:row>
      <xdr:rowOff>0</xdr:rowOff>
    </xdr:from>
    <xdr:to>
      <xdr:col>9</xdr:col>
      <xdr:colOff>304800</xdr:colOff>
      <xdr:row>2</xdr:row>
      <xdr:rowOff>121920</xdr:rowOff>
    </xdr:to>
    <xdr:sp macro="" textlink="">
      <xdr:nvSpPr>
        <xdr:cNvPr id="6" name="AutoShape 2">
          <a:extLst>
            <a:ext uri="{FF2B5EF4-FFF2-40B4-BE49-F238E27FC236}">
              <a16:creationId xmlns:a16="http://schemas.microsoft.com/office/drawing/2014/main" id="{0D00955A-2455-49B1-B422-07DE7E2BA8CE}"/>
            </a:ext>
          </a:extLst>
        </xdr:cNvPr>
        <xdr:cNvSpPr>
          <a:spLocks noChangeAspect="1" noChangeArrowheads="1"/>
        </xdr:cNvSpPr>
      </xdr:nvSpPr>
      <xdr:spPr bwMode="auto">
        <a:xfrm>
          <a:off x="7132320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</xdr:row>
      <xdr:rowOff>0</xdr:rowOff>
    </xdr:from>
    <xdr:to>
      <xdr:col>9</xdr:col>
      <xdr:colOff>304800</xdr:colOff>
      <xdr:row>2</xdr:row>
      <xdr:rowOff>121920</xdr:rowOff>
    </xdr:to>
    <xdr:sp macro="" textlink="">
      <xdr:nvSpPr>
        <xdr:cNvPr id="7" name="AutoShape 3">
          <a:extLst>
            <a:ext uri="{FF2B5EF4-FFF2-40B4-BE49-F238E27FC236}">
              <a16:creationId xmlns:a16="http://schemas.microsoft.com/office/drawing/2014/main" id="{EC591F85-8BC8-4EE3-9E96-CB2AC61F6210}"/>
            </a:ext>
          </a:extLst>
        </xdr:cNvPr>
        <xdr:cNvSpPr>
          <a:spLocks noChangeAspect="1" noChangeArrowheads="1"/>
        </xdr:cNvSpPr>
      </xdr:nvSpPr>
      <xdr:spPr bwMode="auto">
        <a:xfrm>
          <a:off x="7132320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841.819777199074" createdVersion="8" refreshedVersion="8" minRefreshableVersion="3" recordCount="10" xr:uid="{9C1DD57E-5313-4BC9-AFBA-6CE1C571D05C}">
  <cacheSource type="worksheet">
    <worksheetSource ref="C2:M12" sheet="trapecio simple"/>
  </cacheSource>
  <cacheFields count="11">
    <cacheField name="i" numFmtId="164">
      <sharedItems containsSemiMixedTypes="0" containsString="0" containsNumber="1" containsInteger="1" minValue="1" maxValue="10"/>
    </cacheField>
    <cacheField name="xi" numFmtId="164">
      <sharedItems containsSemiMixedTypes="0" containsString="0" containsNumber="1" containsInteger="1" minValue="2" maxValue="28"/>
    </cacheField>
    <cacheField name="yi" numFmtId="164">
      <sharedItems containsSemiMixedTypes="0" containsString="0" containsNumber="1" containsInteger="1" minValue="58" maxValue="202"/>
    </cacheField>
    <cacheField name="xi-x" numFmtId="164">
      <sharedItems containsSemiMixedTypes="0" containsString="0" containsNumber="1" containsInteger="1" minValue="-12" maxValue="14"/>
    </cacheField>
    <cacheField name="xi-y" numFmtId="164">
      <sharedItems containsSemiMixedTypes="0" containsString="0" containsNumber="1" containsInteger="1" minValue="-72" maxValue="72"/>
    </cacheField>
    <cacheField name="(xi-x)*(yi-y)" numFmtId="164">
      <sharedItems containsSemiMixedTypes="0" containsString="0" containsNumber="1" minValue="3.2400000000000024" maxValue="190.44000000000003"/>
    </cacheField>
    <cacheField name="(xi-x)" numFmtId="164">
      <sharedItems containsSemiMixedTypes="0" containsString="0" containsNumber="1" containsInteger="1" minValue="14" maxValue="1008"/>
    </cacheField>
    <cacheField name="^Yi" numFmtId="164">
      <sharedItems containsSemiMixedTypes="0" containsString="0" containsNumber="1" containsInteger="1" minValue="70" maxValue="190"/>
    </cacheField>
    <cacheField name="(^Yi-y)^2" numFmtId="164">
      <sharedItems containsSemiMixedTypes="0" containsString="0" containsNumber="1" containsInteger="1" minValue="100" maxValue="3600"/>
    </cacheField>
    <cacheField name="(yi-^Yi)^2" numFmtId="164">
      <sharedItems containsSemiMixedTypes="0" containsString="0" containsNumber="1" containsInteger="1" minValue="9" maxValue="441"/>
    </cacheField>
    <cacheField name="(yi-y)^2" numFmtId="164">
      <sharedItems containsSemiMixedTypes="0" containsString="0" containsNumber="1" containsInteger="1" minValue="49" maxValue="518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n v="1"/>
    <n v="2"/>
    <n v="58"/>
    <n v="-12"/>
    <n v="-72"/>
    <n v="148.83999999999997"/>
    <n v="864"/>
    <n v="70"/>
    <n v="3600"/>
    <n v="144"/>
    <n v="5184"/>
  </r>
  <r>
    <n v="2"/>
    <n v="6"/>
    <n v="105"/>
    <n v="-8"/>
    <n v="-25"/>
    <n v="67.239999999999995"/>
    <n v="200"/>
    <n v="90"/>
    <n v="1600"/>
    <n v="225"/>
    <n v="625"/>
  </r>
  <r>
    <n v="3"/>
    <n v="8"/>
    <n v="88"/>
    <n v="-6"/>
    <n v="-42"/>
    <n v="38.439999999999991"/>
    <n v="252"/>
    <n v="100"/>
    <n v="900"/>
    <n v="144"/>
    <n v="1764"/>
  </r>
  <r>
    <n v="4"/>
    <n v="8"/>
    <n v="118"/>
    <n v="-6"/>
    <n v="-12"/>
    <n v="38.439999999999991"/>
    <n v="72"/>
    <n v="100"/>
    <n v="900"/>
    <n v="324"/>
    <n v="144"/>
  </r>
  <r>
    <n v="5"/>
    <n v="12"/>
    <n v="117"/>
    <n v="-2"/>
    <n v="-13"/>
    <n v="4.8399999999999972"/>
    <n v="26"/>
    <n v="120"/>
    <n v="100"/>
    <n v="9"/>
    <n v="169"/>
  </r>
  <r>
    <n v="6"/>
    <n v="16"/>
    <n v="137"/>
    <n v="2"/>
    <n v="7"/>
    <n v="3.2400000000000024"/>
    <n v="14"/>
    <n v="140"/>
    <n v="100"/>
    <n v="9"/>
    <n v="49"/>
  </r>
  <r>
    <n v="7"/>
    <n v="20"/>
    <n v="157"/>
    <n v="6"/>
    <n v="27"/>
    <n v="33.640000000000008"/>
    <n v="162"/>
    <n v="160"/>
    <n v="900"/>
    <n v="9"/>
    <n v="729"/>
  </r>
  <r>
    <n v="8"/>
    <n v="20"/>
    <n v="169"/>
    <n v="6"/>
    <n v="39"/>
    <n v="33.640000000000008"/>
    <n v="234"/>
    <n v="160"/>
    <n v="900"/>
    <n v="81"/>
    <n v="1521"/>
  </r>
  <r>
    <n v="9"/>
    <n v="22"/>
    <n v="149"/>
    <n v="8"/>
    <n v="19"/>
    <n v="60.840000000000011"/>
    <n v="152"/>
    <n v="170"/>
    <n v="1600"/>
    <n v="441"/>
    <n v="361"/>
  </r>
  <r>
    <n v="10"/>
    <n v="28"/>
    <n v="202"/>
    <n v="14"/>
    <n v="72"/>
    <n v="190.44000000000003"/>
    <n v="1008"/>
    <n v="190"/>
    <n v="3600"/>
    <n v="144"/>
    <n v="518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67F1B2-6314-4DE8-955E-EB6B9CEFF629}" name="TablaDinámica3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A1:G2" firstHeaderRow="0" firstDataRow="1" firstDataCol="0"/>
  <pivotFields count="11">
    <pivotField dataField="1" numFmtId="164" showAll="0"/>
    <pivotField dataField="1" numFmtId="164" showAll="0"/>
    <pivotField dataField="1" numFmtId="164" showAll="0"/>
    <pivotField dataField="1" numFmtId="164" showAll="0"/>
    <pivotField dataField="1" numFmtId="164" showAll="0"/>
    <pivotField dataField="1" numFmtId="164" showAll="0"/>
    <pivotField dataField="1" numFmtId="164" showAll="0"/>
    <pivotField numFmtId="164" showAll="0"/>
    <pivotField numFmtId="164" showAll="0"/>
    <pivotField numFmtId="164" showAll="0"/>
    <pivotField numFmtId="164" showAll="0"/>
  </pivotFields>
  <rowItems count="1">
    <i/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Suma de i" fld="0" baseField="0" baseItem="0" numFmtId="164"/>
    <dataField name="Suma de xi" fld="1" baseField="0" baseItem="0" numFmtId="164"/>
    <dataField name="Suma de yi" fld="2" baseField="0" baseItem="0" numFmtId="164"/>
    <dataField name="Suma de xi-x" fld="3" baseField="0" baseItem="0" numFmtId="164"/>
    <dataField name="Suma de xi-y" fld="4" baseField="0" baseItem="0" numFmtId="164"/>
    <dataField name="Suma de (xi-x)*(yi-y)" fld="5" baseField="0" baseItem="0" numFmtId="164"/>
    <dataField name="Suma de (xi-x)" fld="6" baseField="0" baseItem="0" numFmtId="164"/>
  </dataField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94F3D-B51F-4AE4-989D-5B3A2D62706E}">
  <dimension ref="A1:G2"/>
  <sheetViews>
    <sheetView workbookViewId="0"/>
  </sheetViews>
  <sheetFormatPr baseColWidth="10" defaultRowHeight="14.4"/>
  <cols>
    <col min="1" max="1" width="9.21875" bestFit="1" customWidth="1"/>
    <col min="2" max="2" width="10.109375" bestFit="1" customWidth="1"/>
    <col min="3" max="3" width="10.21875" bestFit="1" customWidth="1"/>
    <col min="4" max="4" width="11.6640625" bestFit="1" customWidth="1"/>
    <col min="5" max="5" width="11.77734375" bestFit="1" customWidth="1"/>
    <col min="6" max="6" width="18.5546875" bestFit="1" customWidth="1"/>
    <col min="7" max="7" width="13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s="1">
        <v>55</v>
      </c>
      <c r="B2" s="1">
        <v>142</v>
      </c>
      <c r="C2" s="1">
        <v>1300</v>
      </c>
      <c r="D2" s="1">
        <v>2</v>
      </c>
      <c r="E2" s="1">
        <v>0</v>
      </c>
      <c r="F2" s="1">
        <v>619.6</v>
      </c>
      <c r="G2" s="1">
        <v>2984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7B374-22FD-460D-99AC-52A597944360}">
  <dimension ref="A1:J22"/>
  <sheetViews>
    <sheetView workbookViewId="0">
      <selection activeCell="J18" sqref="J18:J20"/>
    </sheetView>
  </sheetViews>
  <sheetFormatPr baseColWidth="10" defaultRowHeight="14.4"/>
  <sheetData>
    <row r="1" spans="1:8">
      <c r="A1" t="s">
        <v>15</v>
      </c>
    </row>
    <row r="2" spans="1:8">
      <c r="A2" t="s">
        <v>16</v>
      </c>
      <c r="C2" t="s">
        <v>17</v>
      </c>
      <c r="D2" s="3" t="s">
        <v>9</v>
      </c>
    </row>
    <row r="3" spans="1:8">
      <c r="D3" t="s">
        <v>18</v>
      </c>
    </row>
    <row r="4" spans="1:8">
      <c r="A4" t="s">
        <v>19</v>
      </c>
    </row>
    <row r="9" spans="1:8">
      <c r="F9" s="3">
        <v>1</v>
      </c>
    </row>
    <row r="10" spans="1:8">
      <c r="A10" s="6" t="s">
        <v>20</v>
      </c>
      <c r="B10">
        <v>1</v>
      </c>
      <c r="E10" t="s">
        <v>23</v>
      </c>
      <c r="F10">
        <f>(1)^4+1</f>
        <v>2</v>
      </c>
      <c r="G10" t="s">
        <v>24</v>
      </c>
      <c r="H10">
        <f>F9/F10</f>
        <v>0.5</v>
      </c>
    </row>
    <row r="11" spans="1:8">
      <c r="A11" s="6" t="s">
        <v>21</v>
      </c>
      <c r="B11">
        <v>3</v>
      </c>
    </row>
    <row r="12" spans="1:8">
      <c r="A12" s="6" t="s">
        <v>22</v>
      </c>
      <c r="B12">
        <v>1</v>
      </c>
      <c r="F12">
        <v>3</v>
      </c>
    </row>
    <row r="13" spans="1:8">
      <c r="E13" t="s">
        <v>25</v>
      </c>
      <c r="F13" s="4">
        <f>(B11)^4+1</f>
        <v>82</v>
      </c>
      <c r="G13" t="s">
        <v>24</v>
      </c>
      <c r="H13">
        <f>F12/F13</f>
        <v>3.6585365853658534E-2</v>
      </c>
    </row>
    <row r="15" spans="1:8">
      <c r="A15" t="s">
        <v>26</v>
      </c>
    </row>
    <row r="18" spans="2:10">
      <c r="J18" t="s">
        <v>7</v>
      </c>
    </row>
    <row r="19" spans="2:10">
      <c r="J19" t="s">
        <v>8</v>
      </c>
    </row>
    <row r="20" spans="2:10">
      <c r="J20" t="s">
        <v>14</v>
      </c>
    </row>
    <row r="21" spans="2:10">
      <c r="D21" t="s">
        <v>28</v>
      </c>
    </row>
    <row r="22" spans="2:10">
      <c r="B22" s="5" t="s">
        <v>24</v>
      </c>
      <c r="C22" t="s">
        <v>27</v>
      </c>
      <c r="D22" s="4">
        <v>2</v>
      </c>
      <c r="F22" t="s">
        <v>24</v>
      </c>
      <c r="G22" s="7">
        <f>(H10+H13)</f>
        <v>0.53658536585365857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6A1EE-D747-4227-84A2-D3C84B4620E6}">
  <dimension ref="A1:M29"/>
  <sheetViews>
    <sheetView workbookViewId="0">
      <selection activeCell="D28" sqref="D28"/>
    </sheetView>
  </sheetViews>
  <sheetFormatPr baseColWidth="10" defaultRowHeight="14.4"/>
  <sheetData>
    <row r="1" spans="1:13">
      <c r="A1" t="s">
        <v>29</v>
      </c>
    </row>
    <row r="2" spans="1:13">
      <c r="J2" s="13" t="s">
        <v>34</v>
      </c>
      <c r="K2" s="14">
        <f>1</f>
        <v>1</v>
      </c>
      <c r="M2" s="8">
        <f>K2^4</f>
        <v>1</v>
      </c>
    </row>
    <row r="3" spans="1:13">
      <c r="J3" s="13" t="s">
        <v>35</v>
      </c>
      <c r="K3" s="14">
        <f>1+0.25</f>
        <v>1.25</v>
      </c>
      <c r="M3" s="15">
        <f>K3^4</f>
        <v>2.44140625</v>
      </c>
    </row>
    <row r="4" spans="1:13">
      <c r="J4" s="13" t="s">
        <v>10</v>
      </c>
      <c r="K4" s="14">
        <f>1+H15*2</f>
        <v>1.5</v>
      </c>
      <c r="M4" s="15">
        <f t="shared" ref="M4:M9" si="0">K4^4</f>
        <v>5.0625</v>
      </c>
    </row>
    <row r="5" spans="1:13">
      <c r="J5" s="13" t="s">
        <v>36</v>
      </c>
      <c r="K5" s="2">
        <f>1+H15*3</f>
        <v>1.75</v>
      </c>
      <c r="M5" s="15">
        <f t="shared" si="0"/>
        <v>9.37890625</v>
      </c>
    </row>
    <row r="6" spans="1:13">
      <c r="J6" s="13" t="s">
        <v>37</v>
      </c>
      <c r="K6" s="2">
        <f>1+H15*4</f>
        <v>2</v>
      </c>
      <c r="M6" s="15">
        <f t="shared" si="0"/>
        <v>16</v>
      </c>
    </row>
    <row r="7" spans="1:13">
      <c r="J7" s="13" t="s">
        <v>38</v>
      </c>
      <c r="K7" s="2">
        <f>B11+H15*5</f>
        <v>2.25</v>
      </c>
      <c r="M7" s="15">
        <f t="shared" si="0"/>
        <v>25.62890625</v>
      </c>
    </row>
    <row r="8" spans="1:13">
      <c r="J8" s="13" t="s">
        <v>39</v>
      </c>
      <c r="K8" s="2">
        <f>B11+H15*6</f>
        <v>2.5</v>
      </c>
      <c r="M8" s="15">
        <f t="shared" si="0"/>
        <v>39.0625</v>
      </c>
    </row>
    <row r="9" spans="1:13">
      <c r="J9" s="13" t="s">
        <v>40</v>
      </c>
      <c r="K9" s="2">
        <f>B11+H15*7</f>
        <v>2.75</v>
      </c>
      <c r="M9" s="15">
        <f t="shared" si="0"/>
        <v>57.19140625</v>
      </c>
    </row>
    <row r="10" spans="1:13">
      <c r="J10" s="13" t="s">
        <v>41</v>
      </c>
      <c r="K10" s="2">
        <f>B11+H15*8</f>
        <v>3</v>
      </c>
      <c r="M10" s="15">
        <f>K10^4</f>
        <v>81</v>
      </c>
    </row>
    <row r="11" spans="1:13">
      <c r="A11" s="11" t="s">
        <v>42</v>
      </c>
      <c r="B11">
        <v>1</v>
      </c>
    </row>
    <row r="12" spans="1:13">
      <c r="A12" s="11" t="s">
        <v>43</v>
      </c>
      <c r="B12">
        <v>3</v>
      </c>
    </row>
    <row r="13" spans="1:13">
      <c r="A13" s="11" t="s">
        <v>30</v>
      </c>
      <c r="J13" s="13" t="s">
        <v>11</v>
      </c>
      <c r="K13" s="2">
        <f>B11/F15</f>
        <v>0.5</v>
      </c>
    </row>
    <row r="14" spans="1:13">
      <c r="J14" s="13" t="s">
        <v>12</v>
      </c>
      <c r="K14" s="16">
        <f>K3/(M3+1)</f>
        <v>0.36322360953461974</v>
      </c>
    </row>
    <row r="15" spans="1:13">
      <c r="A15" s="11" t="s">
        <v>22</v>
      </c>
      <c r="B15" t="s">
        <v>31</v>
      </c>
      <c r="C15" t="s">
        <v>24</v>
      </c>
      <c r="D15" s="10" t="s">
        <v>33</v>
      </c>
      <c r="E15" t="s">
        <v>24</v>
      </c>
      <c r="F15">
        <v>2</v>
      </c>
      <c r="G15" t="s">
        <v>24</v>
      </c>
      <c r="H15" s="12">
        <f>F15/F16</f>
        <v>0.25</v>
      </c>
      <c r="J15" s="13" t="s">
        <v>13</v>
      </c>
      <c r="K15" s="16">
        <f t="shared" ref="K15:K21" si="1">K4/(M4+1)</f>
        <v>0.24742268041237114</v>
      </c>
    </row>
    <row r="16" spans="1:13">
      <c r="B16" s="4" t="s">
        <v>32</v>
      </c>
      <c r="D16" s="9">
        <v>8</v>
      </c>
      <c r="F16" s="4">
        <v>8</v>
      </c>
      <c r="J16" s="13" t="s">
        <v>44</v>
      </c>
      <c r="K16" s="16">
        <f t="shared" si="1"/>
        <v>0.16861121565675574</v>
      </c>
    </row>
    <row r="17" spans="1:11">
      <c r="J17" s="13" t="s">
        <v>45</v>
      </c>
      <c r="K17" s="16">
        <f t="shared" si="1"/>
        <v>0.11764705882352941</v>
      </c>
    </row>
    <row r="18" spans="1:11">
      <c r="J18" s="13" t="s">
        <v>46</v>
      </c>
      <c r="K18" s="16">
        <f t="shared" si="1"/>
        <v>8.4494645738594693E-2</v>
      </c>
    </row>
    <row r="19" spans="1:11">
      <c r="J19" s="13" t="s">
        <v>47</v>
      </c>
      <c r="K19" s="16">
        <f t="shared" si="1"/>
        <v>6.2402496099843996E-2</v>
      </c>
    </row>
    <row r="20" spans="1:11">
      <c r="J20" s="13" t="s">
        <v>48</v>
      </c>
      <c r="K20" s="16">
        <f t="shared" si="1"/>
        <v>4.7257837148419142E-2</v>
      </c>
    </row>
    <row r="21" spans="1:11">
      <c r="J21" s="13" t="s">
        <v>49</v>
      </c>
      <c r="K21" s="16">
        <f t="shared" si="1"/>
        <v>3.6585365853658534E-2</v>
      </c>
    </row>
    <row r="28" spans="1:11">
      <c r="A28" t="s">
        <v>24</v>
      </c>
      <c r="B28">
        <f>H15/2</f>
        <v>0.125</v>
      </c>
      <c r="C28" t="s">
        <v>50</v>
      </c>
      <c r="D28">
        <f>K13+2*(K14)+2*(K15)+2*(K16)+2*(K17)+2*(K18)+2*(K19)+2*(K20)+2*(K21)</f>
        <v>2.755289818535585</v>
      </c>
    </row>
    <row r="29" spans="1:11">
      <c r="A29" t="s">
        <v>24</v>
      </c>
      <c r="B29">
        <f>B28*D28</f>
        <v>0.34441122731694812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0C6C3C-CFAB-4C76-A405-3268C9B1013D}">
  <dimension ref="A1:L38"/>
  <sheetViews>
    <sheetView workbookViewId="0">
      <selection activeCell="G1" sqref="G1"/>
    </sheetView>
  </sheetViews>
  <sheetFormatPr baseColWidth="10" defaultRowHeight="14.4"/>
  <cols>
    <col min="1" max="16384" width="11.5546875" style="19"/>
  </cols>
  <sheetData>
    <row r="1" spans="1:12">
      <c r="A1" s="20"/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</row>
    <row r="2" spans="1:12">
      <c r="A2" s="20"/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</row>
    <row r="3" spans="1:12">
      <c r="A3" s="20"/>
      <c r="B3" s="24"/>
      <c r="C3" s="21"/>
      <c r="D3" s="20"/>
      <c r="E3" s="20"/>
      <c r="F3" s="20"/>
      <c r="G3" s="20"/>
      <c r="H3" s="24"/>
      <c r="I3" s="21"/>
      <c r="J3" s="20"/>
      <c r="K3" s="20"/>
      <c r="L3" s="20"/>
    </row>
    <row r="4" spans="1:12">
      <c r="A4" s="20"/>
      <c r="B4" s="22" t="s">
        <v>51</v>
      </c>
      <c r="C4" s="21">
        <v>2</v>
      </c>
      <c r="D4" s="20"/>
      <c r="E4" s="20"/>
      <c r="F4" s="20"/>
      <c r="G4" s="20"/>
      <c r="H4" s="22" t="s">
        <v>51</v>
      </c>
      <c r="I4" s="21">
        <v>4</v>
      </c>
      <c r="J4" s="20"/>
      <c r="K4" s="20"/>
      <c r="L4" s="20"/>
    </row>
    <row r="5" spans="1:12">
      <c r="A5" s="20"/>
      <c r="B5" s="22" t="s">
        <v>20</v>
      </c>
      <c r="C5" s="21">
        <v>1</v>
      </c>
      <c r="D5" s="20"/>
      <c r="E5" s="20"/>
      <c r="F5" s="20"/>
      <c r="G5" s="20"/>
      <c r="H5" s="22" t="s">
        <v>20</v>
      </c>
      <c r="I5" s="21">
        <v>1</v>
      </c>
      <c r="J5" s="20"/>
      <c r="K5" s="20"/>
      <c r="L5" s="20"/>
    </row>
    <row r="6" spans="1:12">
      <c r="A6" s="20"/>
      <c r="B6" s="22" t="s">
        <v>21</v>
      </c>
      <c r="C6" s="21">
        <v>3</v>
      </c>
      <c r="D6" s="20"/>
      <c r="E6" s="20"/>
      <c r="F6" s="20"/>
      <c r="G6" s="20"/>
      <c r="H6" s="22" t="s">
        <v>21</v>
      </c>
      <c r="I6" s="21">
        <v>3</v>
      </c>
      <c r="J6" s="20"/>
      <c r="K6" s="20"/>
      <c r="L6" s="20"/>
    </row>
    <row r="7" spans="1:12">
      <c r="A7" s="20"/>
      <c r="B7" s="22" t="s">
        <v>22</v>
      </c>
      <c r="C7" s="21">
        <f>(C6-C5)/C4</f>
        <v>1</v>
      </c>
      <c r="D7" s="20"/>
      <c r="E7" s="20"/>
      <c r="F7" s="20"/>
      <c r="G7" s="20"/>
      <c r="H7" s="22" t="s">
        <v>22</v>
      </c>
      <c r="I7" s="21">
        <f>(I6-I5)/I4</f>
        <v>0.5</v>
      </c>
      <c r="J7" s="20"/>
      <c r="K7" s="20"/>
      <c r="L7" s="20"/>
    </row>
    <row r="8" spans="1:12">
      <c r="A8" s="20"/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</row>
    <row r="9" spans="1:12">
      <c r="A9" s="20"/>
      <c r="B9" s="22" t="s">
        <v>63</v>
      </c>
      <c r="C9" s="22" t="s">
        <v>62</v>
      </c>
      <c r="D9" s="21" t="s">
        <v>17</v>
      </c>
      <c r="E9" s="26">
        <f>(C7/2)*(C10+2*(C11)+C12)</f>
        <v>0.38593974175035872</v>
      </c>
      <c r="F9" s="20"/>
      <c r="G9" s="20"/>
      <c r="H9" s="22" t="s">
        <v>63</v>
      </c>
      <c r="I9" s="22" t="s">
        <v>62</v>
      </c>
      <c r="J9" s="20"/>
      <c r="K9" s="25"/>
      <c r="L9" s="20"/>
    </row>
    <row r="10" spans="1:12">
      <c r="A10" s="20"/>
      <c r="B10" s="21">
        <f>C5</f>
        <v>1</v>
      </c>
      <c r="C10" s="21">
        <f>B10/((B10^4)+1)</f>
        <v>0.5</v>
      </c>
      <c r="D10" s="20"/>
      <c r="E10" s="20"/>
      <c r="F10" s="20"/>
      <c r="G10" s="20"/>
      <c r="H10" s="21">
        <f>I5</f>
        <v>1</v>
      </c>
      <c r="I10" s="21">
        <f>H10/((H10^4)+1)</f>
        <v>0.5</v>
      </c>
      <c r="J10" s="20"/>
      <c r="K10" s="20"/>
      <c r="L10" s="20"/>
    </row>
    <row r="11" spans="1:12">
      <c r="A11" s="20"/>
      <c r="B11" s="21">
        <f>B10+C$7</f>
        <v>2</v>
      </c>
      <c r="C11" s="21">
        <f>B11/((B11^4)+1)</f>
        <v>0.11764705882352941</v>
      </c>
      <c r="D11" s="20"/>
      <c r="E11" s="20"/>
      <c r="F11" s="20"/>
      <c r="G11" s="20"/>
      <c r="H11" s="21">
        <f>H10+I$7</f>
        <v>1.5</v>
      </c>
      <c r="I11" s="21">
        <f>H11/((H11^4)+1)</f>
        <v>0.24742268041237114</v>
      </c>
      <c r="J11" s="21" t="s">
        <v>17</v>
      </c>
      <c r="K11" s="26">
        <f>(I7/2)*(I10+2*(I11)+2*(I12)+2*(I13)+I14)</f>
        <v>0.3478824591312869</v>
      </c>
      <c r="L11" s="20"/>
    </row>
    <row r="12" spans="1:12">
      <c r="A12" s="20"/>
      <c r="B12" s="21">
        <f>B11+C$7</f>
        <v>3</v>
      </c>
      <c r="C12" s="21">
        <f>B12/((B12^4)+1)</f>
        <v>3.6585365853658534E-2</v>
      </c>
      <c r="D12" s="20"/>
      <c r="E12" s="20"/>
      <c r="F12" s="20"/>
      <c r="G12" s="20"/>
      <c r="H12" s="21">
        <f>H11+I$7</f>
        <v>2</v>
      </c>
      <c r="I12" s="21">
        <f>H12/((H12^4)+1)</f>
        <v>0.11764705882352941</v>
      </c>
      <c r="J12" s="20"/>
      <c r="K12" s="20"/>
      <c r="L12" s="20"/>
    </row>
    <row r="13" spans="1:12">
      <c r="A13" s="20"/>
      <c r="B13" s="21"/>
      <c r="C13" s="21"/>
      <c r="D13" s="20"/>
      <c r="E13" s="20"/>
      <c r="F13" s="20"/>
      <c r="G13" s="20"/>
      <c r="H13" s="21">
        <f>H12+I$7</f>
        <v>2.5</v>
      </c>
      <c r="I13" s="21">
        <f>H13/((H13^4)+1)</f>
        <v>6.2402496099843996E-2</v>
      </c>
      <c r="J13" s="20"/>
      <c r="K13" s="20"/>
      <c r="L13" s="20"/>
    </row>
    <row r="14" spans="1:12">
      <c r="A14" s="20"/>
      <c r="B14" s="20"/>
      <c r="C14" s="20"/>
      <c r="D14" s="20"/>
      <c r="E14" s="20"/>
      <c r="F14" s="20"/>
      <c r="G14" s="20"/>
      <c r="H14" s="21">
        <f>H13+I$7</f>
        <v>3</v>
      </c>
      <c r="I14" s="21">
        <f>H14/((H14^4)+1)</f>
        <v>3.6585365853658534E-2</v>
      </c>
      <c r="J14" s="20"/>
      <c r="K14" s="20"/>
      <c r="L14" s="20"/>
    </row>
    <row r="15" spans="1:12">
      <c r="A15" s="20"/>
      <c r="B15" s="20"/>
      <c r="G15" s="20"/>
      <c r="H15" s="20"/>
      <c r="I15" s="20"/>
      <c r="J15" s="20"/>
      <c r="K15" s="20"/>
      <c r="L15" s="20"/>
    </row>
    <row r="16" spans="1:12">
      <c r="A16" s="20"/>
      <c r="B16" s="20"/>
      <c r="G16" s="20"/>
      <c r="H16" s="20"/>
      <c r="I16" s="20"/>
      <c r="J16" s="20"/>
      <c r="K16" s="20"/>
      <c r="L16" s="20"/>
    </row>
    <row r="17" spans="1:12">
      <c r="A17" s="20"/>
      <c r="B17" s="20"/>
      <c r="G17" s="20"/>
      <c r="H17" s="20"/>
      <c r="I17" s="20"/>
      <c r="J17" s="20"/>
      <c r="K17" s="20"/>
      <c r="L17" s="20"/>
    </row>
    <row r="18" spans="1:12">
      <c r="A18" s="20"/>
      <c r="B18" s="20"/>
      <c r="G18" s="20"/>
      <c r="J18" s="20"/>
      <c r="K18" s="20"/>
      <c r="L18" s="20"/>
    </row>
    <row r="19" spans="1:12">
      <c r="A19" s="20"/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</row>
    <row r="20" spans="1:12">
      <c r="A20" s="20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</row>
    <row r="21" spans="1:12">
      <c r="A21" s="20"/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</row>
    <row r="22" spans="1:12">
      <c r="A22" s="20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</row>
    <row r="23" spans="1:12">
      <c r="A23" s="20"/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</row>
    <row r="24" spans="1:12">
      <c r="C24" s="25"/>
      <c r="D24" s="20"/>
      <c r="E24" s="22" t="s">
        <v>63</v>
      </c>
      <c r="F24" s="22" t="s">
        <v>62</v>
      </c>
      <c r="G24" s="20"/>
      <c r="H24" s="22"/>
      <c r="I24" s="22" t="s">
        <v>61</v>
      </c>
      <c r="J24" s="22" t="s">
        <v>60</v>
      </c>
      <c r="K24" s="22" t="s">
        <v>59</v>
      </c>
    </row>
    <row r="25" spans="1:12">
      <c r="B25" s="22" t="s">
        <v>51</v>
      </c>
      <c r="C25" s="21">
        <v>8</v>
      </c>
      <c r="E25" s="21">
        <f>C26</f>
        <v>1</v>
      </c>
      <c r="F25" s="21">
        <f>E25/((E25^4)+1)</f>
        <v>0.5</v>
      </c>
      <c r="G25" s="20"/>
      <c r="H25" s="21" t="s">
        <v>58</v>
      </c>
      <c r="I25" s="21">
        <f>E9</f>
        <v>0.38593974175035872</v>
      </c>
      <c r="J25" s="21">
        <f>((4*I26)-I25)/(4-1)</f>
        <v>0.33519669825826298</v>
      </c>
      <c r="K25" s="24">
        <f>((16*J$26)-J$25)/(16-1)</f>
        <v>0.33728724845733399</v>
      </c>
    </row>
    <row r="26" spans="1:12">
      <c r="B26" s="22" t="s">
        <v>20</v>
      </c>
      <c r="C26" s="21">
        <v>1</v>
      </c>
      <c r="E26" s="21">
        <f>E25+C$28</f>
        <v>1.25</v>
      </c>
      <c r="F26" s="21">
        <f>E26/((E26^4)+1)</f>
        <v>0.36322360953461974</v>
      </c>
      <c r="G26" s="20"/>
      <c r="H26" s="21" t="s">
        <v>57</v>
      </c>
      <c r="I26" s="21">
        <f>K11</f>
        <v>0.3478824591312869</v>
      </c>
      <c r="J26" s="21">
        <f>((4*I27)-I26)/(4-1)</f>
        <v>0.33715658906989204</v>
      </c>
      <c r="K26" s="21"/>
    </row>
    <row r="27" spans="1:12">
      <c r="B27" s="22" t="s">
        <v>21</v>
      </c>
      <c r="C27" s="21">
        <v>3</v>
      </c>
      <c r="E27" s="21">
        <f>E26+C$28</f>
        <v>1.5</v>
      </c>
      <c r="F27" s="21">
        <f>E27/((E27^4)+1)</f>
        <v>0.24742268041237114</v>
      </c>
      <c r="G27" s="20"/>
      <c r="H27" s="21" t="s">
        <v>30</v>
      </c>
      <c r="I27" s="21">
        <f>F36</f>
        <v>0.3398380565852408</v>
      </c>
      <c r="J27" s="21"/>
      <c r="K27" s="21"/>
    </row>
    <row r="28" spans="1:12">
      <c r="B28" s="22" t="s">
        <v>22</v>
      </c>
      <c r="C28" s="21">
        <f>(C27-C26)/C25</f>
        <v>0.25</v>
      </c>
      <c r="E28" s="21">
        <f>E27+C$28</f>
        <v>1.75</v>
      </c>
      <c r="F28" s="21">
        <f>E28/((E28^4)+1)</f>
        <v>0.16861121565675574</v>
      </c>
      <c r="G28" s="20"/>
    </row>
    <row r="29" spans="1:12">
      <c r="C29" s="20"/>
      <c r="D29" s="20"/>
      <c r="E29" s="21">
        <f>E28+C$28</f>
        <v>2</v>
      </c>
      <c r="F29" s="21">
        <f>E29/((E29^4)+1)</f>
        <v>0.11764705882352941</v>
      </c>
      <c r="G29" s="20"/>
      <c r="H29" s="22" t="s">
        <v>17</v>
      </c>
      <c r="I29" s="23">
        <f>K25</f>
        <v>0.33728724845733399</v>
      </c>
    </row>
    <row r="30" spans="1:12">
      <c r="C30" s="20"/>
      <c r="D30" s="20"/>
      <c r="E30" s="21">
        <f>E29+C$28</f>
        <v>2.25</v>
      </c>
      <c r="F30" s="21">
        <f>E30/((E30^4)+1)</f>
        <v>8.4494645738594693E-2</v>
      </c>
      <c r="G30" s="20"/>
    </row>
    <row r="31" spans="1:12">
      <c r="C31" s="20"/>
      <c r="D31" s="20"/>
      <c r="E31" s="21">
        <f>E30+C$28</f>
        <v>2.5</v>
      </c>
      <c r="F31" s="21">
        <f>E31/((E31^4)+1)</f>
        <v>6.2402496099843996E-2</v>
      </c>
      <c r="G31" s="20"/>
    </row>
    <row r="32" spans="1:12">
      <c r="C32" s="20"/>
      <c r="D32" s="20"/>
      <c r="E32" s="21">
        <f>E31+C$28</f>
        <v>2.75</v>
      </c>
      <c r="F32" s="21">
        <f>E32/((E32^4)+1)</f>
        <v>4.7257837148419142E-2</v>
      </c>
      <c r="G32" s="20"/>
    </row>
    <row r="33" spans="3:7">
      <c r="C33" s="20"/>
      <c r="D33" s="20"/>
      <c r="E33" s="21">
        <f>E32+C$28</f>
        <v>3</v>
      </c>
      <c r="F33" s="21">
        <f>E33/((E33^4)+1)</f>
        <v>3.6585365853658534E-2</v>
      </c>
      <c r="G33" s="20"/>
    </row>
    <row r="34" spans="3:7">
      <c r="C34" s="20"/>
      <c r="D34" s="20"/>
      <c r="E34" s="20"/>
      <c r="F34" s="20"/>
      <c r="G34" s="20"/>
    </row>
    <row r="35" spans="3:7">
      <c r="C35" s="20"/>
      <c r="D35" s="20"/>
      <c r="E35" s="20"/>
      <c r="F35" s="20"/>
      <c r="G35" s="20"/>
    </row>
    <row r="36" spans="3:7">
      <c r="C36" s="20"/>
      <c r="D36" s="20"/>
      <c r="E36" s="22" t="s">
        <v>17</v>
      </c>
      <c r="F36" s="21">
        <f>(C28/2)*(F25+2*(F26)+2*(F27)+2*(F28)+2*(F29)+2*(F30)+2*(F31)+2*(F32)+F33)</f>
        <v>0.3398380565852408</v>
      </c>
      <c r="G36" s="20"/>
    </row>
    <row r="37" spans="3:7">
      <c r="C37" s="20"/>
      <c r="D37" s="20"/>
      <c r="E37" s="20"/>
      <c r="F37" s="20"/>
      <c r="G37" s="20"/>
    </row>
    <row r="38" spans="3:7">
      <c r="C38" s="20"/>
      <c r="D38" s="20"/>
      <c r="E38" s="20"/>
      <c r="F38" s="20"/>
      <c r="G38" s="20"/>
    </row>
  </sheetData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ACAAF-4B9F-4A7D-AB1F-C2366CD6127C}">
  <dimension ref="A5:L25"/>
  <sheetViews>
    <sheetView workbookViewId="0">
      <selection activeCell="H22" sqref="H22"/>
    </sheetView>
  </sheetViews>
  <sheetFormatPr baseColWidth="10" defaultRowHeight="14.4"/>
  <sheetData>
    <row r="5" spans="1:12">
      <c r="K5" t="s">
        <v>55</v>
      </c>
    </row>
    <row r="8" spans="1:12">
      <c r="K8" t="s">
        <v>24</v>
      </c>
      <c r="L8">
        <f>0.1666*(H10+4*(H11)+2*(H12)+4*(H13)+H14)</f>
        <v>0.33506261957895966</v>
      </c>
    </row>
    <row r="9" spans="1:12">
      <c r="F9" s="17" t="s">
        <v>52</v>
      </c>
      <c r="G9" s="17" t="s">
        <v>53</v>
      </c>
      <c r="H9" s="18" t="s">
        <v>54</v>
      </c>
    </row>
    <row r="10" spans="1:12">
      <c r="F10" s="2">
        <v>0</v>
      </c>
      <c r="G10" s="2">
        <f>B11</f>
        <v>1</v>
      </c>
      <c r="H10" s="2">
        <f>G10/(G10+1)</f>
        <v>0.5</v>
      </c>
    </row>
    <row r="11" spans="1:12">
      <c r="A11" s="13" t="s">
        <v>20</v>
      </c>
      <c r="B11" s="2">
        <v>1</v>
      </c>
      <c r="F11" s="2">
        <v>1</v>
      </c>
      <c r="G11" s="2">
        <f>B11+C15</f>
        <v>1.5</v>
      </c>
      <c r="H11" s="2">
        <f>G11/(5.0625+1)</f>
        <v>0.24742268041237114</v>
      </c>
    </row>
    <row r="12" spans="1:12">
      <c r="A12" s="13" t="s">
        <v>21</v>
      </c>
      <c r="B12" s="2">
        <v>3</v>
      </c>
      <c r="F12" s="2">
        <v>2</v>
      </c>
      <c r="G12" s="2">
        <f>B11+1</f>
        <v>2</v>
      </c>
      <c r="H12" s="2">
        <f>G12/(16+1)</f>
        <v>0.11764705882352941</v>
      </c>
    </row>
    <row r="13" spans="1:12">
      <c r="A13" s="13" t="s">
        <v>51</v>
      </c>
      <c r="B13" s="2">
        <v>4</v>
      </c>
      <c r="F13" s="2">
        <v>3</v>
      </c>
      <c r="G13" s="2">
        <f>B11+1+C15</f>
        <v>2.5</v>
      </c>
      <c r="H13" s="2">
        <f>G13/(39.0625+1)</f>
        <v>6.2402496099843996E-2</v>
      </c>
    </row>
    <row r="14" spans="1:12">
      <c r="F14" s="2">
        <v>4</v>
      </c>
      <c r="G14" s="2">
        <f>B11+1.5+C15</f>
        <v>3</v>
      </c>
      <c r="H14" s="2">
        <f>G14/(81+1)</f>
        <v>3.6585365853658534E-2</v>
      </c>
    </row>
    <row r="15" spans="1:12">
      <c r="A15" t="s">
        <v>22</v>
      </c>
      <c r="C15">
        <f>(B12-B11)/B13</f>
        <v>0.5</v>
      </c>
    </row>
    <row r="23" spans="1:1">
      <c r="A23" t="s">
        <v>7</v>
      </c>
    </row>
    <row r="24" spans="1:1">
      <c r="A24" t="s">
        <v>8</v>
      </c>
    </row>
    <row r="25" spans="1:1">
      <c r="A25" t="s">
        <v>14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46806-D3B8-4AED-AD13-E22D9FBF95BA}">
  <dimension ref="A1:L21"/>
  <sheetViews>
    <sheetView workbookViewId="0">
      <selection activeCell="O18" sqref="O18"/>
    </sheetView>
  </sheetViews>
  <sheetFormatPr baseColWidth="10" defaultRowHeight="14.4"/>
  <sheetData>
    <row r="1" spans="1:12">
      <c r="K1" t="s">
        <v>56</v>
      </c>
    </row>
    <row r="4" spans="1:12">
      <c r="K4" t="s">
        <v>24</v>
      </c>
      <c r="L4">
        <f>0.25*(H6+3*(H7)+3*(H8)+(H9))</f>
        <v>0.3346711398417675</v>
      </c>
    </row>
    <row r="5" spans="1:12">
      <c r="F5" s="17" t="s">
        <v>52</v>
      </c>
      <c r="G5" s="17" t="s">
        <v>53</v>
      </c>
      <c r="H5" s="18" t="s">
        <v>54</v>
      </c>
    </row>
    <row r="6" spans="1:12">
      <c r="F6" s="2">
        <v>0</v>
      </c>
      <c r="G6" s="2">
        <f>B7</f>
        <v>1</v>
      </c>
      <c r="H6" s="2">
        <f>G6/(G6+1)</f>
        <v>0.5</v>
      </c>
    </row>
    <row r="7" spans="1:12">
      <c r="A7" s="13" t="s">
        <v>20</v>
      </c>
      <c r="B7" s="2">
        <v>1</v>
      </c>
      <c r="F7" s="2">
        <v>1</v>
      </c>
      <c r="G7" s="2">
        <f>B7+C11</f>
        <v>1.6666666666666665</v>
      </c>
      <c r="H7" s="2">
        <f>G7/(7.71604938271604+1)</f>
        <v>0.19121813031161491</v>
      </c>
    </row>
    <row r="8" spans="1:12">
      <c r="A8" s="13" t="s">
        <v>21</v>
      </c>
      <c r="B8" s="2">
        <v>3</v>
      </c>
      <c r="F8" s="2">
        <v>2</v>
      </c>
      <c r="G8" s="2">
        <f>2.33333333333333</f>
        <v>2.3333333333333299</v>
      </c>
      <c r="H8" s="2">
        <f>G8/(29.6419753086418+1)</f>
        <v>7.6148267526188876E-2</v>
      </c>
    </row>
    <row r="9" spans="1:12">
      <c r="A9" s="13" t="s">
        <v>51</v>
      </c>
      <c r="B9" s="2">
        <v>3</v>
      </c>
      <c r="F9" s="2">
        <v>3</v>
      </c>
      <c r="G9" s="2">
        <f>F9</f>
        <v>3</v>
      </c>
      <c r="H9" s="2">
        <f>G9/(81+1)</f>
        <v>3.6585365853658534E-2</v>
      </c>
    </row>
    <row r="11" spans="1:12">
      <c r="A11" t="s">
        <v>22</v>
      </c>
      <c r="C11">
        <f>(B8-B7)/B9</f>
        <v>0.66666666666666663</v>
      </c>
    </row>
    <row r="19" spans="1:1">
      <c r="A19" t="s">
        <v>7</v>
      </c>
    </row>
    <row r="20" spans="1:1">
      <c r="A20" t="s">
        <v>8</v>
      </c>
    </row>
    <row r="21" spans="1:1">
      <c r="A21" t="s">
        <v>14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5395F9-57AD-4D0D-B664-9DF38ED34774}">
  <dimension ref="D2:H13"/>
  <sheetViews>
    <sheetView tabSelected="1" workbookViewId="0">
      <selection activeCell="G6" sqref="G6"/>
    </sheetView>
  </sheetViews>
  <sheetFormatPr baseColWidth="10" defaultRowHeight="14.4"/>
  <sheetData>
    <row r="2" spans="4:8">
      <c r="D2" s="27" t="s">
        <v>64</v>
      </c>
      <c r="E2" s="27" t="s">
        <v>65</v>
      </c>
      <c r="F2" s="27" t="s">
        <v>66</v>
      </c>
      <c r="G2" s="27" t="s">
        <v>67</v>
      </c>
      <c r="H2" s="27" t="s">
        <v>68</v>
      </c>
    </row>
    <row r="3" spans="4:8">
      <c r="D3" s="28">
        <v>0</v>
      </c>
      <c r="E3" s="28">
        <v>0</v>
      </c>
      <c r="F3" s="28">
        <v>1</v>
      </c>
      <c r="G3" s="28">
        <f>2*(E3)*(F3)^2</f>
        <v>0</v>
      </c>
      <c r="H3" s="28">
        <f>F3</f>
        <v>1</v>
      </c>
    </row>
    <row r="4" spans="4:8">
      <c r="D4" s="28">
        <v>1</v>
      </c>
      <c r="E4" s="28">
        <v>0.1</v>
      </c>
      <c r="F4" s="28">
        <f>H3</f>
        <v>1</v>
      </c>
      <c r="G4" s="28">
        <f>-2*(E4)*(F4)^2</f>
        <v>-0.2</v>
      </c>
      <c r="H4" s="28">
        <v>0.98</v>
      </c>
    </row>
    <row r="5" spans="4:8">
      <c r="D5" s="28">
        <v>2</v>
      </c>
      <c r="E5" s="28">
        <v>0.2</v>
      </c>
      <c r="F5" s="28">
        <f t="shared" ref="F5:F13" si="0">H4</f>
        <v>0.98</v>
      </c>
      <c r="G5" s="29">
        <f>-2*(E5)*(F5)^2</f>
        <v>-0.38416</v>
      </c>
      <c r="H5" s="29">
        <f>F4+(E4)*(G5)</f>
        <v>0.96158399999999999</v>
      </c>
    </row>
    <row r="6" spans="4:8">
      <c r="D6" s="28">
        <v>3</v>
      </c>
      <c r="E6" s="28">
        <v>0.3</v>
      </c>
      <c r="F6" s="29">
        <f t="shared" si="0"/>
        <v>0.96158399999999999</v>
      </c>
      <c r="G6" s="29">
        <f t="shared" ref="G6:G13" si="1">-2*(E6)*(F6)^2</f>
        <v>-0.55478627343359999</v>
      </c>
      <c r="H6" s="29">
        <f t="shared" ref="H6:H13" si="2">F5+(E5)*(G6)</f>
        <v>0.86904274531327996</v>
      </c>
    </row>
    <row r="7" spans="4:8">
      <c r="D7" s="28">
        <v>4</v>
      </c>
      <c r="E7" s="28">
        <v>0.4</v>
      </c>
      <c r="F7" s="29">
        <f t="shared" si="0"/>
        <v>0.86904274531327996</v>
      </c>
      <c r="G7" s="29">
        <f t="shared" si="1"/>
        <v>-0.60418823454531401</v>
      </c>
      <c r="H7" s="29">
        <f t="shared" si="2"/>
        <v>0.78032752963640584</v>
      </c>
    </row>
    <row r="8" spans="4:8">
      <c r="D8" s="28">
        <v>5</v>
      </c>
      <c r="E8" s="28">
        <v>0.5</v>
      </c>
      <c r="F8" s="29">
        <f t="shared" si="0"/>
        <v>0.78032752963640584</v>
      </c>
      <c r="G8" s="29">
        <f t="shared" si="1"/>
        <v>-0.60891105350845587</v>
      </c>
      <c r="H8" s="29">
        <f t="shared" si="2"/>
        <v>0.62547832390989755</v>
      </c>
    </row>
    <row r="9" spans="4:8">
      <c r="D9" s="28">
        <v>6</v>
      </c>
      <c r="E9" s="28">
        <v>0.6</v>
      </c>
      <c r="F9" s="29">
        <f t="shared" si="0"/>
        <v>0.62547832390989755</v>
      </c>
      <c r="G9" s="29">
        <f t="shared" si="1"/>
        <v>-0.4694677604173616</v>
      </c>
      <c r="H9" s="29">
        <f t="shared" si="2"/>
        <v>0.54559364942772504</v>
      </c>
    </row>
    <row r="10" spans="4:8">
      <c r="D10" s="28">
        <v>7</v>
      </c>
      <c r="E10" s="28">
        <v>0.7</v>
      </c>
      <c r="F10" s="29">
        <f t="shared" si="0"/>
        <v>0.54559364942772504</v>
      </c>
      <c r="G10" s="29">
        <f t="shared" si="1"/>
        <v>-0.41674140241420865</v>
      </c>
      <c r="H10" s="29">
        <f t="shared" si="2"/>
        <v>0.37543348246137237</v>
      </c>
    </row>
    <row r="11" spans="4:8">
      <c r="D11" s="28">
        <v>8</v>
      </c>
      <c r="E11" s="28">
        <v>0.8</v>
      </c>
      <c r="F11" s="29">
        <f t="shared" si="0"/>
        <v>0.37543348246137237</v>
      </c>
      <c r="G11" s="29">
        <f t="shared" si="1"/>
        <v>-0.22552047960491778</v>
      </c>
      <c r="H11" s="29">
        <f t="shared" si="2"/>
        <v>0.3877293137042826</v>
      </c>
    </row>
    <row r="12" spans="4:8">
      <c r="D12" s="28">
        <v>9</v>
      </c>
      <c r="E12" s="28">
        <v>0.9</v>
      </c>
      <c r="F12" s="29">
        <f t="shared" si="0"/>
        <v>0.3877293137042826</v>
      </c>
      <c r="G12" s="29">
        <f t="shared" si="1"/>
        <v>-0.27060123727006918</v>
      </c>
      <c r="H12" s="29">
        <f t="shared" si="2"/>
        <v>0.15895249264531702</v>
      </c>
    </row>
    <row r="13" spans="4:8">
      <c r="D13" s="28">
        <v>10</v>
      </c>
      <c r="E13" s="28">
        <v>1</v>
      </c>
      <c r="F13" s="29">
        <f t="shared" si="0"/>
        <v>0.15895249264531702</v>
      </c>
      <c r="G13" s="29">
        <f t="shared" si="1"/>
        <v>-5.0531789836319126E-2</v>
      </c>
      <c r="H13" s="29">
        <f t="shared" si="2"/>
        <v>0.34225070285159537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E88DD-BE1C-4451-B917-DC5774DC396F}">
  <dimension ref="D2:J13"/>
  <sheetViews>
    <sheetView workbookViewId="0">
      <selection activeCell="J3" sqref="J3:J13"/>
    </sheetView>
  </sheetViews>
  <sheetFormatPr baseColWidth="10" defaultRowHeight="14.4"/>
  <sheetData>
    <row r="2" spans="4:10">
      <c r="D2" s="27" t="s">
        <v>64</v>
      </c>
      <c r="E2" s="27" t="s">
        <v>65</v>
      </c>
      <c r="F2" s="27" t="s">
        <v>66</v>
      </c>
      <c r="G2" s="27" t="s">
        <v>67</v>
      </c>
      <c r="H2" s="27" t="s">
        <v>69</v>
      </c>
      <c r="I2" s="27" t="s">
        <v>70</v>
      </c>
      <c r="J2" s="27" t="s">
        <v>71</v>
      </c>
    </row>
    <row r="3" spans="4:10">
      <c r="D3" s="28">
        <v>0</v>
      </c>
      <c r="E3" s="28">
        <v>0</v>
      </c>
      <c r="F3" s="28">
        <v>1</v>
      </c>
      <c r="G3" s="28">
        <v>0</v>
      </c>
      <c r="H3" s="28">
        <v>1</v>
      </c>
      <c r="I3" s="28">
        <v>0.1</v>
      </c>
      <c r="J3" s="28">
        <f>F3+(E4/2)*(-2*(E3)*(F3)^2+(-2*(E4)*(F3)^2))</f>
        <v>0.99</v>
      </c>
    </row>
    <row r="4" spans="4:10">
      <c r="D4" s="28">
        <v>1</v>
      </c>
      <c r="E4" s="28">
        <v>0.1</v>
      </c>
      <c r="F4" s="28">
        <f>J3</f>
        <v>0.99</v>
      </c>
      <c r="G4" s="28">
        <f>-2*(E4)*(F4)^2</f>
        <v>-0.19602</v>
      </c>
      <c r="H4" s="28">
        <f>(F4)*(G4)</f>
        <v>-0.1940598</v>
      </c>
      <c r="I4" s="28">
        <v>0.2</v>
      </c>
      <c r="J4" s="28">
        <f t="shared" ref="J4:J13" si="0">F4+(E5/2)*(-2*(E4)*(F4)^2+(-2*(E5)*(F4)^2))</f>
        <v>0.93119399999999997</v>
      </c>
    </row>
    <row r="5" spans="4:10">
      <c r="D5" s="28">
        <v>2</v>
      </c>
      <c r="E5" s="28">
        <v>0.2</v>
      </c>
      <c r="F5" s="28">
        <f t="shared" ref="F5:F13" si="1">J4</f>
        <v>0.93119399999999997</v>
      </c>
      <c r="G5" s="28">
        <f t="shared" ref="G5:G13" si="2">-2*(E5)*(F5)</f>
        <v>-0.37247760000000002</v>
      </c>
      <c r="H5" s="28"/>
      <c r="I5" s="28">
        <v>0.3</v>
      </c>
      <c r="J5" s="28">
        <f t="shared" si="0"/>
        <v>0.80112566015459996</v>
      </c>
    </row>
    <row r="6" spans="4:10">
      <c r="D6" s="28">
        <v>3</v>
      </c>
      <c r="E6" s="28">
        <v>0.3</v>
      </c>
      <c r="F6" s="28">
        <f t="shared" si="1"/>
        <v>0.80112566015459996</v>
      </c>
      <c r="G6" s="28">
        <f t="shared" si="2"/>
        <v>-0.48067539609275994</v>
      </c>
      <c r="H6" s="28"/>
      <c r="I6" s="28">
        <v>0.4</v>
      </c>
      <c r="J6" s="28">
        <f t="shared" si="0"/>
        <v>0.62142100961431979</v>
      </c>
    </row>
    <row r="7" spans="4:10">
      <c r="D7" s="28">
        <v>4</v>
      </c>
      <c r="E7" s="28">
        <v>0.4</v>
      </c>
      <c r="F7" s="28">
        <f t="shared" si="1"/>
        <v>0.62142100961431979</v>
      </c>
      <c r="G7" s="28">
        <f t="shared" si="2"/>
        <v>-0.49713680769145585</v>
      </c>
      <c r="H7" s="28"/>
      <c r="I7" s="28">
        <v>0.5</v>
      </c>
      <c r="J7" s="28">
        <f t="shared" si="0"/>
        <v>0.44764717757878358</v>
      </c>
    </row>
    <row r="8" spans="4:10">
      <c r="D8" s="28">
        <v>5</v>
      </c>
      <c r="E8" s="28">
        <v>0.5</v>
      </c>
      <c r="F8" s="28">
        <f t="shared" si="1"/>
        <v>0.44764717757878358</v>
      </c>
      <c r="G8" s="28">
        <f t="shared" si="2"/>
        <v>-0.44764717757878358</v>
      </c>
      <c r="H8" s="28"/>
      <c r="I8" s="28">
        <v>0.6</v>
      </c>
      <c r="J8" s="28">
        <f t="shared" si="0"/>
        <v>0.31539110048657792</v>
      </c>
    </row>
    <row r="9" spans="4:10">
      <c r="D9" s="28">
        <v>6</v>
      </c>
      <c r="E9" s="28">
        <v>0.6</v>
      </c>
      <c r="F9" s="28">
        <f t="shared" si="1"/>
        <v>0.31539110048657792</v>
      </c>
      <c r="G9" s="28">
        <f t="shared" si="2"/>
        <v>-0.37846932058389349</v>
      </c>
      <c r="H9" s="28"/>
      <c r="I9" s="28">
        <v>0.7</v>
      </c>
      <c r="J9" s="28">
        <f t="shared" si="0"/>
        <v>0.22487199338439534</v>
      </c>
    </row>
    <row r="10" spans="4:10">
      <c r="D10" s="28">
        <v>7</v>
      </c>
      <c r="E10" s="28">
        <v>0.7</v>
      </c>
      <c r="F10" s="28">
        <f t="shared" si="1"/>
        <v>0.22487199338439534</v>
      </c>
      <c r="G10" s="28">
        <f t="shared" si="2"/>
        <v>-0.31482079073815344</v>
      </c>
      <c r="H10" s="28"/>
      <c r="I10" s="28">
        <v>0.8</v>
      </c>
      <c r="J10" s="28">
        <f t="shared" si="0"/>
        <v>0.16419109729398951</v>
      </c>
    </row>
    <row r="11" spans="4:10">
      <c r="D11" s="28">
        <v>8</v>
      </c>
      <c r="E11" s="28">
        <v>0.8</v>
      </c>
      <c r="F11" s="28">
        <f t="shared" si="1"/>
        <v>0.16419109729398951</v>
      </c>
      <c r="G11" s="28">
        <f t="shared" si="2"/>
        <v>-0.26270575567038323</v>
      </c>
      <c r="H11" s="28"/>
      <c r="I11" s="28">
        <v>0.9</v>
      </c>
      <c r="J11" s="28">
        <f t="shared" si="0"/>
        <v>0.12294426115516488</v>
      </c>
    </row>
    <row r="12" spans="4:10">
      <c r="D12" s="28">
        <v>9</v>
      </c>
      <c r="E12" s="28">
        <v>0.9</v>
      </c>
      <c r="F12" s="28">
        <f t="shared" si="1"/>
        <v>0.12294426115516488</v>
      </c>
      <c r="G12" s="28">
        <f t="shared" si="2"/>
        <v>-0.2212996700792968</v>
      </c>
      <c r="H12" s="28"/>
      <c r="I12" s="28">
        <v>1</v>
      </c>
      <c r="J12" s="28">
        <f t="shared" si="0"/>
        <v>9.4225207588285051E-2</v>
      </c>
    </row>
    <row r="13" spans="4:10">
      <c r="D13" s="28">
        <v>10</v>
      </c>
      <c r="E13" s="28">
        <v>1</v>
      </c>
      <c r="F13" s="28">
        <f t="shared" si="1"/>
        <v>9.4225207588285051E-2</v>
      </c>
      <c r="G13" s="28">
        <f t="shared" si="2"/>
        <v>-0.1884504151765701</v>
      </c>
      <c r="H13" s="28"/>
      <c r="I13" s="28">
        <v>1.1000000000000001</v>
      </c>
      <c r="J13" s="28">
        <f t="shared" si="0"/>
        <v>9.4225207588285051E-2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Hoja2</vt:lpstr>
      <vt:lpstr>trapecio simple</vt:lpstr>
      <vt:lpstr>trapecio compuesto</vt:lpstr>
      <vt:lpstr>Romberg</vt:lpstr>
      <vt:lpstr>Simpson 1-3</vt:lpstr>
      <vt:lpstr>Simpson 3-8</vt:lpstr>
      <vt:lpstr>Euler</vt:lpstr>
      <vt:lpstr>Euler modificado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Andrés Gutiérrez</dc:creator>
  <cp:lastModifiedBy>Andrés Gutiérrez</cp:lastModifiedBy>
  <dcterms:created xsi:type="dcterms:W3CDTF">2025-07-03T07:29:46Z</dcterms:created>
  <dcterms:modified xsi:type="dcterms:W3CDTF">2025-08-01T05:19:05Z</dcterms:modified>
</cp:coreProperties>
</file>