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80" yWindow="525" windowWidth="20730" windowHeight="11700"/>
  </bookViews>
  <sheets>
    <sheet name="Data" sheetId="1" r:id="rId1"/>
    <sheet name="Gráfico1" sheetId="5" r:id="rId2"/>
    <sheet name="Gráfico2" sheetId="6" r:id="rId3"/>
    <sheet name="Histograma" sheetId="11" r:id="rId4"/>
    <sheet name="Fuente" sheetId="2" r:id="rId5"/>
    <sheet name="IPC" sheetId="4" r:id="rId6"/>
    <sheet name="CETES" sheetId="7" r:id="rId7"/>
    <sheet name="USDMX" sheetId="10" r:id="rId8"/>
    <sheet name="Data (2)" sheetId="8" r:id="rId9"/>
  </sheets>
  <calcPr calcId="145621"/>
</workbook>
</file>

<file path=xl/calcChain.xml><?xml version="1.0" encoding="utf-8"?>
<calcChain xmlns="http://schemas.openxmlformats.org/spreadsheetml/2006/main">
  <c r="AB232" i="1" l="1"/>
  <c r="Z232" i="1"/>
  <c r="O253" i="1"/>
  <c r="F4" i="1"/>
  <c r="D3" i="1"/>
  <c r="D5" i="1"/>
  <c r="H201" i="1"/>
  <c r="H200" i="1"/>
  <c r="H207" i="1"/>
  <c r="Q255" i="1"/>
  <c r="C25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K6" i="1"/>
  <c r="J6" i="1"/>
  <c r="G6" i="1"/>
  <c r="G5" i="1"/>
  <c r="E4" i="1"/>
  <c r="D4" i="1"/>
  <c r="O3" i="1" l="1"/>
  <c r="Z10" i="1" l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7" i="1"/>
  <c r="Z8" i="1"/>
  <c r="Z9" i="1"/>
  <c r="Z6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5" i="1"/>
  <c r="AB6" i="1"/>
  <c r="AB7" i="1"/>
  <c r="AB8" i="1"/>
  <c r="AB9" i="1"/>
  <c r="AB10" i="1"/>
  <c r="AB4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55" i="1" s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10" i="1"/>
  <c r="X11" i="1"/>
  <c r="X12" i="1"/>
  <c r="X13" i="1"/>
  <c r="X14" i="1"/>
  <c r="X15" i="1"/>
  <c r="X16" i="1"/>
  <c r="X9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15" i="1"/>
  <c r="Z256" i="1" l="1"/>
  <c r="V256" i="1"/>
  <c r="Z257" i="1"/>
  <c r="V257" i="1"/>
  <c r="X256" i="1"/>
  <c r="X259" i="1"/>
  <c r="X260" i="1" s="1"/>
  <c r="X261" i="1"/>
  <c r="Z255" i="1"/>
  <c r="V255" i="1"/>
  <c r="X257" i="1"/>
  <c r="AB256" i="1"/>
  <c r="AB255" i="1"/>
  <c r="AB257" i="1"/>
  <c r="R258" i="8"/>
  <c r="R259" i="8"/>
  <c r="S258" i="8"/>
  <c r="S259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55" i="8" s="1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55" i="8" s="1"/>
  <c r="V210" i="8"/>
  <c r="V256" i="8" s="1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15" i="8"/>
  <c r="T259" i="8"/>
  <c r="T258" i="8"/>
  <c r="F4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15" i="8"/>
  <c r="L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4" i="8"/>
  <c r="I259" i="8"/>
  <c r="E259" i="8"/>
  <c r="I258" i="8"/>
  <c r="E258" i="8"/>
  <c r="I257" i="8"/>
  <c r="E257" i="8"/>
  <c r="I256" i="8"/>
  <c r="E256" i="8"/>
  <c r="I255" i="8"/>
  <c r="E255" i="8"/>
  <c r="I254" i="8"/>
  <c r="J253" i="8"/>
  <c r="I253" i="8"/>
  <c r="K253" i="8" s="1"/>
  <c r="E253" i="8"/>
  <c r="J252" i="8"/>
  <c r="I252" i="8"/>
  <c r="K252" i="8" s="1"/>
  <c r="E252" i="8"/>
  <c r="J251" i="8"/>
  <c r="I251" i="8"/>
  <c r="K251" i="8" s="1"/>
  <c r="E251" i="8"/>
  <c r="K250" i="8"/>
  <c r="J250" i="8"/>
  <c r="I250" i="8"/>
  <c r="E250" i="8"/>
  <c r="J249" i="8"/>
  <c r="I249" i="8"/>
  <c r="K249" i="8" s="1"/>
  <c r="E249" i="8"/>
  <c r="J248" i="8"/>
  <c r="I248" i="8"/>
  <c r="K248" i="8" s="1"/>
  <c r="E248" i="8"/>
  <c r="J247" i="8"/>
  <c r="I247" i="8"/>
  <c r="K247" i="8" s="1"/>
  <c r="E247" i="8"/>
  <c r="K246" i="8"/>
  <c r="J246" i="8"/>
  <c r="I246" i="8"/>
  <c r="E246" i="8"/>
  <c r="J245" i="8"/>
  <c r="K245" i="8" s="1"/>
  <c r="I245" i="8"/>
  <c r="E245" i="8"/>
  <c r="J244" i="8"/>
  <c r="I244" i="8"/>
  <c r="K244" i="8" s="1"/>
  <c r="E244" i="8"/>
  <c r="J243" i="8"/>
  <c r="I243" i="8"/>
  <c r="K243" i="8" s="1"/>
  <c r="E243" i="8"/>
  <c r="K242" i="8"/>
  <c r="J242" i="8"/>
  <c r="I242" i="8"/>
  <c r="E242" i="8"/>
  <c r="J241" i="8"/>
  <c r="K241" i="8" s="1"/>
  <c r="I241" i="8"/>
  <c r="E241" i="8"/>
  <c r="J240" i="8"/>
  <c r="I240" i="8"/>
  <c r="K240" i="8" s="1"/>
  <c r="E240" i="8"/>
  <c r="J239" i="8"/>
  <c r="I239" i="8"/>
  <c r="K239" i="8" s="1"/>
  <c r="E239" i="8"/>
  <c r="K238" i="8"/>
  <c r="J238" i="8"/>
  <c r="I238" i="8"/>
  <c r="E238" i="8"/>
  <c r="J237" i="8"/>
  <c r="K237" i="8" s="1"/>
  <c r="I237" i="8"/>
  <c r="E237" i="8"/>
  <c r="J236" i="8"/>
  <c r="I236" i="8"/>
  <c r="K236" i="8" s="1"/>
  <c r="E236" i="8"/>
  <c r="J235" i="8"/>
  <c r="I235" i="8"/>
  <c r="K235" i="8" s="1"/>
  <c r="E235" i="8"/>
  <c r="K234" i="8"/>
  <c r="J234" i="8"/>
  <c r="I234" i="8"/>
  <c r="E234" i="8"/>
  <c r="J233" i="8"/>
  <c r="K233" i="8" s="1"/>
  <c r="I233" i="8"/>
  <c r="E233" i="8"/>
  <c r="J232" i="8"/>
  <c r="I232" i="8"/>
  <c r="K232" i="8" s="1"/>
  <c r="E232" i="8"/>
  <c r="J231" i="8"/>
  <c r="I231" i="8"/>
  <c r="K231" i="8" s="1"/>
  <c r="E231" i="8"/>
  <c r="K230" i="8"/>
  <c r="J230" i="8"/>
  <c r="I230" i="8"/>
  <c r="E230" i="8"/>
  <c r="J229" i="8"/>
  <c r="K229" i="8" s="1"/>
  <c r="I229" i="8"/>
  <c r="E229" i="8"/>
  <c r="J228" i="8"/>
  <c r="I228" i="8"/>
  <c r="K228" i="8" s="1"/>
  <c r="E228" i="8"/>
  <c r="J227" i="8"/>
  <c r="I227" i="8"/>
  <c r="E227" i="8"/>
  <c r="K226" i="8"/>
  <c r="J226" i="8"/>
  <c r="I226" i="8"/>
  <c r="E226" i="8"/>
  <c r="J225" i="8"/>
  <c r="I225" i="8"/>
  <c r="E225" i="8"/>
  <c r="K224" i="8"/>
  <c r="J224" i="8"/>
  <c r="I224" i="8"/>
  <c r="E224" i="8"/>
  <c r="J223" i="8"/>
  <c r="K223" i="8" s="1"/>
  <c r="I223" i="8"/>
  <c r="E223" i="8"/>
  <c r="J222" i="8"/>
  <c r="I222" i="8"/>
  <c r="K222" i="8" s="1"/>
  <c r="E222" i="8"/>
  <c r="J221" i="8"/>
  <c r="I221" i="8"/>
  <c r="E221" i="8"/>
  <c r="K220" i="8"/>
  <c r="J220" i="8"/>
  <c r="I220" i="8"/>
  <c r="E220" i="8"/>
  <c r="J219" i="8"/>
  <c r="K219" i="8" s="1"/>
  <c r="I219" i="8"/>
  <c r="E219" i="8"/>
  <c r="K218" i="8"/>
  <c r="J218" i="8"/>
  <c r="I218" i="8"/>
  <c r="E218" i="8"/>
  <c r="J217" i="8"/>
  <c r="I217" i="8"/>
  <c r="E217" i="8"/>
  <c r="K216" i="8"/>
  <c r="J216" i="8"/>
  <c r="I216" i="8"/>
  <c r="E216" i="8"/>
  <c r="K215" i="8"/>
  <c r="J215" i="8"/>
  <c r="I215" i="8"/>
  <c r="E215" i="8"/>
  <c r="J214" i="8"/>
  <c r="I214" i="8"/>
  <c r="K214" i="8" s="1"/>
  <c r="E214" i="8"/>
  <c r="J213" i="8"/>
  <c r="I213" i="8"/>
  <c r="E213" i="8"/>
  <c r="K212" i="8"/>
  <c r="J212" i="8"/>
  <c r="I212" i="8"/>
  <c r="E212" i="8"/>
  <c r="K211" i="8"/>
  <c r="J211" i="8"/>
  <c r="I211" i="8"/>
  <c r="E211" i="8"/>
  <c r="J210" i="8"/>
  <c r="I210" i="8"/>
  <c r="K210" i="8" s="1"/>
  <c r="E210" i="8"/>
  <c r="J209" i="8"/>
  <c r="I209" i="8"/>
  <c r="E209" i="8"/>
  <c r="J208" i="8"/>
  <c r="I208" i="8"/>
  <c r="E208" i="8"/>
  <c r="K207" i="8"/>
  <c r="J207" i="8"/>
  <c r="I207" i="8"/>
  <c r="E207" i="8"/>
  <c r="J206" i="8"/>
  <c r="K206" i="8" s="1"/>
  <c r="I206" i="8"/>
  <c r="E206" i="8"/>
  <c r="K205" i="8"/>
  <c r="J205" i="8"/>
  <c r="I205" i="8"/>
  <c r="E205" i="8"/>
  <c r="J204" i="8"/>
  <c r="I204" i="8"/>
  <c r="E204" i="8"/>
  <c r="K203" i="8"/>
  <c r="J203" i="8"/>
  <c r="I203" i="8"/>
  <c r="E203" i="8"/>
  <c r="K202" i="8"/>
  <c r="J202" i="8"/>
  <c r="I202" i="8"/>
  <c r="E202" i="8"/>
  <c r="J201" i="8"/>
  <c r="I201" i="8"/>
  <c r="K201" i="8" s="1"/>
  <c r="E201" i="8"/>
  <c r="J200" i="8"/>
  <c r="I200" i="8"/>
  <c r="E200" i="8"/>
  <c r="K199" i="8"/>
  <c r="J199" i="8"/>
  <c r="I199" i="8"/>
  <c r="E199" i="8"/>
  <c r="K198" i="8"/>
  <c r="J198" i="8"/>
  <c r="I198" i="8"/>
  <c r="E198" i="8"/>
  <c r="J197" i="8"/>
  <c r="I197" i="8"/>
  <c r="E197" i="8"/>
  <c r="J196" i="8"/>
  <c r="I196" i="8"/>
  <c r="K196" i="8" s="1"/>
  <c r="E196" i="8"/>
  <c r="J195" i="8"/>
  <c r="K195" i="8" s="1"/>
  <c r="I195" i="8"/>
  <c r="E195" i="8"/>
  <c r="K194" i="8"/>
  <c r="J194" i="8"/>
  <c r="I194" i="8"/>
  <c r="E194" i="8"/>
  <c r="J193" i="8"/>
  <c r="I193" i="8"/>
  <c r="K193" i="8" s="1"/>
  <c r="E193" i="8"/>
  <c r="J192" i="8"/>
  <c r="I192" i="8"/>
  <c r="K192" i="8" s="1"/>
  <c r="E192" i="8"/>
  <c r="K191" i="8"/>
  <c r="J191" i="8"/>
  <c r="I191" i="8"/>
  <c r="E191" i="8"/>
  <c r="K190" i="8"/>
  <c r="J190" i="8"/>
  <c r="I190" i="8"/>
  <c r="E190" i="8"/>
  <c r="J189" i="8"/>
  <c r="I189" i="8"/>
  <c r="E189" i="8"/>
  <c r="K188" i="8"/>
  <c r="J188" i="8"/>
  <c r="I188" i="8"/>
  <c r="E188" i="8"/>
  <c r="K187" i="8"/>
  <c r="J187" i="8"/>
  <c r="I187" i="8"/>
  <c r="E187" i="8"/>
  <c r="J186" i="8"/>
  <c r="K186" i="8" s="1"/>
  <c r="I186" i="8"/>
  <c r="E186" i="8"/>
  <c r="J185" i="8"/>
  <c r="I185" i="8"/>
  <c r="E185" i="8"/>
  <c r="K184" i="8"/>
  <c r="J184" i="8"/>
  <c r="I184" i="8"/>
  <c r="E184" i="8"/>
  <c r="K183" i="8"/>
  <c r="J183" i="8"/>
  <c r="I183" i="8"/>
  <c r="E183" i="8"/>
  <c r="K182" i="8"/>
  <c r="J182" i="8"/>
  <c r="I182" i="8"/>
  <c r="E182" i="8"/>
  <c r="J181" i="8"/>
  <c r="I181" i="8"/>
  <c r="E181" i="8"/>
  <c r="J180" i="8"/>
  <c r="I180" i="8"/>
  <c r="K180" i="8" s="1"/>
  <c r="E180" i="8"/>
  <c r="J179" i="8"/>
  <c r="K179" i="8" s="1"/>
  <c r="I179" i="8"/>
  <c r="E179" i="8"/>
  <c r="K178" i="8"/>
  <c r="J178" i="8"/>
  <c r="I178" i="8"/>
  <c r="E178" i="8"/>
  <c r="J177" i="8"/>
  <c r="I177" i="8"/>
  <c r="K177" i="8" s="1"/>
  <c r="E177" i="8"/>
  <c r="J176" i="8"/>
  <c r="I176" i="8"/>
  <c r="K176" i="8" s="1"/>
  <c r="E176" i="8"/>
  <c r="K175" i="8"/>
  <c r="J175" i="8"/>
  <c r="I175" i="8"/>
  <c r="E175" i="8"/>
  <c r="K174" i="8"/>
  <c r="J174" i="8"/>
  <c r="I174" i="8"/>
  <c r="E174" i="8"/>
  <c r="J173" i="8"/>
  <c r="I173" i="8"/>
  <c r="E173" i="8"/>
  <c r="K172" i="8"/>
  <c r="J172" i="8"/>
  <c r="I172" i="8"/>
  <c r="E172" i="8"/>
  <c r="K171" i="8"/>
  <c r="J171" i="8"/>
  <c r="I171" i="8"/>
  <c r="E171" i="8"/>
  <c r="J170" i="8"/>
  <c r="K170" i="8" s="1"/>
  <c r="I170" i="8"/>
  <c r="E170" i="8"/>
  <c r="J169" i="8"/>
  <c r="I169" i="8"/>
  <c r="E169" i="8"/>
  <c r="K168" i="8"/>
  <c r="J168" i="8"/>
  <c r="I168" i="8"/>
  <c r="E168" i="8"/>
  <c r="K167" i="8"/>
  <c r="J167" i="8"/>
  <c r="I167" i="8"/>
  <c r="E167" i="8"/>
  <c r="J166" i="8"/>
  <c r="K166" i="8" s="1"/>
  <c r="I166" i="8"/>
  <c r="E166" i="8"/>
  <c r="J165" i="8"/>
  <c r="I165" i="8"/>
  <c r="E165" i="8"/>
  <c r="J164" i="8"/>
  <c r="I164" i="8"/>
  <c r="K164" i="8" s="1"/>
  <c r="E164" i="8"/>
  <c r="J163" i="8"/>
  <c r="K163" i="8" s="1"/>
  <c r="I163" i="8"/>
  <c r="E163" i="8"/>
  <c r="K162" i="8"/>
  <c r="J162" i="8"/>
  <c r="I162" i="8"/>
  <c r="E162" i="8"/>
  <c r="J161" i="8"/>
  <c r="I161" i="8"/>
  <c r="K161" i="8" s="1"/>
  <c r="E161" i="8"/>
  <c r="K160" i="8"/>
  <c r="J160" i="8"/>
  <c r="I160" i="8"/>
  <c r="E160" i="8"/>
  <c r="K159" i="8"/>
  <c r="J159" i="8"/>
  <c r="I159" i="8"/>
  <c r="E159" i="8"/>
  <c r="J158" i="8"/>
  <c r="I158" i="8"/>
  <c r="K158" i="8" s="1"/>
  <c r="E158" i="8"/>
  <c r="J157" i="8"/>
  <c r="I157" i="8"/>
  <c r="K157" i="8" s="1"/>
  <c r="E157" i="8"/>
  <c r="K156" i="8"/>
  <c r="J156" i="8"/>
  <c r="I156" i="8"/>
  <c r="E156" i="8"/>
  <c r="J155" i="8"/>
  <c r="K155" i="8" s="1"/>
  <c r="I155" i="8"/>
  <c r="E155" i="8"/>
  <c r="J154" i="8"/>
  <c r="I154" i="8"/>
  <c r="E154" i="8"/>
  <c r="K153" i="8"/>
  <c r="J153" i="8"/>
  <c r="I153" i="8"/>
  <c r="E153" i="8"/>
  <c r="K152" i="8"/>
  <c r="J152" i="8"/>
  <c r="I152" i="8"/>
  <c r="E152" i="8"/>
  <c r="J151" i="8"/>
  <c r="K151" i="8" s="1"/>
  <c r="I151" i="8"/>
  <c r="E151" i="8"/>
  <c r="J150" i="8"/>
  <c r="I150" i="8"/>
  <c r="E150" i="8"/>
  <c r="K149" i="8"/>
  <c r="J149" i="8"/>
  <c r="I149" i="8"/>
  <c r="E149" i="8"/>
  <c r="J148" i="8"/>
  <c r="K148" i="8" s="1"/>
  <c r="I148" i="8"/>
  <c r="E148" i="8"/>
  <c r="K147" i="8"/>
  <c r="J147" i="8"/>
  <c r="I147" i="8"/>
  <c r="E147" i="8"/>
  <c r="J146" i="8"/>
  <c r="I146" i="8"/>
  <c r="K146" i="8" s="1"/>
  <c r="E146" i="8"/>
  <c r="J145" i="8"/>
  <c r="I145" i="8"/>
  <c r="K145" i="8" s="1"/>
  <c r="E145" i="8"/>
  <c r="J144" i="8"/>
  <c r="K144" i="8" s="1"/>
  <c r="I144" i="8"/>
  <c r="E144" i="8"/>
  <c r="K143" i="8"/>
  <c r="J143" i="8"/>
  <c r="I143" i="8"/>
  <c r="E143" i="8"/>
  <c r="J142" i="8"/>
  <c r="I142" i="8"/>
  <c r="K142" i="8" s="1"/>
  <c r="E142" i="8"/>
  <c r="J141" i="8"/>
  <c r="I141" i="8"/>
  <c r="K141" i="8" s="1"/>
  <c r="E141" i="8"/>
  <c r="K140" i="8"/>
  <c r="J140" i="8"/>
  <c r="I140" i="8"/>
  <c r="E140" i="8"/>
  <c r="J139" i="8"/>
  <c r="K139" i="8" s="1"/>
  <c r="I139" i="8"/>
  <c r="E139" i="8"/>
  <c r="J138" i="8"/>
  <c r="I138" i="8"/>
  <c r="E138" i="8"/>
  <c r="K137" i="8"/>
  <c r="J137" i="8"/>
  <c r="I137" i="8"/>
  <c r="E137" i="8"/>
  <c r="K136" i="8"/>
  <c r="J136" i="8"/>
  <c r="I136" i="8"/>
  <c r="E136" i="8"/>
  <c r="J135" i="8"/>
  <c r="K135" i="8" s="1"/>
  <c r="I135" i="8"/>
  <c r="E135" i="8"/>
  <c r="J134" i="8"/>
  <c r="I134" i="8"/>
  <c r="E134" i="8"/>
  <c r="K133" i="8"/>
  <c r="J133" i="8"/>
  <c r="I133" i="8"/>
  <c r="E133" i="8"/>
  <c r="J132" i="8"/>
  <c r="K132" i="8" s="1"/>
  <c r="I132" i="8"/>
  <c r="E132" i="8"/>
  <c r="K131" i="8"/>
  <c r="J131" i="8"/>
  <c r="I131" i="8"/>
  <c r="E131" i="8"/>
  <c r="J130" i="8"/>
  <c r="I130" i="8"/>
  <c r="K130" i="8" s="1"/>
  <c r="E130" i="8"/>
  <c r="J129" i="8"/>
  <c r="I129" i="8"/>
  <c r="K129" i="8" s="1"/>
  <c r="E129" i="8"/>
  <c r="J128" i="8"/>
  <c r="K128" i="8" s="1"/>
  <c r="I128" i="8"/>
  <c r="E128" i="8"/>
  <c r="K127" i="8"/>
  <c r="J127" i="8"/>
  <c r="I127" i="8"/>
  <c r="E127" i="8"/>
  <c r="J126" i="8"/>
  <c r="I126" i="8"/>
  <c r="K126" i="8" s="1"/>
  <c r="E126" i="8"/>
  <c r="J125" i="8"/>
  <c r="I125" i="8"/>
  <c r="K125" i="8" s="1"/>
  <c r="E125" i="8"/>
  <c r="K124" i="8"/>
  <c r="J124" i="8"/>
  <c r="I124" i="8"/>
  <c r="E124" i="8"/>
  <c r="J123" i="8"/>
  <c r="K123" i="8" s="1"/>
  <c r="I123" i="8"/>
  <c r="E123" i="8"/>
  <c r="J122" i="8"/>
  <c r="I122" i="8"/>
  <c r="E122" i="8"/>
  <c r="K121" i="8"/>
  <c r="J121" i="8"/>
  <c r="I121" i="8"/>
  <c r="E121" i="8"/>
  <c r="J120" i="8"/>
  <c r="K120" i="8" s="1"/>
  <c r="I120" i="8"/>
  <c r="E120" i="8"/>
  <c r="K119" i="8"/>
  <c r="J119" i="8"/>
  <c r="I119" i="8"/>
  <c r="E119" i="8"/>
  <c r="J118" i="8"/>
  <c r="I118" i="8"/>
  <c r="E118" i="8"/>
  <c r="K117" i="8"/>
  <c r="J117" i="8"/>
  <c r="I117" i="8"/>
  <c r="E117" i="8"/>
  <c r="J116" i="8"/>
  <c r="K116" i="8" s="1"/>
  <c r="I116" i="8"/>
  <c r="E116" i="8"/>
  <c r="K115" i="8"/>
  <c r="J115" i="8"/>
  <c r="I115" i="8"/>
  <c r="E115" i="8"/>
  <c r="J114" i="8"/>
  <c r="I114" i="8"/>
  <c r="E114" i="8"/>
  <c r="J113" i="8"/>
  <c r="I113" i="8"/>
  <c r="K113" i="8" s="1"/>
  <c r="E113" i="8"/>
  <c r="J112" i="8"/>
  <c r="K112" i="8" s="1"/>
  <c r="I112" i="8"/>
  <c r="E112" i="8"/>
  <c r="J111" i="8"/>
  <c r="K111" i="8" s="1"/>
  <c r="I111" i="8"/>
  <c r="E111" i="8"/>
  <c r="J110" i="8"/>
  <c r="I110" i="8"/>
  <c r="E110" i="8"/>
  <c r="J109" i="8"/>
  <c r="I109" i="8"/>
  <c r="K109" i="8" s="1"/>
  <c r="E109" i="8"/>
  <c r="J108" i="8"/>
  <c r="K108" i="8" s="1"/>
  <c r="I108" i="8"/>
  <c r="E108" i="8"/>
  <c r="J107" i="8"/>
  <c r="K107" i="8" s="1"/>
  <c r="I107" i="8"/>
  <c r="E107" i="8"/>
  <c r="J106" i="8"/>
  <c r="I106" i="8"/>
  <c r="E106" i="8"/>
  <c r="K105" i="8"/>
  <c r="J105" i="8"/>
  <c r="I105" i="8"/>
  <c r="E105" i="8"/>
  <c r="J104" i="8"/>
  <c r="K104" i="8" s="1"/>
  <c r="I104" i="8"/>
  <c r="E104" i="8"/>
  <c r="K103" i="8"/>
  <c r="J103" i="8"/>
  <c r="I103" i="8"/>
  <c r="E103" i="8"/>
  <c r="J102" i="8"/>
  <c r="I102" i="8"/>
  <c r="E102" i="8"/>
  <c r="K101" i="8"/>
  <c r="J101" i="8"/>
  <c r="I101" i="8"/>
  <c r="E101" i="8"/>
  <c r="J100" i="8"/>
  <c r="K100" i="8" s="1"/>
  <c r="I100" i="8"/>
  <c r="E100" i="8"/>
  <c r="K99" i="8"/>
  <c r="J99" i="8"/>
  <c r="I99" i="8"/>
  <c r="E99" i="8"/>
  <c r="J98" i="8"/>
  <c r="I98" i="8"/>
  <c r="E98" i="8"/>
  <c r="J97" i="8"/>
  <c r="I97" i="8"/>
  <c r="K97" i="8" s="1"/>
  <c r="E97" i="8"/>
  <c r="J96" i="8"/>
  <c r="K96" i="8" s="1"/>
  <c r="I96" i="8"/>
  <c r="E96" i="8"/>
  <c r="J95" i="8"/>
  <c r="K95" i="8" s="1"/>
  <c r="I95" i="8"/>
  <c r="E95" i="8"/>
  <c r="J94" i="8"/>
  <c r="I94" i="8"/>
  <c r="E94" i="8"/>
  <c r="J93" i="8"/>
  <c r="I93" i="8"/>
  <c r="K93" i="8" s="1"/>
  <c r="E93" i="8"/>
  <c r="J92" i="8"/>
  <c r="K92" i="8" s="1"/>
  <c r="I92" i="8"/>
  <c r="E92" i="8"/>
  <c r="J91" i="8"/>
  <c r="K91" i="8" s="1"/>
  <c r="I91" i="8"/>
  <c r="E91" i="8"/>
  <c r="J90" i="8"/>
  <c r="I90" i="8"/>
  <c r="E90" i="8"/>
  <c r="K89" i="8"/>
  <c r="J89" i="8"/>
  <c r="I89" i="8"/>
  <c r="E89" i="8"/>
  <c r="J88" i="8"/>
  <c r="K88" i="8" s="1"/>
  <c r="I88" i="8"/>
  <c r="E88" i="8"/>
  <c r="K87" i="8"/>
  <c r="J87" i="8"/>
  <c r="I87" i="8"/>
  <c r="E87" i="8"/>
  <c r="J86" i="8"/>
  <c r="I86" i="8"/>
  <c r="E86" i="8"/>
  <c r="K85" i="8"/>
  <c r="J85" i="8"/>
  <c r="I85" i="8"/>
  <c r="E85" i="8"/>
  <c r="J84" i="8"/>
  <c r="K84" i="8" s="1"/>
  <c r="I84" i="8"/>
  <c r="E84" i="8"/>
  <c r="J83" i="8"/>
  <c r="K83" i="8" s="1"/>
  <c r="I83" i="8"/>
  <c r="E83" i="8"/>
  <c r="J82" i="8"/>
  <c r="I82" i="8"/>
  <c r="E82" i="8"/>
  <c r="J81" i="8"/>
  <c r="I81" i="8"/>
  <c r="K81" i="8" s="1"/>
  <c r="E81" i="8"/>
  <c r="J80" i="8"/>
  <c r="K80" i="8" s="1"/>
  <c r="I80" i="8"/>
  <c r="E80" i="8"/>
  <c r="J79" i="8"/>
  <c r="K79" i="8" s="1"/>
  <c r="I79" i="8"/>
  <c r="E79" i="8"/>
  <c r="K78" i="8"/>
  <c r="J78" i="8"/>
  <c r="I78" i="8"/>
  <c r="E78" i="8"/>
  <c r="J77" i="8"/>
  <c r="I77" i="8"/>
  <c r="E77" i="8"/>
  <c r="J76" i="8"/>
  <c r="I76" i="8"/>
  <c r="K76" i="8" s="1"/>
  <c r="E76" i="8"/>
  <c r="J75" i="8"/>
  <c r="K75" i="8" s="1"/>
  <c r="I75" i="8"/>
  <c r="E75" i="8"/>
  <c r="K74" i="8"/>
  <c r="J74" i="8"/>
  <c r="I74" i="8"/>
  <c r="E74" i="8"/>
  <c r="J73" i="8"/>
  <c r="I73" i="8"/>
  <c r="E73" i="8"/>
  <c r="J72" i="8"/>
  <c r="I72" i="8"/>
  <c r="K72" i="8" s="1"/>
  <c r="E72" i="8"/>
  <c r="J71" i="8"/>
  <c r="K71" i="8" s="1"/>
  <c r="I71" i="8"/>
  <c r="E71" i="8"/>
  <c r="K70" i="8"/>
  <c r="J70" i="8"/>
  <c r="I70" i="8"/>
  <c r="E70" i="8"/>
  <c r="J69" i="8"/>
  <c r="I69" i="8"/>
  <c r="E69" i="8"/>
  <c r="J68" i="8"/>
  <c r="I68" i="8"/>
  <c r="K68" i="8" s="1"/>
  <c r="E68" i="8"/>
  <c r="J67" i="8"/>
  <c r="K67" i="8" s="1"/>
  <c r="I67" i="8"/>
  <c r="E67" i="8"/>
  <c r="K66" i="8"/>
  <c r="J66" i="8"/>
  <c r="I66" i="8"/>
  <c r="E66" i="8"/>
  <c r="J65" i="8"/>
  <c r="I65" i="8"/>
  <c r="E65" i="8"/>
  <c r="J64" i="8"/>
  <c r="I64" i="8"/>
  <c r="K64" i="8" s="1"/>
  <c r="E64" i="8"/>
  <c r="J63" i="8"/>
  <c r="K63" i="8" s="1"/>
  <c r="I63" i="8"/>
  <c r="E63" i="8"/>
  <c r="K62" i="8"/>
  <c r="J62" i="8"/>
  <c r="I62" i="8"/>
  <c r="E62" i="8"/>
  <c r="J61" i="8"/>
  <c r="I61" i="8"/>
  <c r="E61" i="8"/>
  <c r="J60" i="8"/>
  <c r="I60" i="8"/>
  <c r="K60" i="8" s="1"/>
  <c r="E60" i="8"/>
  <c r="J59" i="8"/>
  <c r="K59" i="8" s="1"/>
  <c r="I59" i="8"/>
  <c r="E59" i="8"/>
  <c r="K58" i="8"/>
  <c r="J58" i="8"/>
  <c r="I58" i="8"/>
  <c r="E58" i="8"/>
  <c r="J57" i="8"/>
  <c r="I57" i="8"/>
  <c r="E57" i="8"/>
  <c r="J56" i="8"/>
  <c r="I56" i="8"/>
  <c r="K56" i="8" s="1"/>
  <c r="E56" i="8"/>
  <c r="J55" i="8"/>
  <c r="K55" i="8" s="1"/>
  <c r="I55" i="8"/>
  <c r="E55" i="8"/>
  <c r="K54" i="8"/>
  <c r="J54" i="8"/>
  <c r="I54" i="8"/>
  <c r="E54" i="8"/>
  <c r="J53" i="8"/>
  <c r="I53" i="8"/>
  <c r="E53" i="8"/>
  <c r="K52" i="8"/>
  <c r="J52" i="8"/>
  <c r="I52" i="8"/>
  <c r="E52" i="8"/>
  <c r="J51" i="8"/>
  <c r="K51" i="8" s="1"/>
  <c r="I51" i="8"/>
  <c r="E51" i="8"/>
  <c r="K50" i="8"/>
  <c r="J50" i="8"/>
  <c r="I50" i="8"/>
  <c r="E50" i="8"/>
  <c r="J49" i="8"/>
  <c r="I49" i="8"/>
  <c r="E49" i="8"/>
  <c r="K48" i="8"/>
  <c r="J48" i="8"/>
  <c r="I48" i="8"/>
  <c r="E48" i="8"/>
  <c r="J47" i="8"/>
  <c r="K47" i="8" s="1"/>
  <c r="I47" i="8"/>
  <c r="E47" i="8"/>
  <c r="J46" i="8"/>
  <c r="K46" i="8" s="1"/>
  <c r="I46" i="8"/>
  <c r="E46" i="8"/>
  <c r="J45" i="8"/>
  <c r="I45" i="8"/>
  <c r="E45" i="8"/>
  <c r="J44" i="8"/>
  <c r="I44" i="8"/>
  <c r="K44" i="8" s="1"/>
  <c r="E44" i="8"/>
  <c r="J43" i="8"/>
  <c r="K43" i="8" s="1"/>
  <c r="I43" i="8"/>
  <c r="E43" i="8"/>
  <c r="K42" i="8"/>
  <c r="J42" i="8"/>
  <c r="I42" i="8"/>
  <c r="E42" i="8"/>
  <c r="J41" i="8"/>
  <c r="I41" i="8"/>
  <c r="E41" i="8"/>
  <c r="J40" i="8"/>
  <c r="I40" i="8"/>
  <c r="K40" i="8" s="1"/>
  <c r="E40" i="8"/>
  <c r="J39" i="8"/>
  <c r="K39" i="8" s="1"/>
  <c r="I39" i="8"/>
  <c r="E39" i="8"/>
  <c r="K38" i="8"/>
  <c r="J38" i="8"/>
  <c r="I38" i="8"/>
  <c r="E38" i="8"/>
  <c r="J37" i="8"/>
  <c r="I37" i="8"/>
  <c r="E37" i="8"/>
  <c r="J36" i="8"/>
  <c r="I36" i="8"/>
  <c r="K36" i="8" s="1"/>
  <c r="E36" i="8"/>
  <c r="J35" i="8"/>
  <c r="K35" i="8" s="1"/>
  <c r="I35" i="8"/>
  <c r="E35" i="8"/>
  <c r="K34" i="8"/>
  <c r="J34" i="8"/>
  <c r="I34" i="8"/>
  <c r="E34" i="8"/>
  <c r="J33" i="8"/>
  <c r="I33" i="8"/>
  <c r="E33" i="8"/>
  <c r="J32" i="8"/>
  <c r="I32" i="8"/>
  <c r="K32" i="8" s="1"/>
  <c r="E32" i="8"/>
  <c r="J31" i="8"/>
  <c r="K31" i="8" s="1"/>
  <c r="I31" i="8"/>
  <c r="E31" i="8"/>
  <c r="K30" i="8"/>
  <c r="J30" i="8"/>
  <c r="I30" i="8"/>
  <c r="E30" i="8"/>
  <c r="J29" i="8"/>
  <c r="I29" i="8"/>
  <c r="E29" i="8"/>
  <c r="J28" i="8"/>
  <c r="I28" i="8"/>
  <c r="K28" i="8" s="1"/>
  <c r="E28" i="8"/>
  <c r="J27" i="8"/>
  <c r="K27" i="8" s="1"/>
  <c r="I27" i="8"/>
  <c r="E27" i="8"/>
  <c r="K26" i="8"/>
  <c r="J26" i="8"/>
  <c r="I26" i="8"/>
  <c r="E26" i="8"/>
  <c r="J25" i="8"/>
  <c r="I25" i="8"/>
  <c r="E25" i="8"/>
  <c r="J24" i="8"/>
  <c r="I24" i="8"/>
  <c r="K24" i="8" s="1"/>
  <c r="E24" i="8"/>
  <c r="J23" i="8"/>
  <c r="K23" i="8" s="1"/>
  <c r="I23" i="8"/>
  <c r="E23" i="8"/>
  <c r="K22" i="8"/>
  <c r="J22" i="8"/>
  <c r="I22" i="8"/>
  <c r="E22" i="8"/>
  <c r="J21" i="8"/>
  <c r="I21" i="8"/>
  <c r="E21" i="8"/>
  <c r="J20" i="8"/>
  <c r="I20" i="8"/>
  <c r="K20" i="8" s="1"/>
  <c r="E20" i="8"/>
  <c r="J19" i="8"/>
  <c r="K19" i="8" s="1"/>
  <c r="I19" i="8"/>
  <c r="E19" i="8"/>
  <c r="K18" i="8"/>
  <c r="J18" i="8"/>
  <c r="I18" i="8"/>
  <c r="E18" i="8"/>
  <c r="J17" i="8"/>
  <c r="K17" i="8" s="1"/>
  <c r="I17" i="8"/>
  <c r="E17" i="8"/>
  <c r="J16" i="8"/>
  <c r="I16" i="8"/>
  <c r="K16" i="8" s="1"/>
  <c r="E16" i="8"/>
  <c r="J15" i="8"/>
  <c r="I15" i="8"/>
  <c r="K15" i="8" s="1"/>
  <c r="E15" i="8"/>
  <c r="K14" i="8"/>
  <c r="J14" i="8"/>
  <c r="I14" i="8"/>
  <c r="E14" i="8"/>
  <c r="J13" i="8"/>
  <c r="K13" i="8" s="1"/>
  <c r="I13" i="8"/>
  <c r="E13" i="8"/>
  <c r="J12" i="8"/>
  <c r="I12" i="8"/>
  <c r="K12" i="8" s="1"/>
  <c r="E12" i="8"/>
  <c r="J11" i="8"/>
  <c r="I11" i="8"/>
  <c r="K11" i="8" s="1"/>
  <c r="E11" i="8"/>
  <c r="K10" i="8"/>
  <c r="J10" i="8"/>
  <c r="I10" i="8"/>
  <c r="E10" i="8"/>
  <c r="J9" i="8"/>
  <c r="K9" i="8" s="1"/>
  <c r="I9" i="8"/>
  <c r="E9" i="8"/>
  <c r="J8" i="8"/>
  <c r="I8" i="8"/>
  <c r="K8" i="8" s="1"/>
  <c r="E8" i="8"/>
  <c r="J7" i="8"/>
  <c r="I7" i="8"/>
  <c r="K7" i="8" s="1"/>
  <c r="E7" i="8"/>
  <c r="K6" i="8"/>
  <c r="J6" i="8"/>
  <c r="I6" i="8"/>
  <c r="E6" i="8"/>
  <c r="J5" i="8"/>
  <c r="K5" i="8" s="1"/>
  <c r="I5" i="8"/>
  <c r="E5" i="8"/>
  <c r="J4" i="8"/>
  <c r="I4" i="8"/>
  <c r="K4" i="8" s="1"/>
  <c r="E4" i="8"/>
  <c r="P3" i="8"/>
  <c r="N3" i="8"/>
  <c r="J3" i="8"/>
  <c r="I3" i="8"/>
  <c r="K3" i="8" s="1"/>
  <c r="D3" i="8"/>
  <c r="A1" i="10"/>
  <c r="X262" i="1" l="1"/>
  <c r="X263" i="1" s="1"/>
  <c r="X264" i="1" s="1"/>
  <c r="X265" i="1" s="1"/>
  <c r="X266" i="1" s="1"/>
  <c r="X267" i="1" s="1"/>
  <c r="X268" i="1" s="1"/>
  <c r="X269" i="1" s="1"/>
  <c r="X270" i="1" s="1"/>
  <c r="V259" i="1"/>
  <c r="V260" i="1" s="1"/>
  <c r="V261" i="1"/>
  <c r="V262" i="1" s="1"/>
  <c r="V263" i="1" s="1"/>
  <c r="V264" i="1" s="1"/>
  <c r="V265" i="1" s="1"/>
  <c r="V266" i="1" s="1"/>
  <c r="V267" i="1" s="1"/>
  <c r="V268" i="1" s="1"/>
  <c r="V269" i="1" s="1"/>
  <c r="V270" i="1" s="1"/>
  <c r="AB259" i="1"/>
  <c r="AB260" i="1" s="1"/>
  <c r="AB261" i="1"/>
  <c r="Z261" i="1"/>
  <c r="Z259" i="1"/>
  <c r="Z260" i="1" s="1"/>
  <c r="V258" i="8"/>
  <c r="W256" i="8"/>
  <c r="W258" i="8" s="1"/>
  <c r="H4" i="8"/>
  <c r="H5" i="8" s="1"/>
  <c r="H6" i="8" s="1"/>
  <c r="H7" i="8" s="1"/>
  <c r="H8" i="8" s="1"/>
  <c r="G4" i="8"/>
  <c r="F5" i="8" s="1"/>
  <c r="D4" i="8"/>
  <c r="O3" i="8"/>
  <c r="K21" i="8"/>
  <c r="K25" i="8"/>
  <c r="K29" i="8"/>
  <c r="K33" i="8"/>
  <c r="K37" i="8"/>
  <c r="K41" i="8"/>
  <c r="K138" i="8"/>
  <c r="K154" i="8"/>
  <c r="K45" i="8"/>
  <c r="K49" i="8"/>
  <c r="K53" i="8"/>
  <c r="K57" i="8"/>
  <c r="K61" i="8"/>
  <c r="K65" i="8"/>
  <c r="K69" i="8"/>
  <c r="K73" i="8"/>
  <c r="K77" i="8"/>
  <c r="K134" i="8"/>
  <c r="K150" i="8"/>
  <c r="K173" i="8"/>
  <c r="K189" i="8"/>
  <c r="K82" i="8"/>
  <c r="K86" i="8"/>
  <c r="K90" i="8"/>
  <c r="K94" i="8"/>
  <c r="K98" i="8"/>
  <c r="K102" i="8"/>
  <c r="K106" i="8"/>
  <c r="K110" i="8"/>
  <c r="K114" i="8"/>
  <c r="K118" i="8"/>
  <c r="K122" i="8"/>
  <c r="K165" i="8"/>
  <c r="K181" i="8"/>
  <c r="K197" i="8"/>
  <c r="K169" i="8"/>
  <c r="K185" i="8"/>
  <c r="K200" i="8"/>
  <c r="K204" i="8"/>
  <c r="K208" i="8"/>
  <c r="K227" i="8"/>
  <c r="K209" i="8"/>
  <c r="K213" i="8"/>
  <c r="K217" i="8"/>
  <c r="K221" i="8"/>
  <c r="K225" i="8"/>
  <c r="E256" i="1"/>
  <c r="E257" i="1"/>
  <c r="E258" i="1"/>
  <c r="E259" i="1"/>
  <c r="E255" i="1"/>
  <c r="J252" i="1"/>
  <c r="J25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K252" i="1" s="1"/>
  <c r="I253" i="1"/>
  <c r="K253" i="1" s="1"/>
  <c r="I3" i="1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9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9" i="7"/>
  <c r="F20" i="7"/>
  <c r="F21" i="7"/>
  <c r="F22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9" i="7"/>
  <c r="M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H4" i="1"/>
  <c r="AB262" i="1" l="1"/>
  <c r="AB263" i="1" s="1"/>
  <c r="AB264" i="1" s="1"/>
  <c r="AB265" i="1" s="1"/>
  <c r="AB266" i="1" s="1"/>
  <c r="AB267" i="1" s="1"/>
  <c r="AB268" i="1" s="1"/>
  <c r="AB269" i="1" s="1"/>
  <c r="AB270" i="1" s="1"/>
  <c r="H5" i="1"/>
  <c r="H6" i="1" s="1"/>
  <c r="H7" i="1" s="1"/>
  <c r="H8" i="1" s="1"/>
  <c r="N4" i="1"/>
  <c r="N3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3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Z262" i="1"/>
  <c r="Z263" i="1" s="1"/>
  <c r="Z264" i="1" s="1"/>
  <c r="Z265" i="1" s="1"/>
  <c r="Z266" i="1" s="1"/>
  <c r="Z267" i="1" s="1"/>
  <c r="Z268" i="1" s="1"/>
  <c r="Z269" i="1" s="1"/>
  <c r="Z270" i="1" s="1"/>
  <c r="N4" i="8"/>
  <c r="G5" i="8"/>
  <c r="F6" i="8" s="1"/>
  <c r="D5" i="8"/>
  <c r="O4" i="8"/>
  <c r="G4" i="1"/>
  <c r="D6" i="1" l="1"/>
  <c r="N5" i="1"/>
  <c r="O4" i="1"/>
  <c r="AA4" i="1"/>
  <c r="N5" i="8"/>
  <c r="G6" i="8"/>
  <c r="F7" i="8" s="1"/>
  <c r="P4" i="8"/>
  <c r="O5" i="8"/>
  <c r="D6" i="8"/>
  <c r="M5" i="1"/>
  <c r="G7" i="1"/>
  <c r="G8" i="1" s="1"/>
  <c r="G9" i="1" s="1"/>
  <c r="H9" i="1" s="1"/>
  <c r="M4" i="1"/>
  <c r="AA5" i="1"/>
  <c r="D7" i="1" l="1"/>
  <c r="N6" i="1"/>
  <c r="P5" i="8"/>
  <c r="O6" i="8"/>
  <c r="D7" i="8"/>
  <c r="N6" i="8"/>
  <c r="G7" i="8"/>
  <c r="F8" i="8" s="1"/>
  <c r="G10" i="1"/>
  <c r="G11" i="1" s="1"/>
  <c r="G12" i="1" s="1"/>
  <c r="G13" i="1" s="1"/>
  <c r="G14" i="1" s="1"/>
  <c r="G15" i="1" s="1"/>
  <c r="G16" i="1" s="1"/>
  <c r="O5" i="1"/>
  <c r="M6" i="1"/>
  <c r="D8" i="1" l="1"/>
  <c r="N7" i="1"/>
  <c r="AA6" i="1"/>
  <c r="Y6" i="1"/>
  <c r="D8" i="8"/>
  <c r="O7" i="8"/>
  <c r="N7" i="8"/>
  <c r="G8" i="8"/>
  <c r="F9" i="8" s="1"/>
  <c r="P6" i="8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Y7" i="1"/>
  <c r="O6" i="1"/>
  <c r="M7" i="1"/>
  <c r="N8" i="1" l="1"/>
  <c r="D9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O7" i="1"/>
  <c r="AA7" i="1"/>
  <c r="N8" i="8"/>
  <c r="G9" i="8"/>
  <c r="P7" i="8"/>
  <c r="D9" i="8"/>
  <c r="O8" i="8"/>
  <c r="Y8" i="1"/>
  <c r="M8" i="1"/>
  <c r="D10" i="1" l="1"/>
  <c r="N9" i="1"/>
  <c r="O9" i="1"/>
  <c r="AA8" i="1"/>
  <c r="G10" i="8"/>
  <c r="H9" i="8"/>
  <c r="H10" i="8" s="1"/>
  <c r="P8" i="8"/>
  <c r="O9" i="8"/>
  <c r="D10" i="8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O8" i="1"/>
  <c r="Y10" i="1" l="1"/>
  <c r="W9" i="1"/>
  <c r="D11" i="1"/>
  <c r="N10" i="1"/>
  <c r="AA9" i="1"/>
  <c r="Y9" i="1"/>
  <c r="W10" i="1"/>
  <c r="F10" i="8"/>
  <c r="F11" i="8" s="1"/>
  <c r="O10" i="8"/>
  <c r="D11" i="8"/>
  <c r="H11" i="8"/>
  <c r="N10" i="8"/>
  <c r="G11" i="8"/>
  <c r="P9" i="8"/>
  <c r="N9" i="8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M9" i="1"/>
  <c r="M10" i="1"/>
  <c r="O10" i="1" l="1"/>
  <c r="AA10" i="1"/>
  <c r="D12" i="1"/>
  <c r="N11" i="1"/>
  <c r="Y11" i="1"/>
  <c r="F12" i="8"/>
  <c r="P10" i="8"/>
  <c r="D12" i="8"/>
  <c r="O11" i="8"/>
  <c r="N11" i="8"/>
  <c r="G12" i="8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AA11" i="1" l="1"/>
  <c r="Y12" i="1"/>
  <c r="W11" i="1"/>
  <c r="O11" i="1"/>
  <c r="D13" i="1"/>
  <c r="N12" i="1"/>
  <c r="AA12" i="1"/>
  <c r="D13" i="8"/>
  <c r="O12" i="8"/>
  <c r="G13" i="8"/>
  <c r="P11" i="8"/>
  <c r="H12" i="8"/>
  <c r="F13" i="8" s="1"/>
  <c r="G108" i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H123" i="1" s="1"/>
  <c r="O12" i="1"/>
  <c r="M11" i="1"/>
  <c r="M12" i="1"/>
  <c r="W12" i="1" l="1"/>
  <c r="D14" i="1"/>
  <c r="N13" i="1"/>
  <c r="AA13" i="1"/>
  <c r="Y13" i="1"/>
  <c r="O13" i="1"/>
  <c r="W13" i="1"/>
  <c r="G14" i="8"/>
  <c r="H13" i="8"/>
  <c r="H14" i="8" s="1"/>
  <c r="N12" i="8"/>
  <c r="P12" i="8"/>
  <c r="O13" i="8"/>
  <c r="D14" i="8"/>
  <c r="G124" i="1"/>
  <c r="G125" i="1" s="1"/>
  <c r="Y14" i="1"/>
  <c r="M13" i="1"/>
  <c r="M14" i="1"/>
  <c r="D15" i="1" l="1"/>
  <c r="N14" i="1"/>
  <c r="W14" i="1"/>
  <c r="AA14" i="1"/>
  <c r="F14" i="8"/>
  <c r="F15" i="8" s="1"/>
  <c r="R15" i="8"/>
  <c r="T15" i="8" s="1"/>
  <c r="U15" i="8" s="1"/>
  <c r="O14" i="8"/>
  <c r="D15" i="8"/>
  <c r="P13" i="8"/>
  <c r="N14" i="8"/>
  <c r="G15" i="8"/>
  <c r="N13" i="8"/>
  <c r="H124" i="1"/>
  <c r="H125" i="1" s="1"/>
  <c r="H126" i="1" s="1"/>
  <c r="H127" i="1" s="1"/>
  <c r="H128" i="1" s="1"/>
  <c r="H129" i="1" s="1"/>
  <c r="H130" i="1" s="1"/>
  <c r="H131" i="1" s="1"/>
  <c r="H132" i="1" s="1"/>
  <c r="Y15" i="1"/>
  <c r="O14" i="1"/>
  <c r="D16" i="1" l="1"/>
  <c r="N15" i="1"/>
  <c r="G126" i="1"/>
  <c r="G127" i="1" s="1"/>
  <c r="G128" i="1" s="1"/>
  <c r="G129" i="1" s="1"/>
  <c r="G130" i="1" s="1"/>
  <c r="G131" i="1" s="1"/>
  <c r="G132" i="1" s="1"/>
  <c r="G133" i="1" s="1"/>
  <c r="H133" i="1" s="1"/>
  <c r="W15" i="1"/>
  <c r="AA15" i="1"/>
  <c r="U15" i="1"/>
  <c r="AD15" i="1" s="1"/>
  <c r="P14" i="8"/>
  <c r="G16" i="8"/>
  <c r="H15" i="8"/>
  <c r="D16" i="8"/>
  <c r="O15" i="8"/>
  <c r="O15" i="1"/>
  <c r="M15" i="1"/>
  <c r="M16" i="1"/>
  <c r="D17" i="1" l="1"/>
  <c r="N16" i="1"/>
  <c r="G134" i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AA16" i="1"/>
  <c r="Y16" i="1"/>
  <c r="U16" i="1"/>
  <c r="AD16" i="1" s="1"/>
  <c r="W16" i="1"/>
  <c r="O16" i="1"/>
  <c r="O17" i="1"/>
  <c r="F16" i="8"/>
  <c r="N15" i="8"/>
  <c r="D17" i="8"/>
  <c r="O16" i="8"/>
  <c r="P15" i="8"/>
  <c r="H16" i="8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M17" i="1"/>
  <c r="H134" i="1" l="1"/>
  <c r="H135" i="1" s="1"/>
  <c r="H136" i="1" s="1"/>
  <c r="H137" i="1" s="1"/>
  <c r="H138" i="1" s="1"/>
  <c r="H139" i="1" s="1"/>
  <c r="H140" i="1" s="1"/>
  <c r="H141" i="1" s="1"/>
  <c r="H142" i="1" s="1"/>
  <c r="H143" i="1" s="1"/>
  <c r="H144" i="1"/>
  <c r="H145" i="1" s="1"/>
  <c r="H146" i="1" s="1"/>
  <c r="H147" i="1" s="1"/>
  <c r="H148" i="1" s="1"/>
  <c r="H149" i="1" s="1"/>
  <c r="H150" i="1" s="1"/>
  <c r="H151" i="1" s="1"/>
  <c r="D18" i="1"/>
  <c r="N17" i="1"/>
  <c r="AA17" i="1"/>
  <c r="Y17" i="1"/>
  <c r="U17" i="1"/>
  <c r="AD17" i="1" s="1"/>
  <c r="W17" i="1"/>
  <c r="F17" i="8"/>
  <c r="R16" i="8"/>
  <c r="T16" i="8" s="1"/>
  <c r="U16" i="8" s="1"/>
  <c r="R17" i="8"/>
  <c r="T17" i="8" s="1"/>
  <c r="U17" i="8" s="1"/>
  <c r="P16" i="8"/>
  <c r="G17" i="8"/>
  <c r="N16" i="8"/>
  <c r="O17" i="8"/>
  <c r="D18" i="8"/>
  <c r="G150" i="1"/>
  <c r="G151" i="1" s="1"/>
  <c r="G152" i="1" s="1"/>
  <c r="G153" i="1" s="1"/>
  <c r="M18" i="1"/>
  <c r="D19" i="1" l="1"/>
  <c r="N18" i="1"/>
  <c r="AA18" i="1"/>
  <c r="Y18" i="1"/>
  <c r="U18" i="1"/>
  <c r="AD18" i="1" s="1"/>
  <c r="W18" i="1"/>
  <c r="O18" i="1"/>
  <c r="F18" i="8"/>
  <c r="R18" i="8"/>
  <c r="T18" i="8" s="1"/>
  <c r="U18" i="8" s="1"/>
  <c r="N17" i="8"/>
  <c r="G18" i="8"/>
  <c r="D19" i="8"/>
  <c r="O18" i="8"/>
  <c r="P17" i="8"/>
  <c r="H152" i="1"/>
  <c r="H153" i="1" s="1"/>
  <c r="H154" i="1" s="1"/>
  <c r="G154" i="1" s="1"/>
  <c r="G155" i="1" s="1"/>
  <c r="G156" i="1" s="1"/>
  <c r="M19" i="1"/>
  <c r="D20" i="1" l="1"/>
  <c r="N19" i="1"/>
  <c r="F19" i="8"/>
  <c r="R19" i="8"/>
  <c r="T19" i="8" s="1"/>
  <c r="U19" i="8" s="1"/>
  <c r="O19" i="8"/>
  <c r="D20" i="8"/>
  <c r="N18" i="8"/>
  <c r="G19" i="8"/>
  <c r="P18" i="8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2" i="1" s="1"/>
  <c r="H203" i="1" s="1"/>
  <c r="H204" i="1" s="1"/>
  <c r="M20" i="1"/>
  <c r="Y19" i="1" l="1"/>
  <c r="W19" i="1"/>
  <c r="O19" i="1"/>
  <c r="AA19" i="1"/>
  <c r="U19" i="1"/>
  <c r="AD19" i="1" s="1"/>
  <c r="D21" i="1"/>
  <c r="N20" i="1"/>
  <c r="F20" i="8"/>
  <c r="R20" i="8"/>
  <c r="T20" i="8" s="1"/>
  <c r="U20" i="8" s="1"/>
  <c r="G20" i="8"/>
  <c r="N19" i="8"/>
  <c r="D21" i="8"/>
  <c r="O20" i="8"/>
  <c r="P19" i="8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M21" i="1"/>
  <c r="Y20" i="1" l="1"/>
  <c r="O20" i="1"/>
  <c r="U20" i="1"/>
  <c r="AD20" i="1" s="1"/>
  <c r="W20" i="1"/>
  <c r="AA20" i="1"/>
  <c r="D22" i="1"/>
  <c r="N21" i="1"/>
  <c r="F21" i="8"/>
  <c r="R21" i="8"/>
  <c r="T21" i="8" s="1"/>
  <c r="U21" i="8" s="1"/>
  <c r="P20" i="8"/>
  <c r="N20" i="8"/>
  <c r="G21" i="8"/>
  <c r="D22" i="8"/>
  <c r="O21" i="8"/>
  <c r="H205" i="1"/>
  <c r="H206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M22" i="1"/>
  <c r="AA21" i="1" l="1"/>
  <c r="Y21" i="1"/>
  <c r="U21" i="1"/>
  <c r="AD21" i="1" s="1"/>
  <c r="W21" i="1"/>
  <c r="O21" i="1"/>
  <c r="D23" i="1"/>
  <c r="N22" i="1"/>
  <c r="F22" i="8"/>
  <c r="R22" i="8"/>
  <c r="T22" i="8" s="1"/>
  <c r="U22" i="8" s="1"/>
  <c r="G22" i="8"/>
  <c r="N21" i="8"/>
  <c r="P21" i="8"/>
  <c r="D23" i="8"/>
  <c r="O22" i="8"/>
  <c r="G214" i="1"/>
  <c r="G215" i="1" s="1"/>
  <c r="G216" i="1" s="1"/>
  <c r="G217" i="1" s="1"/>
  <c r="G218" i="1" s="1"/>
  <c r="G219" i="1" s="1"/>
  <c r="G220" i="1" s="1"/>
  <c r="H220" i="1" s="1"/>
  <c r="M23" i="1"/>
  <c r="AA22" i="1" l="1"/>
  <c r="Y22" i="1"/>
  <c r="O22" i="1"/>
  <c r="U22" i="1"/>
  <c r="AD22" i="1" s="1"/>
  <c r="W22" i="1"/>
  <c r="D24" i="1"/>
  <c r="N23" i="1"/>
  <c r="F23" i="8"/>
  <c r="R23" i="8"/>
  <c r="T23" i="8" s="1"/>
  <c r="U23" i="8" s="1"/>
  <c r="P22" i="8"/>
  <c r="O23" i="8"/>
  <c r="D24" i="8"/>
  <c r="N22" i="8"/>
  <c r="G23" i="8"/>
  <c r="G221" i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M24" i="1"/>
  <c r="D25" i="1" l="1"/>
  <c r="N24" i="1"/>
  <c r="AA23" i="1"/>
  <c r="Y23" i="1"/>
  <c r="W23" i="1"/>
  <c r="O23" i="1"/>
  <c r="U23" i="1"/>
  <c r="AD23" i="1" s="1"/>
  <c r="F24" i="8"/>
  <c r="R24" i="8"/>
  <c r="T24" i="8" s="1"/>
  <c r="U24" i="8" s="1"/>
  <c r="D25" i="8"/>
  <c r="O24" i="8"/>
  <c r="G24" i="8"/>
  <c r="N23" i="8"/>
  <c r="P23" i="8"/>
  <c r="H221" i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M25" i="1"/>
  <c r="AA24" i="1" l="1"/>
  <c r="O24" i="1"/>
  <c r="Y24" i="1"/>
  <c r="U24" i="1"/>
  <c r="AD24" i="1" s="1"/>
  <c r="W24" i="1"/>
  <c r="D26" i="1"/>
  <c r="N25" i="1"/>
  <c r="F25" i="8"/>
  <c r="R25" i="8"/>
  <c r="T25" i="8" s="1"/>
  <c r="U25" i="8" s="1"/>
  <c r="N24" i="8"/>
  <c r="G25" i="8"/>
  <c r="P24" i="8"/>
  <c r="D26" i="8"/>
  <c r="O25" i="8"/>
  <c r="G234" i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M26" i="1"/>
  <c r="D27" i="1" l="1"/>
  <c r="N26" i="1"/>
  <c r="AA25" i="1"/>
  <c r="O25" i="1"/>
  <c r="Y25" i="1"/>
  <c r="U25" i="1"/>
  <c r="AD25" i="1" s="1"/>
  <c r="W25" i="1"/>
  <c r="F26" i="8"/>
  <c r="R26" i="8"/>
  <c r="T26" i="8" s="1"/>
  <c r="U26" i="8" s="1"/>
  <c r="P25" i="8"/>
  <c r="G26" i="8"/>
  <c r="N25" i="8"/>
  <c r="D27" i="8"/>
  <c r="O26" i="8"/>
  <c r="M27" i="1"/>
  <c r="AA26" i="1" l="1"/>
  <c r="Y26" i="1"/>
  <c r="O26" i="1"/>
  <c r="U26" i="1"/>
  <c r="AD26" i="1" s="1"/>
  <c r="W26" i="1"/>
  <c r="D28" i="1"/>
  <c r="N27" i="1"/>
  <c r="F27" i="8"/>
  <c r="R27" i="8"/>
  <c r="T27" i="8" s="1"/>
  <c r="U27" i="8" s="1"/>
  <c r="N26" i="8"/>
  <c r="G27" i="8"/>
  <c r="P26" i="8"/>
  <c r="O27" i="8"/>
  <c r="D28" i="8"/>
  <c r="M28" i="1"/>
  <c r="D29" i="1" l="1"/>
  <c r="N28" i="1"/>
  <c r="AA27" i="1"/>
  <c r="Y27" i="1"/>
  <c r="U27" i="1"/>
  <c r="AD27" i="1" s="1"/>
  <c r="W27" i="1"/>
  <c r="O27" i="1"/>
  <c r="F28" i="8"/>
  <c r="R28" i="8"/>
  <c r="T28" i="8" s="1"/>
  <c r="U28" i="8" s="1"/>
  <c r="P27" i="8"/>
  <c r="O28" i="8"/>
  <c r="D29" i="8"/>
  <c r="G28" i="8"/>
  <c r="N27" i="8"/>
  <c r="M29" i="1"/>
  <c r="AA28" i="1" l="1"/>
  <c r="O28" i="1"/>
  <c r="Y28" i="1"/>
  <c r="U28" i="1"/>
  <c r="AD28" i="1" s="1"/>
  <c r="W28" i="1"/>
  <c r="D30" i="1"/>
  <c r="N29" i="1"/>
  <c r="F29" i="8"/>
  <c r="R29" i="8"/>
  <c r="T29" i="8" s="1"/>
  <c r="U29" i="8" s="1"/>
  <c r="N28" i="8"/>
  <c r="G29" i="8"/>
  <c r="D30" i="8"/>
  <c r="O29" i="8"/>
  <c r="P28" i="8"/>
  <c r="M30" i="1"/>
  <c r="AA29" i="1" l="1"/>
  <c r="Y29" i="1"/>
  <c r="O29" i="1"/>
  <c r="U29" i="1"/>
  <c r="AD29" i="1" s="1"/>
  <c r="W29" i="1"/>
  <c r="D31" i="1"/>
  <c r="N30" i="1"/>
  <c r="F30" i="8"/>
  <c r="R30" i="8"/>
  <c r="T30" i="8" s="1"/>
  <c r="U30" i="8" s="1"/>
  <c r="D31" i="8"/>
  <c r="O30" i="8"/>
  <c r="P29" i="8"/>
  <c r="G30" i="8"/>
  <c r="N29" i="8"/>
  <c r="M31" i="1"/>
  <c r="AA30" i="1" l="1"/>
  <c r="O30" i="1"/>
  <c r="Y30" i="1"/>
  <c r="U30" i="1"/>
  <c r="AD30" i="1" s="1"/>
  <c r="W30" i="1"/>
  <c r="D32" i="1"/>
  <c r="N31" i="1"/>
  <c r="F31" i="8"/>
  <c r="R31" i="8"/>
  <c r="T31" i="8" s="1"/>
  <c r="U31" i="8" s="1"/>
  <c r="P30" i="8"/>
  <c r="N30" i="8"/>
  <c r="G31" i="8"/>
  <c r="O31" i="8"/>
  <c r="D32" i="8"/>
  <c r="M32" i="1"/>
  <c r="D33" i="1" l="1"/>
  <c r="N32" i="1"/>
  <c r="AA31" i="1"/>
  <c r="Y31" i="1"/>
  <c r="U31" i="1"/>
  <c r="AD31" i="1" s="1"/>
  <c r="W31" i="1"/>
  <c r="O31" i="1"/>
  <c r="F32" i="8"/>
  <c r="R32" i="8"/>
  <c r="T32" i="8" s="1"/>
  <c r="U32" i="8" s="1"/>
  <c r="G32" i="8"/>
  <c r="N31" i="8"/>
  <c r="D33" i="8"/>
  <c r="O32" i="8"/>
  <c r="P31" i="8"/>
  <c r="M33" i="1"/>
  <c r="AA32" i="1" l="1"/>
  <c r="O32" i="1"/>
  <c r="U32" i="1"/>
  <c r="AD32" i="1" s="1"/>
  <c r="W32" i="1"/>
  <c r="Y32" i="1"/>
  <c r="D34" i="1"/>
  <c r="N33" i="1"/>
  <c r="F33" i="8"/>
  <c r="R33" i="8"/>
  <c r="T33" i="8" s="1"/>
  <c r="U33" i="8" s="1"/>
  <c r="D34" i="8"/>
  <c r="O33" i="8"/>
  <c r="P32" i="8"/>
  <c r="N32" i="8"/>
  <c r="G33" i="8"/>
  <c r="M34" i="1"/>
  <c r="D35" i="1" l="1"/>
  <c r="N34" i="1"/>
  <c r="AA33" i="1"/>
  <c r="Y33" i="1"/>
  <c r="U33" i="1"/>
  <c r="AD33" i="1" s="1"/>
  <c r="W33" i="1"/>
  <c r="O33" i="1"/>
  <c r="F34" i="8"/>
  <c r="R34" i="8"/>
  <c r="T34" i="8" s="1"/>
  <c r="U34" i="8" s="1"/>
  <c r="P33" i="8"/>
  <c r="G34" i="8"/>
  <c r="N33" i="8"/>
  <c r="D35" i="8"/>
  <c r="O34" i="8"/>
  <c r="M35" i="1"/>
  <c r="AA34" i="1" l="1"/>
  <c r="O34" i="1"/>
  <c r="Y34" i="1"/>
  <c r="U34" i="1"/>
  <c r="AD34" i="1" s="1"/>
  <c r="W34" i="1"/>
  <c r="D36" i="1"/>
  <c r="N35" i="1"/>
  <c r="F35" i="8"/>
  <c r="R35" i="8"/>
  <c r="T35" i="8" s="1"/>
  <c r="U35" i="8" s="1"/>
  <c r="N34" i="8"/>
  <c r="G35" i="8"/>
  <c r="P34" i="8"/>
  <c r="O35" i="8"/>
  <c r="D36" i="8"/>
  <c r="M36" i="1"/>
  <c r="AA35" i="1" l="1"/>
  <c r="Y35" i="1"/>
  <c r="U35" i="1"/>
  <c r="AD35" i="1" s="1"/>
  <c r="W35" i="1"/>
  <c r="O35" i="1"/>
  <c r="D37" i="1"/>
  <c r="N36" i="1"/>
  <c r="F36" i="8"/>
  <c r="R36" i="8"/>
  <c r="T36" i="8" s="1"/>
  <c r="U36" i="8" s="1"/>
  <c r="P35" i="8"/>
  <c r="D37" i="8"/>
  <c r="O36" i="8"/>
  <c r="G36" i="8"/>
  <c r="N35" i="8"/>
  <c r="M37" i="1"/>
  <c r="D38" i="1" l="1"/>
  <c r="N37" i="1"/>
  <c r="AA36" i="1"/>
  <c r="O36" i="1"/>
  <c r="Y36" i="1"/>
  <c r="W36" i="1"/>
  <c r="U36" i="1"/>
  <c r="AD36" i="1" s="1"/>
  <c r="F37" i="8"/>
  <c r="R37" i="8"/>
  <c r="T37" i="8" s="1"/>
  <c r="U37" i="8" s="1"/>
  <c r="D38" i="8"/>
  <c r="O37" i="8"/>
  <c r="N36" i="8"/>
  <c r="G37" i="8"/>
  <c r="P36" i="8"/>
  <c r="M38" i="1"/>
  <c r="AA37" i="1" l="1"/>
  <c r="Y37" i="1"/>
  <c r="U37" i="1"/>
  <c r="AD37" i="1" s="1"/>
  <c r="W37" i="1"/>
  <c r="O37" i="1"/>
  <c r="D39" i="1"/>
  <c r="N38" i="1"/>
  <c r="F38" i="8"/>
  <c r="R38" i="8"/>
  <c r="T38" i="8" s="1"/>
  <c r="U38" i="8" s="1"/>
  <c r="G38" i="8"/>
  <c r="N37" i="8"/>
  <c r="P37" i="8"/>
  <c r="D39" i="8"/>
  <c r="O38" i="8"/>
  <c r="M39" i="1"/>
  <c r="D40" i="1" l="1"/>
  <c r="N39" i="1"/>
  <c r="AA38" i="1"/>
  <c r="O38" i="1"/>
  <c r="Y38" i="1"/>
  <c r="U38" i="1"/>
  <c r="AD38" i="1" s="1"/>
  <c r="W38" i="1"/>
  <c r="F39" i="8"/>
  <c r="R39" i="8"/>
  <c r="T39" i="8" s="1"/>
  <c r="U39" i="8" s="1"/>
  <c r="P38" i="8"/>
  <c r="O39" i="8"/>
  <c r="D40" i="8"/>
  <c r="N38" i="8"/>
  <c r="G39" i="8"/>
  <c r="M40" i="1"/>
  <c r="AA39" i="1" l="1"/>
  <c r="Y39" i="1"/>
  <c r="U39" i="1"/>
  <c r="AD39" i="1" s="1"/>
  <c r="W39" i="1"/>
  <c r="O39" i="1"/>
  <c r="D41" i="1"/>
  <c r="N40" i="1"/>
  <c r="F40" i="8"/>
  <c r="R40" i="8" s="1"/>
  <c r="T40" i="8" s="1"/>
  <c r="U40" i="8" s="1"/>
  <c r="D41" i="8"/>
  <c r="O40" i="8"/>
  <c r="G40" i="8"/>
  <c r="N39" i="8"/>
  <c r="P39" i="8"/>
  <c r="M41" i="1"/>
  <c r="D42" i="1" l="1"/>
  <c r="N41" i="1"/>
  <c r="AA40" i="1"/>
  <c r="O40" i="1"/>
  <c r="Y40" i="1"/>
  <c r="U40" i="1"/>
  <c r="AD40" i="1" s="1"/>
  <c r="W40" i="1"/>
  <c r="F41" i="8"/>
  <c r="R41" i="8"/>
  <c r="T41" i="8" s="1"/>
  <c r="U41" i="8" s="1"/>
  <c r="N40" i="8"/>
  <c r="G41" i="8"/>
  <c r="P40" i="8"/>
  <c r="D42" i="8"/>
  <c r="O41" i="8"/>
  <c r="M42" i="1"/>
  <c r="AA41" i="1" l="1"/>
  <c r="Y41" i="1"/>
  <c r="U41" i="1"/>
  <c r="AD41" i="1" s="1"/>
  <c r="O41" i="1"/>
  <c r="W41" i="1"/>
  <c r="D43" i="1"/>
  <c r="N42" i="1"/>
  <c r="F42" i="8"/>
  <c r="R42" i="8"/>
  <c r="T42" i="8" s="1"/>
  <c r="U42" i="8" s="1"/>
  <c r="P41" i="8"/>
  <c r="G42" i="8"/>
  <c r="N41" i="8"/>
  <c r="D43" i="8"/>
  <c r="O42" i="8"/>
  <c r="M43" i="1"/>
  <c r="D44" i="1" l="1"/>
  <c r="N43" i="1"/>
  <c r="AA42" i="1"/>
  <c r="O42" i="1"/>
  <c r="Y42" i="1"/>
  <c r="U42" i="1"/>
  <c r="AD42" i="1" s="1"/>
  <c r="W42" i="1"/>
  <c r="F43" i="8"/>
  <c r="R43" i="8"/>
  <c r="T43" i="8" s="1"/>
  <c r="U43" i="8" s="1"/>
  <c r="N42" i="8"/>
  <c r="G43" i="8"/>
  <c r="P42" i="8"/>
  <c r="O43" i="8"/>
  <c r="D44" i="8"/>
  <c r="M44" i="1"/>
  <c r="AA43" i="1" l="1"/>
  <c r="Y43" i="1"/>
  <c r="U43" i="1"/>
  <c r="AD43" i="1" s="1"/>
  <c r="W43" i="1"/>
  <c r="O43" i="1"/>
  <c r="D45" i="1"/>
  <c r="N44" i="1"/>
  <c r="F44" i="8"/>
  <c r="R44" i="8"/>
  <c r="T44" i="8" s="1"/>
  <c r="U44" i="8" s="1"/>
  <c r="P43" i="8"/>
  <c r="D45" i="8"/>
  <c r="O44" i="8"/>
  <c r="G44" i="8"/>
  <c r="N43" i="8"/>
  <c r="D46" i="1" l="1"/>
  <c r="N45" i="1"/>
  <c r="AA44" i="1"/>
  <c r="O44" i="1"/>
  <c r="Y44" i="1"/>
  <c r="U44" i="1"/>
  <c r="AD44" i="1" s="1"/>
  <c r="W44" i="1"/>
  <c r="F45" i="8"/>
  <c r="R45" i="8" s="1"/>
  <c r="T45" i="8" s="1"/>
  <c r="U45" i="8" s="1"/>
  <c r="D46" i="8"/>
  <c r="O45" i="8"/>
  <c r="N44" i="8"/>
  <c r="G45" i="8"/>
  <c r="P44" i="8"/>
  <c r="M45" i="1"/>
  <c r="M46" i="1"/>
  <c r="AA45" i="1" l="1"/>
  <c r="Y45" i="1"/>
  <c r="U45" i="1"/>
  <c r="AD45" i="1" s="1"/>
  <c r="W45" i="1"/>
  <c r="O45" i="1"/>
  <c r="D47" i="1"/>
  <c r="N46" i="1"/>
  <c r="G46" i="8"/>
  <c r="H45" i="8"/>
  <c r="H46" i="8" s="1"/>
  <c r="P45" i="8"/>
  <c r="D47" i="8"/>
  <c r="O46" i="8"/>
  <c r="D48" i="1" l="1"/>
  <c r="N47" i="1"/>
  <c r="AA46" i="1"/>
  <c r="Y46" i="1"/>
  <c r="U46" i="1"/>
  <c r="AD46" i="1" s="1"/>
  <c r="W46" i="1"/>
  <c r="O46" i="1"/>
  <c r="F46" i="8"/>
  <c r="F47" i="8" s="1"/>
  <c r="O47" i="8"/>
  <c r="D48" i="8"/>
  <c r="N46" i="8"/>
  <c r="G47" i="8"/>
  <c r="N45" i="8"/>
  <c r="M47" i="1"/>
  <c r="M48" i="1"/>
  <c r="AA47" i="1" l="1"/>
  <c r="Y47" i="1"/>
  <c r="O47" i="1"/>
  <c r="U47" i="1"/>
  <c r="AD47" i="1" s="1"/>
  <c r="W47" i="1"/>
  <c r="D49" i="1"/>
  <c r="N48" i="1"/>
  <c r="R47" i="8"/>
  <c r="T47" i="8" s="1"/>
  <c r="U47" i="8" s="1"/>
  <c r="R46" i="8"/>
  <c r="T46" i="8" s="1"/>
  <c r="U46" i="8" s="1"/>
  <c r="D49" i="8"/>
  <c r="O48" i="8"/>
  <c r="P46" i="8"/>
  <c r="G48" i="8"/>
  <c r="H47" i="8"/>
  <c r="F48" i="8" s="1"/>
  <c r="D50" i="1" l="1"/>
  <c r="N49" i="1"/>
  <c r="AA48" i="1"/>
  <c r="Y48" i="1"/>
  <c r="U48" i="1"/>
  <c r="AD48" i="1" s="1"/>
  <c r="W48" i="1"/>
  <c r="O48" i="1"/>
  <c r="H48" i="8"/>
  <c r="F49" i="8" s="1"/>
  <c r="F50" i="8" s="1"/>
  <c r="P47" i="8"/>
  <c r="H49" i="8"/>
  <c r="N47" i="8"/>
  <c r="N48" i="8"/>
  <c r="G49" i="8"/>
  <c r="D50" i="8"/>
  <c r="O49" i="8"/>
  <c r="M49" i="1"/>
  <c r="M50" i="1"/>
  <c r="AA49" i="1" l="1"/>
  <c r="U49" i="1"/>
  <c r="AD49" i="1" s="1"/>
  <c r="W49" i="1"/>
  <c r="O49" i="1"/>
  <c r="Y49" i="1"/>
  <c r="D51" i="1"/>
  <c r="N50" i="1"/>
  <c r="R49" i="8"/>
  <c r="T49" i="8" s="1"/>
  <c r="U49" i="8" s="1"/>
  <c r="R48" i="8"/>
  <c r="T48" i="8" s="1"/>
  <c r="U48" i="8" s="1"/>
  <c r="R50" i="8"/>
  <c r="T50" i="8" s="1"/>
  <c r="U50" i="8" s="1"/>
  <c r="D51" i="8"/>
  <c r="O50" i="8"/>
  <c r="G50" i="8"/>
  <c r="N49" i="8"/>
  <c r="P48" i="8"/>
  <c r="D52" i="1" l="1"/>
  <c r="N51" i="1"/>
  <c r="AA50" i="1"/>
  <c r="Y50" i="1"/>
  <c r="O50" i="1"/>
  <c r="U50" i="1"/>
  <c r="AD50" i="1" s="1"/>
  <c r="W50" i="1"/>
  <c r="G51" i="8"/>
  <c r="P49" i="8"/>
  <c r="H50" i="8"/>
  <c r="O51" i="8"/>
  <c r="D52" i="8"/>
  <c r="M51" i="1"/>
  <c r="M52" i="1"/>
  <c r="AA51" i="1" l="1"/>
  <c r="O51" i="1"/>
  <c r="Y51" i="1"/>
  <c r="U51" i="1"/>
  <c r="AD51" i="1" s="1"/>
  <c r="W51" i="1"/>
  <c r="D53" i="1"/>
  <c r="N52" i="1"/>
  <c r="F51" i="8"/>
  <c r="P50" i="8"/>
  <c r="G52" i="8"/>
  <c r="D53" i="8"/>
  <c r="O52" i="8"/>
  <c r="H51" i="8"/>
  <c r="H52" i="8" s="1"/>
  <c r="N50" i="8"/>
  <c r="AA52" i="1" l="1"/>
  <c r="U52" i="1"/>
  <c r="AD52" i="1" s="1"/>
  <c r="O52" i="1"/>
  <c r="Y52" i="1"/>
  <c r="W52" i="1"/>
  <c r="D54" i="1"/>
  <c r="N53" i="1"/>
  <c r="F52" i="8"/>
  <c r="F53" i="8" s="1"/>
  <c r="N51" i="8"/>
  <c r="R51" i="8"/>
  <c r="T51" i="8" s="1"/>
  <c r="U51" i="8" s="1"/>
  <c r="N52" i="8"/>
  <c r="G53" i="8"/>
  <c r="P51" i="8"/>
  <c r="D54" i="8"/>
  <c r="O53" i="8"/>
  <c r="M53" i="1"/>
  <c r="M54" i="1"/>
  <c r="D55" i="1" l="1"/>
  <c r="N54" i="1"/>
  <c r="AA53" i="1"/>
  <c r="Y53" i="1"/>
  <c r="U53" i="1"/>
  <c r="AD53" i="1" s="1"/>
  <c r="W53" i="1"/>
  <c r="O53" i="1"/>
  <c r="R53" i="8"/>
  <c r="T53" i="8" s="1"/>
  <c r="U53" i="8" s="1"/>
  <c r="R52" i="8"/>
  <c r="T52" i="8" s="1"/>
  <c r="U52" i="8" s="1"/>
  <c r="P52" i="8"/>
  <c r="G54" i="8"/>
  <c r="D55" i="8"/>
  <c r="O54" i="8"/>
  <c r="H53" i="8"/>
  <c r="M55" i="1"/>
  <c r="AA54" i="1" l="1"/>
  <c r="Y54" i="1"/>
  <c r="O54" i="1"/>
  <c r="U54" i="1"/>
  <c r="AD54" i="1" s="1"/>
  <c r="W54" i="1"/>
  <c r="D56" i="1"/>
  <c r="N55" i="1"/>
  <c r="F54" i="8"/>
  <c r="G55" i="8"/>
  <c r="H54" i="8"/>
  <c r="H55" i="8" s="1"/>
  <c r="N53" i="8"/>
  <c r="P53" i="8"/>
  <c r="O55" i="8"/>
  <c r="D56" i="8"/>
  <c r="M56" i="1"/>
  <c r="D57" i="1" l="1"/>
  <c r="N56" i="1"/>
  <c r="AA55" i="1"/>
  <c r="U55" i="1"/>
  <c r="AD55" i="1" s="1"/>
  <c r="Y55" i="1"/>
  <c r="W55" i="1"/>
  <c r="O55" i="1"/>
  <c r="F55" i="8"/>
  <c r="F56" i="8" s="1"/>
  <c r="R54" i="8"/>
  <c r="T54" i="8" s="1"/>
  <c r="U54" i="8" s="1"/>
  <c r="D57" i="8"/>
  <c r="O56" i="8"/>
  <c r="P54" i="8"/>
  <c r="G56" i="8"/>
  <c r="H56" i="8" s="1"/>
  <c r="N55" i="8"/>
  <c r="N54" i="8"/>
  <c r="M57" i="1"/>
  <c r="AA56" i="1" l="1"/>
  <c r="O56" i="1"/>
  <c r="Y56" i="1"/>
  <c r="U56" i="1"/>
  <c r="AD56" i="1" s="1"/>
  <c r="W56" i="1"/>
  <c r="D58" i="1"/>
  <c r="N57" i="1"/>
  <c r="F57" i="8"/>
  <c r="R56" i="8"/>
  <c r="T56" i="8" s="1"/>
  <c r="U56" i="8" s="1"/>
  <c r="R55" i="8"/>
  <c r="T55" i="8" s="1"/>
  <c r="U55" i="8" s="1"/>
  <c r="R57" i="8"/>
  <c r="T57" i="8" s="1"/>
  <c r="U57" i="8" s="1"/>
  <c r="N56" i="8"/>
  <c r="G57" i="8"/>
  <c r="P55" i="8"/>
  <c r="D58" i="8"/>
  <c r="O57" i="8"/>
  <c r="M58" i="1"/>
  <c r="M59" i="1"/>
  <c r="D59" i="1" l="1"/>
  <c r="N58" i="1"/>
  <c r="AA57" i="1"/>
  <c r="O57" i="1"/>
  <c r="Y57" i="1"/>
  <c r="U57" i="1"/>
  <c r="AD57" i="1" s="1"/>
  <c r="W57" i="1"/>
  <c r="P56" i="8"/>
  <c r="G58" i="8"/>
  <c r="N57" i="8"/>
  <c r="D59" i="8"/>
  <c r="O58" i="8"/>
  <c r="H57" i="8"/>
  <c r="H58" i="8" s="1"/>
  <c r="M60" i="1"/>
  <c r="M61" i="1"/>
  <c r="AA58" i="1" l="1"/>
  <c r="Y58" i="1"/>
  <c r="O58" i="1"/>
  <c r="U58" i="1"/>
  <c r="AD58" i="1" s="1"/>
  <c r="W58" i="1"/>
  <c r="D60" i="1"/>
  <c r="N59" i="1"/>
  <c r="F58" i="8"/>
  <c r="F59" i="8" s="1"/>
  <c r="N58" i="8"/>
  <c r="G59" i="8"/>
  <c r="P57" i="8"/>
  <c r="O59" i="8"/>
  <c r="D60" i="8"/>
  <c r="M62" i="1"/>
  <c r="M63" i="1"/>
  <c r="D61" i="1" l="1"/>
  <c r="N60" i="1"/>
  <c r="AA59" i="1"/>
  <c r="Y59" i="1"/>
  <c r="W59" i="1"/>
  <c r="O59" i="1"/>
  <c r="U59" i="1"/>
  <c r="AD59" i="1" s="1"/>
  <c r="R59" i="8"/>
  <c r="T59" i="8" s="1"/>
  <c r="U59" i="8" s="1"/>
  <c r="R58" i="8"/>
  <c r="T58" i="8" s="1"/>
  <c r="U58" i="8" s="1"/>
  <c r="D61" i="8"/>
  <c r="O60" i="8"/>
  <c r="G60" i="8"/>
  <c r="P58" i="8"/>
  <c r="H59" i="8"/>
  <c r="F60" i="8" s="1"/>
  <c r="AA60" i="1" l="1"/>
  <c r="Y60" i="1"/>
  <c r="O60" i="1"/>
  <c r="U60" i="1"/>
  <c r="AD60" i="1" s="1"/>
  <c r="W60" i="1"/>
  <c r="D62" i="1"/>
  <c r="N61" i="1"/>
  <c r="H60" i="8"/>
  <c r="F61" i="8" s="1"/>
  <c r="N59" i="8"/>
  <c r="N60" i="8"/>
  <c r="G61" i="8"/>
  <c r="P59" i="8"/>
  <c r="D62" i="8"/>
  <c r="O61" i="8"/>
  <c r="M64" i="1"/>
  <c r="M65" i="1"/>
  <c r="AA61" i="1" l="1"/>
  <c r="O61" i="1"/>
  <c r="Y61" i="1"/>
  <c r="U61" i="1"/>
  <c r="AD61" i="1" s="1"/>
  <c r="W61" i="1"/>
  <c r="D63" i="1"/>
  <c r="N62" i="1"/>
  <c r="R61" i="8"/>
  <c r="T61" i="8" s="1"/>
  <c r="U61" i="8" s="1"/>
  <c r="R60" i="8"/>
  <c r="T60" i="8" s="1"/>
  <c r="U60" i="8" s="1"/>
  <c r="P60" i="8"/>
  <c r="D63" i="8"/>
  <c r="O62" i="8"/>
  <c r="G62" i="8"/>
  <c r="H61" i="8"/>
  <c r="F62" i="8" s="1"/>
  <c r="D64" i="1" l="1"/>
  <c r="N63" i="1"/>
  <c r="Y62" i="1"/>
  <c r="W62" i="1"/>
  <c r="AA62" i="1"/>
  <c r="O62" i="1"/>
  <c r="U62" i="1"/>
  <c r="AD62" i="1" s="1"/>
  <c r="H62" i="8"/>
  <c r="F63" i="8" s="1"/>
  <c r="O63" i="8"/>
  <c r="D64" i="8"/>
  <c r="G63" i="8"/>
  <c r="P61" i="8"/>
  <c r="N61" i="8"/>
  <c r="M66" i="1"/>
  <c r="M67" i="1"/>
  <c r="Y63" i="1" l="1"/>
  <c r="W63" i="1"/>
  <c r="AA63" i="1"/>
  <c r="O63" i="1"/>
  <c r="U63" i="1"/>
  <c r="AD63" i="1" s="1"/>
  <c r="D65" i="1"/>
  <c r="N64" i="1"/>
  <c r="N62" i="8"/>
  <c r="R63" i="8"/>
  <c r="T63" i="8" s="1"/>
  <c r="U63" i="8" s="1"/>
  <c r="R62" i="8"/>
  <c r="T62" i="8" s="1"/>
  <c r="U62" i="8" s="1"/>
  <c r="P62" i="8"/>
  <c r="D65" i="8"/>
  <c r="O64" i="8"/>
  <c r="G64" i="8"/>
  <c r="H63" i="8"/>
  <c r="F64" i="8" s="1"/>
  <c r="M68" i="1"/>
  <c r="M69" i="1"/>
  <c r="D66" i="1" l="1"/>
  <c r="N65" i="1"/>
  <c r="O64" i="1"/>
  <c r="AA64" i="1"/>
  <c r="U64" i="1"/>
  <c r="AD64" i="1" s="1"/>
  <c r="Y64" i="1"/>
  <c r="W64" i="1"/>
  <c r="H64" i="8"/>
  <c r="F65" i="8" s="1"/>
  <c r="D66" i="8"/>
  <c r="O65" i="8"/>
  <c r="N63" i="8"/>
  <c r="P63" i="8"/>
  <c r="N64" i="8"/>
  <c r="G65" i="8"/>
  <c r="M70" i="1"/>
  <c r="M71" i="1"/>
  <c r="AA65" i="1" l="1"/>
  <c r="U65" i="1"/>
  <c r="AD65" i="1" s="1"/>
  <c r="Y65" i="1"/>
  <c r="W65" i="1"/>
  <c r="O65" i="1"/>
  <c r="D67" i="1"/>
  <c r="N66" i="1"/>
  <c r="R65" i="8"/>
  <c r="T65" i="8" s="1"/>
  <c r="U65" i="8" s="1"/>
  <c r="R64" i="8"/>
  <c r="T64" i="8" s="1"/>
  <c r="U64" i="8" s="1"/>
  <c r="G66" i="8"/>
  <c r="D67" i="8"/>
  <c r="O66" i="8"/>
  <c r="P64" i="8"/>
  <c r="H65" i="8"/>
  <c r="H66" i="8" s="1"/>
  <c r="M72" i="1"/>
  <c r="M73" i="1"/>
  <c r="D68" i="1" l="1"/>
  <c r="N67" i="1"/>
  <c r="AA66" i="1"/>
  <c r="O66" i="1"/>
  <c r="Y66" i="1"/>
  <c r="U66" i="1"/>
  <c r="AD66" i="1" s="1"/>
  <c r="W66" i="1"/>
  <c r="F66" i="8"/>
  <c r="F67" i="8" s="1"/>
  <c r="O67" i="8"/>
  <c r="D68" i="8"/>
  <c r="P65" i="8"/>
  <c r="N65" i="8"/>
  <c r="N66" i="8"/>
  <c r="G67" i="8"/>
  <c r="M74" i="1"/>
  <c r="M75" i="1"/>
  <c r="AA67" i="1" l="1"/>
  <c r="Y67" i="1"/>
  <c r="U67" i="1"/>
  <c r="AD67" i="1" s="1"/>
  <c r="W67" i="1"/>
  <c r="O67" i="1"/>
  <c r="D69" i="1"/>
  <c r="N68" i="1"/>
  <c r="R67" i="8"/>
  <c r="T67" i="8" s="1"/>
  <c r="U67" i="8" s="1"/>
  <c r="R66" i="8"/>
  <c r="T66" i="8" s="1"/>
  <c r="U66" i="8" s="1"/>
  <c r="G68" i="8"/>
  <c r="D69" i="8"/>
  <c r="O68" i="8"/>
  <c r="P66" i="8"/>
  <c r="H67" i="8"/>
  <c r="H68" i="8" s="1"/>
  <c r="M76" i="1"/>
  <c r="M77" i="1"/>
  <c r="D70" i="1" l="1"/>
  <c r="N69" i="1"/>
  <c r="AA68" i="1"/>
  <c r="Y68" i="1"/>
  <c r="U68" i="1"/>
  <c r="AD68" i="1" s="1"/>
  <c r="W68" i="1"/>
  <c r="O68" i="1"/>
  <c r="F68" i="8"/>
  <c r="F69" i="8" s="1"/>
  <c r="D70" i="8"/>
  <c r="O69" i="8"/>
  <c r="P67" i="8"/>
  <c r="N67" i="8"/>
  <c r="N68" i="8"/>
  <c r="G69" i="8"/>
  <c r="M78" i="1"/>
  <c r="M79" i="1"/>
  <c r="AA69" i="1" l="1"/>
  <c r="Y69" i="1"/>
  <c r="U69" i="1"/>
  <c r="AD69" i="1" s="1"/>
  <c r="W69" i="1"/>
  <c r="O69" i="1"/>
  <c r="D71" i="1"/>
  <c r="N70" i="1"/>
  <c r="R69" i="8"/>
  <c r="T69" i="8" s="1"/>
  <c r="U69" i="8" s="1"/>
  <c r="R68" i="8"/>
  <c r="T68" i="8" s="1"/>
  <c r="U68" i="8" s="1"/>
  <c r="G70" i="8"/>
  <c r="P68" i="8"/>
  <c r="D71" i="8"/>
  <c r="O70" i="8"/>
  <c r="H69" i="8"/>
  <c r="H70" i="8" s="1"/>
  <c r="M80" i="1"/>
  <c r="M81" i="1"/>
  <c r="D72" i="1" l="1"/>
  <c r="N71" i="1"/>
  <c r="AA70" i="1"/>
  <c r="Y70" i="1"/>
  <c r="U70" i="1"/>
  <c r="AD70" i="1" s="1"/>
  <c r="W70" i="1"/>
  <c r="O70" i="1"/>
  <c r="F70" i="8"/>
  <c r="F71" i="8" s="1"/>
  <c r="P69" i="8"/>
  <c r="N69" i="8"/>
  <c r="O71" i="8"/>
  <c r="D72" i="8"/>
  <c r="N70" i="8"/>
  <c r="G71" i="8"/>
  <c r="H71" i="8" s="1"/>
  <c r="AA71" i="1" l="1"/>
  <c r="O71" i="1"/>
  <c r="Y71" i="1"/>
  <c r="U71" i="1"/>
  <c r="AD71" i="1" s="1"/>
  <c r="W71" i="1"/>
  <c r="D73" i="1"/>
  <c r="N72" i="1"/>
  <c r="F72" i="8"/>
  <c r="R71" i="8"/>
  <c r="T71" i="8" s="1"/>
  <c r="U71" i="8" s="1"/>
  <c r="R70" i="8"/>
  <c r="T70" i="8" s="1"/>
  <c r="U70" i="8" s="1"/>
  <c r="R72" i="8"/>
  <c r="T72" i="8" s="1"/>
  <c r="U72" i="8" s="1"/>
  <c r="D73" i="8"/>
  <c r="O72" i="8"/>
  <c r="P70" i="8"/>
  <c r="G72" i="8"/>
  <c r="N71" i="8"/>
  <c r="M82" i="1"/>
  <c r="M83" i="1"/>
  <c r="D74" i="1" l="1"/>
  <c r="N73" i="1"/>
  <c r="AA72" i="1"/>
  <c r="O72" i="1"/>
  <c r="Y72" i="1"/>
  <c r="U72" i="1"/>
  <c r="AD72" i="1" s="1"/>
  <c r="W72" i="1"/>
  <c r="G73" i="8"/>
  <c r="D74" i="8"/>
  <c r="O73" i="8"/>
  <c r="P71" i="8"/>
  <c r="H72" i="8"/>
  <c r="H73" i="8" s="1"/>
  <c r="AA73" i="1" l="1"/>
  <c r="O73" i="1"/>
  <c r="Y73" i="1"/>
  <c r="U73" i="1"/>
  <c r="AD73" i="1" s="1"/>
  <c r="W73" i="1"/>
  <c r="D75" i="1"/>
  <c r="N74" i="1"/>
  <c r="F73" i="8"/>
  <c r="F74" i="8" s="1"/>
  <c r="D75" i="8"/>
  <c r="O74" i="8"/>
  <c r="G74" i="8"/>
  <c r="N73" i="8"/>
  <c r="P72" i="8"/>
  <c r="N72" i="8"/>
  <c r="M84" i="1"/>
  <c r="D76" i="1" l="1"/>
  <c r="N75" i="1"/>
  <c r="AA74" i="1"/>
  <c r="Y74" i="1"/>
  <c r="O74" i="1"/>
  <c r="U74" i="1"/>
  <c r="AD74" i="1" s="1"/>
  <c r="W74" i="1"/>
  <c r="R74" i="8"/>
  <c r="T74" i="8" s="1"/>
  <c r="U74" i="8" s="1"/>
  <c r="R73" i="8"/>
  <c r="T73" i="8" s="1"/>
  <c r="U73" i="8" s="1"/>
  <c r="G75" i="8"/>
  <c r="O75" i="8"/>
  <c r="D76" i="8"/>
  <c r="P73" i="8"/>
  <c r="H74" i="8"/>
  <c r="H75" i="8" s="1"/>
  <c r="M85" i="1"/>
  <c r="AA75" i="1" l="1"/>
  <c r="Y75" i="1"/>
  <c r="U75" i="1"/>
  <c r="AD75" i="1" s="1"/>
  <c r="O75" i="1"/>
  <c r="W75" i="1"/>
  <c r="D77" i="1"/>
  <c r="N76" i="1"/>
  <c r="F75" i="8"/>
  <c r="F76" i="8" s="1"/>
  <c r="G76" i="8"/>
  <c r="N75" i="8"/>
  <c r="D77" i="8"/>
  <c r="O76" i="8"/>
  <c r="P74" i="8"/>
  <c r="N74" i="8"/>
  <c r="M86" i="1"/>
  <c r="D78" i="1" l="1"/>
  <c r="N77" i="1"/>
  <c r="AA76" i="1"/>
  <c r="Y76" i="1"/>
  <c r="U76" i="1"/>
  <c r="AD76" i="1" s="1"/>
  <c r="W76" i="1"/>
  <c r="O76" i="1"/>
  <c r="R76" i="8"/>
  <c r="T76" i="8" s="1"/>
  <c r="U76" i="8" s="1"/>
  <c r="R75" i="8"/>
  <c r="T75" i="8" s="1"/>
  <c r="U75" i="8" s="1"/>
  <c r="D78" i="8"/>
  <c r="O77" i="8"/>
  <c r="P75" i="8"/>
  <c r="G77" i="8"/>
  <c r="H76" i="8"/>
  <c r="H77" i="8" s="1"/>
  <c r="M87" i="1"/>
  <c r="AA77" i="1" l="1"/>
  <c r="Y77" i="1"/>
  <c r="U77" i="1"/>
  <c r="AD77" i="1" s="1"/>
  <c r="W77" i="1"/>
  <c r="O77" i="1"/>
  <c r="D79" i="1"/>
  <c r="N78" i="1"/>
  <c r="F77" i="8"/>
  <c r="F78" i="8" s="1"/>
  <c r="P76" i="8"/>
  <c r="N77" i="8"/>
  <c r="G78" i="8"/>
  <c r="N76" i="8"/>
  <c r="D79" i="8"/>
  <c r="O78" i="8"/>
  <c r="M88" i="1"/>
  <c r="D80" i="1" l="1"/>
  <c r="N79" i="1"/>
  <c r="AA78" i="1"/>
  <c r="Y78" i="1"/>
  <c r="U78" i="1"/>
  <c r="AD78" i="1" s="1"/>
  <c r="W78" i="1"/>
  <c r="O78" i="1"/>
  <c r="R78" i="8"/>
  <c r="T78" i="8" s="1"/>
  <c r="U78" i="8" s="1"/>
  <c r="R77" i="8"/>
  <c r="T77" i="8" s="1"/>
  <c r="U77" i="8" s="1"/>
  <c r="O79" i="8"/>
  <c r="D80" i="8"/>
  <c r="P77" i="8"/>
  <c r="G79" i="8"/>
  <c r="H78" i="8"/>
  <c r="F79" i="8" s="1"/>
  <c r="M89" i="1"/>
  <c r="AA79" i="1" l="1"/>
  <c r="Y79" i="1"/>
  <c r="U79" i="1"/>
  <c r="AD79" i="1" s="1"/>
  <c r="W79" i="1"/>
  <c r="O79" i="1"/>
  <c r="D81" i="1"/>
  <c r="N80" i="1"/>
  <c r="H79" i="8"/>
  <c r="F80" i="8" s="1"/>
  <c r="N79" i="8"/>
  <c r="G80" i="8"/>
  <c r="O80" i="8"/>
  <c r="D81" i="8"/>
  <c r="P78" i="8"/>
  <c r="N78" i="8"/>
  <c r="M90" i="1"/>
  <c r="D82" i="1" l="1"/>
  <c r="N81" i="1"/>
  <c r="AA80" i="1"/>
  <c r="Y80" i="1"/>
  <c r="U80" i="1"/>
  <c r="AD80" i="1" s="1"/>
  <c r="W80" i="1"/>
  <c r="O80" i="1"/>
  <c r="R80" i="8"/>
  <c r="T80" i="8" s="1"/>
  <c r="U80" i="8" s="1"/>
  <c r="R79" i="8"/>
  <c r="T79" i="8" s="1"/>
  <c r="U79" i="8" s="1"/>
  <c r="P79" i="8"/>
  <c r="G81" i="8"/>
  <c r="D82" i="8"/>
  <c r="O81" i="8"/>
  <c r="H80" i="8"/>
  <c r="H81" i="8" s="1"/>
  <c r="M91" i="1"/>
  <c r="AA81" i="1" l="1"/>
  <c r="Y81" i="1"/>
  <c r="U81" i="1"/>
  <c r="AD81" i="1" s="1"/>
  <c r="W81" i="1"/>
  <c r="O81" i="1"/>
  <c r="D83" i="1"/>
  <c r="N82" i="1"/>
  <c r="F81" i="8"/>
  <c r="F82" i="8" s="1"/>
  <c r="N80" i="8"/>
  <c r="N81" i="8"/>
  <c r="G82" i="8"/>
  <c r="P80" i="8"/>
  <c r="D83" i="8"/>
  <c r="O82" i="8"/>
  <c r="M92" i="1"/>
  <c r="D84" i="1" l="1"/>
  <c r="N83" i="1"/>
  <c r="AA82" i="1"/>
  <c r="Y82" i="1"/>
  <c r="W82" i="1"/>
  <c r="O82" i="1"/>
  <c r="U82" i="1"/>
  <c r="AD82" i="1" s="1"/>
  <c r="R82" i="8"/>
  <c r="T82" i="8" s="1"/>
  <c r="U82" i="8" s="1"/>
  <c r="R81" i="8"/>
  <c r="T81" i="8" s="1"/>
  <c r="U81" i="8" s="1"/>
  <c r="P81" i="8"/>
  <c r="G83" i="8"/>
  <c r="D84" i="8"/>
  <c r="O83" i="8"/>
  <c r="H82" i="8"/>
  <c r="M93" i="1"/>
  <c r="AA83" i="1" l="1"/>
  <c r="Y83" i="1"/>
  <c r="U83" i="1"/>
  <c r="AD83" i="1" s="1"/>
  <c r="W83" i="1"/>
  <c r="O83" i="1"/>
  <c r="D85" i="1"/>
  <c r="N84" i="1"/>
  <c r="F83" i="8"/>
  <c r="G84" i="8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N82" i="8"/>
  <c r="P82" i="8"/>
  <c r="O84" i="8"/>
  <c r="D85" i="8"/>
  <c r="M94" i="1"/>
  <c r="D86" i="1" l="1"/>
  <c r="N85" i="1"/>
  <c r="AA84" i="1"/>
  <c r="Y84" i="1"/>
  <c r="U84" i="1"/>
  <c r="AD84" i="1" s="1"/>
  <c r="W84" i="1"/>
  <c r="O84" i="1"/>
  <c r="F84" i="8"/>
  <c r="F85" i="8" s="1"/>
  <c r="R83" i="8"/>
  <c r="T83" i="8" s="1"/>
  <c r="U83" i="8" s="1"/>
  <c r="D86" i="8"/>
  <c r="O85" i="8"/>
  <c r="P83" i="8"/>
  <c r="N84" i="8"/>
  <c r="G85" i="8"/>
  <c r="N83" i="8"/>
  <c r="M95" i="1"/>
  <c r="AA85" i="1" l="1"/>
  <c r="Y85" i="1"/>
  <c r="U85" i="1"/>
  <c r="AD85" i="1" s="1"/>
  <c r="W85" i="1"/>
  <c r="O85" i="1"/>
  <c r="D87" i="1"/>
  <c r="N86" i="1"/>
  <c r="F86" i="8"/>
  <c r="R85" i="8"/>
  <c r="T85" i="8" s="1"/>
  <c r="U85" i="8" s="1"/>
  <c r="R84" i="8"/>
  <c r="T84" i="8" s="1"/>
  <c r="U84" i="8" s="1"/>
  <c r="R86" i="8"/>
  <c r="T86" i="8" s="1"/>
  <c r="U86" i="8" s="1"/>
  <c r="N85" i="8"/>
  <c r="G86" i="8"/>
  <c r="P84" i="8"/>
  <c r="D87" i="8"/>
  <c r="O86" i="8"/>
  <c r="M96" i="1"/>
  <c r="D88" i="1" l="1"/>
  <c r="N87" i="1"/>
  <c r="AA86" i="1"/>
  <c r="Y86" i="1"/>
  <c r="U86" i="1"/>
  <c r="AD86" i="1" s="1"/>
  <c r="W86" i="1"/>
  <c r="O86" i="1"/>
  <c r="F87" i="8"/>
  <c r="R87" i="8"/>
  <c r="T87" i="8" s="1"/>
  <c r="U87" i="8" s="1"/>
  <c r="P85" i="8"/>
  <c r="G87" i="8"/>
  <c r="N86" i="8"/>
  <c r="D88" i="8"/>
  <c r="O87" i="8"/>
  <c r="M97" i="1"/>
  <c r="AA87" i="1" l="1"/>
  <c r="O87" i="1"/>
  <c r="Y87" i="1"/>
  <c r="U87" i="1"/>
  <c r="AD87" i="1" s="1"/>
  <c r="W87" i="1"/>
  <c r="D89" i="1"/>
  <c r="N88" i="1"/>
  <c r="F88" i="8"/>
  <c r="R88" i="8"/>
  <c r="T88" i="8" s="1"/>
  <c r="U88" i="8" s="1"/>
  <c r="N87" i="8"/>
  <c r="G88" i="8"/>
  <c r="P86" i="8"/>
  <c r="O88" i="8"/>
  <c r="D89" i="8"/>
  <c r="M98" i="1"/>
  <c r="M99" i="1"/>
  <c r="AA88" i="1" l="1"/>
  <c r="Y88" i="1"/>
  <c r="O88" i="1"/>
  <c r="U88" i="1"/>
  <c r="AD88" i="1" s="1"/>
  <c r="W88" i="1"/>
  <c r="D90" i="1"/>
  <c r="N89" i="1"/>
  <c r="F89" i="8"/>
  <c r="R89" i="8"/>
  <c r="T89" i="8" s="1"/>
  <c r="U89" i="8" s="1"/>
  <c r="P87" i="8"/>
  <c r="D90" i="8"/>
  <c r="O89" i="8"/>
  <c r="N88" i="8"/>
  <c r="G89" i="8"/>
  <c r="M100" i="1"/>
  <c r="M101" i="1"/>
  <c r="D91" i="1" l="1"/>
  <c r="N90" i="1"/>
  <c r="AA89" i="1"/>
  <c r="Y89" i="1"/>
  <c r="U89" i="1"/>
  <c r="AD89" i="1" s="1"/>
  <c r="W89" i="1"/>
  <c r="O89" i="1"/>
  <c r="F90" i="8"/>
  <c r="R90" i="8"/>
  <c r="T90" i="8" s="1"/>
  <c r="U90" i="8" s="1"/>
  <c r="D91" i="8"/>
  <c r="O90" i="8"/>
  <c r="N89" i="8"/>
  <c r="G90" i="8"/>
  <c r="P88" i="8"/>
  <c r="M102" i="1"/>
  <c r="M103" i="1"/>
  <c r="AA90" i="1" l="1"/>
  <c r="Y90" i="1"/>
  <c r="U90" i="1"/>
  <c r="AD90" i="1" s="1"/>
  <c r="W90" i="1"/>
  <c r="O90" i="1"/>
  <c r="D92" i="1"/>
  <c r="N91" i="1"/>
  <c r="F91" i="8"/>
  <c r="R91" i="8"/>
  <c r="T91" i="8" s="1"/>
  <c r="U91" i="8" s="1"/>
  <c r="N90" i="8"/>
  <c r="G91" i="8"/>
  <c r="P89" i="8"/>
  <c r="D92" i="8"/>
  <c r="O91" i="8"/>
  <c r="M104" i="1"/>
  <c r="M105" i="1"/>
  <c r="D93" i="1" l="1"/>
  <c r="N92" i="1"/>
  <c r="AA91" i="1"/>
  <c r="Y91" i="1"/>
  <c r="U91" i="1"/>
  <c r="AD91" i="1" s="1"/>
  <c r="W91" i="1"/>
  <c r="O91" i="1"/>
  <c r="F92" i="8"/>
  <c r="R92" i="8"/>
  <c r="T92" i="8" s="1"/>
  <c r="U92" i="8" s="1"/>
  <c r="P90" i="8"/>
  <c r="N91" i="8"/>
  <c r="G92" i="8"/>
  <c r="O92" i="8"/>
  <c r="D93" i="8"/>
  <c r="M106" i="1"/>
  <c r="M107" i="1"/>
  <c r="AA92" i="1" l="1"/>
  <c r="Y92" i="1"/>
  <c r="U92" i="1"/>
  <c r="AD92" i="1" s="1"/>
  <c r="W92" i="1"/>
  <c r="O92" i="1"/>
  <c r="D94" i="1"/>
  <c r="N93" i="1"/>
  <c r="F93" i="8"/>
  <c r="R93" i="8" s="1"/>
  <c r="T93" i="8" s="1"/>
  <c r="U93" i="8" s="1"/>
  <c r="G93" i="8"/>
  <c r="N92" i="8"/>
  <c r="D94" i="8"/>
  <c r="O93" i="8"/>
  <c r="P91" i="8"/>
  <c r="M108" i="1"/>
  <c r="D95" i="1" l="1"/>
  <c r="N94" i="1"/>
  <c r="AA93" i="1"/>
  <c r="Y93" i="1"/>
  <c r="U93" i="1"/>
  <c r="AD93" i="1" s="1"/>
  <c r="W93" i="1"/>
  <c r="O93" i="1"/>
  <c r="F94" i="8"/>
  <c r="R94" i="8"/>
  <c r="T94" i="8" s="1"/>
  <c r="U94" i="8" s="1"/>
  <c r="D95" i="8"/>
  <c r="O94" i="8"/>
  <c r="P92" i="8"/>
  <c r="N93" i="8"/>
  <c r="G94" i="8"/>
  <c r="M109" i="1"/>
  <c r="AA94" i="1" l="1"/>
  <c r="Y94" i="1"/>
  <c r="U94" i="1"/>
  <c r="AD94" i="1" s="1"/>
  <c r="W94" i="1"/>
  <c r="O94" i="1"/>
  <c r="D96" i="1"/>
  <c r="N95" i="1"/>
  <c r="F95" i="8"/>
  <c r="R95" i="8"/>
  <c r="T95" i="8" s="1"/>
  <c r="U95" i="8" s="1"/>
  <c r="P93" i="8"/>
  <c r="N94" i="8"/>
  <c r="G95" i="8"/>
  <c r="O95" i="8"/>
  <c r="D96" i="8"/>
  <c r="M110" i="1"/>
  <c r="D97" i="1" l="1"/>
  <c r="N96" i="1"/>
  <c r="AA95" i="1"/>
  <c r="Y95" i="1"/>
  <c r="U95" i="1"/>
  <c r="AD95" i="1" s="1"/>
  <c r="O95" i="1"/>
  <c r="W95" i="1"/>
  <c r="F96" i="8"/>
  <c r="R96" i="8"/>
  <c r="T96" i="8" s="1"/>
  <c r="U96" i="8" s="1"/>
  <c r="N95" i="8"/>
  <c r="G96" i="8"/>
  <c r="O96" i="8"/>
  <c r="D97" i="8"/>
  <c r="P94" i="8"/>
  <c r="M111" i="1"/>
  <c r="AA96" i="1" l="1"/>
  <c r="Y96" i="1"/>
  <c r="U96" i="1"/>
  <c r="AD96" i="1" s="1"/>
  <c r="W96" i="1"/>
  <c r="O96" i="1"/>
  <c r="D98" i="1"/>
  <c r="N97" i="1"/>
  <c r="F97" i="8"/>
  <c r="D98" i="8"/>
  <c r="O97" i="8"/>
  <c r="P95" i="8"/>
  <c r="G97" i="8"/>
  <c r="N96" i="8"/>
  <c r="M112" i="1"/>
  <c r="D99" i="1" l="1"/>
  <c r="N98" i="1"/>
  <c r="AA97" i="1"/>
  <c r="Y97" i="1"/>
  <c r="U97" i="1"/>
  <c r="AD97" i="1" s="1"/>
  <c r="W97" i="1"/>
  <c r="O97" i="1"/>
  <c r="F98" i="8"/>
  <c r="R97" i="8"/>
  <c r="T97" i="8" s="1"/>
  <c r="U97" i="8" s="1"/>
  <c r="P96" i="8"/>
  <c r="N97" i="8"/>
  <c r="G98" i="8"/>
  <c r="D99" i="8"/>
  <c r="O98" i="8"/>
  <c r="M113" i="1"/>
  <c r="AA98" i="1" l="1"/>
  <c r="O98" i="1"/>
  <c r="Y98" i="1"/>
  <c r="U98" i="1"/>
  <c r="AD98" i="1" s="1"/>
  <c r="W98" i="1"/>
  <c r="D100" i="1"/>
  <c r="N99" i="1"/>
  <c r="R98" i="8"/>
  <c r="T98" i="8" s="1"/>
  <c r="U98" i="8" s="1"/>
  <c r="G99" i="8"/>
  <c r="H98" i="8"/>
  <c r="D100" i="8"/>
  <c r="O99" i="8"/>
  <c r="P97" i="8"/>
  <c r="M114" i="1"/>
  <c r="D101" i="1" l="1"/>
  <c r="N100" i="1"/>
  <c r="AA99" i="1"/>
  <c r="Y99" i="1"/>
  <c r="U99" i="1"/>
  <c r="AD99" i="1" s="1"/>
  <c r="O99" i="1"/>
  <c r="W99" i="1"/>
  <c r="F99" i="8"/>
  <c r="O100" i="8"/>
  <c r="D101" i="8"/>
  <c r="G100" i="8"/>
  <c r="P98" i="8"/>
  <c r="H99" i="8"/>
  <c r="N98" i="8"/>
  <c r="M115" i="1"/>
  <c r="AA100" i="1" l="1"/>
  <c r="Y100" i="1"/>
  <c r="U100" i="1"/>
  <c r="AD100" i="1" s="1"/>
  <c r="W100" i="1"/>
  <c r="O100" i="1"/>
  <c r="D102" i="1"/>
  <c r="N101" i="1"/>
  <c r="F100" i="8"/>
  <c r="R99" i="8"/>
  <c r="T99" i="8" s="1"/>
  <c r="U99" i="8" s="1"/>
  <c r="G101" i="8"/>
  <c r="H100" i="8"/>
  <c r="N99" i="8"/>
  <c r="P99" i="8"/>
  <c r="D102" i="8"/>
  <c r="O101" i="8"/>
  <c r="M116" i="1"/>
  <c r="D103" i="1" l="1"/>
  <c r="N102" i="1"/>
  <c r="AA101" i="1"/>
  <c r="Y101" i="1"/>
  <c r="U101" i="1"/>
  <c r="AD101" i="1" s="1"/>
  <c r="O101" i="1"/>
  <c r="W101" i="1"/>
  <c r="F101" i="8"/>
  <c r="H101" i="8"/>
  <c r="R100" i="8"/>
  <c r="T100" i="8" s="1"/>
  <c r="U100" i="8" s="1"/>
  <c r="D103" i="8"/>
  <c r="O102" i="8"/>
  <c r="P100" i="8"/>
  <c r="N100" i="8"/>
  <c r="N101" i="8"/>
  <c r="G102" i="8"/>
  <c r="M117" i="1"/>
  <c r="AA102" i="1" l="1"/>
  <c r="Y102" i="1"/>
  <c r="U102" i="1"/>
  <c r="AD102" i="1" s="1"/>
  <c r="O102" i="1"/>
  <c r="W102" i="1"/>
  <c r="D104" i="1"/>
  <c r="N103" i="1"/>
  <c r="F102" i="8"/>
  <c r="R102" i="8"/>
  <c r="T102" i="8" s="1"/>
  <c r="U102" i="8" s="1"/>
  <c r="R101" i="8"/>
  <c r="T101" i="8" s="1"/>
  <c r="U101" i="8" s="1"/>
  <c r="G103" i="8"/>
  <c r="P101" i="8"/>
  <c r="D104" i="8"/>
  <c r="O103" i="8"/>
  <c r="H102" i="8"/>
  <c r="H103" i="8" s="1"/>
  <c r="M118" i="1"/>
  <c r="D105" i="1" l="1"/>
  <c r="N104" i="1"/>
  <c r="AA103" i="1"/>
  <c r="O103" i="1"/>
  <c r="Y103" i="1"/>
  <c r="U103" i="1"/>
  <c r="AD103" i="1" s="1"/>
  <c r="W103" i="1"/>
  <c r="F103" i="8"/>
  <c r="F104" i="8" s="1"/>
  <c r="P102" i="8"/>
  <c r="N103" i="8"/>
  <c r="G104" i="8"/>
  <c r="H104" i="8" s="1"/>
  <c r="O104" i="8"/>
  <c r="D105" i="8"/>
  <c r="N102" i="8"/>
  <c r="M119" i="1"/>
  <c r="AA104" i="1" l="1"/>
  <c r="W104" i="1"/>
  <c r="Y104" i="1"/>
  <c r="O104" i="1"/>
  <c r="U104" i="1"/>
  <c r="AD104" i="1" s="1"/>
  <c r="D106" i="1"/>
  <c r="N105" i="1"/>
  <c r="F105" i="8"/>
  <c r="R104" i="8"/>
  <c r="T104" i="8" s="1"/>
  <c r="U104" i="8" s="1"/>
  <c r="R103" i="8"/>
  <c r="T103" i="8" s="1"/>
  <c r="U103" i="8" s="1"/>
  <c r="R105" i="8"/>
  <c r="T105" i="8" s="1"/>
  <c r="U105" i="8" s="1"/>
  <c r="D106" i="8"/>
  <c r="O105" i="8"/>
  <c r="H105" i="8"/>
  <c r="P103" i="8"/>
  <c r="G105" i="8"/>
  <c r="N104" i="8"/>
  <c r="M120" i="1"/>
  <c r="D107" i="1" l="1"/>
  <c r="N106" i="1"/>
  <c r="AA105" i="1"/>
  <c r="Y105" i="1"/>
  <c r="O105" i="1"/>
  <c r="U105" i="1"/>
  <c r="AD105" i="1" s="1"/>
  <c r="W105" i="1"/>
  <c r="F106" i="8"/>
  <c r="R106" i="8"/>
  <c r="T106" i="8" s="1"/>
  <c r="U106" i="8" s="1"/>
  <c r="N105" i="8"/>
  <c r="G106" i="8"/>
  <c r="P104" i="8"/>
  <c r="D107" i="8"/>
  <c r="O106" i="8"/>
  <c r="M121" i="1"/>
  <c r="AA106" i="1" l="1"/>
  <c r="Y106" i="1"/>
  <c r="U106" i="1"/>
  <c r="AD106" i="1" s="1"/>
  <c r="W106" i="1"/>
  <c r="O106" i="1"/>
  <c r="D108" i="1"/>
  <c r="N107" i="1"/>
  <c r="P105" i="8"/>
  <c r="G107" i="8"/>
  <c r="O107" i="8"/>
  <c r="D108" i="8"/>
  <c r="H106" i="8"/>
  <c r="M122" i="1"/>
  <c r="D109" i="1" l="1"/>
  <c r="N108" i="1"/>
  <c r="AA107" i="1"/>
  <c r="Y107" i="1"/>
  <c r="U107" i="1"/>
  <c r="AD107" i="1" s="1"/>
  <c r="W107" i="1"/>
  <c r="O107" i="1"/>
  <c r="H107" i="8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F107" i="8"/>
  <c r="F108" i="8" s="1"/>
  <c r="N106" i="8"/>
  <c r="N107" i="8"/>
  <c r="G108" i="8"/>
  <c r="O108" i="8"/>
  <c r="D109" i="8"/>
  <c r="P106" i="8"/>
  <c r="M123" i="1"/>
  <c r="M124" i="1"/>
  <c r="AA108" i="1" l="1"/>
  <c r="U108" i="1"/>
  <c r="AD108" i="1" s="1"/>
  <c r="W108" i="1"/>
  <c r="O108" i="1"/>
  <c r="Y108" i="1"/>
  <c r="D110" i="1"/>
  <c r="N109" i="1"/>
  <c r="F109" i="8"/>
  <c r="R108" i="8"/>
  <c r="T108" i="8" s="1"/>
  <c r="U108" i="8" s="1"/>
  <c r="R107" i="8"/>
  <c r="T107" i="8" s="1"/>
  <c r="U107" i="8" s="1"/>
  <c r="R109" i="8"/>
  <c r="T109" i="8" s="1"/>
  <c r="U109" i="8" s="1"/>
  <c r="P107" i="8"/>
  <c r="G109" i="8"/>
  <c r="N108" i="8"/>
  <c r="D110" i="8"/>
  <c r="O109" i="8"/>
  <c r="AA109" i="1" l="1"/>
  <c r="Y109" i="1"/>
  <c r="O109" i="1"/>
  <c r="U109" i="1"/>
  <c r="AD109" i="1" s="1"/>
  <c r="W109" i="1"/>
  <c r="D111" i="1"/>
  <c r="N110" i="1"/>
  <c r="F110" i="8"/>
  <c r="R110" i="8"/>
  <c r="T110" i="8" s="1"/>
  <c r="U110" i="8" s="1"/>
  <c r="N109" i="8"/>
  <c r="G110" i="8"/>
  <c r="P108" i="8"/>
  <c r="D111" i="8"/>
  <c r="O110" i="8"/>
  <c r="M125" i="1"/>
  <c r="D112" i="1" l="1"/>
  <c r="N111" i="1"/>
  <c r="AA110" i="1"/>
  <c r="O110" i="1"/>
  <c r="Y110" i="1"/>
  <c r="U110" i="1"/>
  <c r="AD110" i="1" s="1"/>
  <c r="W110" i="1"/>
  <c r="F111" i="8"/>
  <c r="R111" i="8"/>
  <c r="T111" i="8" s="1"/>
  <c r="U111" i="8" s="1"/>
  <c r="P109" i="8"/>
  <c r="N110" i="8"/>
  <c r="G111" i="8"/>
  <c r="O111" i="8"/>
  <c r="D112" i="8"/>
  <c r="M126" i="1"/>
  <c r="AA111" i="1" l="1"/>
  <c r="U111" i="1"/>
  <c r="AD111" i="1" s="1"/>
  <c r="W111" i="1"/>
  <c r="Y111" i="1"/>
  <c r="O111" i="1"/>
  <c r="D113" i="1"/>
  <c r="N112" i="1"/>
  <c r="F112" i="8"/>
  <c r="R112" i="8"/>
  <c r="T112" i="8" s="1"/>
  <c r="U112" i="8" s="1"/>
  <c r="N111" i="8"/>
  <c r="G112" i="8"/>
  <c r="O112" i="8"/>
  <c r="D113" i="8"/>
  <c r="P110" i="8"/>
  <c r="M127" i="1"/>
  <c r="D114" i="1" l="1"/>
  <c r="N113" i="1"/>
  <c r="AA112" i="1"/>
  <c r="Y112" i="1"/>
  <c r="U112" i="1"/>
  <c r="AD112" i="1" s="1"/>
  <c r="W112" i="1"/>
  <c r="O112" i="1"/>
  <c r="F113" i="8"/>
  <c r="R113" i="8"/>
  <c r="T113" i="8" s="1"/>
  <c r="U113" i="8" s="1"/>
  <c r="P111" i="8"/>
  <c r="D114" i="8"/>
  <c r="O113" i="8"/>
  <c r="G113" i="8"/>
  <c r="N112" i="8"/>
  <c r="M128" i="1"/>
  <c r="AA113" i="1" l="1"/>
  <c r="Y113" i="1"/>
  <c r="U113" i="1"/>
  <c r="AD113" i="1" s="1"/>
  <c r="W113" i="1"/>
  <c r="O113" i="1"/>
  <c r="D115" i="1"/>
  <c r="N114" i="1"/>
  <c r="F114" i="8"/>
  <c r="R114" i="8"/>
  <c r="T114" i="8" s="1"/>
  <c r="U114" i="8" s="1"/>
  <c r="D115" i="8"/>
  <c r="O114" i="8"/>
  <c r="P112" i="8"/>
  <c r="N113" i="8"/>
  <c r="G114" i="8"/>
  <c r="M129" i="1"/>
  <c r="D116" i="1" l="1"/>
  <c r="N115" i="1"/>
  <c r="AA114" i="1"/>
  <c r="Y114" i="1"/>
  <c r="U114" i="1"/>
  <c r="AD114" i="1" s="1"/>
  <c r="W114" i="1"/>
  <c r="O114" i="1"/>
  <c r="F115" i="8"/>
  <c r="R115" i="8"/>
  <c r="T115" i="8" s="1"/>
  <c r="U115" i="8" s="1"/>
  <c r="P113" i="8"/>
  <c r="N114" i="8"/>
  <c r="G115" i="8"/>
  <c r="D116" i="8"/>
  <c r="O115" i="8"/>
  <c r="M130" i="1"/>
  <c r="AA115" i="1" l="1"/>
  <c r="Y115" i="1"/>
  <c r="U115" i="1"/>
  <c r="AD115" i="1" s="1"/>
  <c r="W115" i="1"/>
  <c r="O115" i="1"/>
  <c r="D117" i="1"/>
  <c r="N116" i="1"/>
  <c r="F116" i="8"/>
  <c r="R116" i="8"/>
  <c r="T116" i="8" s="1"/>
  <c r="U116" i="8" s="1"/>
  <c r="N115" i="8"/>
  <c r="G116" i="8"/>
  <c r="P114" i="8"/>
  <c r="O116" i="8"/>
  <c r="D117" i="8"/>
  <c r="M131" i="1"/>
  <c r="D118" i="1" l="1"/>
  <c r="N117" i="1"/>
  <c r="AA116" i="1"/>
  <c r="U116" i="1"/>
  <c r="AD116" i="1" s="1"/>
  <c r="W116" i="1"/>
  <c r="O116" i="1"/>
  <c r="Y116" i="1"/>
  <c r="F117" i="8"/>
  <c r="R117" i="8"/>
  <c r="T117" i="8" s="1"/>
  <c r="U117" i="8" s="1"/>
  <c r="G117" i="8"/>
  <c r="N116" i="8"/>
  <c r="P115" i="8"/>
  <c r="D118" i="8"/>
  <c r="O117" i="8"/>
  <c r="M132" i="1"/>
  <c r="AA117" i="1" l="1"/>
  <c r="Y117" i="1"/>
  <c r="U117" i="1"/>
  <c r="AD117" i="1" s="1"/>
  <c r="W117" i="1"/>
  <c r="O117" i="1"/>
  <c r="D119" i="1"/>
  <c r="N118" i="1"/>
  <c r="F118" i="8"/>
  <c r="R118" i="8"/>
  <c r="T118" i="8" s="1"/>
  <c r="U118" i="8" s="1"/>
  <c r="P116" i="8"/>
  <c r="D119" i="8"/>
  <c r="O118" i="8"/>
  <c r="N117" i="8"/>
  <c r="G118" i="8"/>
  <c r="M133" i="1"/>
  <c r="M134" i="1"/>
  <c r="D120" i="1" l="1"/>
  <c r="N119" i="1"/>
  <c r="AA118" i="1"/>
  <c r="Y118" i="1"/>
  <c r="U118" i="1"/>
  <c r="AD118" i="1" s="1"/>
  <c r="W118" i="1"/>
  <c r="O118" i="1"/>
  <c r="F119" i="8"/>
  <c r="R119" i="8"/>
  <c r="T119" i="8" s="1"/>
  <c r="U119" i="8" s="1"/>
  <c r="D120" i="8"/>
  <c r="O119" i="8"/>
  <c r="N118" i="8"/>
  <c r="G119" i="8"/>
  <c r="P117" i="8"/>
  <c r="M135" i="1"/>
  <c r="M136" i="1"/>
  <c r="AA119" i="1" l="1"/>
  <c r="Y119" i="1"/>
  <c r="U119" i="1"/>
  <c r="AD119" i="1" s="1"/>
  <c r="W119" i="1"/>
  <c r="O119" i="1"/>
  <c r="D121" i="1"/>
  <c r="N120" i="1"/>
  <c r="F120" i="8"/>
  <c r="R120" i="8"/>
  <c r="T120" i="8" s="1"/>
  <c r="U120" i="8" s="1"/>
  <c r="P118" i="8"/>
  <c r="N119" i="8"/>
  <c r="G120" i="8"/>
  <c r="O120" i="8"/>
  <c r="D121" i="8"/>
  <c r="M137" i="1"/>
  <c r="M138" i="1"/>
  <c r="D122" i="1" l="1"/>
  <c r="N121" i="1"/>
  <c r="AA120" i="1"/>
  <c r="Y120" i="1"/>
  <c r="U120" i="1"/>
  <c r="AD120" i="1" s="1"/>
  <c r="W120" i="1"/>
  <c r="O120" i="1"/>
  <c r="F121" i="8"/>
  <c r="R121" i="8"/>
  <c r="T121" i="8" s="1"/>
  <c r="U121" i="8" s="1"/>
  <c r="G121" i="8"/>
  <c r="N120" i="8"/>
  <c r="D122" i="8"/>
  <c r="O121" i="8"/>
  <c r="P119" i="8"/>
  <c r="M139" i="1"/>
  <c r="M140" i="1"/>
  <c r="AA121" i="1" l="1"/>
  <c r="Y121" i="1"/>
  <c r="W121" i="1"/>
  <c r="O121" i="1"/>
  <c r="U121" i="1"/>
  <c r="AD121" i="1" s="1"/>
  <c r="D123" i="1"/>
  <c r="N122" i="1"/>
  <c r="F122" i="8"/>
  <c r="R122" i="8"/>
  <c r="T122" i="8" s="1"/>
  <c r="U122" i="8" s="1"/>
  <c r="D123" i="8"/>
  <c r="O122" i="8"/>
  <c r="P120" i="8"/>
  <c r="N121" i="8"/>
  <c r="G122" i="8"/>
  <c r="M141" i="1"/>
  <c r="M142" i="1"/>
  <c r="D124" i="1" l="1"/>
  <c r="Q123" i="1"/>
  <c r="N123" i="1"/>
  <c r="AA122" i="1"/>
  <c r="Y122" i="1"/>
  <c r="U122" i="1"/>
  <c r="AD122" i="1" s="1"/>
  <c r="W122" i="1"/>
  <c r="O122" i="1"/>
  <c r="F123" i="8"/>
  <c r="R123" i="8"/>
  <c r="T123" i="8" s="1"/>
  <c r="P121" i="8"/>
  <c r="G123" i="8"/>
  <c r="N122" i="8"/>
  <c r="D124" i="8"/>
  <c r="O123" i="8"/>
  <c r="M143" i="1"/>
  <c r="M144" i="1"/>
  <c r="Y123" i="1" l="1"/>
  <c r="W123" i="1"/>
  <c r="O123" i="1"/>
  <c r="U123" i="1"/>
  <c r="AD123" i="1" s="1"/>
  <c r="AA123" i="1"/>
  <c r="R123" i="1"/>
  <c r="S123" i="1" s="1"/>
  <c r="T123" i="1" s="1"/>
  <c r="D125" i="1"/>
  <c r="Q124" i="1"/>
  <c r="N124" i="1"/>
  <c r="G124" i="8"/>
  <c r="H123" i="8"/>
  <c r="H124" i="8" s="1"/>
  <c r="P122" i="8"/>
  <c r="O124" i="8"/>
  <c r="D125" i="8"/>
  <c r="M145" i="1"/>
  <c r="M146" i="1"/>
  <c r="Y124" i="1" l="1"/>
  <c r="W124" i="1"/>
  <c r="AA124" i="1"/>
  <c r="R124" i="1"/>
  <c r="S124" i="1" s="1"/>
  <c r="T124" i="1" s="1"/>
  <c r="U124" i="1"/>
  <c r="AD124" i="1" s="1"/>
  <c r="O124" i="1"/>
  <c r="D126" i="1"/>
  <c r="Q125" i="1"/>
  <c r="N125" i="1"/>
  <c r="F124" i="8"/>
  <c r="F125" i="8" s="1"/>
  <c r="P123" i="8"/>
  <c r="N124" i="8"/>
  <c r="G125" i="8"/>
  <c r="N123" i="8"/>
  <c r="O125" i="8"/>
  <c r="D126" i="8"/>
  <c r="M147" i="1"/>
  <c r="M148" i="1"/>
  <c r="Y125" i="1" l="1"/>
  <c r="U125" i="1"/>
  <c r="AD125" i="1" s="1"/>
  <c r="W125" i="1"/>
  <c r="O125" i="1"/>
  <c r="AA125" i="1"/>
  <c r="R125" i="1"/>
  <c r="S125" i="1" s="1"/>
  <c r="T125" i="1" s="1"/>
  <c r="D127" i="1"/>
  <c r="Q126" i="1"/>
  <c r="N126" i="1"/>
  <c r="R125" i="8"/>
  <c r="T125" i="8" s="1"/>
  <c r="R124" i="8"/>
  <c r="T124" i="8" s="1"/>
  <c r="U124" i="8" s="1"/>
  <c r="P124" i="8"/>
  <c r="D127" i="8"/>
  <c r="O126" i="8"/>
  <c r="U123" i="8"/>
  <c r="H125" i="8"/>
  <c r="H126" i="8" s="1"/>
  <c r="H127" i="8" s="1"/>
  <c r="H128" i="8" s="1"/>
  <c r="H129" i="8" s="1"/>
  <c r="H130" i="8" s="1"/>
  <c r="H131" i="8" s="1"/>
  <c r="H132" i="8" s="1"/>
  <c r="M149" i="1"/>
  <c r="Y126" i="1" l="1"/>
  <c r="AA126" i="1"/>
  <c r="O126" i="1"/>
  <c r="R126" i="1"/>
  <c r="S126" i="1" s="1"/>
  <c r="T126" i="1" s="1"/>
  <c r="U126" i="1"/>
  <c r="AD126" i="1" s="1"/>
  <c r="W126" i="1"/>
  <c r="D128" i="1"/>
  <c r="Q127" i="1"/>
  <c r="N127" i="1"/>
  <c r="F126" i="8"/>
  <c r="R126" i="8"/>
  <c r="T126" i="8" s="1"/>
  <c r="G126" i="8"/>
  <c r="P125" i="8"/>
  <c r="D128" i="8"/>
  <c r="O127" i="8"/>
  <c r="N125" i="8"/>
  <c r="M150" i="1"/>
  <c r="D129" i="1" l="1"/>
  <c r="Q128" i="1"/>
  <c r="N128" i="1"/>
  <c r="Y127" i="1"/>
  <c r="AA127" i="1"/>
  <c r="R127" i="1"/>
  <c r="S127" i="1" s="1"/>
  <c r="T127" i="1" s="1"/>
  <c r="U127" i="1"/>
  <c r="AD127" i="1" s="1"/>
  <c r="W127" i="1"/>
  <c r="O127" i="1"/>
  <c r="F127" i="8"/>
  <c r="R127" i="8"/>
  <c r="T127" i="8" s="1"/>
  <c r="O128" i="8"/>
  <c r="D129" i="8"/>
  <c r="P126" i="8"/>
  <c r="U126" i="8"/>
  <c r="U125" i="8"/>
  <c r="N126" i="8"/>
  <c r="G127" i="8"/>
  <c r="M151" i="1"/>
  <c r="Y128" i="1" l="1"/>
  <c r="AA128" i="1"/>
  <c r="R128" i="1"/>
  <c r="S128" i="1" s="1"/>
  <c r="T128" i="1" s="1"/>
  <c r="U128" i="1"/>
  <c r="AD128" i="1" s="1"/>
  <c r="W128" i="1"/>
  <c r="O128" i="1"/>
  <c r="D130" i="1"/>
  <c r="Q129" i="1"/>
  <c r="N129" i="1"/>
  <c r="F128" i="8"/>
  <c r="R128" i="8"/>
  <c r="T128" i="8" s="1"/>
  <c r="P127" i="8"/>
  <c r="N127" i="8"/>
  <c r="G128" i="8"/>
  <c r="D130" i="8"/>
  <c r="O129" i="8"/>
  <c r="M152" i="1"/>
  <c r="M153" i="1"/>
  <c r="D131" i="1" l="1"/>
  <c r="Q130" i="1"/>
  <c r="N130" i="1"/>
  <c r="Y129" i="1"/>
  <c r="R129" i="1"/>
  <c r="S129" i="1" s="1"/>
  <c r="T129" i="1" s="1"/>
  <c r="U129" i="1"/>
  <c r="AD129" i="1" s="1"/>
  <c r="W129" i="1"/>
  <c r="O129" i="1"/>
  <c r="AA129" i="1"/>
  <c r="F129" i="8"/>
  <c r="R129" i="8"/>
  <c r="T129" i="8" s="1"/>
  <c r="D131" i="8"/>
  <c r="O130" i="8"/>
  <c r="N128" i="8"/>
  <c r="G129" i="8"/>
  <c r="P128" i="8"/>
  <c r="U128" i="8"/>
  <c r="U127" i="8"/>
  <c r="M154" i="1"/>
  <c r="Y130" i="1" l="1"/>
  <c r="R130" i="1"/>
  <c r="S130" i="1" s="1"/>
  <c r="T130" i="1" s="1"/>
  <c r="U130" i="1"/>
  <c r="AD130" i="1" s="1"/>
  <c r="W130" i="1"/>
  <c r="AA130" i="1"/>
  <c r="O130" i="1"/>
  <c r="D132" i="1"/>
  <c r="Q131" i="1"/>
  <c r="N131" i="1"/>
  <c r="F130" i="8"/>
  <c r="R130" i="8"/>
  <c r="T130" i="8" s="1"/>
  <c r="P129" i="8"/>
  <c r="N129" i="8"/>
  <c r="G130" i="8"/>
  <c r="D132" i="8"/>
  <c r="O131" i="8"/>
  <c r="M155" i="1"/>
  <c r="M156" i="1"/>
  <c r="D133" i="1" l="1"/>
  <c r="Q132" i="1"/>
  <c r="N132" i="1"/>
  <c r="Y131" i="1"/>
  <c r="R131" i="1"/>
  <c r="S131" i="1" s="1"/>
  <c r="T131" i="1" s="1"/>
  <c r="U131" i="1"/>
  <c r="AD131" i="1" s="1"/>
  <c r="O131" i="1"/>
  <c r="W131" i="1"/>
  <c r="AA131" i="1"/>
  <c r="F131" i="8"/>
  <c r="R131" i="8" s="1"/>
  <c r="T131" i="8" s="1"/>
  <c r="N130" i="8"/>
  <c r="G131" i="8"/>
  <c r="O132" i="8"/>
  <c r="D133" i="8"/>
  <c r="U130" i="8"/>
  <c r="P130" i="8"/>
  <c r="U129" i="8"/>
  <c r="M157" i="1"/>
  <c r="Y132" i="1" l="1"/>
  <c r="R132" i="1"/>
  <c r="S132" i="1" s="1"/>
  <c r="T132" i="1" s="1"/>
  <c r="U132" i="1"/>
  <c r="AD132" i="1" s="1"/>
  <c r="W132" i="1"/>
  <c r="AA132" i="1"/>
  <c r="O132" i="1"/>
  <c r="D134" i="1"/>
  <c r="Q133" i="1"/>
  <c r="N133" i="1"/>
  <c r="F132" i="8"/>
  <c r="R132" i="8"/>
  <c r="T132" i="8" s="1"/>
  <c r="D134" i="8"/>
  <c r="O133" i="8"/>
  <c r="P131" i="8"/>
  <c r="N131" i="8"/>
  <c r="G132" i="8"/>
  <c r="M158" i="1"/>
  <c r="D135" i="1" l="1"/>
  <c r="Q134" i="1"/>
  <c r="N134" i="1"/>
  <c r="Y133" i="1"/>
  <c r="R133" i="1"/>
  <c r="S133" i="1" s="1"/>
  <c r="T133" i="1" s="1"/>
  <c r="U133" i="1"/>
  <c r="AD133" i="1" s="1"/>
  <c r="W133" i="1"/>
  <c r="O133" i="1"/>
  <c r="AA133" i="1"/>
  <c r="F133" i="8"/>
  <c r="R133" i="8"/>
  <c r="T133" i="8" s="1"/>
  <c r="N132" i="8"/>
  <c r="G133" i="8"/>
  <c r="U132" i="8"/>
  <c r="P132" i="8"/>
  <c r="D135" i="8"/>
  <c r="O134" i="8"/>
  <c r="U131" i="8"/>
  <c r="M159" i="1"/>
  <c r="Y134" i="1" l="1"/>
  <c r="R134" i="1"/>
  <c r="S134" i="1" s="1"/>
  <c r="T134" i="1" s="1"/>
  <c r="U134" i="1"/>
  <c r="AD134" i="1" s="1"/>
  <c r="W134" i="1"/>
  <c r="O134" i="1"/>
  <c r="AA134" i="1"/>
  <c r="D136" i="1"/>
  <c r="Q135" i="1"/>
  <c r="N135" i="1"/>
  <c r="P133" i="8"/>
  <c r="U133" i="8"/>
  <c r="D136" i="8"/>
  <c r="O135" i="8"/>
  <c r="G134" i="8"/>
  <c r="H133" i="8"/>
  <c r="M160" i="1"/>
  <c r="D137" i="1" l="1"/>
  <c r="Q136" i="1"/>
  <c r="N136" i="1"/>
  <c r="Y135" i="1"/>
  <c r="R135" i="1"/>
  <c r="S135" i="1" s="1"/>
  <c r="T135" i="1" s="1"/>
  <c r="U135" i="1"/>
  <c r="AD135" i="1" s="1"/>
  <c r="W135" i="1"/>
  <c r="O135" i="1"/>
  <c r="AA135" i="1"/>
  <c r="F134" i="8"/>
  <c r="F135" i="8" s="1"/>
  <c r="N133" i="8"/>
  <c r="G135" i="8"/>
  <c r="O136" i="8"/>
  <c r="D137" i="8"/>
  <c r="P134" i="8"/>
  <c r="H134" i="8"/>
  <c r="M161" i="1"/>
  <c r="Y136" i="1" l="1"/>
  <c r="R136" i="1"/>
  <c r="S136" i="1" s="1"/>
  <c r="T136" i="1" s="1"/>
  <c r="U136" i="1"/>
  <c r="AD136" i="1" s="1"/>
  <c r="W136" i="1"/>
  <c r="AA136" i="1"/>
  <c r="O136" i="1"/>
  <c r="D138" i="1"/>
  <c r="Q137" i="1"/>
  <c r="N137" i="1"/>
  <c r="R135" i="8"/>
  <c r="T135" i="8" s="1"/>
  <c r="R134" i="8"/>
  <c r="T134" i="8" s="1"/>
  <c r="U134" i="8" s="1"/>
  <c r="U135" i="8"/>
  <c r="P135" i="8"/>
  <c r="G136" i="8"/>
  <c r="H135" i="8"/>
  <c r="F136" i="8" s="1"/>
  <c r="O137" i="8"/>
  <c r="D138" i="8"/>
  <c r="N134" i="8"/>
  <c r="M162" i="1"/>
  <c r="D139" i="1" l="1"/>
  <c r="Q138" i="1"/>
  <c r="N138" i="1"/>
  <c r="Y137" i="1"/>
  <c r="R137" i="1"/>
  <c r="S137" i="1" s="1"/>
  <c r="T137" i="1" s="1"/>
  <c r="O137" i="1"/>
  <c r="U137" i="1"/>
  <c r="AD137" i="1" s="1"/>
  <c r="W137" i="1"/>
  <c r="AA137" i="1"/>
  <c r="N135" i="8"/>
  <c r="H136" i="8"/>
  <c r="F137" i="8" s="1"/>
  <c r="F138" i="8" s="1"/>
  <c r="P136" i="8"/>
  <c r="D139" i="8"/>
  <c r="O138" i="8"/>
  <c r="N136" i="8"/>
  <c r="G137" i="8"/>
  <c r="H137" i="8" s="1"/>
  <c r="M163" i="1"/>
  <c r="Y138" i="1" l="1"/>
  <c r="R138" i="1"/>
  <c r="S138" i="1" s="1"/>
  <c r="T138" i="1" s="1"/>
  <c r="U138" i="1"/>
  <c r="AD138" i="1" s="1"/>
  <c r="O138" i="1"/>
  <c r="AA138" i="1"/>
  <c r="W138" i="1"/>
  <c r="D140" i="1"/>
  <c r="Q139" i="1"/>
  <c r="N139" i="1"/>
  <c r="R137" i="8"/>
  <c r="T137" i="8" s="1"/>
  <c r="U137" i="8" s="1"/>
  <c r="R136" i="8"/>
  <c r="T136" i="8" s="1"/>
  <c r="U136" i="8" s="1"/>
  <c r="R138" i="8"/>
  <c r="T138" i="8" s="1"/>
  <c r="N137" i="8"/>
  <c r="G138" i="8"/>
  <c r="D140" i="8"/>
  <c r="O139" i="8"/>
  <c r="P137" i="8"/>
  <c r="M164" i="1"/>
  <c r="D141" i="1" l="1"/>
  <c r="Q140" i="1"/>
  <c r="N140" i="1"/>
  <c r="Y139" i="1"/>
  <c r="R139" i="1"/>
  <c r="S139" i="1" s="1"/>
  <c r="T139" i="1" s="1"/>
  <c r="U139" i="1"/>
  <c r="AD139" i="1" s="1"/>
  <c r="W139" i="1"/>
  <c r="AA139" i="1"/>
  <c r="O139" i="1"/>
  <c r="P138" i="8"/>
  <c r="U138" i="8"/>
  <c r="O140" i="8"/>
  <c r="D141" i="8"/>
  <c r="G139" i="8"/>
  <c r="H138" i="8"/>
  <c r="M165" i="1"/>
  <c r="Y140" i="1" l="1"/>
  <c r="R140" i="1"/>
  <c r="S140" i="1" s="1"/>
  <c r="T140" i="1" s="1"/>
  <c r="U140" i="1"/>
  <c r="AD140" i="1" s="1"/>
  <c r="W140" i="1"/>
  <c r="O140" i="1"/>
  <c r="AA140" i="1"/>
  <c r="D142" i="1"/>
  <c r="Q141" i="1"/>
  <c r="N141" i="1"/>
  <c r="F139" i="8"/>
  <c r="N138" i="8"/>
  <c r="G140" i="8"/>
  <c r="O141" i="8"/>
  <c r="D142" i="8"/>
  <c r="H139" i="8"/>
  <c r="M166" i="1"/>
  <c r="Y141" i="1" l="1"/>
  <c r="R141" i="1"/>
  <c r="S141" i="1" s="1"/>
  <c r="T141" i="1" s="1"/>
  <c r="U141" i="1"/>
  <c r="AD141" i="1" s="1"/>
  <c r="W141" i="1"/>
  <c r="O141" i="1"/>
  <c r="AA141" i="1"/>
  <c r="D143" i="1"/>
  <c r="Q142" i="1"/>
  <c r="N142" i="1"/>
  <c r="H140" i="8"/>
  <c r="F140" i="8"/>
  <c r="F141" i="8" s="1"/>
  <c r="R139" i="8"/>
  <c r="T139" i="8" s="1"/>
  <c r="U139" i="8" s="1"/>
  <c r="D143" i="8"/>
  <c r="O142" i="8"/>
  <c r="P139" i="8"/>
  <c r="N140" i="8"/>
  <c r="G141" i="8"/>
  <c r="N139" i="8"/>
  <c r="M167" i="1"/>
  <c r="D144" i="1" l="1"/>
  <c r="Q143" i="1"/>
  <c r="N143" i="1"/>
  <c r="Y142" i="1"/>
  <c r="R142" i="1"/>
  <c r="S142" i="1" s="1"/>
  <c r="T142" i="1" s="1"/>
  <c r="U142" i="1"/>
  <c r="AD142" i="1" s="1"/>
  <c r="O142" i="1"/>
  <c r="W142" i="1"/>
  <c r="AA142" i="1"/>
  <c r="R141" i="8"/>
  <c r="T141" i="8" s="1"/>
  <c r="R140" i="8"/>
  <c r="T140" i="8" s="1"/>
  <c r="U140" i="8" s="1"/>
  <c r="P140" i="8"/>
  <c r="D144" i="8"/>
  <c r="O143" i="8"/>
  <c r="G142" i="8"/>
  <c r="H141" i="8"/>
  <c r="N141" i="8" s="1"/>
  <c r="M168" i="1"/>
  <c r="Y143" i="1" l="1"/>
  <c r="R143" i="1"/>
  <c r="S143" i="1" s="1"/>
  <c r="T143" i="1" s="1"/>
  <c r="O143" i="1"/>
  <c r="U143" i="1"/>
  <c r="AD143" i="1" s="1"/>
  <c r="W143" i="1"/>
  <c r="AA143" i="1"/>
  <c r="D145" i="1"/>
  <c r="Q144" i="1"/>
  <c r="N144" i="1"/>
  <c r="F142" i="8"/>
  <c r="R142" i="8"/>
  <c r="T142" i="8" s="1"/>
  <c r="G143" i="8"/>
  <c r="O144" i="8"/>
  <c r="D145" i="8"/>
  <c r="H142" i="8"/>
  <c r="P141" i="8"/>
  <c r="U141" i="8"/>
  <c r="M169" i="1"/>
  <c r="D146" i="1" l="1"/>
  <c r="Q145" i="1"/>
  <c r="N145" i="1"/>
  <c r="Y144" i="1"/>
  <c r="R144" i="1"/>
  <c r="S144" i="1" s="1"/>
  <c r="T144" i="1" s="1"/>
  <c r="U144" i="1"/>
  <c r="AD144" i="1" s="1"/>
  <c r="W144" i="1"/>
  <c r="AA144" i="1"/>
  <c r="O144" i="1"/>
  <c r="F143" i="8"/>
  <c r="H143" i="8"/>
  <c r="N143" i="8" s="1"/>
  <c r="D146" i="8"/>
  <c r="O145" i="8"/>
  <c r="G144" i="8"/>
  <c r="U142" i="8"/>
  <c r="P142" i="8"/>
  <c r="N142" i="8"/>
  <c r="M170" i="1"/>
  <c r="Y145" i="1" l="1"/>
  <c r="R145" i="1"/>
  <c r="S145" i="1" s="1"/>
  <c r="T145" i="1" s="1"/>
  <c r="U145" i="1"/>
  <c r="AD145" i="1" s="1"/>
  <c r="W145" i="1"/>
  <c r="O145" i="1"/>
  <c r="AA145" i="1"/>
  <c r="D147" i="1"/>
  <c r="Q146" i="1"/>
  <c r="N146" i="1"/>
  <c r="F144" i="8"/>
  <c r="R144" i="8"/>
  <c r="T144" i="8" s="1"/>
  <c r="R143" i="8"/>
  <c r="T143" i="8" s="1"/>
  <c r="G145" i="8"/>
  <c r="D147" i="8"/>
  <c r="O146" i="8"/>
  <c r="U143" i="8"/>
  <c r="P143" i="8"/>
  <c r="H144" i="8"/>
  <c r="M171" i="1"/>
  <c r="Y146" i="1" l="1"/>
  <c r="R146" i="1"/>
  <c r="S146" i="1" s="1"/>
  <c r="T146" i="1" s="1"/>
  <c r="U146" i="1"/>
  <c r="AD146" i="1" s="1"/>
  <c r="W146" i="1"/>
  <c r="O146" i="1"/>
  <c r="AA146" i="1"/>
  <c r="D148" i="1"/>
  <c r="Q147" i="1"/>
  <c r="N147" i="1"/>
  <c r="H145" i="8"/>
  <c r="F145" i="8"/>
  <c r="D148" i="8"/>
  <c r="O147" i="8"/>
  <c r="N145" i="8"/>
  <c r="G146" i="8"/>
  <c r="H146" i="8" s="1"/>
  <c r="P144" i="8"/>
  <c r="U144" i="8"/>
  <c r="N144" i="8"/>
  <c r="M172" i="1"/>
  <c r="D149" i="1" l="1"/>
  <c r="Q148" i="1"/>
  <c r="N148" i="1"/>
  <c r="Y147" i="1"/>
  <c r="R147" i="1"/>
  <c r="S147" i="1" s="1"/>
  <c r="T147" i="1" s="1"/>
  <c r="U147" i="1"/>
  <c r="AD147" i="1" s="1"/>
  <c r="AA147" i="1"/>
  <c r="O147" i="1"/>
  <c r="W147" i="1"/>
  <c r="F146" i="8"/>
  <c r="F147" i="8" s="1"/>
  <c r="R145" i="8"/>
  <c r="T145" i="8" s="1"/>
  <c r="U145" i="8" s="1"/>
  <c r="R147" i="8"/>
  <c r="T147" i="8" s="1"/>
  <c r="P145" i="8"/>
  <c r="N146" i="8"/>
  <c r="G147" i="8"/>
  <c r="H147" i="8" s="1"/>
  <c r="O148" i="8"/>
  <c r="D149" i="8"/>
  <c r="M173" i="1"/>
  <c r="Y148" i="1" l="1"/>
  <c r="R148" i="1"/>
  <c r="S148" i="1" s="1"/>
  <c r="T148" i="1" s="1"/>
  <c r="U148" i="1"/>
  <c r="AD148" i="1" s="1"/>
  <c r="W148" i="1"/>
  <c r="AA148" i="1"/>
  <c r="O148" i="1"/>
  <c r="D150" i="1"/>
  <c r="Q149" i="1"/>
  <c r="N149" i="1"/>
  <c r="R146" i="8"/>
  <c r="T146" i="8" s="1"/>
  <c r="F148" i="8"/>
  <c r="R148" i="8"/>
  <c r="T148" i="8" s="1"/>
  <c r="U146" i="8"/>
  <c r="P146" i="8"/>
  <c r="O149" i="8"/>
  <c r="D150" i="8"/>
  <c r="N147" i="8"/>
  <c r="G148" i="8"/>
  <c r="H148" i="8" s="1"/>
  <c r="M174" i="1"/>
  <c r="D151" i="1" l="1"/>
  <c r="Q150" i="1"/>
  <c r="N150" i="1"/>
  <c r="Y149" i="1"/>
  <c r="R149" i="1"/>
  <c r="S149" i="1" s="1"/>
  <c r="T149" i="1" s="1"/>
  <c r="O149" i="1"/>
  <c r="U149" i="1"/>
  <c r="AD149" i="1" s="1"/>
  <c r="W149" i="1"/>
  <c r="AA149" i="1"/>
  <c r="F149" i="8"/>
  <c r="R149" i="8"/>
  <c r="T149" i="8" s="1"/>
  <c r="D151" i="8"/>
  <c r="O150" i="8"/>
  <c r="U147" i="8"/>
  <c r="P147" i="8"/>
  <c r="N148" i="8"/>
  <c r="G149" i="8"/>
  <c r="M175" i="1"/>
  <c r="Y150" i="1" l="1"/>
  <c r="R150" i="1"/>
  <c r="S150" i="1" s="1"/>
  <c r="T150" i="1" s="1"/>
  <c r="U150" i="1"/>
  <c r="AD150" i="1" s="1"/>
  <c r="W150" i="1"/>
  <c r="AA150" i="1"/>
  <c r="O150" i="1"/>
  <c r="D152" i="1"/>
  <c r="Q151" i="1"/>
  <c r="N151" i="1"/>
  <c r="U148" i="8"/>
  <c r="P148" i="8"/>
  <c r="D152" i="8"/>
  <c r="O151" i="8"/>
  <c r="H149" i="8"/>
  <c r="H150" i="8" s="1"/>
  <c r="H151" i="8" s="1"/>
  <c r="M176" i="1"/>
  <c r="D153" i="1" l="1"/>
  <c r="Q152" i="1"/>
  <c r="N152" i="1"/>
  <c r="Y151" i="1"/>
  <c r="R151" i="1"/>
  <c r="S151" i="1" s="1"/>
  <c r="T151" i="1" s="1"/>
  <c r="O151" i="1"/>
  <c r="U151" i="1"/>
  <c r="AD151" i="1" s="1"/>
  <c r="W151" i="1"/>
  <c r="AA151" i="1"/>
  <c r="F150" i="8"/>
  <c r="G150" i="8"/>
  <c r="G151" i="8" s="1"/>
  <c r="N149" i="8"/>
  <c r="N150" i="8"/>
  <c r="O152" i="8"/>
  <c r="D153" i="8"/>
  <c r="P149" i="8"/>
  <c r="U149" i="8"/>
  <c r="M177" i="1"/>
  <c r="Y152" i="1" l="1"/>
  <c r="R152" i="1"/>
  <c r="S152" i="1" s="1"/>
  <c r="T152" i="1" s="1"/>
  <c r="U152" i="1"/>
  <c r="AD152" i="1" s="1"/>
  <c r="W152" i="1"/>
  <c r="AA152" i="1"/>
  <c r="O152" i="1"/>
  <c r="D154" i="1"/>
  <c r="Q153" i="1"/>
  <c r="N153" i="1"/>
  <c r="F151" i="8"/>
  <c r="F152" i="8" s="1"/>
  <c r="R150" i="8"/>
  <c r="T150" i="8" s="1"/>
  <c r="U150" i="8" s="1"/>
  <c r="R152" i="8"/>
  <c r="T152" i="8" s="1"/>
  <c r="N151" i="8"/>
  <c r="G152" i="8"/>
  <c r="P150" i="8"/>
  <c r="O153" i="8"/>
  <c r="D154" i="8"/>
  <c r="M178" i="1"/>
  <c r="D155" i="1" l="1"/>
  <c r="Q154" i="1"/>
  <c r="N154" i="1"/>
  <c r="Y153" i="1"/>
  <c r="R153" i="1"/>
  <c r="S153" i="1" s="1"/>
  <c r="T153" i="1" s="1"/>
  <c r="U153" i="1"/>
  <c r="AD153" i="1" s="1"/>
  <c r="W153" i="1"/>
  <c r="AA153" i="1"/>
  <c r="O153" i="1"/>
  <c r="R151" i="8"/>
  <c r="T151" i="8" s="1"/>
  <c r="D155" i="8"/>
  <c r="O154" i="8"/>
  <c r="G153" i="8"/>
  <c r="H152" i="8"/>
  <c r="F153" i="8" s="1"/>
  <c r="U151" i="8"/>
  <c r="P151" i="8"/>
  <c r="M179" i="1"/>
  <c r="Y154" i="1" l="1"/>
  <c r="R154" i="1"/>
  <c r="S154" i="1" s="1"/>
  <c r="T154" i="1" s="1"/>
  <c r="U154" i="1"/>
  <c r="AD154" i="1" s="1"/>
  <c r="W154" i="1"/>
  <c r="O154" i="1"/>
  <c r="AA154" i="1"/>
  <c r="D156" i="1"/>
  <c r="Q155" i="1"/>
  <c r="N155" i="1"/>
  <c r="H153" i="8"/>
  <c r="H154" i="8" s="1"/>
  <c r="N152" i="8"/>
  <c r="U152" i="8"/>
  <c r="P152" i="8"/>
  <c r="N153" i="8"/>
  <c r="G154" i="8"/>
  <c r="D156" i="8"/>
  <c r="O155" i="8"/>
  <c r="M180" i="1"/>
  <c r="D157" i="1" l="1"/>
  <c r="Q156" i="1"/>
  <c r="N156" i="1"/>
  <c r="Y155" i="1"/>
  <c r="R155" i="1"/>
  <c r="S155" i="1" s="1"/>
  <c r="T155" i="1" s="1"/>
  <c r="U155" i="1"/>
  <c r="AD155" i="1" s="1"/>
  <c r="W155" i="1"/>
  <c r="AA155" i="1"/>
  <c r="O155" i="1"/>
  <c r="F154" i="8"/>
  <c r="F155" i="8" s="1"/>
  <c r="R154" i="8"/>
  <c r="T154" i="8" s="1"/>
  <c r="R153" i="8"/>
  <c r="T153" i="8" s="1"/>
  <c r="U153" i="8" s="1"/>
  <c r="R155" i="8"/>
  <c r="T155" i="8" s="1"/>
  <c r="O156" i="8"/>
  <c r="D157" i="8"/>
  <c r="N154" i="8"/>
  <c r="G155" i="8"/>
  <c r="P153" i="8"/>
  <c r="M181" i="1"/>
  <c r="Y156" i="1" l="1"/>
  <c r="R156" i="1"/>
  <c r="S156" i="1" s="1"/>
  <c r="T156" i="1" s="1"/>
  <c r="U156" i="1"/>
  <c r="AD156" i="1" s="1"/>
  <c r="W156" i="1"/>
  <c r="O156" i="1"/>
  <c r="AA156" i="1"/>
  <c r="D158" i="1"/>
  <c r="Q157" i="1"/>
  <c r="N157" i="1"/>
  <c r="P154" i="8"/>
  <c r="U154" i="8"/>
  <c r="O157" i="8"/>
  <c r="D158" i="8"/>
  <c r="G156" i="8"/>
  <c r="H155" i="8"/>
  <c r="M182" i="1"/>
  <c r="D159" i="1" l="1"/>
  <c r="Q158" i="1"/>
  <c r="N158" i="1"/>
  <c r="Y157" i="1"/>
  <c r="R157" i="1"/>
  <c r="S157" i="1" s="1"/>
  <c r="T157" i="1" s="1"/>
  <c r="U157" i="1"/>
  <c r="AD157" i="1" s="1"/>
  <c r="W157" i="1"/>
  <c r="AA157" i="1"/>
  <c r="O157" i="1"/>
  <c r="F156" i="8"/>
  <c r="N155" i="8"/>
  <c r="H156" i="8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D159" i="8"/>
  <c r="O158" i="8"/>
  <c r="U155" i="8"/>
  <c r="P155" i="8"/>
  <c r="M183" i="1"/>
  <c r="Y158" i="1" l="1"/>
  <c r="R158" i="1"/>
  <c r="S158" i="1" s="1"/>
  <c r="T158" i="1" s="1"/>
  <c r="U158" i="1"/>
  <c r="AD158" i="1" s="1"/>
  <c r="W158" i="1"/>
  <c r="AA158" i="1"/>
  <c r="O158" i="1"/>
  <c r="D160" i="1"/>
  <c r="Q159" i="1"/>
  <c r="N159" i="1"/>
  <c r="F157" i="8"/>
  <c r="R156" i="8"/>
  <c r="T156" i="8" s="1"/>
  <c r="R157" i="8"/>
  <c r="T157" i="8" s="1"/>
  <c r="D160" i="8"/>
  <c r="O159" i="8"/>
  <c r="G157" i="8"/>
  <c r="P156" i="8"/>
  <c r="U156" i="8"/>
  <c r="N156" i="8"/>
  <c r="M184" i="1"/>
  <c r="D161" i="1" l="1"/>
  <c r="Q160" i="1"/>
  <c r="N160" i="1"/>
  <c r="Y159" i="1"/>
  <c r="R159" i="1"/>
  <c r="S159" i="1" s="1"/>
  <c r="T159" i="1" s="1"/>
  <c r="U159" i="1"/>
  <c r="AD159" i="1" s="1"/>
  <c r="W159" i="1"/>
  <c r="O159" i="1"/>
  <c r="AA159" i="1"/>
  <c r="F158" i="8"/>
  <c r="R158" i="8"/>
  <c r="T158" i="8" s="1"/>
  <c r="N157" i="8"/>
  <c r="G158" i="8"/>
  <c r="P157" i="8"/>
  <c r="U157" i="8"/>
  <c r="O160" i="8"/>
  <c r="D161" i="8"/>
  <c r="M185" i="1"/>
  <c r="Y160" i="1" l="1"/>
  <c r="R160" i="1"/>
  <c r="S160" i="1" s="1"/>
  <c r="T160" i="1" s="1"/>
  <c r="W160" i="1"/>
  <c r="AA160" i="1"/>
  <c r="U160" i="1"/>
  <c r="AD160" i="1" s="1"/>
  <c r="O160" i="1"/>
  <c r="D162" i="1"/>
  <c r="Q161" i="1"/>
  <c r="N161" i="1"/>
  <c r="F159" i="8"/>
  <c r="R159" i="8"/>
  <c r="T159" i="8" s="1"/>
  <c r="D162" i="8"/>
  <c r="O161" i="8"/>
  <c r="N158" i="8"/>
  <c r="G159" i="8"/>
  <c r="U158" i="8"/>
  <c r="P158" i="8"/>
  <c r="M186" i="1"/>
  <c r="D163" i="1" l="1"/>
  <c r="Q162" i="1"/>
  <c r="N162" i="1"/>
  <c r="Y161" i="1"/>
  <c r="R161" i="1"/>
  <c r="S161" i="1" s="1"/>
  <c r="T161" i="1" s="1"/>
  <c r="O161" i="1"/>
  <c r="U161" i="1"/>
  <c r="AD161" i="1" s="1"/>
  <c r="W161" i="1"/>
  <c r="AA161" i="1"/>
  <c r="F160" i="8"/>
  <c r="R160" i="8"/>
  <c r="T160" i="8" s="1"/>
  <c r="U159" i="8"/>
  <c r="P159" i="8"/>
  <c r="N159" i="8"/>
  <c r="G160" i="8"/>
  <c r="D163" i="8"/>
  <c r="O162" i="8"/>
  <c r="M187" i="1"/>
  <c r="Y162" i="1" l="1"/>
  <c r="R162" i="1"/>
  <c r="S162" i="1" s="1"/>
  <c r="T162" i="1" s="1"/>
  <c r="U162" i="1"/>
  <c r="AD162" i="1" s="1"/>
  <c r="W162" i="1"/>
  <c r="O162" i="1"/>
  <c r="AA162" i="1"/>
  <c r="D164" i="1"/>
  <c r="Q163" i="1"/>
  <c r="N163" i="1"/>
  <c r="F161" i="8"/>
  <c r="R161" i="8"/>
  <c r="T161" i="8" s="1"/>
  <c r="P160" i="8"/>
  <c r="U160" i="8"/>
  <c r="O163" i="8"/>
  <c r="D164" i="8"/>
  <c r="N160" i="8"/>
  <c r="G161" i="8"/>
  <c r="M188" i="1"/>
  <c r="D165" i="1" l="1"/>
  <c r="Q164" i="1"/>
  <c r="N164" i="1"/>
  <c r="Y163" i="1"/>
  <c r="R163" i="1"/>
  <c r="S163" i="1" s="1"/>
  <c r="T163" i="1" s="1"/>
  <c r="U163" i="1"/>
  <c r="AD163" i="1" s="1"/>
  <c r="W163" i="1"/>
  <c r="AA163" i="1"/>
  <c r="O163" i="1"/>
  <c r="F162" i="8"/>
  <c r="R162" i="8"/>
  <c r="T162" i="8" s="1"/>
  <c r="N161" i="8"/>
  <c r="G162" i="8"/>
  <c r="U161" i="8"/>
  <c r="P161" i="8"/>
  <c r="D165" i="8"/>
  <c r="O164" i="8"/>
  <c r="M189" i="1"/>
  <c r="Y164" i="1" l="1"/>
  <c r="R164" i="1"/>
  <c r="S164" i="1" s="1"/>
  <c r="T164" i="1" s="1"/>
  <c r="AA164" i="1"/>
  <c r="U164" i="1"/>
  <c r="AD164" i="1" s="1"/>
  <c r="W164" i="1"/>
  <c r="O164" i="1"/>
  <c r="D166" i="1"/>
  <c r="Q165" i="1"/>
  <c r="N165" i="1"/>
  <c r="F163" i="8"/>
  <c r="R163" i="8"/>
  <c r="T163" i="8" s="1"/>
  <c r="U162" i="8"/>
  <c r="P162" i="8"/>
  <c r="D166" i="8"/>
  <c r="O165" i="8"/>
  <c r="N162" i="8"/>
  <c r="G163" i="8"/>
  <c r="M190" i="1"/>
  <c r="D167" i="1" l="1"/>
  <c r="Q166" i="1"/>
  <c r="N166" i="1"/>
  <c r="Y165" i="1"/>
  <c r="R165" i="1"/>
  <c r="S165" i="1" s="1"/>
  <c r="T165" i="1" s="1"/>
  <c r="U165" i="1"/>
  <c r="AD165" i="1" s="1"/>
  <c r="W165" i="1"/>
  <c r="AA165" i="1"/>
  <c r="O165" i="1"/>
  <c r="F164" i="8"/>
  <c r="R164" i="8"/>
  <c r="T164" i="8" s="1"/>
  <c r="N163" i="8"/>
  <c r="G164" i="8"/>
  <c r="D167" i="8"/>
  <c r="O166" i="8"/>
  <c r="P163" i="8"/>
  <c r="U163" i="8"/>
  <c r="M191" i="1"/>
  <c r="Y166" i="1" l="1"/>
  <c r="R166" i="1"/>
  <c r="S166" i="1" s="1"/>
  <c r="T166" i="1" s="1"/>
  <c r="U166" i="1"/>
  <c r="AD166" i="1" s="1"/>
  <c r="W166" i="1"/>
  <c r="O166" i="1"/>
  <c r="AA166" i="1"/>
  <c r="D168" i="1"/>
  <c r="Q167" i="1"/>
  <c r="N167" i="1"/>
  <c r="F165" i="8"/>
  <c r="R165" i="8"/>
  <c r="T165" i="8" s="1"/>
  <c r="O167" i="8"/>
  <c r="D168" i="8"/>
  <c r="P164" i="8"/>
  <c r="U164" i="8"/>
  <c r="N164" i="8"/>
  <c r="G165" i="8"/>
  <c r="M192" i="1"/>
  <c r="D169" i="1" l="1"/>
  <c r="Q168" i="1"/>
  <c r="N168" i="1"/>
  <c r="Y167" i="1"/>
  <c r="R167" i="1"/>
  <c r="S167" i="1" s="1"/>
  <c r="T167" i="1" s="1"/>
  <c r="U167" i="1"/>
  <c r="AD167" i="1" s="1"/>
  <c r="W167" i="1"/>
  <c r="AA167" i="1"/>
  <c r="O167" i="1"/>
  <c r="F166" i="8"/>
  <c r="R166" i="8"/>
  <c r="T166" i="8" s="1"/>
  <c r="N165" i="8"/>
  <c r="G166" i="8"/>
  <c r="U165" i="8"/>
  <c r="P165" i="8"/>
  <c r="D169" i="8"/>
  <c r="O168" i="8"/>
  <c r="M193" i="1"/>
  <c r="Y168" i="1" l="1"/>
  <c r="R168" i="1"/>
  <c r="S168" i="1" s="1"/>
  <c r="T168" i="1" s="1"/>
  <c r="U168" i="1"/>
  <c r="AD168" i="1" s="1"/>
  <c r="W168" i="1"/>
  <c r="O168" i="1"/>
  <c r="AA168" i="1"/>
  <c r="D170" i="1"/>
  <c r="Q169" i="1"/>
  <c r="N169" i="1"/>
  <c r="F167" i="8"/>
  <c r="R167" i="8"/>
  <c r="T167" i="8" s="1"/>
  <c r="D170" i="8"/>
  <c r="O169" i="8"/>
  <c r="N166" i="8"/>
  <c r="G167" i="8"/>
  <c r="U166" i="8"/>
  <c r="P166" i="8"/>
  <c r="M194" i="1"/>
  <c r="D171" i="1" l="1"/>
  <c r="Q170" i="1"/>
  <c r="N170" i="1"/>
  <c r="Y169" i="1"/>
  <c r="R169" i="1"/>
  <c r="S169" i="1" s="1"/>
  <c r="T169" i="1" s="1"/>
  <c r="U169" i="1"/>
  <c r="AD169" i="1" s="1"/>
  <c r="W169" i="1"/>
  <c r="AA169" i="1"/>
  <c r="O169" i="1"/>
  <c r="F168" i="8"/>
  <c r="R168" i="8"/>
  <c r="T168" i="8" s="1"/>
  <c r="U167" i="8"/>
  <c r="P167" i="8"/>
  <c r="N167" i="8"/>
  <c r="G168" i="8"/>
  <c r="D171" i="8"/>
  <c r="O170" i="8"/>
  <c r="M195" i="1"/>
  <c r="Y170" i="1" l="1"/>
  <c r="R170" i="1"/>
  <c r="S170" i="1" s="1"/>
  <c r="T170" i="1" s="1"/>
  <c r="W170" i="1"/>
  <c r="AA170" i="1"/>
  <c r="U170" i="1"/>
  <c r="AD170" i="1" s="1"/>
  <c r="O170" i="1"/>
  <c r="D172" i="1"/>
  <c r="Q171" i="1"/>
  <c r="N171" i="1"/>
  <c r="F169" i="8"/>
  <c r="R169" i="8"/>
  <c r="T169" i="8" s="1"/>
  <c r="O171" i="8"/>
  <c r="D172" i="8"/>
  <c r="N168" i="8"/>
  <c r="G169" i="8"/>
  <c r="P168" i="8"/>
  <c r="U168" i="8"/>
  <c r="M196" i="1"/>
  <c r="D173" i="1" l="1"/>
  <c r="Q172" i="1"/>
  <c r="N172" i="1"/>
  <c r="Y171" i="1"/>
  <c r="R171" i="1"/>
  <c r="S171" i="1" s="1"/>
  <c r="T171" i="1" s="1"/>
  <c r="U171" i="1"/>
  <c r="AD171" i="1" s="1"/>
  <c r="W171" i="1"/>
  <c r="AA171" i="1"/>
  <c r="O171" i="1"/>
  <c r="F170" i="8"/>
  <c r="R170" i="8"/>
  <c r="T170" i="8" s="1"/>
  <c r="U169" i="8"/>
  <c r="P169" i="8"/>
  <c r="O172" i="8"/>
  <c r="D173" i="8"/>
  <c r="N169" i="8"/>
  <c r="G170" i="8"/>
  <c r="M197" i="1"/>
  <c r="Y172" i="1" l="1"/>
  <c r="R172" i="1"/>
  <c r="S172" i="1" s="1"/>
  <c r="T172" i="1" s="1"/>
  <c r="W172" i="1"/>
  <c r="AA172" i="1"/>
  <c r="U172" i="1"/>
  <c r="AD172" i="1" s="1"/>
  <c r="O172" i="1"/>
  <c r="D174" i="1"/>
  <c r="Q173" i="1"/>
  <c r="N173" i="1"/>
  <c r="F171" i="8"/>
  <c r="R171" i="8"/>
  <c r="T171" i="8" s="1"/>
  <c r="D174" i="8"/>
  <c r="O173" i="8"/>
  <c r="U170" i="8"/>
  <c r="P170" i="8"/>
  <c r="N170" i="8"/>
  <c r="G171" i="8"/>
  <c r="M198" i="1"/>
  <c r="D175" i="1" l="1"/>
  <c r="Q174" i="1"/>
  <c r="N174" i="1"/>
  <c r="Y173" i="1"/>
  <c r="R173" i="1"/>
  <c r="S173" i="1" s="1"/>
  <c r="T173" i="1" s="1"/>
  <c r="U173" i="1"/>
  <c r="AD173" i="1" s="1"/>
  <c r="W173" i="1"/>
  <c r="AA173" i="1"/>
  <c r="O173" i="1"/>
  <c r="F172" i="8"/>
  <c r="R172" i="8"/>
  <c r="T172" i="8" s="1"/>
  <c r="N171" i="8"/>
  <c r="G172" i="8"/>
  <c r="U171" i="8"/>
  <c r="P171" i="8"/>
  <c r="D175" i="8"/>
  <c r="O174" i="8"/>
  <c r="M199" i="1"/>
  <c r="Y174" i="1" l="1"/>
  <c r="R174" i="1"/>
  <c r="S174" i="1" s="1"/>
  <c r="T174" i="1" s="1"/>
  <c r="U174" i="1"/>
  <c r="AD174" i="1" s="1"/>
  <c r="W174" i="1"/>
  <c r="O174" i="1"/>
  <c r="AA174" i="1"/>
  <c r="D176" i="1"/>
  <c r="Q175" i="1"/>
  <c r="N175" i="1"/>
  <c r="F173" i="8"/>
  <c r="R173" i="8"/>
  <c r="T173" i="8" s="1"/>
  <c r="P172" i="8"/>
  <c r="U172" i="8"/>
  <c r="O175" i="8"/>
  <c r="D176" i="8"/>
  <c r="N172" i="8"/>
  <c r="G173" i="8"/>
  <c r="M200" i="1"/>
  <c r="D177" i="1" l="1"/>
  <c r="Q176" i="1"/>
  <c r="N176" i="1"/>
  <c r="Y175" i="1"/>
  <c r="R175" i="1"/>
  <c r="S175" i="1" s="1"/>
  <c r="T175" i="1" s="1"/>
  <c r="U175" i="1"/>
  <c r="AD175" i="1" s="1"/>
  <c r="W175" i="1"/>
  <c r="AA175" i="1"/>
  <c r="O175" i="1"/>
  <c r="F174" i="8"/>
  <c r="R174" i="8"/>
  <c r="T174" i="8" s="1"/>
  <c r="P173" i="8"/>
  <c r="U173" i="8"/>
  <c r="N173" i="8"/>
  <c r="G174" i="8"/>
  <c r="O176" i="8"/>
  <c r="D177" i="8"/>
  <c r="M201" i="1"/>
  <c r="Y176" i="1" l="1"/>
  <c r="R176" i="1"/>
  <c r="S176" i="1" s="1"/>
  <c r="T176" i="1" s="1"/>
  <c r="W176" i="1"/>
  <c r="O176" i="1"/>
  <c r="U176" i="1"/>
  <c r="AD176" i="1" s="1"/>
  <c r="AA176" i="1"/>
  <c r="D178" i="1"/>
  <c r="Q177" i="1"/>
  <c r="N177" i="1"/>
  <c r="F175" i="8"/>
  <c r="R175" i="8"/>
  <c r="T175" i="8" s="1"/>
  <c r="D178" i="8"/>
  <c r="O177" i="8"/>
  <c r="N174" i="8"/>
  <c r="G175" i="8"/>
  <c r="U174" i="8"/>
  <c r="P174" i="8"/>
  <c r="M202" i="1"/>
  <c r="D179" i="1" l="1"/>
  <c r="Q178" i="1"/>
  <c r="N178" i="1"/>
  <c r="Y177" i="1"/>
  <c r="R177" i="1"/>
  <c r="S177" i="1" s="1"/>
  <c r="T177" i="1" s="1"/>
  <c r="U177" i="1"/>
  <c r="AD177" i="1" s="1"/>
  <c r="W177" i="1"/>
  <c r="AA177" i="1"/>
  <c r="O177" i="1"/>
  <c r="F176" i="8"/>
  <c r="R176" i="8"/>
  <c r="T176" i="8" s="1"/>
  <c r="P175" i="8"/>
  <c r="U175" i="8"/>
  <c r="N175" i="8"/>
  <c r="G176" i="8"/>
  <c r="D179" i="8"/>
  <c r="O178" i="8"/>
  <c r="M203" i="1"/>
  <c r="Y178" i="1" l="1"/>
  <c r="R178" i="1"/>
  <c r="S178" i="1" s="1"/>
  <c r="T178" i="1" s="1"/>
  <c r="U178" i="1"/>
  <c r="AD178" i="1" s="1"/>
  <c r="W178" i="1"/>
  <c r="O178" i="1"/>
  <c r="AA178" i="1"/>
  <c r="D180" i="1"/>
  <c r="Q179" i="1"/>
  <c r="N179" i="1"/>
  <c r="F177" i="8"/>
  <c r="R177" i="8"/>
  <c r="T177" i="8" s="1"/>
  <c r="O179" i="8"/>
  <c r="D180" i="8"/>
  <c r="N176" i="8"/>
  <c r="G177" i="8"/>
  <c r="P176" i="8"/>
  <c r="U176" i="8"/>
  <c r="M204" i="1"/>
  <c r="D181" i="1" l="1"/>
  <c r="Q180" i="1"/>
  <c r="N180" i="1"/>
  <c r="Y179" i="1"/>
  <c r="R179" i="1"/>
  <c r="S179" i="1" s="1"/>
  <c r="T179" i="1" s="1"/>
  <c r="U179" i="1"/>
  <c r="AD179" i="1" s="1"/>
  <c r="W179" i="1"/>
  <c r="AA179" i="1"/>
  <c r="O179" i="1"/>
  <c r="F178" i="8"/>
  <c r="R178" i="8"/>
  <c r="T178" i="8" s="1"/>
  <c r="P177" i="8"/>
  <c r="U177" i="8"/>
  <c r="D181" i="8"/>
  <c r="O180" i="8"/>
  <c r="N177" i="8"/>
  <c r="G178" i="8"/>
  <c r="Y180" i="1" l="1"/>
  <c r="R180" i="1"/>
  <c r="S180" i="1" s="1"/>
  <c r="T180" i="1" s="1"/>
  <c r="W180" i="1"/>
  <c r="AA180" i="1"/>
  <c r="U180" i="1"/>
  <c r="AD180" i="1" s="1"/>
  <c r="O180" i="1"/>
  <c r="D182" i="1"/>
  <c r="Q181" i="1"/>
  <c r="N181" i="1"/>
  <c r="F179" i="8"/>
  <c r="R179" i="8"/>
  <c r="T179" i="8" s="1"/>
  <c r="N178" i="8"/>
  <c r="G179" i="8"/>
  <c r="D182" i="8"/>
  <c r="O181" i="8"/>
  <c r="U178" i="8"/>
  <c r="P178" i="8"/>
  <c r="M205" i="1"/>
  <c r="M206" i="1"/>
  <c r="D183" i="1" l="1"/>
  <c r="Q182" i="1"/>
  <c r="N182" i="1"/>
  <c r="Y181" i="1"/>
  <c r="R181" i="1"/>
  <c r="S181" i="1" s="1"/>
  <c r="T181" i="1" s="1"/>
  <c r="U181" i="1"/>
  <c r="AD181" i="1" s="1"/>
  <c r="W181" i="1"/>
  <c r="O181" i="1"/>
  <c r="AA181" i="1"/>
  <c r="F180" i="8"/>
  <c r="R180" i="8"/>
  <c r="T180" i="8" s="1"/>
  <c r="P179" i="8"/>
  <c r="U179" i="8"/>
  <c r="D183" i="8"/>
  <c r="O182" i="8"/>
  <c r="N179" i="8"/>
  <c r="G180" i="8"/>
  <c r="M207" i="1"/>
  <c r="M208" i="1"/>
  <c r="Y182" i="1" l="1"/>
  <c r="R182" i="1"/>
  <c r="S182" i="1" s="1"/>
  <c r="T182" i="1" s="1"/>
  <c r="U182" i="1"/>
  <c r="AD182" i="1" s="1"/>
  <c r="W182" i="1"/>
  <c r="O182" i="1"/>
  <c r="AA182" i="1"/>
  <c r="D184" i="1"/>
  <c r="Q183" i="1"/>
  <c r="N183" i="1"/>
  <c r="F181" i="8"/>
  <c r="R181" i="8"/>
  <c r="T181" i="8" s="1"/>
  <c r="N180" i="8"/>
  <c r="G181" i="8"/>
  <c r="O183" i="8"/>
  <c r="D184" i="8"/>
  <c r="P180" i="8"/>
  <c r="U180" i="8"/>
  <c r="M209" i="1"/>
  <c r="M210" i="1"/>
  <c r="D185" i="1" l="1"/>
  <c r="Q184" i="1"/>
  <c r="N184" i="1"/>
  <c r="Y183" i="1"/>
  <c r="R183" i="1"/>
  <c r="S183" i="1" s="1"/>
  <c r="T183" i="1" s="1"/>
  <c r="U183" i="1"/>
  <c r="AD183" i="1" s="1"/>
  <c r="W183" i="1"/>
  <c r="AA183" i="1"/>
  <c r="O183" i="1"/>
  <c r="F182" i="8"/>
  <c r="R182" i="8"/>
  <c r="T182" i="8" s="1"/>
  <c r="U181" i="8"/>
  <c r="P181" i="8"/>
  <c r="O184" i="8"/>
  <c r="D185" i="8"/>
  <c r="N181" i="8"/>
  <c r="G182" i="8"/>
  <c r="M211" i="1"/>
  <c r="M212" i="1"/>
  <c r="Y184" i="1" l="1"/>
  <c r="R184" i="1"/>
  <c r="S184" i="1" s="1"/>
  <c r="T184" i="1" s="1"/>
  <c r="U184" i="1"/>
  <c r="AD184" i="1" s="1"/>
  <c r="W184" i="1"/>
  <c r="O184" i="1"/>
  <c r="AA184" i="1"/>
  <c r="D186" i="1"/>
  <c r="Q185" i="1"/>
  <c r="N185" i="1"/>
  <c r="F183" i="8"/>
  <c r="R183" i="8"/>
  <c r="T183" i="8" s="1"/>
  <c r="N182" i="8"/>
  <c r="G183" i="8"/>
  <c r="U182" i="8"/>
  <c r="P182" i="8"/>
  <c r="D186" i="8"/>
  <c r="O185" i="8"/>
  <c r="D187" i="1" l="1"/>
  <c r="Q186" i="1"/>
  <c r="N186" i="1"/>
  <c r="Y185" i="1"/>
  <c r="R185" i="1"/>
  <c r="S185" i="1" s="1"/>
  <c r="T185" i="1" s="1"/>
  <c r="U185" i="1"/>
  <c r="AD185" i="1" s="1"/>
  <c r="W185" i="1"/>
  <c r="AA185" i="1"/>
  <c r="O185" i="1"/>
  <c r="F184" i="8"/>
  <c r="R184" i="8"/>
  <c r="T184" i="8" s="1"/>
  <c r="D187" i="8"/>
  <c r="O186" i="8"/>
  <c r="N183" i="8"/>
  <c r="G184" i="8"/>
  <c r="U183" i="8"/>
  <c r="P183" i="8"/>
  <c r="M213" i="1"/>
  <c r="Y186" i="1" l="1"/>
  <c r="R186" i="1"/>
  <c r="S186" i="1" s="1"/>
  <c r="T186" i="1" s="1"/>
  <c r="U186" i="1"/>
  <c r="AD186" i="1" s="1"/>
  <c r="O186" i="1"/>
  <c r="AA186" i="1"/>
  <c r="W186" i="1"/>
  <c r="D188" i="1"/>
  <c r="Q187" i="1"/>
  <c r="N187" i="1"/>
  <c r="F185" i="8"/>
  <c r="R185" i="8"/>
  <c r="T185" i="8" s="1"/>
  <c r="P184" i="8"/>
  <c r="U184" i="8"/>
  <c r="N184" i="8"/>
  <c r="G185" i="8"/>
  <c r="O187" i="8"/>
  <c r="D188" i="8"/>
  <c r="M214" i="1"/>
  <c r="D189" i="1" l="1"/>
  <c r="Q188" i="1"/>
  <c r="N188" i="1"/>
  <c r="Y187" i="1"/>
  <c r="R187" i="1"/>
  <c r="S187" i="1" s="1"/>
  <c r="T187" i="1" s="1"/>
  <c r="U187" i="1"/>
  <c r="AD187" i="1" s="1"/>
  <c r="W187" i="1"/>
  <c r="AA187" i="1"/>
  <c r="O187" i="1"/>
  <c r="F186" i="8"/>
  <c r="R186" i="8"/>
  <c r="T186" i="8" s="1"/>
  <c r="O188" i="8"/>
  <c r="D189" i="8"/>
  <c r="U185" i="8"/>
  <c r="P185" i="8"/>
  <c r="N185" i="8"/>
  <c r="G186" i="8"/>
  <c r="M215" i="1"/>
  <c r="Y188" i="1" l="1"/>
  <c r="R188" i="1"/>
  <c r="S188" i="1" s="1"/>
  <c r="T188" i="1" s="1"/>
  <c r="U188" i="1"/>
  <c r="AD188" i="1" s="1"/>
  <c r="W188" i="1"/>
  <c r="O188" i="1"/>
  <c r="AA188" i="1"/>
  <c r="D190" i="1"/>
  <c r="Q189" i="1"/>
  <c r="N189" i="1"/>
  <c r="F187" i="8"/>
  <c r="R187" i="8"/>
  <c r="T187" i="8" s="1"/>
  <c r="N186" i="8"/>
  <c r="G187" i="8"/>
  <c r="D190" i="8"/>
  <c r="O189" i="8"/>
  <c r="U186" i="8"/>
  <c r="P186" i="8"/>
  <c r="M216" i="1"/>
  <c r="D191" i="1" l="1"/>
  <c r="Q190" i="1"/>
  <c r="N190" i="1"/>
  <c r="Y189" i="1"/>
  <c r="R189" i="1"/>
  <c r="S189" i="1" s="1"/>
  <c r="T189" i="1" s="1"/>
  <c r="U189" i="1"/>
  <c r="AD189" i="1" s="1"/>
  <c r="W189" i="1"/>
  <c r="AA189" i="1"/>
  <c r="O189" i="1"/>
  <c r="F188" i="8"/>
  <c r="R188" i="8"/>
  <c r="T188" i="8" s="1"/>
  <c r="U187" i="8"/>
  <c r="P187" i="8"/>
  <c r="D191" i="8"/>
  <c r="O190" i="8"/>
  <c r="N187" i="8"/>
  <c r="G188" i="8"/>
  <c r="M217" i="1"/>
  <c r="Y190" i="1" l="1"/>
  <c r="R190" i="1"/>
  <c r="S190" i="1" s="1"/>
  <c r="T190" i="1" s="1"/>
  <c r="U190" i="1"/>
  <c r="AD190" i="1" s="1"/>
  <c r="W190" i="1"/>
  <c r="AA190" i="1"/>
  <c r="O190" i="1"/>
  <c r="D192" i="1"/>
  <c r="Q191" i="1"/>
  <c r="N191" i="1"/>
  <c r="F189" i="8"/>
  <c r="R189" i="8"/>
  <c r="T189" i="8" s="1"/>
  <c r="N188" i="8"/>
  <c r="G189" i="8"/>
  <c r="O191" i="8"/>
  <c r="D192" i="8"/>
  <c r="P188" i="8"/>
  <c r="U188" i="8"/>
  <c r="M218" i="1"/>
  <c r="D193" i="1" l="1"/>
  <c r="Q192" i="1"/>
  <c r="N192" i="1"/>
  <c r="Y191" i="1"/>
  <c r="R191" i="1"/>
  <c r="S191" i="1" s="1"/>
  <c r="T191" i="1" s="1"/>
  <c r="U191" i="1"/>
  <c r="AD191" i="1" s="1"/>
  <c r="W191" i="1"/>
  <c r="O191" i="1"/>
  <c r="AA191" i="1"/>
  <c r="F190" i="8"/>
  <c r="R190" i="8"/>
  <c r="T190" i="8" s="1"/>
  <c r="N189" i="8"/>
  <c r="G190" i="8"/>
  <c r="P189" i="8"/>
  <c r="U189" i="8"/>
  <c r="O192" i="8"/>
  <c r="D193" i="8"/>
  <c r="M219" i="1"/>
  <c r="Y192" i="1" l="1"/>
  <c r="R192" i="1"/>
  <c r="S192" i="1" s="1"/>
  <c r="T192" i="1" s="1"/>
  <c r="U192" i="1"/>
  <c r="AD192" i="1" s="1"/>
  <c r="W192" i="1"/>
  <c r="AA192" i="1"/>
  <c r="O192" i="1"/>
  <c r="D194" i="1"/>
  <c r="Q193" i="1"/>
  <c r="N193" i="1"/>
  <c r="F191" i="8"/>
  <c r="R191" i="8"/>
  <c r="T191" i="8" s="1"/>
  <c r="D194" i="8"/>
  <c r="O193" i="8"/>
  <c r="U190" i="8"/>
  <c r="P190" i="8"/>
  <c r="N190" i="8"/>
  <c r="G191" i="8"/>
  <c r="D195" i="1" l="1"/>
  <c r="Q194" i="1"/>
  <c r="N194" i="1"/>
  <c r="Y193" i="1"/>
  <c r="R193" i="1"/>
  <c r="S193" i="1" s="1"/>
  <c r="T193" i="1" s="1"/>
  <c r="U193" i="1"/>
  <c r="AD193" i="1" s="1"/>
  <c r="W193" i="1"/>
  <c r="AA193" i="1"/>
  <c r="O193" i="1"/>
  <c r="F192" i="8"/>
  <c r="R192" i="8"/>
  <c r="T192" i="8" s="1"/>
  <c r="N191" i="8"/>
  <c r="G192" i="8"/>
  <c r="P191" i="8"/>
  <c r="U191" i="8"/>
  <c r="D195" i="8"/>
  <c r="O194" i="8"/>
  <c r="M220" i="1"/>
  <c r="M221" i="1"/>
  <c r="Y194" i="1" l="1"/>
  <c r="R194" i="1"/>
  <c r="S194" i="1" s="1"/>
  <c r="T194" i="1" s="1"/>
  <c r="W194" i="1"/>
  <c r="AA194" i="1"/>
  <c r="O194" i="1"/>
  <c r="U194" i="1"/>
  <c r="AD194" i="1" s="1"/>
  <c r="D196" i="1"/>
  <c r="Q195" i="1"/>
  <c r="N195" i="1"/>
  <c r="F193" i="8"/>
  <c r="R193" i="8"/>
  <c r="T193" i="8" s="1"/>
  <c r="P192" i="8"/>
  <c r="U192" i="8"/>
  <c r="O195" i="8"/>
  <c r="D196" i="8"/>
  <c r="N192" i="8"/>
  <c r="G193" i="8"/>
  <c r="Y195" i="1" l="1"/>
  <c r="R195" i="1"/>
  <c r="S195" i="1" s="1"/>
  <c r="T195" i="1" s="1"/>
  <c r="U195" i="1"/>
  <c r="AD195" i="1" s="1"/>
  <c r="W195" i="1"/>
  <c r="O195" i="1"/>
  <c r="AA195" i="1"/>
  <c r="D197" i="1"/>
  <c r="Q196" i="1"/>
  <c r="N196" i="1"/>
  <c r="F194" i="8"/>
  <c r="R194" i="8"/>
  <c r="T194" i="8" s="1"/>
  <c r="N193" i="8"/>
  <c r="G194" i="8"/>
  <c r="U193" i="8"/>
  <c r="P193" i="8"/>
  <c r="D197" i="8"/>
  <c r="O196" i="8"/>
  <c r="M222" i="1"/>
  <c r="M223" i="1"/>
  <c r="D198" i="1" l="1"/>
  <c r="Q197" i="1"/>
  <c r="N197" i="1"/>
  <c r="Y196" i="1"/>
  <c r="R196" i="1"/>
  <c r="S196" i="1" s="1"/>
  <c r="T196" i="1" s="1"/>
  <c r="U196" i="1"/>
  <c r="AD196" i="1" s="1"/>
  <c r="W196" i="1"/>
  <c r="AA196" i="1"/>
  <c r="O196" i="1"/>
  <c r="F195" i="8"/>
  <c r="R195" i="8"/>
  <c r="T195" i="8" s="1"/>
  <c r="D198" i="8"/>
  <c r="O197" i="8"/>
  <c r="U194" i="8"/>
  <c r="P194" i="8"/>
  <c r="N194" i="8"/>
  <c r="G195" i="8"/>
  <c r="Y197" i="1" l="1"/>
  <c r="R197" i="1"/>
  <c r="S197" i="1" s="1"/>
  <c r="T197" i="1" s="1"/>
  <c r="U197" i="1"/>
  <c r="AD197" i="1" s="1"/>
  <c r="AA197" i="1"/>
  <c r="W197" i="1"/>
  <c r="O197" i="1"/>
  <c r="D199" i="1"/>
  <c r="Q198" i="1"/>
  <c r="N198" i="1"/>
  <c r="F196" i="8"/>
  <c r="R196" i="8"/>
  <c r="T196" i="8" s="1"/>
  <c r="N195" i="8"/>
  <c r="G196" i="8"/>
  <c r="P195" i="8"/>
  <c r="U195" i="8"/>
  <c r="O198" i="8"/>
  <c r="D199" i="8"/>
  <c r="M224" i="1"/>
  <c r="M225" i="1"/>
  <c r="D200" i="1" l="1"/>
  <c r="Q199" i="1"/>
  <c r="N199" i="1"/>
  <c r="Y198" i="1"/>
  <c r="R198" i="1"/>
  <c r="S198" i="1" s="1"/>
  <c r="T198" i="1" s="1"/>
  <c r="U198" i="1"/>
  <c r="AD198" i="1" s="1"/>
  <c r="W198" i="1"/>
  <c r="O198" i="1"/>
  <c r="AA198" i="1"/>
  <c r="F197" i="8"/>
  <c r="R197" i="8"/>
  <c r="T197" i="8" s="1"/>
  <c r="D200" i="8"/>
  <c r="O199" i="8"/>
  <c r="P196" i="8"/>
  <c r="U196" i="8"/>
  <c r="N196" i="8"/>
  <c r="G197" i="8"/>
  <c r="M226" i="1"/>
  <c r="M227" i="1"/>
  <c r="Y199" i="1" l="1"/>
  <c r="R199" i="1"/>
  <c r="S199" i="1" s="1"/>
  <c r="T199" i="1" s="1"/>
  <c r="U199" i="1"/>
  <c r="AD199" i="1" s="1"/>
  <c r="O199" i="1"/>
  <c r="W199" i="1"/>
  <c r="AA199" i="1"/>
  <c r="D201" i="1"/>
  <c r="Q200" i="1"/>
  <c r="N200" i="1"/>
  <c r="F198" i="8"/>
  <c r="R198" i="8"/>
  <c r="T198" i="8" s="1"/>
  <c r="G198" i="8"/>
  <c r="N197" i="8"/>
  <c r="U197" i="8"/>
  <c r="P197" i="8"/>
  <c r="D201" i="8"/>
  <c r="O200" i="8"/>
  <c r="M228" i="1"/>
  <c r="M229" i="1"/>
  <c r="D202" i="1" l="1"/>
  <c r="Q201" i="1"/>
  <c r="N201" i="1"/>
  <c r="Y200" i="1"/>
  <c r="R200" i="1"/>
  <c r="S200" i="1" s="1"/>
  <c r="T200" i="1" s="1"/>
  <c r="U200" i="1"/>
  <c r="AD200" i="1" s="1"/>
  <c r="W200" i="1"/>
  <c r="O200" i="1"/>
  <c r="AA200" i="1"/>
  <c r="F199" i="8"/>
  <c r="R199" i="8"/>
  <c r="T199" i="8" s="1"/>
  <c r="P198" i="8"/>
  <c r="U198" i="8"/>
  <c r="D202" i="8"/>
  <c r="O201" i="8"/>
  <c r="N198" i="8"/>
  <c r="G199" i="8"/>
  <c r="M230" i="1"/>
  <c r="M231" i="1"/>
  <c r="Y201" i="1" l="1"/>
  <c r="R201" i="1"/>
  <c r="S201" i="1" s="1"/>
  <c r="T201" i="1" s="1"/>
  <c r="U201" i="1"/>
  <c r="AD201" i="1" s="1"/>
  <c r="W201" i="1"/>
  <c r="AA201" i="1"/>
  <c r="O201" i="1"/>
  <c r="D203" i="1"/>
  <c r="Q202" i="1"/>
  <c r="N202" i="1"/>
  <c r="F200" i="8"/>
  <c r="R200" i="8"/>
  <c r="T200" i="8" s="1"/>
  <c r="N199" i="8"/>
  <c r="G200" i="8"/>
  <c r="O202" i="8"/>
  <c r="D203" i="8"/>
  <c r="P199" i="8"/>
  <c r="U199" i="8"/>
  <c r="D204" i="1" l="1"/>
  <c r="Q203" i="1"/>
  <c r="N203" i="1"/>
  <c r="Y202" i="1"/>
  <c r="R202" i="1"/>
  <c r="S202" i="1" s="1"/>
  <c r="T202" i="1" s="1"/>
  <c r="U202" i="1"/>
  <c r="AD202" i="1" s="1"/>
  <c r="W202" i="1"/>
  <c r="O202" i="1"/>
  <c r="AA202" i="1"/>
  <c r="F201" i="8"/>
  <c r="R201" i="8"/>
  <c r="T201" i="8" s="1"/>
  <c r="P200" i="8"/>
  <c r="U200" i="8"/>
  <c r="D204" i="8"/>
  <c r="O203" i="8"/>
  <c r="N200" i="8"/>
  <c r="G201" i="8"/>
  <c r="M232" i="1"/>
  <c r="M233" i="1"/>
  <c r="Y203" i="1" l="1"/>
  <c r="R203" i="1"/>
  <c r="S203" i="1" s="1"/>
  <c r="T203" i="1" s="1"/>
  <c r="U203" i="1"/>
  <c r="AD203" i="1" s="1"/>
  <c r="W203" i="1"/>
  <c r="AA203" i="1"/>
  <c r="O203" i="1"/>
  <c r="D205" i="1"/>
  <c r="Q204" i="1"/>
  <c r="N204" i="1"/>
  <c r="F202" i="8"/>
  <c r="R202" i="8"/>
  <c r="T202" i="8" s="1"/>
  <c r="N201" i="8"/>
  <c r="G202" i="8"/>
  <c r="D205" i="8"/>
  <c r="O204" i="8"/>
  <c r="U201" i="8"/>
  <c r="P201" i="8"/>
  <c r="M234" i="1"/>
  <c r="D206" i="1" l="1"/>
  <c r="Q205" i="1"/>
  <c r="N205" i="1"/>
  <c r="Y204" i="1"/>
  <c r="R204" i="1"/>
  <c r="S204" i="1" s="1"/>
  <c r="T204" i="1" s="1"/>
  <c r="U204" i="1"/>
  <c r="AD204" i="1" s="1"/>
  <c r="W204" i="1"/>
  <c r="O204" i="1"/>
  <c r="AA204" i="1"/>
  <c r="F203" i="8"/>
  <c r="R203" i="8"/>
  <c r="T203" i="8" s="1"/>
  <c r="N202" i="8"/>
  <c r="G203" i="8"/>
  <c r="P202" i="8"/>
  <c r="U202" i="8"/>
  <c r="D206" i="8"/>
  <c r="O205" i="8"/>
  <c r="M235" i="1"/>
  <c r="Y205" i="1" l="1"/>
  <c r="R205" i="1"/>
  <c r="S205" i="1" s="1"/>
  <c r="T205" i="1" s="1"/>
  <c r="W205" i="1"/>
  <c r="AA205" i="1"/>
  <c r="U205" i="1"/>
  <c r="AD205" i="1" s="1"/>
  <c r="O205" i="1"/>
  <c r="D207" i="1"/>
  <c r="Q206" i="1"/>
  <c r="N206" i="1"/>
  <c r="F204" i="8"/>
  <c r="R204" i="8"/>
  <c r="T204" i="8" s="1"/>
  <c r="N203" i="8"/>
  <c r="G204" i="8"/>
  <c r="O206" i="8"/>
  <c r="D207" i="8"/>
  <c r="P203" i="8"/>
  <c r="U203" i="8"/>
  <c r="M236" i="1"/>
  <c r="D208" i="1" l="1"/>
  <c r="Q207" i="1"/>
  <c r="N207" i="1"/>
  <c r="Y206" i="1"/>
  <c r="R206" i="1"/>
  <c r="S206" i="1" s="1"/>
  <c r="T206" i="1" s="1"/>
  <c r="U206" i="1"/>
  <c r="AD206" i="1" s="1"/>
  <c r="W206" i="1"/>
  <c r="O206" i="1"/>
  <c r="AA206" i="1"/>
  <c r="F205" i="8"/>
  <c r="R205" i="8"/>
  <c r="T205" i="8" s="1"/>
  <c r="P204" i="8"/>
  <c r="U204" i="8"/>
  <c r="D208" i="8"/>
  <c r="O207" i="8"/>
  <c r="N204" i="8"/>
  <c r="G205" i="8"/>
  <c r="M237" i="1"/>
  <c r="Y207" i="1" l="1"/>
  <c r="R207" i="1"/>
  <c r="S207" i="1" s="1"/>
  <c r="T207" i="1" s="1"/>
  <c r="U207" i="1"/>
  <c r="AD207" i="1" s="1"/>
  <c r="W207" i="1"/>
  <c r="AA207" i="1"/>
  <c r="O207" i="1"/>
  <c r="D209" i="1"/>
  <c r="Q208" i="1"/>
  <c r="N208" i="1"/>
  <c r="G206" i="8"/>
  <c r="H205" i="8"/>
  <c r="H206" i="8" s="1"/>
  <c r="D209" i="8"/>
  <c r="O208" i="8"/>
  <c r="U205" i="8"/>
  <c r="P205" i="8"/>
  <c r="M238" i="1"/>
  <c r="D210" i="1" l="1"/>
  <c r="Q209" i="1"/>
  <c r="N209" i="1"/>
  <c r="Y208" i="1"/>
  <c r="R208" i="1"/>
  <c r="S208" i="1" s="1"/>
  <c r="T208" i="1" s="1"/>
  <c r="U208" i="1"/>
  <c r="AD208" i="1" s="1"/>
  <c r="W208" i="1"/>
  <c r="O208" i="1"/>
  <c r="AA208" i="1"/>
  <c r="F206" i="8"/>
  <c r="F207" i="8" s="1"/>
  <c r="D210" i="8"/>
  <c r="O209" i="8"/>
  <c r="G207" i="8"/>
  <c r="H207" i="8" s="1"/>
  <c r="N206" i="8"/>
  <c r="N205" i="8"/>
  <c r="M239" i="1"/>
  <c r="Y209" i="1" l="1"/>
  <c r="R209" i="1"/>
  <c r="S209" i="1" s="1"/>
  <c r="T209" i="1" s="1"/>
  <c r="U209" i="1"/>
  <c r="AD209" i="1" s="1"/>
  <c r="W209" i="1"/>
  <c r="AA209" i="1"/>
  <c r="O209" i="1"/>
  <c r="D211" i="1"/>
  <c r="Q210" i="1"/>
  <c r="N210" i="1"/>
  <c r="F208" i="8"/>
  <c r="R207" i="8"/>
  <c r="T207" i="8" s="1"/>
  <c r="R206" i="8"/>
  <c r="T206" i="8" s="1"/>
  <c r="U206" i="8" s="1"/>
  <c r="R208" i="8"/>
  <c r="T208" i="8" s="1"/>
  <c r="P206" i="8"/>
  <c r="N207" i="8"/>
  <c r="G208" i="8"/>
  <c r="D211" i="8"/>
  <c r="O210" i="8"/>
  <c r="M240" i="1"/>
  <c r="D212" i="1" l="1"/>
  <c r="Q211" i="1"/>
  <c r="N211" i="1"/>
  <c r="Y210" i="1"/>
  <c r="R210" i="1"/>
  <c r="S210" i="1" s="1"/>
  <c r="T210" i="1" s="1"/>
  <c r="U210" i="1"/>
  <c r="AD210" i="1" s="1"/>
  <c r="O210" i="1"/>
  <c r="W210" i="1"/>
  <c r="AA210" i="1"/>
  <c r="G209" i="8"/>
  <c r="O211" i="8"/>
  <c r="D212" i="8"/>
  <c r="P207" i="8"/>
  <c r="U207" i="8"/>
  <c r="H208" i="8"/>
  <c r="M241" i="1"/>
  <c r="Y211" i="1" l="1"/>
  <c r="R211" i="1"/>
  <c r="S211" i="1" s="1"/>
  <c r="T211" i="1" s="1"/>
  <c r="U211" i="1"/>
  <c r="AD211" i="1" s="1"/>
  <c r="W211" i="1"/>
  <c r="O211" i="1"/>
  <c r="AA211" i="1"/>
  <c r="D213" i="1"/>
  <c r="Q212" i="1"/>
  <c r="N212" i="1"/>
  <c r="F209" i="8"/>
  <c r="P208" i="8"/>
  <c r="U208" i="8"/>
  <c r="D213" i="8"/>
  <c r="O212" i="8"/>
  <c r="G210" i="8"/>
  <c r="H209" i="8"/>
  <c r="N208" i="8"/>
  <c r="M242" i="1"/>
  <c r="D214" i="1" l="1"/>
  <c r="Q213" i="1"/>
  <c r="N213" i="1"/>
  <c r="Y212" i="1"/>
  <c r="R212" i="1"/>
  <c r="S212" i="1" s="1"/>
  <c r="T212" i="1" s="1"/>
  <c r="U212" i="1"/>
  <c r="AD212" i="1" s="1"/>
  <c r="AA212" i="1"/>
  <c r="W212" i="1"/>
  <c r="O212" i="1"/>
  <c r="F210" i="8"/>
  <c r="R209" i="8"/>
  <c r="T209" i="8" s="1"/>
  <c r="N209" i="8"/>
  <c r="G211" i="8"/>
  <c r="D214" i="8"/>
  <c r="O213" i="8"/>
  <c r="P209" i="8"/>
  <c r="U209" i="8"/>
  <c r="H210" i="8"/>
  <c r="M243" i="1"/>
  <c r="Y213" i="1" l="1"/>
  <c r="R213" i="1"/>
  <c r="S213" i="1" s="1"/>
  <c r="T213" i="1" s="1"/>
  <c r="U213" i="1"/>
  <c r="AD213" i="1" s="1"/>
  <c r="W213" i="1"/>
  <c r="AA213" i="1"/>
  <c r="O213" i="1"/>
  <c r="D215" i="1"/>
  <c r="Q214" i="1"/>
  <c r="N214" i="1"/>
  <c r="F211" i="8"/>
  <c r="F212" i="8" s="1"/>
  <c r="R210" i="8"/>
  <c r="T210" i="8" s="1"/>
  <c r="U210" i="8" s="1"/>
  <c r="P210" i="8"/>
  <c r="O214" i="8"/>
  <c r="D215" i="8"/>
  <c r="G212" i="8"/>
  <c r="H211" i="8"/>
  <c r="N210" i="8"/>
  <c r="M244" i="1"/>
  <c r="Y214" i="1" l="1"/>
  <c r="R214" i="1"/>
  <c r="S214" i="1" s="1"/>
  <c r="T214" i="1" s="1"/>
  <c r="W214" i="1"/>
  <c r="U214" i="1"/>
  <c r="AD214" i="1" s="1"/>
  <c r="AA214" i="1"/>
  <c r="O214" i="1"/>
  <c r="D216" i="1"/>
  <c r="Q215" i="1"/>
  <c r="N215" i="1"/>
  <c r="R212" i="8"/>
  <c r="T212" i="8" s="1"/>
  <c r="R211" i="8"/>
  <c r="T211" i="8" s="1"/>
  <c r="U211" i="8" s="1"/>
  <c r="N211" i="8"/>
  <c r="G213" i="8"/>
  <c r="O215" i="8"/>
  <c r="D216" i="8"/>
  <c r="P211" i="8"/>
  <c r="H212" i="8"/>
  <c r="M245" i="1"/>
  <c r="D217" i="1" l="1"/>
  <c r="Q216" i="1"/>
  <c r="N216" i="1"/>
  <c r="Y215" i="1"/>
  <c r="R215" i="1"/>
  <c r="S215" i="1" s="1"/>
  <c r="T215" i="1" s="1"/>
  <c r="U215" i="1"/>
  <c r="AD215" i="1" s="1"/>
  <c r="W215" i="1"/>
  <c r="AA215" i="1"/>
  <c r="O215" i="1"/>
  <c r="F213" i="8"/>
  <c r="P212" i="8"/>
  <c r="U212" i="8"/>
  <c r="D217" i="8"/>
  <c r="O216" i="8"/>
  <c r="H213" i="8"/>
  <c r="H214" i="8" s="1"/>
  <c r="H215" i="8" s="1"/>
  <c r="H216" i="8" s="1"/>
  <c r="H217" i="8" s="1"/>
  <c r="H218" i="8" s="1"/>
  <c r="H219" i="8" s="1"/>
  <c r="N212" i="8"/>
  <c r="M246" i="1"/>
  <c r="Y216" i="1" l="1"/>
  <c r="R216" i="1"/>
  <c r="S216" i="1" s="1"/>
  <c r="T216" i="1" s="1"/>
  <c r="AA216" i="1"/>
  <c r="U216" i="1"/>
  <c r="AD216" i="1" s="1"/>
  <c r="W216" i="1"/>
  <c r="O216" i="1"/>
  <c r="D218" i="1"/>
  <c r="Q217" i="1"/>
  <c r="N217" i="1"/>
  <c r="F214" i="8"/>
  <c r="R213" i="8"/>
  <c r="T213" i="8" s="1"/>
  <c r="G214" i="8"/>
  <c r="N214" i="8" s="1"/>
  <c r="N213" i="8"/>
  <c r="D218" i="8"/>
  <c r="O217" i="8"/>
  <c r="P213" i="8"/>
  <c r="U213" i="8"/>
  <c r="M247" i="1"/>
  <c r="D219" i="1" l="1"/>
  <c r="Q218" i="1"/>
  <c r="N218" i="1"/>
  <c r="Y217" i="1"/>
  <c r="R217" i="1"/>
  <c r="S217" i="1" s="1"/>
  <c r="T217" i="1" s="1"/>
  <c r="U217" i="1"/>
  <c r="AD217" i="1" s="1"/>
  <c r="W217" i="1"/>
  <c r="O217" i="1"/>
  <c r="AA217" i="1"/>
  <c r="G215" i="8"/>
  <c r="F215" i="8"/>
  <c r="F216" i="8" s="1"/>
  <c r="R215" i="8"/>
  <c r="T215" i="8" s="1"/>
  <c r="R214" i="8"/>
  <c r="T214" i="8" s="1"/>
  <c r="U214" i="8" s="1"/>
  <c r="P214" i="8"/>
  <c r="D219" i="8"/>
  <c r="O218" i="8"/>
  <c r="N215" i="8"/>
  <c r="G216" i="8"/>
  <c r="M248" i="1"/>
  <c r="Y218" i="1" l="1"/>
  <c r="R218" i="1"/>
  <c r="S218" i="1" s="1"/>
  <c r="T218" i="1" s="1"/>
  <c r="U218" i="1"/>
  <c r="AD218" i="1" s="1"/>
  <c r="W218" i="1"/>
  <c r="AA218" i="1"/>
  <c r="O218" i="1"/>
  <c r="D220" i="1"/>
  <c r="Q219" i="1"/>
  <c r="N219" i="1"/>
  <c r="F217" i="8"/>
  <c r="R216" i="8"/>
  <c r="T216" i="8" s="1"/>
  <c r="R217" i="8"/>
  <c r="T217" i="8" s="1"/>
  <c r="N216" i="8"/>
  <c r="G217" i="8"/>
  <c r="P215" i="8"/>
  <c r="U215" i="8"/>
  <c r="O219" i="8"/>
  <c r="D220" i="8"/>
  <c r="M249" i="1"/>
  <c r="D221" i="1" l="1"/>
  <c r="Q220" i="1"/>
  <c r="N220" i="1"/>
  <c r="Y219" i="1"/>
  <c r="R219" i="1"/>
  <c r="S219" i="1" s="1"/>
  <c r="T219" i="1" s="1"/>
  <c r="U219" i="1"/>
  <c r="AD219" i="1" s="1"/>
  <c r="W219" i="1"/>
  <c r="O219" i="1"/>
  <c r="AA219" i="1"/>
  <c r="F218" i="8"/>
  <c r="R218" i="8"/>
  <c r="T218" i="8" s="1"/>
  <c r="D221" i="8"/>
  <c r="O220" i="8"/>
  <c r="P216" i="8"/>
  <c r="U216" i="8"/>
  <c r="N217" i="8"/>
  <c r="G218" i="8"/>
  <c r="M250" i="1"/>
  <c r="Y220" i="1" l="1"/>
  <c r="R220" i="1"/>
  <c r="S220" i="1" s="1"/>
  <c r="T220" i="1" s="1"/>
  <c r="O220" i="1"/>
  <c r="W220" i="1"/>
  <c r="AA220" i="1"/>
  <c r="U220" i="1"/>
  <c r="AD220" i="1" s="1"/>
  <c r="D222" i="1"/>
  <c r="Q221" i="1"/>
  <c r="N221" i="1"/>
  <c r="F219" i="8"/>
  <c r="R219" i="8"/>
  <c r="T219" i="8" s="1"/>
  <c r="N218" i="8"/>
  <c r="G219" i="8"/>
  <c r="P217" i="8"/>
  <c r="U217" i="8"/>
  <c r="D222" i="8"/>
  <c r="O221" i="8"/>
  <c r="M251" i="1"/>
  <c r="D223" i="1" l="1"/>
  <c r="Q222" i="1"/>
  <c r="N222" i="1"/>
  <c r="Y221" i="1"/>
  <c r="R221" i="1"/>
  <c r="S221" i="1" s="1"/>
  <c r="T221" i="1" s="1"/>
  <c r="U221" i="1"/>
  <c r="AD221" i="1" s="1"/>
  <c r="W221" i="1"/>
  <c r="O221" i="1"/>
  <c r="AA221" i="1"/>
  <c r="F220" i="8"/>
  <c r="R220" i="8"/>
  <c r="T220" i="8" s="1"/>
  <c r="U218" i="8"/>
  <c r="P218" i="8"/>
  <c r="O222" i="8"/>
  <c r="D223" i="8"/>
  <c r="G220" i="8"/>
  <c r="N219" i="8"/>
  <c r="M253" i="1"/>
  <c r="M252" i="1"/>
  <c r="Y222" i="1" l="1"/>
  <c r="R222" i="1"/>
  <c r="S222" i="1" s="1"/>
  <c r="T222" i="1" s="1"/>
  <c r="U222" i="1"/>
  <c r="AD222" i="1" s="1"/>
  <c r="W222" i="1"/>
  <c r="O222" i="1"/>
  <c r="AA222" i="1"/>
  <c r="D224" i="1"/>
  <c r="Q223" i="1"/>
  <c r="N223" i="1"/>
  <c r="G221" i="8"/>
  <c r="H220" i="8"/>
  <c r="H221" i="8" s="1"/>
  <c r="P219" i="8"/>
  <c r="U219" i="8"/>
  <c r="O223" i="8"/>
  <c r="D224" i="8"/>
  <c r="D225" i="1" l="1"/>
  <c r="Q224" i="1"/>
  <c r="N224" i="1"/>
  <c r="Y223" i="1"/>
  <c r="R223" i="1"/>
  <c r="S223" i="1" s="1"/>
  <c r="T223" i="1" s="1"/>
  <c r="O223" i="1"/>
  <c r="AA223" i="1"/>
  <c r="U223" i="1"/>
  <c r="AD223" i="1" s="1"/>
  <c r="W223" i="1"/>
  <c r="F221" i="8"/>
  <c r="F222" i="8" s="1"/>
  <c r="D225" i="8"/>
  <c r="O224" i="8"/>
  <c r="P220" i="8"/>
  <c r="U220" i="8"/>
  <c r="H222" i="8"/>
  <c r="N221" i="8"/>
  <c r="G222" i="8"/>
  <c r="N220" i="8"/>
  <c r="Y224" i="1" l="1"/>
  <c r="R224" i="1"/>
  <c r="S224" i="1" s="1"/>
  <c r="T224" i="1" s="1"/>
  <c r="W224" i="1"/>
  <c r="U224" i="1"/>
  <c r="AD224" i="1" s="1"/>
  <c r="AA224" i="1"/>
  <c r="O224" i="1"/>
  <c r="D226" i="1"/>
  <c r="Q225" i="1"/>
  <c r="N225" i="1"/>
  <c r="F223" i="8"/>
  <c r="R222" i="8"/>
  <c r="T222" i="8" s="1"/>
  <c r="R221" i="8"/>
  <c r="T221" i="8" s="1"/>
  <c r="U221" i="8" s="1"/>
  <c r="R223" i="8"/>
  <c r="T223" i="8" s="1"/>
  <c r="P221" i="8"/>
  <c r="N222" i="8"/>
  <c r="G223" i="8"/>
  <c r="D226" i="8"/>
  <c r="O225" i="8"/>
  <c r="D227" i="1" l="1"/>
  <c r="Q226" i="1"/>
  <c r="N226" i="1"/>
  <c r="Y225" i="1"/>
  <c r="R225" i="1"/>
  <c r="S225" i="1" s="1"/>
  <c r="T225" i="1" s="1"/>
  <c r="U225" i="1"/>
  <c r="AD225" i="1" s="1"/>
  <c r="O225" i="1"/>
  <c r="W225" i="1"/>
  <c r="AA225" i="1"/>
  <c r="O226" i="8"/>
  <c r="D227" i="8"/>
  <c r="U222" i="8"/>
  <c r="P222" i="8"/>
  <c r="G224" i="8"/>
  <c r="H223" i="8"/>
  <c r="Y226" i="1" l="1"/>
  <c r="R226" i="1"/>
  <c r="S226" i="1" s="1"/>
  <c r="T226" i="1" s="1"/>
  <c r="O226" i="1"/>
  <c r="U226" i="1"/>
  <c r="AD226" i="1" s="1"/>
  <c r="W226" i="1"/>
  <c r="AA226" i="1"/>
  <c r="D228" i="1"/>
  <c r="Q227" i="1"/>
  <c r="N227" i="1"/>
  <c r="F224" i="8"/>
  <c r="N223" i="8"/>
  <c r="G225" i="8"/>
  <c r="D228" i="8"/>
  <c r="O227" i="8"/>
  <c r="H224" i="8"/>
  <c r="P223" i="8"/>
  <c r="U223" i="8"/>
  <c r="D229" i="1" l="1"/>
  <c r="Q228" i="1"/>
  <c r="N228" i="1"/>
  <c r="Y227" i="1"/>
  <c r="R227" i="1"/>
  <c r="S227" i="1" s="1"/>
  <c r="T227" i="1" s="1"/>
  <c r="U227" i="1"/>
  <c r="AD227" i="1" s="1"/>
  <c r="W227" i="1"/>
  <c r="AA227" i="1"/>
  <c r="O227" i="1"/>
  <c r="H225" i="8"/>
  <c r="F225" i="8"/>
  <c r="F226" i="8" s="1"/>
  <c r="R224" i="8"/>
  <c r="T224" i="8" s="1"/>
  <c r="O228" i="8"/>
  <c r="D229" i="8"/>
  <c r="P224" i="8"/>
  <c r="U224" i="8"/>
  <c r="H226" i="8"/>
  <c r="N225" i="8"/>
  <c r="G226" i="8"/>
  <c r="N224" i="8"/>
  <c r="Y228" i="1" l="1"/>
  <c r="R228" i="1"/>
  <c r="S228" i="1" s="1"/>
  <c r="T228" i="1" s="1"/>
  <c r="U228" i="1"/>
  <c r="AD228" i="1" s="1"/>
  <c r="W228" i="1"/>
  <c r="AA228" i="1"/>
  <c r="O228" i="1"/>
  <c r="D230" i="1"/>
  <c r="Q229" i="1"/>
  <c r="N229" i="1"/>
  <c r="F227" i="8"/>
  <c r="R226" i="8"/>
  <c r="T226" i="8" s="1"/>
  <c r="R225" i="8"/>
  <c r="T225" i="8" s="1"/>
  <c r="U225" i="8" s="1"/>
  <c r="R227" i="8"/>
  <c r="T227" i="8" s="1"/>
  <c r="D230" i="8"/>
  <c r="O229" i="8"/>
  <c r="N226" i="8"/>
  <c r="G227" i="8"/>
  <c r="P225" i="8"/>
  <c r="Y229" i="1" l="1"/>
  <c r="R229" i="1"/>
  <c r="S229" i="1" s="1"/>
  <c r="T229" i="1" s="1"/>
  <c r="U229" i="1"/>
  <c r="AD229" i="1" s="1"/>
  <c r="W229" i="1"/>
  <c r="O229" i="1"/>
  <c r="AA229" i="1"/>
  <c r="D231" i="1"/>
  <c r="Q230" i="1"/>
  <c r="N230" i="1"/>
  <c r="U226" i="8"/>
  <c r="P226" i="8"/>
  <c r="G228" i="8"/>
  <c r="O230" i="8"/>
  <c r="D231" i="8"/>
  <c r="H227" i="8"/>
  <c r="D232" i="1" l="1"/>
  <c r="Q231" i="1"/>
  <c r="N231" i="1"/>
  <c r="Y230" i="1"/>
  <c r="R230" i="1"/>
  <c r="S230" i="1" s="1"/>
  <c r="T230" i="1" s="1"/>
  <c r="U230" i="1"/>
  <c r="AD230" i="1" s="1"/>
  <c r="W230" i="1"/>
  <c r="AA230" i="1"/>
  <c r="O230" i="1"/>
  <c r="H228" i="8"/>
  <c r="F228" i="8"/>
  <c r="N227" i="8"/>
  <c r="O231" i="8"/>
  <c r="D232" i="8"/>
  <c r="N228" i="8"/>
  <c r="G229" i="8"/>
  <c r="H229" i="8" s="1"/>
  <c r="P227" i="8"/>
  <c r="U227" i="8"/>
  <c r="Y231" i="1" l="1"/>
  <c r="R231" i="1"/>
  <c r="S231" i="1" s="1"/>
  <c r="T231" i="1" s="1"/>
  <c r="W231" i="1"/>
  <c r="AA231" i="1"/>
  <c r="O231" i="1"/>
  <c r="U231" i="1"/>
  <c r="AD231" i="1" s="1"/>
  <c r="D233" i="1"/>
  <c r="Q232" i="1"/>
  <c r="N232" i="1"/>
  <c r="F229" i="8"/>
  <c r="F230" i="8" s="1"/>
  <c r="R229" i="8"/>
  <c r="T229" i="8" s="1"/>
  <c r="R228" i="8"/>
  <c r="T228" i="8" s="1"/>
  <c r="U228" i="8" s="1"/>
  <c r="R230" i="8"/>
  <c r="T230" i="8" s="1"/>
  <c r="P228" i="8"/>
  <c r="H230" i="8"/>
  <c r="N229" i="8"/>
  <c r="G230" i="8"/>
  <c r="D233" i="8"/>
  <c r="O232" i="8"/>
  <c r="D234" i="1" l="1"/>
  <c r="Q233" i="1"/>
  <c r="N233" i="1"/>
  <c r="Y232" i="1"/>
  <c r="R232" i="1"/>
  <c r="S232" i="1" s="1"/>
  <c r="T232" i="1" s="1"/>
  <c r="U232" i="1"/>
  <c r="AD232" i="1" s="1"/>
  <c r="W232" i="1"/>
  <c r="O232" i="1"/>
  <c r="AA232" i="1"/>
  <c r="F231" i="8"/>
  <c r="R231" i="8"/>
  <c r="T231" i="8" s="1"/>
  <c r="D234" i="8"/>
  <c r="O233" i="8"/>
  <c r="U229" i="8"/>
  <c r="P229" i="8"/>
  <c r="N230" i="8"/>
  <c r="G231" i="8"/>
  <c r="Y233" i="1" l="1"/>
  <c r="R233" i="1"/>
  <c r="S233" i="1" s="1"/>
  <c r="T233" i="1" s="1"/>
  <c r="U233" i="1"/>
  <c r="AD233" i="1" s="1"/>
  <c r="W233" i="1"/>
  <c r="AA233" i="1"/>
  <c r="O233" i="1"/>
  <c r="D235" i="1"/>
  <c r="Q234" i="1"/>
  <c r="N234" i="1"/>
  <c r="O234" i="8"/>
  <c r="D235" i="8"/>
  <c r="U230" i="8"/>
  <c r="P230" i="8"/>
  <c r="G232" i="8"/>
  <c r="H231" i="8"/>
  <c r="D236" i="1" l="1"/>
  <c r="Q235" i="1"/>
  <c r="N235" i="1"/>
  <c r="Y234" i="1"/>
  <c r="R234" i="1"/>
  <c r="S234" i="1" s="1"/>
  <c r="T234" i="1" s="1"/>
  <c r="U234" i="1"/>
  <c r="AD234" i="1" s="1"/>
  <c r="W234" i="1"/>
  <c r="O234" i="1"/>
  <c r="AA234" i="1"/>
  <c r="F232" i="8"/>
  <c r="N231" i="8"/>
  <c r="G233" i="8"/>
  <c r="P231" i="8"/>
  <c r="U231" i="8"/>
  <c r="O235" i="8"/>
  <c r="D236" i="8"/>
  <c r="H232" i="8"/>
  <c r="N232" i="8" s="1"/>
  <c r="Y235" i="1" l="1"/>
  <c r="R235" i="1"/>
  <c r="S235" i="1" s="1"/>
  <c r="T235" i="1" s="1"/>
  <c r="U235" i="1"/>
  <c r="AD235" i="1" s="1"/>
  <c r="W235" i="1"/>
  <c r="O235" i="1"/>
  <c r="AA235" i="1"/>
  <c r="D237" i="1"/>
  <c r="Q236" i="1"/>
  <c r="N236" i="1"/>
  <c r="F233" i="8"/>
  <c r="R232" i="8"/>
  <c r="T232" i="8" s="1"/>
  <c r="U232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P232" i="8"/>
  <c r="D237" i="8"/>
  <c r="O236" i="8"/>
  <c r="N233" i="8"/>
  <c r="D238" i="1" l="1"/>
  <c r="Q237" i="1"/>
  <c r="N237" i="1"/>
  <c r="Y236" i="1"/>
  <c r="R236" i="1"/>
  <c r="S236" i="1" s="1"/>
  <c r="T236" i="1" s="1"/>
  <c r="O236" i="1"/>
  <c r="U236" i="1"/>
  <c r="AD236" i="1" s="1"/>
  <c r="W236" i="1"/>
  <c r="AA236" i="1"/>
  <c r="G234" i="8"/>
  <c r="F234" i="8"/>
  <c r="F235" i="8" s="1"/>
  <c r="R234" i="8"/>
  <c r="T234" i="8" s="1"/>
  <c r="R233" i="8"/>
  <c r="T233" i="8" s="1"/>
  <c r="U233" i="8" s="1"/>
  <c r="N234" i="8"/>
  <c r="G235" i="8"/>
  <c r="D238" i="8"/>
  <c r="O237" i="8"/>
  <c r="P233" i="8"/>
  <c r="Y237" i="1" l="1"/>
  <c r="R237" i="1"/>
  <c r="S237" i="1" s="1"/>
  <c r="T237" i="1" s="1"/>
  <c r="U237" i="1"/>
  <c r="AD237" i="1" s="1"/>
  <c r="W237" i="1"/>
  <c r="O237" i="1"/>
  <c r="AA237" i="1"/>
  <c r="D239" i="1"/>
  <c r="Q238" i="1"/>
  <c r="N238" i="1"/>
  <c r="F236" i="8"/>
  <c r="R235" i="8"/>
  <c r="T235" i="8" s="1"/>
  <c r="R236" i="8"/>
  <c r="T236" i="8" s="1"/>
  <c r="N235" i="8"/>
  <c r="G236" i="8"/>
  <c r="U234" i="8"/>
  <c r="P234" i="8"/>
  <c r="O238" i="8"/>
  <c r="D239" i="8"/>
  <c r="D240" i="1" l="1"/>
  <c r="Q239" i="1"/>
  <c r="N239" i="1"/>
  <c r="Y238" i="1"/>
  <c r="R238" i="1"/>
  <c r="S238" i="1" s="1"/>
  <c r="T238" i="1" s="1"/>
  <c r="U238" i="1"/>
  <c r="AD238" i="1" s="1"/>
  <c r="W238" i="1"/>
  <c r="AA238" i="1"/>
  <c r="O238" i="1"/>
  <c r="F237" i="8"/>
  <c r="R237" i="8"/>
  <c r="T237" i="8" s="1"/>
  <c r="O239" i="8"/>
  <c r="D240" i="8"/>
  <c r="P235" i="8"/>
  <c r="U235" i="8"/>
  <c r="G237" i="8"/>
  <c r="N236" i="8"/>
  <c r="Y239" i="1" l="1"/>
  <c r="R239" i="1"/>
  <c r="S239" i="1" s="1"/>
  <c r="T239" i="1" s="1"/>
  <c r="O239" i="1"/>
  <c r="U239" i="1"/>
  <c r="AD239" i="1" s="1"/>
  <c r="W239" i="1"/>
  <c r="AA239" i="1"/>
  <c r="D241" i="1"/>
  <c r="Q240" i="1"/>
  <c r="N240" i="1"/>
  <c r="F238" i="8"/>
  <c r="R238" i="8"/>
  <c r="T238" i="8" s="1"/>
  <c r="D241" i="8"/>
  <c r="O240" i="8"/>
  <c r="N237" i="8"/>
  <c r="G238" i="8"/>
  <c r="P236" i="8"/>
  <c r="U236" i="8"/>
  <c r="D242" i="1" l="1"/>
  <c r="Q241" i="1"/>
  <c r="N241" i="1"/>
  <c r="Y240" i="1"/>
  <c r="R240" i="1"/>
  <c r="S240" i="1" s="1"/>
  <c r="T240" i="1" s="1"/>
  <c r="O240" i="1"/>
  <c r="AA240" i="1"/>
  <c r="U240" i="1"/>
  <c r="AD240" i="1" s="1"/>
  <c r="W240" i="1"/>
  <c r="F239" i="8"/>
  <c r="R239" i="8"/>
  <c r="T239" i="8" s="1"/>
  <c r="U237" i="8"/>
  <c r="P237" i="8"/>
  <c r="N238" i="8"/>
  <c r="G239" i="8"/>
  <c r="D242" i="8"/>
  <c r="O241" i="8"/>
  <c r="Y241" i="1" l="1"/>
  <c r="R241" i="1"/>
  <c r="S241" i="1" s="1"/>
  <c r="T241" i="1" s="1"/>
  <c r="U241" i="1"/>
  <c r="AD241" i="1" s="1"/>
  <c r="W241" i="1"/>
  <c r="O241" i="1"/>
  <c r="AA241" i="1"/>
  <c r="D243" i="1"/>
  <c r="Q242" i="1"/>
  <c r="N242" i="1"/>
  <c r="F240" i="8"/>
  <c r="R240" i="8"/>
  <c r="T240" i="8" s="1"/>
  <c r="O242" i="8"/>
  <c r="D243" i="8"/>
  <c r="U238" i="8"/>
  <c r="P238" i="8"/>
  <c r="N239" i="8"/>
  <c r="G240" i="8"/>
  <c r="D244" i="1" l="1"/>
  <c r="Q243" i="1"/>
  <c r="N243" i="1"/>
  <c r="Y242" i="1"/>
  <c r="R242" i="1"/>
  <c r="S242" i="1" s="1"/>
  <c r="T242" i="1" s="1"/>
  <c r="U242" i="1"/>
  <c r="AD242" i="1" s="1"/>
  <c r="W242" i="1"/>
  <c r="AA242" i="1"/>
  <c r="O242" i="1"/>
  <c r="F241" i="8"/>
  <c r="R241" i="8"/>
  <c r="T241" i="8" s="1"/>
  <c r="G241" i="8"/>
  <c r="N240" i="8"/>
  <c r="P239" i="8"/>
  <c r="U239" i="8"/>
  <c r="O243" i="8"/>
  <c r="D244" i="8"/>
  <c r="Y243" i="1" l="1"/>
  <c r="R243" i="1"/>
  <c r="S243" i="1" s="1"/>
  <c r="T243" i="1" s="1"/>
  <c r="U243" i="1"/>
  <c r="AD243" i="1" s="1"/>
  <c r="W243" i="1"/>
  <c r="O243" i="1"/>
  <c r="AA243" i="1"/>
  <c r="D245" i="1"/>
  <c r="Q244" i="1"/>
  <c r="N244" i="1"/>
  <c r="F242" i="8"/>
  <c r="R242" i="8"/>
  <c r="T242" i="8" s="1"/>
  <c r="P240" i="8"/>
  <c r="U240" i="8"/>
  <c r="D245" i="8"/>
  <c r="O244" i="8"/>
  <c r="N241" i="8"/>
  <c r="G242" i="8"/>
  <c r="D246" i="1" l="1"/>
  <c r="Q245" i="1"/>
  <c r="N245" i="1"/>
  <c r="Y244" i="1"/>
  <c r="R244" i="1"/>
  <c r="S244" i="1" s="1"/>
  <c r="T244" i="1" s="1"/>
  <c r="U244" i="1"/>
  <c r="AD244" i="1" s="1"/>
  <c r="W244" i="1"/>
  <c r="AA244" i="1"/>
  <c r="O244" i="1"/>
  <c r="F243" i="8"/>
  <c r="R243" i="8"/>
  <c r="T243" i="8" s="1"/>
  <c r="N242" i="8"/>
  <c r="G243" i="8"/>
  <c r="D246" i="8"/>
  <c r="O245" i="8"/>
  <c r="U241" i="8"/>
  <c r="P241" i="8"/>
  <c r="Y245" i="1" l="1"/>
  <c r="R245" i="1"/>
  <c r="S245" i="1" s="1"/>
  <c r="T245" i="1" s="1"/>
  <c r="U245" i="1"/>
  <c r="AD245" i="1" s="1"/>
  <c r="W245" i="1"/>
  <c r="AA245" i="1"/>
  <c r="O245" i="1"/>
  <c r="D247" i="1"/>
  <c r="Q246" i="1"/>
  <c r="N246" i="1"/>
  <c r="F244" i="8"/>
  <c r="R244" i="8"/>
  <c r="T244" i="8" s="1"/>
  <c r="U242" i="8"/>
  <c r="P242" i="8"/>
  <c r="O246" i="8"/>
  <c r="D247" i="8"/>
  <c r="N243" i="8"/>
  <c r="G244" i="8"/>
  <c r="D248" i="1" l="1"/>
  <c r="Q247" i="1"/>
  <c r="N247" i="1"/>
  <c r="Y246" i="1"/>
  <c r="R246" i="1"/>
  <c r="S246" i="1" s="1"/>
  <c r="T246" i="1" s="1"/>
  <c r="U246" i="1"/>
  <c r="AD246" i="1" s="1"/>
  <c r="W246" i="1"/>
  <c r="AA246" i="1"/>
  <c r="O246" i="1"/>
  <c r="F245" i="8"/>
  <c r="R245" i="8"/>
  <c r="T245" i="8" s="1"/>
  <c r="G245" i="8"/>
  <c r="N244" i="8"/>
  <c r="O247" i="8"/>
  <c r="D248" i="8"/>
  <c r="P243" i="8"/>
  <c r="U243" i="8"/>
  <c r="Y247" i="1" l="1"/>
  <c r="R247" i="1"/>
  <c r="S247" i="1" s="1"/>
  <c r="T247" i="1" s="1"/>
  <c r="U247" i="1"/>
  <c r="AD247" i="1" s="1"/>
  <c r="W247" i="1"/>
  <c r="O247" i="1"/>
  <c r="AA247" i="1"/>
  <c r="D249" i="1"/>
  <c r="Q248" i="1"/>
  <c r="N248" i="1"/>
  <c r="F246" i="8"/>
  <c r="R246" i="8"/>
  <c r="T246" i="8" s="1"/>
  <c r="P244" i="8"/>
  <c r="U244" i="8"/>
  <c r="D249" i="8"/>
  <c r="O248" i="8"/>
  <c r="N245" i="8"/>
  <c r="G246" i="8"/>
  <c r="Y248" i="1" l="1"/>
  <c r="R248" i="1"/>
  <c r="S248" i="1" s="1"/>
  <c r="T248" i="1" s="1"/>
  <c r="U248" i="1"/>
  <c r="AD248" i="1" s="1"/>
  <c r="W248" i="1"/>
  <c r="AA248" i="1"/>
  <c r="O248" i="1"/>
  <c r="D250" i="1"/>
  <c r="Q249" i="1"/>
  <c r="N249" i="1"/>
  <c r="F247" i="8"/>
  <c r="R247" i="8"/>
  <c r="T247" i="8" s="1"/>
  <c r="N246" i="8"/>
  <c r="G247" i="8"/>
  <c r="D250" i="8"/>
  <c r="O249" i="8"/>
  <c r="U245" i="8"/>
  <c r="P245" i="8"/>
  <c r="D251" i="1" l="1"/>
  <c r="Q250" i="1"/>
  <c r="N250" i="1"/>
  <c r="Y249" i="1"/>
  <c r="R249" i="1"/>
  <c r="S249" i="1" s="1"/>
  <c r="T249" i="1" s="1"/>
  <c r="U249" i="1"/>
  <c r="AD249" i="1" s="1"/>
  <c r="W249" i="1"/>
  <c r="O249" i="1"/>
  <c r="AA249" i="1"/>
  <c r="F248" i="8"/>
  <c r="R248" i="8"/>
  <c r="T248" i="8" s="1"/>
  <c r="U246" i="8"/>
  <c r="P246" i="8"/>
  <c r="O250" i="8"/>
  <c r="D251" i="8"/>
  <c r="N247" i="8"/>
  <c r="G248" i="8"/>
  <c r="Y250" i="1" l="1"/>
  <c r="R250" i="1"/>
  <c r="S250" i="1" s="1"/>
  <c r="T250" i="1" s="1"/>
  <c r="U250" i="1"/>
  <c r="AD250" i="1" s="1"/>
  <c r="W250" i="1"/>
  <c r="AA250" i="1"/>
  <c r="O250" i="1"/>
  <c r="D252" i="1"/>
  <c r="Q251" i="1"/>
  <c r="N251" i="1"/>
  <c r="F249" i="8"/>
  <c r="R249" i="8"/>
  <c r="T249" i="8" s="1"/>
  <c r="N248" i="8"/>
  <c r="G249" i="8"/>
  <c r="O251" i="8"/>
  <c r="D252" i="8"/>
  <c r="P247" i="8"/>
  <c r="U247" i="8"/>
  <c r="D253" i="1" l="1"/>
  <c r="Q252" i="1"/>
  <c r="N252" i="1"/>
  <c r="Y251" i="1"/>
  <c r="R251" i="1"/>
  <c r="S251" i="1" s="1"/>
  <c r="T251" i="1" s="1"/>
  <c r="U251" i="1"/>
  <c r="W251" i="1"/>
  <c r="O251" i="1"/>
  <c r="AA251" i="1"/>
  <c r="F250" i="8"/>
  <c r="R250" i="8"/>
  <c r="T250" i="8" s="1"/>
  <c r="D253" i="8"/>
  <c r="O252" i="8"/>
  <c r="N249" i="8"/>
  <c r="G250" i="8"/>
  <c r="P248" i="8"/>
  <c r="U248" i="8"/>
  <c r="Q253" i="1" l="1"/>
  <c r="D255" i="1"/>
  <c r="N253" i="1"/>
  <c r="Y252" i="1"/>
  <c r="R252" i="1"/>
  <c r="S252" i="1" s="1"/>
  <c r="T252" i="1" s="1"/>
  <c r="AA252" i="1"/>
  <c r="U252" i="1"/>
  <c r="AD252" i="1" s="1"/>
  <c r="W252" i="1"/>
  <c r="O252" i="1"/>
  <c r="AD251" i="1"/>
  <c r="F251" i="8"/>
  <c r="R251" i="8"/>
  <c r="T251" i="8" s="1"/>
  <c r="U249" i="8"/>
  <c r="P249" i="8"/>
  <c r="N250" i="8"/>
  <c r="G251" i="8"/>
  <c r="D255" i="8"/>
  <c r="O253" i="8"/>
  <c r="W256" i="1" l="1"/>
  <c r="W253" i="1"/>
  <c r="W255" i="1" s="1"/>
  <c r="R253" i="1"/>
  <c r="AA253" i="1"/>
  <c r="U253" i="1"/>
  <c r="Y253" i="1"/>
  <c r="Y255" i="1" s="1"/>
  <c r="D256" i="1"/>
  <c r="F252" i="8"/>
  <c r="R252" i="8"/>
  <c r="C255" i="8"/>
  <c r="C259" i="8"/>
  <c r="C258" i="8"/>
  <c r="C257" i="8"/>
  <c r="C256" i="8"/>
  <c r="U250" i="8"/>
  <c r="P250" i="8"/>
  <c r="N251" i="8"/>
  <c r="G252" i="8"/>
  <c r="W257" i="1" l="1"/>
  <c r="Y261" i="1"/>
  <c r="W259" i="1"/>
  <c r="W260" i="1" s="1"/>
  <c r="W261" i="1"/>
  <c r="D257" i="1"/>
  <c r="C256" i="1"/>
  <c r="Y257" i="1"/>
  <c r="AD253" i="1"/>
  <c r="U257" i="1"/>
  <c r="U255" i="1"/>
  <c r="U256" i="1"/>
  <c r="Y256" i="1"/>
  <c r="Y259" i="1" s="1"/>
  <c r="Y260" i="1" s="1"/>
  <c r="R255" i="1"/>
  <c r="S253" i="1"/>
  <c r="T253" i="1" s="1"/>
  <c r="AA255" i="1"/>
  <c r="AA256" i="1"/>
  <c r="AA257" i="1"/>
  <c r="F253" i="8"/>
  <c r="T252" i="8"/>
  <c r="R255" i="8"/>
  <c r="R253" i="8"/>
  <c r="T253" i="8" s="1"/>
  <c r="N252" i="8"/>
  <c r="G253" i="8"/>
  <c r="N253" i="8" s="1"/>
  <c r="P251" i="8"/>
  <c r="U251" i="8"/>
  <c r="W262" i="1" l="1"/>
  <c r="W263" i="1" s="1"/>
  <c r="W264" i="1" s="1"/>
  <c r="W265" i="1" s="1"/>
  <c r="W266" i="1" s="1"/>
  <c r="W267" i="1" s="1"/>
  <c r="W268" i="1" s="1"/>
  <c r="W269" i="1" s="1"/>
  <c r="W270" i="1" s="1"/>
  <c r="AA259" i="1"/>
  <c r="AA260" i="1" s="1"/>
  <c r="AA261" i="1"/>
  <c r="AA262" i="1" s="1"/>
  <c r="AA263" i="1" s="1"/>
  <c r="AA264" i="1" s="1"/>
  <c r="AA265" i="1" s="1"/>
  <c r="AA266" i="1" s="1"/>
  <c r="AA267" i="1" s="1"/>
  <c r="AA268" i="1" s="1"/>
  <c r="AA269" i="1" s="1"/>
  <c r="AA270" i="1" s="1"/>
  <c r="T256" i="1"/>
  <c r="T255" i="1"/>
  <c r="T258" i="1" s="1"/>
  <c r="U259" i="1"/>
  <c r="U260" i="1" s="1"/>
  <c r="U261" i="1"/>
  <c r="U262" i="1" s="1"/>
  <c r="U263" i="1" s="1"/>
  <c r="U264" i="1" s="1"/>
  <c r="U265" i="1" s="1"/>
  <c r="U266" i="1" s="1"/>
  <c r="U267" i="1" s="1"/>
  <c r="U268" i="1" s="1"/>
  <c r="U269" i="1" s="1"/>
  <c r="U270" i="1" s="1"/>
  <c r="Y262" i="1"/>
  <c r="Y263" i="1" s="1"/>
  <c r="Y264" i="1" s="1"/>
  <c r="Y265" i="1" s="1"/>
  <c r="Y266" i="1" s="1"/>
  <c r="Y267" i="1" s="1"/>
  <c r="Y268" i="1" s="1"/>
  <c r="Y269" i="1" s="1"/>
  <c r="Y270" i="1" s="1"/>
  <c r="AD255" i="1"/>
  <c r="AD258" i="1" s="1"/>
  <c r="AD256" i="1"/>
  <c r="D258" i="1"/>
  <c r="C257" i="1"/>
  <c r="P252" i="8"/>
  <c r="U252" i="8"/>
  <c r="D259" i="1" l="1"/>
  <c r="C259" i="1" s="1"/>
  <c r="C258" i="1"/>
  <c r="P253" i="8"/>
  <c r="U253" i="8" l="1"/>
  <c r="S255" i="8"/>
  <c r="U256" i="8" l="1"/>
  <c r="U255" i="8"/>
  <c r="U258" i="8" s="1"/>
</calcChain>
</file>

<file path=xl/sharedStrings.xml><?xml version="1.0" encoding="utf-8"?>
<sst xmlns="http://schemas.openxmlformats.org/spreadsheetml/2006/main" count="1159" uniqueCount="365">
  <si>
    <t>Time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</si>
  <si>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</si>
  <si>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</si>
  <si>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</si>
  <si>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</si>
  <si>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</si>
  <si>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</si>
  <si>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</si>
  <si>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</si>
  <si>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</si>
  <si>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</si>
  <si>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</si>
  <si>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</si>
  <si>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</si>
  <si>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</si>
  <si>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</si>
  <si>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</si>
  <si>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</si>
  <si>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</si>
  <si>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</si>
  <si>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</si>
  <si>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</si>
  <si>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</si>
  <si>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</si>
  <si>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</si>
  <si>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</si>
  <si>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</si>
  <si>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</si>
  <si>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</si>
  <si>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</si>
  <si>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</si>
  <si>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</si>
  <si>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</si>
  <si>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</si>
  <si>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</si>
  <si>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</si>
  <si>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</si>
  <si>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</si>
  <si>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</si>
  <si>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</si>
  <si>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</si>
  <si>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</si>
  <si>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</si>
  <si>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</si>
  <si>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</si>
  <si>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</si>
  <si>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</si>
  <si>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</si>
  <si>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</si>
  <si>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</si>
  <si>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</si>
  <si>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</si>
  <si>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</si>
  <si>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</si>
  <si>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</si>
  <si>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</si>
  <si>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</si>
  <si>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</si>
  <si>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</si>
  <si>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</si>
  <si>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</si>
  <si>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</si>
  <si>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</si>
  <si>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</si>
  <si>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</si>
  <si>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</si>
  <si>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</si>
  <si>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</si>
  <si>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</si>
  <si>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</si>
  <si>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</si>
  <si>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</si>
  <si>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</si>
  <si>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</si>
  <si>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</si>
  <si>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</si>
  <si>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</si>
  <si>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</si>
  <si>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</si>
  <si>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</si>
  <si>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</si>
  <si>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</si>
  <si>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</si>
  <si>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</si>
  <si>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</si>
  <si>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</si>
  <si>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</si>
  <si>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</si>
  <si>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</si>
  <si>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</si>
  <si>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</si>
  <si>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</si>
  <si>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</si>
  <si>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</si>
  <si>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</si>
  <si>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</si>
  <si>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</si>
  <si>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</si>
  <si>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</si>
  <si>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</si>
  <si>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</si>
  <si>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</si>
  <si>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</si>
  <si>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</si>
  <si>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</si>
  <si>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</si>
  <si>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</si>
  <si>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</si>
  <si>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</si>
  <si>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</si>
  <si>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</si>
  <si>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</si>
  <si>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</si>
  <si>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</si>
  <si>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</si>
  <si>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</si>
  <si>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</si>
  <si>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</si>
  <si>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</si>
  <si>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</si>
  <si>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</si>
  <si>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</si>
  <si>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</si>
  <si>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</si>
  <si>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</si>
  <si>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</si>
  <si>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</si>
  <si>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</si>
  <si>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</si>
  <si>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</si>
  <si>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</si>
  <si>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</si>
  <si>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</si>
  <si>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</si>
  <si>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</si>
  <si>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</si>
  <si>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</si>
  <si>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</si>
  <si>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</si>
  <si>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</si>
  <si>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</si>
  <si>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</si>
  <si>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</si>
  <si>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</si>
  <si>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</si>
  <si>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</si>
  <si>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</si>
  <si>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</si>
  <si>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</si>
  <si>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</si>
  <si>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</si>
  <si>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</si>
  <si>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</si>
  <si>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</si>
  <si>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</si>
  <si>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</si>
  <si>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</si>
  <si>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</si>
  <si>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</si>
  <si>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</si>
  <si>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</si>
  <si>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</si>
  <si>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</si>
  <si>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</si>
  <si>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</si>
  <si>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</si>
  <si>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</si>
  <si>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</si>
  <si>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</si>
  <si>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</si>
  <si>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</si>
  <si>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</si>
  <si>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</si>
  <si>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</si>
  <si>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</si>
  <si>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</si>
  <si>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</si>
  <si>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</si>
  <si>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</si>
  <si>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</si>
  <si>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</si>
  <si>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</si>
  <si>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</si>
  <si>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</si>
  <si>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</si>
  <si>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</si>
  <si>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</si>
  <si>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</si>
  <si>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</si>
  <si>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</si>
  <si>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</si>
  <si>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</si>
  <si>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</si>
  <si>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</si>
  <si>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</si>
  <si>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</si>
  <si>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</si>
  <si>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</si>
  <si>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</si>
  <si>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</si>
  <si>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</si>
  <si>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</si>
  <si>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</si>
  <si>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</si>
  <si>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</si>
  <si>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</si>
  <si>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</si>
  <si>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</si>
  <si>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</si>
  <si>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</si>
  <si>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</si>
  <si>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</si>
  <si>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</si>
  <si>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</si>
  <si>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</si>
  <si>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</si>
  <si>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</si>
  <si>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</si>
  <si>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</si>
  <si>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</si>
  <si>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</si>
  <si>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</si>
  <si>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</si>
  <si>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</si>
  <si>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</si>
  <si>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</si>
  <si>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</si>
  <si>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</si>
  <si>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</si>
  <si>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</si>
  <si>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</si>
  <si>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</si>
  <si>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</si>
  <si>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</si>
  <si>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</si>
  <si>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</si>
  <si>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</si>
  <si>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</si>
  <si>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</si>
  <si>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</si>
  <si>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</si>
  <si>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</si>
  <si>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</si>
  <si>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</si>
  <si>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</si>
  <si>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</si>
  <si>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</si>
  <si>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</si>
  <si>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</si>
  <si>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</si>
  <si>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</si>
  <si>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CLI</t>
  </si>
  <si>
    <t>BC</t>
  </si>
  <si>
    <t>https://stats.oecd.org/Index.aspx?DataSetCode=MEI_CLI&amp;_ga=2.82117462.1984391524.1545939234-360188356.1545939234#</t>
  </si>
  <si>
    <t>https://stats.oecd.org/Index.aspx?</t>
  </si>
  <si>
    <t>Date</t>
  </si>
  <si>
    <t>Open</t>
  </si>
  <si>
    <t>High</t>
  </si>
  <si>
    <t>Low</t>
  </si>
  <si>
    <t>Close</t>
  </si>
  <si>
    <t>Adj Close</t>
  </si>
  <si>
    <t>Volume</t>
  </si>
  <si>
    <t>IPC</t>
  </si>
  <si>
    <t>IPC_base_100</t>
  </si>
  <si>
    <t>Portafolio</t>
  </si>
  <si>
    <t>CETES</t>
  </si>
  <si>
    <t>Volatilidad</t>
  </si>
  <si>
    <t>Saldo final</t>
  </si>
  <si>
    <t>Banco de México</t>
  </si>
  <si>
    <t>Subastas y colocación de valores</t>
  </si>
  <si>
    <t>Valores Gubernamentales</t>
  </si>
  <si>
    <t>Fecha de consulta: 27/12/2018 08:49:35</t>
  </si>
  <si>
    <t>Título</t>
  </si>
  <si>
    <t>Valores gubernamentales Resultados de la subasta semanal, Tasa de rendimiento Cetes a 28 días</t>
  </si>
  <si>
    <t>Periodo disponible</t>
  </si>
  <si>
    <t>02/09/1982 - 27/12/2018</t>
  </si>
  <si>
    <t>Periodicidad</t>
  </si>
  <si>
    <t>Diaria</t>
  </si>
  <si>
    <t>Cifra</t>
  </si>
  <si>
    <t>Porcentajes</t>
  </si>
  <si>
    <t>Unidad</t>
  </si>
  <si>
    <t>Base</t>
  </si>
  <si>
    <t>Aviso</t>
  </si>
  <si>
    <t>Tipo de información</t>
  </si>
  <si>
    <t>Niveles</t>
  </si>
  <si>
    <t>Fecha</t>
  </si>
  <si>
    <t>SF43936</t>
  </si>
  <si>
    <t>N/E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</si>
  <si>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</si>
  <si>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</si>
  <si>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</si>
  <si>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</si>
  <si>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</si>
  <si>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</si>
  <si>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</si>
  <si>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</si>
  <si>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</si>
  <si>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</si>
  <si>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</si>
  <si>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</si>
  <si>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Nov-2018</t>
  </si>
  <si>
    <t>Dec-2018</t>
  </si>
  <si>
    <t>Porcentaje estrategia</t>
  </si>
  <si>
    <t>Rendimiento geométrico anual</t>
  </si>
  <si>
    <t>Probabilidad de ganarle al IPC en inversiones a 10 años</t>
  </si>
  <si>
    <t>Diferencia</t>
  </si>
  <si>
    <t>%_en_IPC</t>
  </si>
  <si>
    <t>%_en_CETES</t>
  </si>
  <si>
    <t>Indicador</t>
  </si>
  <si>
    <t>Máximo</t>
  </si>
  <si>
    <t>Mínimo</t>
  </si>
  <si>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</si>
  <si>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</si>
  <si>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</si>
  <si>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Currency exchange rates, monthly average</t>
  </si>
  <si>
    <t>Country</t>
  </si>
  <si>
    <t>Mexico</t>
  </si>
  <si>
    <t>Unit</t>
  </si>
  <si>
    <t>National currency per US dollar</t>
  </si>
  <si>
    <t>Frequency</t>
  </si>
  <si>
    <t>Monthly</t>
  </si>
  <si>
    <t>i</t>
  </si>
  <si>
    <t/>
  </si>
  <si>
    <t>Data extracted on 31 Dec 2018 22:23 UTC (GMT) from OECD.Stat</t>
  </si>
  <si>
    <t>Rendimiento anual portafolio</t>
  </si>
  <si>
    <t>Rendimiento anual IPC</t>
  </si>
  <si>
    <t>Maximo</t>
  </si>
  <si>
    <t>Promedio</t>
  </si>
  <si>
    <t>Rendimiento 6m portafolio</t>
  </si>
  <si>
    <t>Rendimiento 6m IPC</t>
  </si>
  <si>
    <t>6m</t>
  </si>
  <si>
    <t>12m</t>
  </si>
  <si>
    <t>Rendimiento 1m portafolio</t>
  </si>
  <si>
    <t>Rendimiento 1m IPC</t>
  </si>
  <si>
    <t>1m</t>
  </si>
  <si>
    <t>Rendimiento 3m portafolio</t>
  </si>
  <si>
    <t>Rendimiento 3m IPC</t>
  </si>
  <si>
    <t>3m</t>
  </si>
  <si>
    <t>Clase</t>
  </si>
  <si>
    <t>y mayor...</t>
  </si>
  <si>
    <t>IPC-12m</t>
  </si>
  <si>
    <t>Portafolio-12m</t>
  </si>
  <si>
    <t>IPC-6m</t>
  </si>
  <si>
    <t>Portafolio-6m</t>
  </si>
  <si>
    <t>IPC-3m</t>
  </si>
  <si>
    <t>Portafolio-3m</t>
  </si>
  <si>
    <t>IPC-1m</t>
  </si>
  <si>
    <t>Portafolio-1m</t>
  </si>
  <si>
    <t>Rendimiento geométrico anual IPC</t>
  </si>
  <si>
    <t>Rendimiento geométrico anual Portafolio</t>
  </si>
  <si>
    <t>Probabilidad de ganarle al IPC en inversiones a 1 año</t>
  </si>
  <si>
    <t>Operación % del capital</t>
  </si>
  <si>
    <t>Best</t>
  </si>
  <si>
    <t>Año</t>
  </si>
  <si>
    <t>Mes</t>
  </si>
  <si>
    <t>CETES % efectivo mensual</t>
  </si>
  <si>
    <t>Rendiminto mensual IPC</t>
  </si>
  <si>
    <t>% invertido</t>
  </si>
  <si>
    <t>Rendiminto mensual Portafolio</t>
  </si>
  <si>
    <t>Meses</t>
  </si>
  <si>
    <t>a-b</t>
  </si>
  <si>
    <t>(a)
Rendimiento 10 años IPC</t>
  </si>
  <si>
    <t>(b)
Rendimiento 10 años Portafolio</t>
  </si>
  <si>
    <t>10 años
1/0 Es mejor Portafolio/IPC</t>
  </si>
  <si>
    <t>1 año
1/0 Es mejor Portafolio/IPC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</si>
</sst>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_ ;\-#,##0.0\ "/>
    <numFmt numFmtId="165" formatCode="0.0%"/>
    <numFmt numFmtId="166" formatCode="_-* #,##0_-;\-* #,##0_-;_-* &quot;-&quot;??_-;_-@_-"/>
    <numFmt numFmtId="167" formatCode="_-&quot;$&quot;* #,##0_-;\-&quot;$&quot;* #,##0_-;_-&quot;$&quot;* &quot;-&quot;??_-;_-@_-"/>
    <numFmt numFmtId="168" formatCode="#,##0.000_ ;\-#,##0.000\ "/>
  </numFmts>
  <fonts count="3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i/>
      <sz val="10"/>
      <name val="Arial"/>
      <family val="2"/>
    </font>
    <font>
      <sz val="8"/>
      <color theme="4" tint="-0.249977111117893"/>
      <name val="Arial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25" fillId="0" borderId="0"/>
    <xf numFmtId="0" fontId="37" fillId="0" borderId="0" applyNumberFormat="0" applyFill="0" applyBorder="0" applyAlignment="0" applyProtection="0"/>
  </cellStyleXfs>
  <cellXfs count="109">
    <xf numFmtId="0" fontId="0" fillId="0" borderId="0" xfId="0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0" fontId="25" fillId="0" borderId="0" xfId="0" applyFont="1"/>
    <xf numFmtId="0" fontId="25" fillId="0" borderId="0" xfId="0" applyFont="1" applyFill="1" applyBorder="1"/>
    <xf numFmtId="9" fontId="0" fillId="0" borderId="0" xfId="3" applyFont="1"/>
    <xf numFmtId="165" fontId="0" fillId="0" borderId="0" xfId="3" applyNumberFormat="1" applyFont="1"/>
    <xf numFmtId="9" fontId="0" fillId="0" borderId="0" xfId="0" applyNumberForma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166" fontId="0" fillId="0" borderId="0" xfId="1" applyNumberFormat="1" applyFont="1" applyAlignment="1">
      <alignment horizontal="center" vertical="center"/>
    </xf>
    <xf numFmtId="0" fontId="28" fillId="0" borderId="0" xfId="45" applyFont="1"/>
    <xf numFmtId="0" fontId="27" fillId="0" borderId="0" xfId="45"/>
    <xf numFmtId="0" fontId="29" fillId="0" borderId="0" xfId="45" applyFont="1"/>
    <xf numFmtId="0" fontId="30" fillId="0" borderId="0" xfId="45" applyFont="1"/>
    <xf numFmtId="0" fontId="30" fillId="36" borderId="12" xfId="45" applyFont="1" applyFill="1" applyBorder="1" applyAlignment="1">
      <alignment horizontal="right" vertical="center" wrapText="1"/>
    </xf>
    <xf numFmtId="0" fontId="29" fillId="37" borderId="12" xfId="45" applyFont="1" applyFill="1" applyBorder="1" applyAlignment="1">
      <alignment horizontal="center" vertical="top" wrapText="1"/>
    </xf>
    <xf numFmtId="0" fontId="29" fillId="36" borderId="12" xfId="45" applyFont="1" applyFill="1" applyBorder="1" applyAlignment="1">
      <alignment horizontal="center" vertical="center" wrapText="1"/>
    </xf>
    <xf numFmtId="0" fontId="31" fillId="36" borderId="12" xfId="45" applyFont="1" applyFill="1" applyBorder="1" applyAlignment="1">
      <alignment horizontal="center" vertical="center" wrapText="1"/>
    </xf>
    <xf numFmtId="0" fontId="30" fillId="38" borderId="12" xfId="45" applyFont="1" applyFill="1" applyBorder="1" applyAlignment="1">
      <alignment horizontal="right" vertical="center" wrapText="1"/>
    </xf>
    <xf numFmtId="0" fontId="30" fillId="38" borderId="12" xfId="45" applyFont="1" applyFill="1" applyBorder="1" applyAlignment="1">
      <alignment horizontal="center" vertical="center" wrapText="1"/>
    </xf>
    <xf numFmtId="14" fontId="30" fillId="0" borderId="12" xfId="45" applyNumberFormat="1" applyFont="1" applyBorder="1" applyAlignment="1">
      <alignment horizontal="right" vertical="center"/>
    </xf>
    <xf numFmtId="4" fontId="29" fillId="0" borderId="12" xfId="45" applyNumberFormat="1" applyFont="1" applyBorder="1" applyAlignment="1">
      <alignment horizontal="right" vertical="center"/>
    </xf>
    <xf numFmtId="0" fontId="18" fillId="34" borderId="10" xfId="0" quotePrefix="1" applyFont="1" applyFill="1" applyBorder="1" applyAlignment="1">
      <alignment vertical="top" wrapText="1"/>
    </xf>
    <xf numFmtId="0" fontId="0" fillId="39" borderId="0" xfId="0" applyFill="1"/>
    <xf numFmtId="165" fontId="0" fillId="0" borderId="0" xfId="0" applyNumberFormat="1"/>
    <xf numFmtId="164" fontId="22" fillId="0" borderId="13" xfId="0" applyNumberFormat="1" applyFont="1" applyBorder="1" applyAlignment="1">
      <alignment horizontal="right"/>
    </xf>
    <xf numFmtId="0" fontId="25" fillId="40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 wrapText="1"/>
    </xf>
    <xf numFmtId="165" fontId="25" fillId="0" borderId="0" xfId="3" applyNumberFormat="1" applyFont="1" applyFill="1" applyBorder="1"/>
    <xf numFmtId="167" fontId="24" fillId="0" borderId="0" xfId="2" applyNumberFormat="1" applyFont="1"/>
    <xf numFmtId="167" fontId="23" fillId="0" borderId="0" xfId="2" applyNumberFormat="1" applyFont="1"/>
    <xf numFmtId="167" fontId="0" fillId="0" borderId="0" xfId="2" applyNumberFormat="1" applyFont="1"/>
    <xf numFmtId="167" fontId="26" fillId="0" borderId="0" xfId="2" applyNumberFormat="1" applyFont="1"/>
    <xf numFmtId="0" fontId="25" fillId="0" borderId="0" xfId="0" applyFont="1" applyFill="1" applyBorder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9" fontId="0" fillId="39" borderId="0" xfId="3" applyFont="1" applyFill="1"/>
    <xf numFmtId="0" fontId="0" fillId="0" borderId="0" xfId="0" applyAlignment="1">
      <alignment horizontal="right" vertical="center"/>
    </xf>
    <xf numFmtId="0" fontId="22" fillId="0" borderId="10" xfId="46" applyFont="1" applyBorder="1"/>
    <xf numFmtId="0" fontId="25" fillId="0" borderId="0" xfId="46"/>
    <xf numFmtId="0" fontId="32" fillId="0" borderId="10" xfId="46" applyFont="1" applyBorder="1" applyAlignment="1">
      <alignment horizontal="left" wrapText="1"/>
    </xf>
    <xf numFmtId="0" fontId="20" fillId="41" borderId="10" xfId="46" applyFont="1" applyFill="1" applyBorder="1" applyAlignment="1">
      <alignment vertical="top" wrapText="1"/>
    </xf>
    <xf numFmtId="0" fontId="20" fillId="33" borderId="10" xfId="46" applyFont="1" applyFill="1" applyBorder="1" applyAlignment="1">
      <alignment horizontal="center" vertical="top" wrapText="1"/>
    </xf>
    <xf numFmtId="0" fontId="33" fillId="34" borderId="10" xfId="46" applyFont="1" applyFill="1" applyBorder="1" applyAlignment="1">
      <alignment wrapText="1"/>
    </xf>
    <xf numFmtId="0" fontId="34" fillId="42" borderId="10" xfId="46" applyFont="1" applyFill="1" applyBorder="1" applyAlignment="1">
      <alignment horizontal="center"/>
    </xf>
    <xf numFmtId="0" fontId="18" fillId="34" borderId="10" xfId="46" applyFont="1" applyFill="1" applyBorder="1" applyAlignment="1">
      <alignment vertical="top" wrapText="1"/>
    </xf>
    <xf numFmtId="168" fontId="22" fillId="0" borderId="10" xfId="46" applyNumberFormat="1" applyFont="1" applyBorder="1" applyAlignment="1">
      <alignment horizontal="right"/>
    </xf>
    <xf numFmtId="168" fontId="22" fillId="35" borderId="10" xfId="46" applyNumberFormat="1" applyFont="1" applyFill="1" applyBorder="1" applyAlignment="1">
      <alignment horizontal="right"/>
    </xf>
    <xf numFmtId="0" fontId="19" fillId="0" borderId="0" xfId="46" applyFont="1" applyAlignment="1">
      <alignment horizontal="left"/>
    </xf>
    <xf numFmtId="0" fontId="0" fillId="0" borderId="0" xfId="0" applyFill="1" applyBorder="1" applyAlignment="1"/>
    <xf numFmtId="0" fontId="0" fillId="0" borderId="15" xfId="0" applyFill="1" applyBorder="1" applyAlignment="1"/>
    <xf numFmtId="0" fontId="35" fillId="0" borderId="16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/>
    <xf numFmtId="166" fontId="18" fillId="0" borderId="0" xfId="1" applyNumberFormat="1" applyFont="1" applyFill="1" applyAlignment="1">
      <alignment horizontal="center" vertical="center"/>
    </xf>
    <xf numFmtId="0" fontId="22" fillId="0" borderId="0" xfId="0" applyFont="1"/>
    <xf numFmtId="167" fontId="18" fillId="0" borderId="0" xfId="2" applyNumberFormat="1" applyFont="1" applyFill="1"/>
    <xf numFmtId="165" fontId="18" fillId="0" borderId="0" xfId="3" applyNumberFormat="1" applyFont="1" applyFill="1"/>
    <xf numFmtId="9" fontId="18" fillId="0" borderId="0" xfId="3" applyFont="1" applyFill="1"/>
    <xf numFmtId="9" fontId="18" fillId="0" borderId="0" xfId="0" applyNumberFormat="1" applyFont="1" applyFill="1"/>
    <xf numFmtId="165" fontId="22" fillId="0" borderId="0" xfId="3" applyNumberFormat="1" applyFont="1"/>
    <xf numFmtId="0" fontId="22" fillId="0" borderId="0" xfId="0" applyFont="1" applyAlignment="1">
      <alignment horizontal="center" vertical="center"/>
    </xf>
    <xf numFmtId="167" fontId="22" fillId="0" borderId="0" xfId="2" applyNumberFormat="1" applyFont="1"/>
    <xf numFmtId="166" fontId="22" fillId="0" borderId="0" xfId="1" applyNumberFormat="1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5" fontId="22" fillId="0" borderId="12" xfId="0" applyNumberFormat="1" applyFont="1" applyBorder="1"/>
    <xf numFmtId="165" fontId="22" fillId="0" borderId="12" xfId="3" applyNumberFormat="1" applyFont="1" applyBorder="1"/>
    <xf numFmtId="9" fontId="36" fillId="43" borderId="12" xfId="3" applyFont="1" applyFill="1" applyBorder="1"/>
    <xf numFmtId="167" fontId="22" fillId="0" borderId="12" xfId="2" applyNumberFormat="1" applyFont="1" applyBorder="1"/>
    <xf numFmtId="9" fontId="22" fillId="0" borderId="12" xfId="0" applyNumberFormat="1" applyFont="1" applyBorder="1"/>
    <xf numFmtId="0" fontId="22" fillId="0" borderId="0" xfId="0" applyFont="1" applyAlignment="1">
      <alignment horizontal="right"/>
    </xf>
    <xf numFmtId="9" fontId="22" fillId="0" borderId="0" xfId="3" applyFont="1"/>
    <xf numFmtId="0" fontId="22" fillId="0" borderId="0" xfId="0" applyFont="1" applyAlignment="1">
      <alignment horizontal="right" vertical="center"/>
    </xf>
    <xf numFmtId="165" fontId="22" fillId="43" borderId="12" xfId="0" applyNumberFormat="1" applyFont="1" applyFill="1" applyBorder="1"/>
    <xf numFmtId="165" fontId="22" fillId="43" borderId="12" xfId="3" applyNumberFormat="1" applyFont="1" applyFill="1" applyBorder="1"/>
    <xf numFmtId="167" fontId="22" fillId="43" borderId="12" xfId="2" applyNumberFormat="1" applyFont="1" applyFill="1" applyBorder="1"/>
    <xf numFmtId="9" fontId="22" fillId="43" borderId="12" xfId="0" applyNumberFormat="1" applyFont="1" applyFill="1" applyBorder="1"/>
    <xf numFmtId="167" fontId="36" fillId="0" borderId="0" xfId="2" applyNumberFormat="1" applyFont="1"/>
    <xf numFmtId="167" fontId="18" fillId="44" borderId="12" xfId="2" applyNumberFormat="1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 wrapText="1"/>
    </xf>
    <xf numFmtId="9" fontId="22" fillId="46" borderId="0" xfId="0" applyNumberFormat="1" applyFont="1" applyFill="1"/>
    <xf numFmtId="0" fontId="22" fillId="46" borderId="0" xfId="0" applyFont="1" applyFill="1"/>
    <xf numFmtId="0" fontId="22" fillId="47" borderId="0" xfId="0" applyFont="1" applyFill="1"/>
    <xf numFmtId="9" fontId="22" fillId="47" borderId="0" xfId="3" applyFont="1" applyFill="1"/>
    <xf numFmtId="0" fontId="22" fillId="40" borderId="18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164" fontId="18" fillId="0" borderId="0" xfId="0" applyNumberFormat="1" applyFont="1" applyFill="1" applyBorder="1" applyAlignment="1">
      <alignment horizontal="right"/>
    </xf>
    <xf numFmtId="0" fontId="18" fillId="0" borderId="0" xfId="0" quotePrefix="1" applyFont="1" applyFill="1" applyBorder="1" applyAlignment="1">
      <alignment vertical="top" wrapText="1"/>
    </xf>
    <xf numFmtId="0" fontId="18" fillId="44" borderId="17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/>
    </xf>
    <xf numFmtId="0" fontId="21" fillId="41" borderId="11" xfId="46" applyFont="1" applyFill="1" applyBorder="1" applyAlignment="1">
      <alignment horizontal="right" vertical="top" wrapText="1"/>
    </xf>
    <xf numFmtId="0" fontId="21" fillId="41" borderId="14" xfId="46" applyFont="1" applyFill="1" applyBorder="1" applyAlignment="1">
      <alignment horizontal="right" vertical="top" wrapText="1"/>
    </xf>
    <xf numFmtId="0" fontId="21" fillId="33" borderId="11" xfId="46" applyFont="1" applyFill="1" applyBorder="1" applyAlignment="1">
      <alignment horizontal="right" vertical="center" wrapText="1"/>
    </xf>
    <xf numFmtId="0" fontId="21" fillId="33" borderId="14" xfId="46" applyFont="1" applyFill="1" applyBorder="1" applyAlignment="1">
      <alignment horizontal="right" vertical="center" wrapText="1"/>
    </xf>
    <xf numFmtId="0" fontId="25" fillId="40" borderId="12" xfId="0" applyFont="1" applyFill="1" applyBorder="1" applyAlignment="1">
      <alignment horizontal="center" vertical="center" wrapText="1"/>
    </xf>
    <xf numFmtId="0" fontId="37" fillId="0" borderId="0" xfId="47"/>
    <xf numFmtId="9" fontId="18" fillId="0" borderId="0" xfId="3" applyNumberFormat="1" applyFont="1" applyFill="1"/>
  </cellXfs>
  <cellStyles count="48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a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Hipervínculo" xfId="47" builtinId="8"/>
    <cellStyle name="Incorrecto" xfId="10" builtinId="27" customBuiltin="1"/>
    <cellStyle name="Millares" xfId="1" builtinId="3"/>
    <cellStyle name="Moneda" xfId="2" builtinId="4"/>
    <cellStyle name="Neutral" xfId="11" builtinId="28" customBuiltin="1"/>
    <cellStyle name="Normal" xfId="0" builtinId="0" customBuiltin="1"/>
    <cellStyle name="Normal 2" xfId="45"/>
    <cellStyle name="Normal 3" xfId="46"/>
    <cellStyle name="Notas" xfId="18" builtinId="10" customBuiltin="1"/>
    <cellStyle name="Porcentaje" xfId="3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60437901961079E-2"/>
          <c:y val="1.6340728434216176E-2"/>
          <c:w val="0.94210618755256503"/>
          <c:h val="0.8439582342286118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Data!$A$2:$A$253</c:f>
              <c:strCache>
                <c:ptCount val="252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  <c:pt idx="251">
                  <c:v>Dec-2018</c:v>
                </c:pt>
              </c:strCache>
            </c:strRef>
          </c:cat>
          <c:val>
            <c:numRef>
              <c:f>Data!$B$2:$B$253</c:f>
              <c:numCache>
                <c:formatCode>General</c:formatCode>
                <c:ptCount val="252"/>
                <c:pt idx="0">
                  <c:v>100</c:v>
                </c:pt>
                <c:pt idx="1">
                  <c:v>100</c:v>
                </c:pt>
                <c:pt idx="2" formatCode="#,##0.0_ ;\-#,##0.0\ ">
                  <c:v>101.50539999999999</c:v>
                </c:pt>
                <c:pt idx="3" formatCode="#,##0.0_ ;\-#,##0.0\ ">
                  <c:v>101.0746</c:v>
                </c:pt>
                <c:pt idx="4" formatCode="#,##0.0_ ;\-#,##0.0\ ">
                  <c:v>100.7589</c:v>
                </c:pt>
                <c:pt idx="5" formatCode="#,##0.0_ ;\-#,##0.0\ ">
                  <c:v>100.6011</c:v>
                </c:pt>
                <c:pt idx="6" formatCode="#,##0.0_ ;\-#,##0.0\ ">
                  <c:v>100.6271</c:v>
                </c:pt>
                <c:pt idx="7" formatCode="#,##0.0_ ;\-#,##0.0\ ">
                  <c:v>100.6228</c:v>
                </c:pt>
                <c:pt idx="8" formatCode="#,##0.0_ ;\-#,##0.0\ ">
                  <c:v>100.4057</c:v>
                </c:pt>
                <c:pt idx="9" formatCode="#,##0.0_ ;\-#,##0.0\ ">
                  <c:v>99.984210000000004</c:v>
                </c:pt>
                <c:pt idx="10" formatCode="#,##0.0_ ;\-#,##0.0\ ">
                  <c:v>99.512630000000001</c:v>
                </c:pt>
                <c:pt idx="11" formatCode="#,##0.0_ ;\-#,##0.0\ ">
                  <c:v>99.107089999999999</c:v>
                </c:pt>
                <c:pt idx="12" formatCode="#,##0.0_ ;\-#,##0.0\ ">
                  <c:v>98.864109999999997</c:v>
                </c:pt>
                <c:pt idx="13" formatCode="#,##0.0_ ;\-#,##0.0\ ">
                  <c:v>98.718670000000003</c:v>
                </c:pt>
                <c:pt idx="14" formatCode="#,##0.0_ ;\-#,##0.0\ ">
                  <c:v>98.596519999999998</c:v>
                </c:pt>
                <c:pt idx="15" formatCode="#,##0.0_ ;\-#,##0.0\ ">
                  <c:v>98.474930000000001</c:v>
                </c:pt>
                <c:pt idx="16" formatCode="#,##0.0_ ;\-#,##0.0\ ">
                  <c:v>98.359179999999995</c:v>
                </c:pt>
                <c:pt idx="17" formatCode="#,##0.0_ ;\-#,##0.0\ ">
                  <c:v>98.320890000000006</c:v>
                </c:pt>
                <c:pt idx="18" formatCode="#,##0.0_ ;\-#,##0.0\ ">
                  <c:v>98.508539999999996</c:v>
                </c:pt>
                <c:pt idx="19" formatCode="#,##0.0_ ;\-#,##0.0\ ">
                  <c:v>98.821709999999996</c:v>
                </c:pt>
                <c:pt idx="20" formatCode="#,##0.0_ ;\-#,##0.0\ ">
                  <c:v>99.154809999999998</c:v>
                </c:pt>
                <c:pt idx="21" formatCode="#,##0.0_ ;\-#,##0.0\ ">
                  <c:v>99.442040000000006</c:v>
                </c:pt>
                <c:pt idx="22" formatCode="#,##0.0_ ;\-#,##0.0\ ">
                  <c:v>99.667199999999994</c:v>
                </c:pt>
                <c:pt idx="23" formatCode="#,##0.0_ ;\-#,##0.0\ ">
                  <c:v>99.923000000000002</c:v>
                </c:pt>
                <c:pt idx="24" formatCode="#,##0.0_ ;\-#,##0.0\ ">
                  <c:v>100.16030000000001</c:v>
                </c:pt>
                <c:pt idx="25" formatCode="#,##0.0_ ;\-#,##0.0\ ">
                  <c:v>100.3699</c:v>
                </c:pt>
                <c:pt idx="26" formatCode="#,##0.0_ ;\-#,##0.0\ ">
                  <c:v>100.5928</c:v>
                </c:pt>
                <c:pt idx="27" formatCode="#,##0.0_ ;\-#,##0.0\ ">
                  <c:v>100.7835</c:v>
                </c:pt>
                <c:pt idx="28" formatCode="#,##0.0_ ;\-#,##0.0\ ">
                  <c:v>100.8699</c:v>
                </c:pt>
                <c:pt idx="29" formatCode="#,##0.0_ ;\-#,##0.0\ ">
                  <c:v>100.9024</c:v>
                </c:pt>
                <c:pt idx="30" formatCode="#,##0.0_ ;\-#,##0.0\ ">
                  <c:v>100.825</c:v>
                </c:pt>
                <c:pt idx="31" formatCode="#,##0.0_ ;\-#,##0.0\ ">
                  <c:v>100.62520000000001</c:v>
                </c:pt>
                <c:pt idx="32" formatCode="#,##0.0_ ;\-#,##0.0\ ">
                  <c:v>100.41630000000001</c:v>
                </c:pt>
                <c:pt idx="33" formatCode="#,##0.0_ ;\-#,##0.0\ ">
                  <c:v>100.248</c:v>
                </c:pt>
                <c:pt idx="34" formatCode="#,##0.0_ ;\-#,##0.0\ ">
                  <c:v>100.0278</c:v>
                </c:pt>
                <c:pt idx="35" formatCode="#,##0.0_ ;\-#,##0.0\ ">
                  <c:v>99.705060000000003</c:v>
                </c:pt>
                <c:pt idx="36" formatCode="#,##0.0_ ;\-#,##0.0\ ">
                  <c:v>99.312579999999997</c:v>
                </c:pt>
                <c:pt idx="37" formatCode="#,##0.0_ ;\-#,##0.0\ ">
                  <c:v>98.936769999999996</c:v>
                </c:pt>
                <c:pt idx="38" formatCode="#,##0.0_ ;\-#,##0.0\ ">
                  <c:v>98.645889999999994</c:v>
                </c:pt>
                <c:pt idx="39" formatCode="#,##0.0_ ;\-#,##0.0\ ">
                  <c:v>98.493759999999995</c:v>
                </c:pt>
                <c:pt idx="40" formatCode="#,##0.0_ ;\-#,##0.0\ ">
                  <c:v>98.480170000000001</c:v>
                </c:pt>
                <c:pt idx="41" formatCode="#,##0.0_ ;\-#,##0.0\ ">
                  <c:v>98.496409999999997</c:v>
                </c:pt>
                <c:pt idx="42" formatCode="#,##0.0_ ;\-#,##0.0\ ">
                  <c:v>98.529060000000001</c:v>
                </c:pt>
                <c:pt idx="43" formatCode="#,##0.0_ ;\-#,##0.0\ ">
                  <c:v>98.623149999999995</c:v>
                </c:pt>
                <c:pt idx="44" formatCode="#,##0.0_ ;\-#,##0.0\ ">
                  <c:v>98.831540000000004</c:v>
                </c:pt>
                <c:pt idx="45" formatCode="#,##0.0_ ;\-#,##0.0\ ">
                  <c:v>99.08193</c:v>
                </c:pt>
                <c:pt idx="46" formatCode="#,##0.0_ ;\-#,##0.0\ ">
                  <c:v>99.28049</c:v>
                </c:pt>
                <c:pt idx="47" formatCode="#,##0.0_ ;\-#,##0.0\ ">
                  <c:v>99.483050000000006</c:v>
                </c:pt>
                <c:pt idx="48" formatCode="#,##0.0_ ;\-#,##0.0\ ">
                  <c:v>99.687160000000006</c:v>
                </c:pt>
                <c:pt idx="49" formatCode="#,##0.0_ ;\-#,##0.0\ ">
                  <c:v>99.940399999999997</c:v>
                </c:pt>
                <c:pt idx="50" formatCode="#,##0.0_ ;\-#,##0.0\ ">
                  <c:v>100.1339</c:v>
                </c:pt>
                <c:pt idx="51" formatCode="#,##0.0_ ;\-#,##0.0\ ">
                  <c:v>100.2801</c:v>
                </c:pt>
                <c:pt idx="52" formatCode="#,##0.0_ ;\-#,##0.0\ ">
                  <c:v>100.34650000000001</c:v>
                </c:pt>
                <c:pt idx="53" formatCode="#,##0.0_ ;\-#,##0.0\ ">
                  <c:v>100.2062</c:v>
                </c:pt>
                <c:pt idx="54" formatCode="#,##0.0_ ;\-#,##0.0\ ">
                  <c:v>99.880250000000004</c:v>
                </c:pt>
                <c:pt idx="55" formatCode="#,##0.0_ ;\-#,##0.0\ ">
                  <c:v>99.617069999999998</c:v>
                </c:pt>
                <c:pt idx="56" formatCode="#,##0.0_ ;\-#,##0.0\ ">
                  <c:v>99.476190000000003</c:v>
                </c:pt>
                <c:pt idx="57" formatCode="#,##0.0_ ;\-#,##0.0\ ">
                  <c:v>99.475700000000003</c:v>
                </c:pt>
                <c:pt idx="58" formatCode="#,##0.0_ ;\-#,##0.0\ ">
                  <c:v>99.621009999999998</c:v>
                </c:pt>
                <c:pt idx="59" formatCode="#,##0.0_ ;\-#,##0.0\ ">
                  <c:v>99.824460000000002</c:v>
                </c:pt>
                <c:pt idx="60" formatCode="#,##0.0_ ;\-#,##0.0\ ">
                  <c:v>100.0097</c:v>
                </c:pt>
                <c:pt idx="61" formatCode="#,##0.0_ ;\-#,##0.0\ ">
                  <c:v>100.1135</c:v>
                </c:pt>
                <c:pt idx="62" formatCode="#,##0.0_ ;\-#,##0.0\ ">
                  <c:v>100.0491</c:v>
                </c:pt>
                <c:pt idx="63" formatCode="#,##0.0_ ;\-#,##0.0\ ">
                  <c:v>99.898480000000006</c:v>
                </c:pt>
                <c:pt idx="64" formatCode="#,##0.0_ ;\-#,##0.0\ ">
                  <c:v>99.828620000000001</c:v>
                </c:pt>
                <c:pt idx="65" formatCode="#,##0.0_ ;\-#,##0.0\ ">
                  <c:v>99.911850000000001</c:v>
                </c:pt>
                <c:pt idx="66" formatCode="#,##0.0_ ;\-#,##0.0\ ">
                  <c:v>99.983720000000005</c:v>
                </c:pt>
                <c:pt idx="67" formatCode="#,##0.0_ ;\-#,##0.0\ ">
                  <c:v>100.0943</c:v>
                </c:pt>
                <c:pt idx="68" formatCode="#,##0.0_ ;\-#,##0.0\ ">
                  <c:v>100.27119999999999</c:v>
                </c:pt>
                <c:pt idx="69" formatCode="#,##0.0_ ;\-#,##0.0\ ">
                  <c:v>100.4344</c:v>
                </c:pt>
                <c:pt idx="70" formatCode="#,##0.0_ ;\-#,##0.0\ ">
                  <c:v>100.62</c:v>
                </c:pt>
                <c:pt idx="71" formatCode="#,##0.0_ ;\-#,##0.0\ ">
                  <c:v>100.812</c:v>
                </c:pt>
                <c:pt idx="72" formatCode="#,##0.0_ ;\-#,##0.0\ ">
                  <c:v>101.00320000000001</c:v>
                </c:pt>
                <c:pt idx="73" formatCode="#,##0.0_ ;\-#,##0.0\ ">
                  <c:v>101.23050000000001</c:v>
                </c:pt>
                <c:pt idx="74" formatCode="#,##0.0_ ;\-#,##0.0\ ">
                  <c:v>101.4507</c:v>
                </c:pt>
                <c:pt idx="75" formatCode="#,##0.0_ ;\-#,##0.0\ ">
                  <c:v>101.5663</c:v>
                </c:pt>
                <c:pt idx="76" formatCode="#,##0.0_ ;\-#,##0.0\ ">
                  <c:v>101.47369999999999</c:v>
                </c:pt>
                <c:pt idx="77" formatCode="#,##0.0_ ;\-#,##0.0\ ">
                  <c:v>101.2338</c:v>
                </c:pt>
                <c:pt idx="78" formatCode="#,##0.0_ ;\-#,##0.0\ ">
                  <c:v>100.9768</c:v>
                </c:pt>
                <c:pt idx="79" formatCode="#,##0.0_ ;\-#,##0.0\ ">
                  <c:v>100.6765</c:v>
                </c:pt>
                <c:pt idx="80" formatCode="#,##0.0_ ;\-#,##0.0\ ">
                  <c:v>100.3635</c:v>
                </c:pt>
                <c:pt idx="81" formatCode="#,##0.0_ ;\-#,##0.0\ ">
                  <c:v>100.07040000000001</c:v>
                </c:pt>
                <c:pt idx="82" formatCode="#,##0.0_ ;\-#,##0.0\ ">
                  <c:v>99.897750000000002</c:v>
                </c:pt>
                <c:pt idx="83" formatCode="#,##0.0_ ;\-#,##0.0\ ">
                  <c:v>99.859179999999995</c:v>
                </c:pt>
                <c:pt idx="84" formatCode="#,##0.0_ ;\-#,##0.0\ ">
                  <c:v>99.868009999999998</c:v>
                </c:pt>
                <c:pt idx="85" formatCode="#,##0.0_ ;\-#,##0.0\ ">
                  <c:v>99.833179999999999</c:v>
                </c:pt>
                <c:pt idx="86" formatCode="#,##0.0_ ;\-#,##0.0\ ">
                  <c:v>99.786640000000006</c:v>
                </c:pt>
                <c:pt idx="87" formatCode="#,##0.0_ ;\-#,##0.0\ ">
                  <c:v>99.663529999999994</c:v>
                </c:pt>
                <c:pt idx="88" formatCode="#,##0.0_ ;\-#,##0.0\ ">
                  <c:v>99.535259999999994</c:v>
                </c:pt>
                <c:pt idx="89" formatCode="#,##0.0_ ;\-#,##0.0\ ">
                  <c:v>99.40643</c:v>
                </c:pt>
                <c:pt idx="90" formatCode="#,##0.0_ ;\-#,##0.0\ ">
                  <c:v>99.272480000000002</c:v>
                </c:pt>
                <c:pt idx="91" formatCode="#,##0.0_ ;\-#,##0.0\ ">
                  <c:v>99.323989999999995</c:v>
                </c:pt>
                <c:pt idx="92" formatCode="#,##0.0_ ;\-#,##0.0\ ">
                  <c:v>99.577420000000004</c:v>
                </c:pt>
                <c:pt idx="93" formatCode="#,##0.0_ ;\-#,##0.0\ ">
                  <c:v>99.948279999999997</c:v>
                </c:pt>
                <c:pt idx="94" formatCode="#,##0.0_ ;\-#,##0.0\ ">
                  <c:v>100.26309999999999</c:v>
                </c:pt>
                <c:pt idx="95" formatCode="#,##0.0_ ;\-#,##0.0\ ">
                  <c:v>100.49890000000001</c:v>
                </c:pt>
                <c:pt idx="96" formatCode="#,##0.0_ ;\-#,##0.0\ ">
                  <c:v>100.6301</c:v>
                </c:pt>
                <c:pt idx="97" formatCode="#,##0.0_ ;\-#,##0.0\ ">
                  <c:v>100.66549999999999</c:v>
                </c:pt>
                <c:pt idx="98" formatCode="#,##0.0_ ;\-#,##0.0\ ">
                  <c:v>100.74</c:v>
                </c:pt>
                <c:pt idx="99" formatCode="#,##0.0_ ;\-#,##0.0\ ">
                  <c:v>100.8981</c:v>
                </c:pt>
                <c:pt idx="100" formatCode="#,##0.0_ ;\-#,##0.0\ ">
                  <c:v>101.1412</c:v>
                </c:pt>
                <c:pt idx="101" formatCode="#,##0.0_ ;\-#,##0.0\ ">
                  <c:v>101.3575</c:v>
                </c:pt>
                <c:pt idx="102" formatCode="#,##0.0_ ;\-#,##0.0\ ">
                  <c:v>101.4285</c:v>
                </c:pt>
                <c:pt idx="103" formatCode="#,##0.0_ ;\-#,##0.0\ ">
                  <c:v>101.3404</c:v>
                </c:pt>
                <c:pt idx="104" formatCode="#,##0.0_ ;\-#,##0.0\ ">
                  <c:v>101.1832</c:v>
                </c:pt>
                <c:pt idx="105" formatCode="#,##0.0_ ;\-#,##0.0\ ">
                  <c:v>101.02419999999999</c:v>
                </c:pt>
                <c:pt idx="106" formatCode="#,##0.0_ ;\-#,##0.0\ ">
                  <c:v>100.8228</c:v>
                </c:pt>
                <c:pt idx="107" formatCode="#,##0.0_ ;\-#,##0.0\ ">
                  <c:v>100.6015</c:v>
                </c:pt>
                <c:pt idx="108" formatCode="#,##0.0_ ;\-#,##0.0\ ">
                  <c:v>100.3236</c:v>
                </c:pt>
                <c:pt idx="109" formatCode="#,##0.0_ ;\-#,##0.0\ ">
                  <c:v>99.986040000000003</c:v>
                </c:pt>
                <c:pt idx="110" formatCode="#,##0.0_ ;\-#,##0.0\ ">
                  <c:v>99.62021</c:v>
                </c:pt>
                <c:pt idx="111" formatCode="#,##0.0_ ;\-#,##0.0\ ">
                  <c:v>99.357089999999999</c:v>
                </c:pt>
                <c:pt idx="112" formatCode="#,##0.0_ ;\-#,##0.0\ ">
                  <c:v>99.206779999999995</c:v>
                </c:pt>
                <c:pt idx="113" formatCode="#,##0.0_ ;\-#,##0.0\ ">
                  <c:v>99.13288</c:v>
                </c:pt>
                <c:pt idx="114" formatCode="#,##0.0_ ;\-#,##0.0\ ">
                  <c:v>99.270679999999999</c:v>
                </c:pt>
                <c:pt idx="115" formatCode="#,##0.0_ ;\-#,##0.0\ ">
                  <c:v>99.480260000000001</c:v>
                </c:pt>
                <c:pt idx="116" formatCode="#,##0.0_ ;\-#,##0.0\ ">
                  <c:v>99.761799999999994</c:v>
                </c:pt>
                <c:pt idx="117" formatCode="#,##0.0_ ;\-#,##0.0\ ">
                  <c:v>100.0249</c:v>
                </c:pt>
                <c:pt idx="118" formatCode="#,##0.0_ ;\-#,##0.0\ ">
                  <c:v>100.09439999999999</c:v>
                </c:pt>
                <c:pt idx="119" formatCode="#,##0.0_ ;\-#,##0.0\ ">
                  <c:v>100.0925</c:v>
                </c:pt>
                <c:pt idx="120" formatCode="#,##0.0_ ;\-#,##0.0\ ">
                  <c:v>100.1301</c:v>
                </c:pt>
                <c:pt idx="121" formatCode="#,##0.0_ ;\-#,##0.0\ ">
                  <c:v>100.27460000000001</c:v>
                </c:pt>
                <c:pt idx="122" formatCode="#,##0.0_ ;\-#,##0.0\ ">
                  <c:v>100.4344</c:v>
                </c:pt>
                <c:pt idx="123" formatCode="#,##0.0_ ;\-#,##0.0\ ">
                  <c:v>100.3202</c:v>
                </c:pt>
                <c:pt idx="124" formatCode="#,##0.0_ ;\-#,##0.0\ ">
                  <c:v>99.941410000000005</c:v>
                </c:pt>
                <c:pt idx="125" formatCode="#,##0.0_ ;\-#,##0.0\ ">
                  <c:v>99.405000000000001</c:v>
                </c:pt>
                <c:pt idx="126" formatCode="#,##0.0_ ;\-#,##0.0\ ">
                  <c:v>98.763620000000003</c:v>
                </c:pt>
                <c:pt idx="127" formatCode="#,##0.0_ ;\-#,##0.0\ ">
                  <c:v>98.184539999999998</c:v>
                </c:pt>
                <c:pt idx="128" formatCode="#,##0.0_ ;\-#,##0.0\ ">
                  <c:v>97.579570000000004</c:v>
                </c:pt>
                <c:pt idx="129" formatCode="#,##0.0_ ;\-#,##0.0\ ">
                  <c:v>96.87688</c:v>
                </c:pt>
                <c:pt idx="130" formatCode="#,##0.0_ ;\-#,##0.0\ ">
                  <c:v>96.149870000000007</c:v>
                </c:pt>
                <c:pt idx="131" formatCode="#,##0.0_ ;\-#,##0.0\ ">
                  <c:v>95.51437</c:v>
                </c:pt>
                <c:pt idx="132" formatCode="#,##0.0_ ;\-#,##0.0\ ">
                  <c:v>95.120289999999997</c:v>
                </c:pt>
                <c:pt idx="133" formatCode="#,##0.0_ ;\-#,##0.0\ ">
                  <c:v>95.023570000000007</c:v>
                </c:pt>
                <c:pt idx="134" formatCode="#,##0.0_ ;\-#,##0.0\ ">
                  <c:v>95.152630000000002</c:v>
                </c:pt>
                <c:pt idx="135" formatCode="#,##0.0_ ;\-#,##0.0\ ">
                  <c:v>95.507710000000003</c:v>
                </c:pt>
                <c:pt idx="136" formatCode="#,##0.0_ ;\-#,##0.0\ ">
                  <c:v>96.137169999999998</c:v>
                </c:pt>
                <c:pt idx="137" formatCode="#,##0.0_ ;\-#,##0.0\ ">
                  <c:v>96.968440000000001</c:v>
                </c:pt>
                <c:pt idx="138" formatCode="#,##0.0_ ;\-#,##0.0\ ">
                  <c:v>97.886700000000005</c:v>
                </c:pt>
                <c:pt idx="139" formatCode="#,##0.0_ ;\-#,##0.0\ ">
                  <c:v>98.842150000000004</c:v>
                </c:pt>
                <c:pt idx="140" formatCode="#,##0.0_ ;\-#,##0.0\ ">
                  <c:v>99.751289999999997</c:v>
                </c:pt>
                <c:pt idx="141" formatCode="#,##0.0_ ;\-#,##0.0\ ">
                  <c:v>100.5098</c:v>
                </c:pt>
                <c:pt idx="142" formatCode="#,##0.0_ ;\-#,##0.0\ ">
                  <c:v>101.0264</c:v>
                </c:pt>
                <c:pt idx="143" formatCode="#,##0.0_ ;\-#,##0.0\ ">
                  <c:v>101.21169999999999</c:v>
                </c:pt>
                <c:pt idx="144" formatCode="#,##0.0_ ;\-#,##0.0\ ">
                  <c:v>101.1645</c:v>
                </c:pt>
                <c:pt idx="145" formatCode="#,##0.0_ ;\-#,##0.0\ ">
                  <c:v>101.045</c:v>
                </c:pt>
                <c:pt idx="146" formatCode="#,##0.0_ ;\-#,##0.0\ ">
                  <c:v>100.9308</c:v>
                </c:pt>
                <c:pt idx="147" formatCode="#,##0.0_ ;\-#,##0.0\ ">
                  <c:v>100.93899999999999</c:v>
                </c:pt>
                <c:pt idx="148" formatCode="#,##0.0_ ;\-#,##0.0\ ">
                  <c:v>101.03</c:v>
                </c:pt>
                <c:pt idx="149" formatCode="#,##0.0_ ;\-#,##0.0\ ">
                  <c:v>101.08839999999999</c:v>
                </c:pt>
                <c:pt idx="150" formatCode="#,##0.0_ ;\-#,##0.0\ ">
                  <c:v>101.2259</c:v>
                </c:pt>
                <c:pt idx="151" formatCode="#,##0.0_ ;\-#,##0.0\ ">
                  <c:v>101.30589999999999</c:v>
                </c:pt>
                <c:pt idx="152" formatCode="#,##0.0_ ;\-#,##0.0\ ">
                  <c:v>101.3182</c:v>
                </c:pt>
                <c:pt idx="153" formatCode="#,##0.0_ ;\-#,##0.0\ ">
                  <c:v>101.2589</c:v>
                </c:pt>
                <c:pt idx="154" formatCode="#,##0.0_ ;\-#,##0.0\ ">
                  <c:v>101.11109999999999</c:v>
                </c:pt>
                <c:pt idx="155" formatCode="#,##0.0_ ;\-#,##0.0\ ">
                  <c:v>100.8006</c:v>
                </c:pt>
                <c:pt idx="156" formatCode="#,##0.0_ ;\-#,##0.0\ ">
                  <c:v>100.3399</c:v>
                </c:pt>
                <c:pt idx="157" formatCode="#,##0.0_ ;\-#,##0.0\ ">
                  <c:v>99.858069999999998</c:v>
                </c:pt>
                <c:pt idx="158" formatCode="#,##0.0_ ;\-#,##0.0\ ">
                  <c:v>99.510180000000005</c:v>
                </c:pt>
                <c:pt idx="159" formatCode="#,##0.0_ ;\-#,##0.0\ ">
                  <c:v>99.348190000000002</c:v>
                </c:pt>
                <c:pt idx="160" formatCode="#,##0.0_ ;\-#,##0.0\ ">
                  <c:v>99.305499999999995</c:v>
                </c:pt>
                <c:pt idx="161" formatCode="#,##0.0_ ;\-#,##0.0\ ">
                  <c:v>99.36703</c:v>
                </c:pt>
                <c:pt idx="162" formatCode="#,##0.0_ ;\-#,##0.0\ ">
                  <c:v>99.447540000000004</c:v>
                </c:pt>
                <c:pt idx="163" formatCode="#,##0.0_ ;\-#,##0.0\ ">
                  <c:v>99.598960000000005</c:v>
                </c:pt>
                <c:pt idx="164" formatCode="#,##0.0_ ;\-#,##0.0\ ">
                  <c:v>99.817189999999997</c:v>
                </c:pt>
                <c:pt idx="165" formatCode="#,##0.0_ ;\-#,##0.0\ ">
                  <c:v>100.0514</c:v>
                </c:pt>
                <c:pt idx="166" formatCode="#,##0.0_ ;\-#,##0.0\ ">
                  <c:v>100.2603</c:v>
                </c:pt>
                <c:pt idx="167" formatCode="#,##0.0_ ;\-#,##0.0\ ">
                  <c:v>100.5025</c:v>
                </c:pt>
                <c:pt idx="168" formatCode="#,##0.0_ ;\-#,##0.0\ ">
                  <c:v>100.7664</c:v>
                </c:pt>
                <c:pt idx="169" formatCode="#,##0.0_ ;\-#,##0.0\ ">
                  <c:v>101.0286</c:v>
                </c:pt>
                <c:pt idx="170" formatCode="#,##0.0_ ;\-#,##0.0\ ">
                  <c:v>101.26260000000001</c:v>
                </c:pt>
                <c:pt idx="171" formatCode="#,##0.0_ ;\-#,##0.0\ ">
                  <c:v>101.378</c:v>
                </c:pt>
                <c:pt idx="172" formatCode="#,##0.0_ ;\-#,##0.0\ ">
                  <c:v>101.39060000000001</c:v>
                </c:pt>
                <c:pt idx="173" formatCode="#,##0.0_ ;\-#,##0.0\ ">
                  <c:v>101.3545</c:v>
                </c:pt>
                <c:pt idx="174" formatCode="#,##0.0_ ;\-#,##0.0\ ">
                  <c:v>101.3475</c:v>
                </c:pt>
                <c:pt idx="175" formatCode="#,##0.0_ ;\-#,##0.0\ ">
                  <c:v>101.2466</c:v>
                </c:pt>
                <c:pt idx="176" formatCode="#,##0.0_ ;\-#,##0.0\ ">
                  <c:v>101.00539999999999</c:v>
                </c:pt>
                <c:pt idx="177" formatCode="#,##0.0_ ;\-#,##0.0\ ">
                  <c:v>100.742</c:v>
                </c:pt>
                <c:pt idx="178" formatCode="#,##0.0_ ;\-#,##0.0\ ">
                  <c:v>100.5274</c:v>
                </c:pt>
                <c:pt idx="179" formatCode="#,##0.0_ ;\-#,##0.0\ ">
                  <c:v>100.44710000000001</c:v>
                </c:pt>
                <c:pt idx="180" formatCode="#,##0.0_ ;\-#,##0.0\ ">
                  <c:v>100.5416</c:v>
                </c:pt>
                <c:pt idx="181" formatCode="#,##0.0_ ;\-#,##0.0\ ">
                  <c:v>100.68259999999999</c:v>
                </c:pt>
                <c:pt idx="182" formatCode="#,##0.0_ ;\-#,##0.0\ ">
                  <c:v>100.7004</c:v>
                </c:pt>
                <c:pt idx="183" formatCode="#,##0.0_ ;\-#,##0.0\ ">
                  <c:v>100.57810000000001</c:v>
                </c:pt>
                <c:pt idx="184" formatCode="#,##0.0_ ;\-#,##0.0\ ">
                  <c:v>100.3522</c:v>
                </c:pt>
                <c:pt idx="185" formatCode="#,##0.0_ ;\-#,##0.0\ ">
                  <c:v>99.92989</c:v>
                </c:pt>
                <c:pt idx="186" formatCode="#,##0.0_ ;\-#,##0.0\ ">
                  <c:v>99.402569999999997</c:v>
                </c:pt>
                <c:pt idx="187" formatCode="#,##0.0_ ;\-#,##0.0\ ">
                  <c:v>98.984120000000004</c:v>
                </c:pt>
                <c:pt idx="188" formatCode="#,##0.0_ ;\-#,##0.0\ ">
                  <c:v>98.754329999999996</c:v>
                </c:pt>
                <c:pt idx="189" formatCode="#,##0.0_ ;\-#,##0.0\ ">
                  <c:v>98.646950000000004</c:v>
                </c:pt>
                <c:pt idx="190" formatCode="#,##0.0_ ;\-#,##0.0\ ">
                  <c:v>98.626170000000002</c:v>
                </c:pt>
                <c:pt idx="191" formatCode="#,##0.0_ ;\-#,##0.0\ ">
                  <c:v>98.695300000000003</c:v>
                </c:pt>
                <c:pt idx="192" formatCode="#,##0.0_ ;\-#,##0.0\ ">
                  <c:v>98.746030000000005</c:v>
                </c:pt>
                <c:pt idx="193" formatCode="#,##0.0_ ;\-#,##0.0\ ">
                  <c:v>98.726579999999998</c:v>
                </c:pt>
                <c:pt idx="194" formatCode="#,##0.0_ ;\-#,##0.0\ ">
                  <c:v>98.656769999999995</c:v>
                </c:pt>
                <c:pt idx="195" formatCode="#,##0.0_ ;\-#,##0.0\ ">
                  <c:v>98.621880000000004</c:v>
                </c:pt>
                <c:pt idx="196" formatCode="#,##0.0_ ;\-#,##0.0\ ">
                  <c:v>98.648060000000001</c:v>
                </c:pt>
                <c:pt idx="197" formatCode="#,##0.0_ ;\-#,##0.0\ ">
                  <c:v>98.709879999999998</c:v>
                </c:pt>
                <c:pt idx="198" formatCode="#,##0.0_ ;\-#,##0.0\ ">
                  <c:v>98.792109999999994</c:v>
                </c:pt>
                <c:pt idx="199" formatCode="#,##0.0_ ;\-#,##0.0\ ">
                  <c:v>98.948359999999994</c:v>
                </c:pt>
                <c:pt idx="200" formatCode="#,##0.0_ ;\-#,##0.0\ ">
                  <c:v>99.203819999999993</c:v>
                </c:pt>
                <c:pt idx="201" formatCode="#,##0.0_ ;\-#,##0.0\ ">
                  <c:v>99.482410000000002</c:v>
                </c:pt>
                <c:pt idx="202" formatCode="#,##0.0_ ;\-#,##0.0\ ">
                  <c:v>99.832279999999997</c:v>
                </c:pt>
                <c:pt idx="203" formatCode="#,##0.0_ ;\-#,##0.0\ ">
                  <c:v>100.1653</c:v>
                </c:pt>
                <c:pt idx="204" formatCode="#,##0.0_ ;\-#,##0.0\ ">
                  <c:v>100.401</c:v>
                </c:pt>
                <c:pt idx="205" formatCode="#,##0.0_ ;\-#,##0.0\ ">
                  <c:v>100.6477</c:v>
                </c:pt>
                <c:pt idx="206" formatCode="#,##0.0_ ;\-#,##0.0\ ">
                  <c:v>100.94070000000001</c:v>
                </c:pt>
                <c:pt idx="207" formatCode="#,##0.0_ ;\-#,##0.0\ ">
                  <c:v>101.1461</c:v>
                </c:pt>
                <c:pt idx="208" formatCode="#,##0.0_ ;\-#,##0.0\ ">
                  <c:v>101.16249999999999</c:v>
                </c:pt>
                <c:pt idx="209" formatCode="#,##0.0_ ;\-#,##0.0\ ">
                  <c:v>100.949</c:v>
                </c:pt>
                <c:pt idx="210" formatCode="#,##0.0_ ;\-#,##0.0\ ">
                  <c:v>100.681</c:v>
                </c:pt>
                <c:pt idx="211" formatCode="#,##0.0_ ;\-#,##0.0\ ">
                  <c:v>100.4021</c:v>
                </c:pt>
                <c:pt idx="212" formatCode="#,##0.0_ ;\-#,##0.0\ ">
                  <c:v>100.1091</c:v>
                </c:pt>
                <c:pt idx="213" formatCode="#,##0.0_ ;\-#,##0.0\ ">
                  <c:v>99.910799999999995</c:v>
                </c:pt>
                <c:pt idx="214" formatCode="#,##0.0_ ;\-#,##0.0\ ">
                  <c:v>99.911230000000003</c:v>
                </c:pt>
                <c:pt idx="215" formatCode="#,##0.0_ ;\-#,##0.0\ ">
                  <c:v>100.0074</c:v>
                </c:pt>
                <c:pt idx="216" formatCode="#,##0.0_ ;\-#,##0.0\ ">
                  <c:v>100.16030000000001</c:v>
                </c:pt>
                <c:pt idx="217" formatCode="#,##0.0_ ;\-#,##0.0\ ">
                  <c:v>100.4434</c:v>
                </c:pt>
                <c:pt idx="218" formatCode="#,##0.0_ ;\-#,##0.0\ ">
                  <c:v>100.8186</c:v>
                </c:pt>
                <c:pt idx="219" formatCode="#,##0.0_ ;\-#,##0.0\ ">
                  <c:v>101.1464</c:v>
                </c:pt>
                <c:pt idx="220" formatCode="#,##0.0_ ;\-#,##0.0\ ">
                  <c:v>101.3877</c:v>
                </c:pt>
                <c:pt idx="221" formatCode="#,##0.0_ ;\-#,##0.0\ ">
                  <c:v>101.6093</c:v>
                </c:pt>
                <c:pt idx="222" formatCode="#,##0.0_ ;\-#,##0.0\ ">
                  <c:v>101.74169999999999</c:v>
                </c:pt>
                <c:pt idx="223" formatCode="#,##0.0_ ;\-#,##0.0\ ">
                  <c:v>101.8323</c:v>
                </c:pt>
                <c:pt idx="224" formatCode="#,##0.0_ ;\-#,##0.0\ ">
                  <c:v>101.81480000000001</c:v>
                </c:pt>
                <c:pt idx="225" formatCode="#,##0.0_ ;\-#,##0.0\ ">
                  <c:v>101.718</c:v>
                </c:pt>
                <c:pt idx="226" formatCode="#,##0.0_ ;\-#,##0.0\ ">
                  <c:v>101.54430000000001</c:v>
                </c:pt>
                <c:pt idx="227" formatCode="#,##0.0_ ;\-#,##0.0\ ">
                  <c:v>101.3117</c:v>
                </c:pt>
                <c:pt idx="228" formatCode="#,##0.0_ ;\-#,##0.0\ ">
                  <c:v>101.0277</c:v>
                </c:pt>
                <c:pt idx="229" formatCode="#,##0.0_ ;\-#,##0.0\ ">
                  <c:v>100.6434</c:v>
                </c:pt>
                <c:pt idx="230" formatCode="#,##0.0_ ;\-#,##0.0\ ">
                  <c:v>100.2604</c:v>
                </c:pt>
                <c:pt idx="231" formatCode="#,##0.0_ ;\-#,##0.0\ ">
                  <c:v>99.944209999999998</c:v>
                </c:pt>
                <c:pt idx="232" formatCode="#,##0.0_ ;\-#,##0.0\ ">
                  <c:v>99.757710000000003</c:v>
                </c:pt>
                <c:pt idx="233" formatCode="#,##0.0_ ;\-#,##0.0\ ">
                  <c:v>99.716380000000001</c:v>
                </c:pt>
                <c:pt idx="234" formatCode="#,##0.0_ ;\-#,##0.0\ ">
                  <c:v>99.716089999999994</c:v>
                </c:pt>
                <c:pt idx="235" formatCode="#,##0.0_ ;\-#,##0.0\ ">
                  <c:v>99.648610000000005</c:v>
                </c:pt>
                <c:pt idx="236" formatCode="#,##0.0_ ;\-#,##0.0\ ">
                  <c:v>99.580439999999996</c:v>
                </c:pt>
                <c:pt idx="237" formatCode="#,##0.0_ ;\-#,##0.0\ ">
                  <c:v>99.564220000000006</c:v>
                </c:pt>
                <c:pt idx="238" formatCode="#,##0.0_ ;\-#,##0.0\ ">
                  <c:v>99.558639999999997</c:v>
                </c:pt>
                <c:pt idx="239" formatCode="#,##0.0_ ;\-#,##0.0\ ">
                  <c:v>99.557379999999995</c:v>
                </c:pt>
                <c:pt idx="240" formatCode="#,##0.0_ ;\-#,##0.0\ ">
                  <c:v>99.512010000000004</c:v>
                </c:pt>
                <c:pt idx="241" formatCode="#,##0.0_ ;\-#,##0.0\ ">
                  <c:v>99.372100000000003</c:v>
                </c:pt>
                <c:pt idx="242" formatCode="#,##0.0_ ;\-#,##0.0\ ">
                  <c:v>99.168289999999999</c:v>
                </c:pt>
                <c:pt idx="243" formatCode="#,##0.0_ ;\-#,##0.0\ ">
                  <c:v>98.998450000000005</c:v>
                </c:pt>
                <c:pt idx="244" formatCode="#,##0.0_ ;\-#,##0.0\ ">
                  <c:v>98.878370000000004</c:v>
                </c:pt>
                <c:pt idx="245" formatCode="#,##0.0_ ;\-#,##0.0\ ">
                  <c:v>98.74221</c:v>
                </c:pt>
                <c:pt idx="246" formatCode="#,##0.0_ ;\-#,##0.0\ ">
                  <c:v>98.66234</c:v>
                </c:pt>
                <c:pt idx="247" formatCode="#,##0.0_ ;\-#,##0.0\ ">
                  <c:v>98.628820000000005</c:v>
                </c:pt>
                <c:pt idx="248" formatCode="#,##0.0_ ;\-#,##0.0\ ">
                  <c:v>98.647959999999998</c:v>
                </c:pt>
                <c:pt idx="249" formatCode="#,##0.0_ ;\-#,##0.0\ ">
                  <c:v>98.719449999999995</c:v>
                </c:pt>
                <c:pt idx="250" formatCode="#,##0.0_ ;\-#,##0.0\ ">
                  <c:v>98.783349999999999</c:v>
                </c:pt>
                <c:pt idx="251" formatCode="#,##0.0_ ;\-#,##0.0\ ">
                  <c:v>98.822329999999994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9-2543-8355-51A0BE92834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Data!$A$2:$A$253</c:f>
              <c:strCache>
                <c:ptCount val="252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  <c:pt idx="251">
                  <c:v>Dec-2018</c:v>
                </c:pt>
              </c:strCache>
            </c:strRef>
          </c:cat>
          <c:val>
            <c:numRef>
              <c:f>Data!$C$2:$C$253</c:f>
              <c:numCache>
                <c:formatCode>General</c:formatCode>
                <c:ptCount val="252"/>
                <c:pt idx="0">
                  <c:v>100</c:v>
                </c:pt>
                <c:pt idx="1">
                  <c:v>100</c:v>
                </c:pt>
                <c:pt idx="2" formatCode="#,##0.0_ ;\-#,##0.0\ ">
                  <c:v>101.673</c:v>
                </c:pt>
                <c:pt idx="3" formatCode="#,##0.0_ ;\-#,##0.0\ ">
                  <c:v>101.47239999999999</c:v>
                </c:pt>
                <c:pt idx="4" formatCode="#,##0.0_ ;\-#,##0.0\ ">
                  <c:v>101.2045</c:v>
                </c:pt>
                <c:pt idx="5" formatCode="#,##0.0_ ;\-#,##0.0\ ">
                  <c:v>100.9768</c:v>
                </c:pt>
                <c:pt idx="6" formatCode="#,##0.0_ ;\-#,##0.0\ ">
                  <c:v>100.8416</c:v>
                </c:pt>
                <c:pt idx="7" formatCode="#,##0.0_ ;\-#,##0.0\ ">
                  <c:v>100.50539999999999</c:v>
                </c:pt>
                <c:pt idx="8" formatCode="#,##0.0_ ;\-#,##0.0\ ">
                  <c:v>99.761229999999998</c:v>
                </c:pt>
                <c:pt idx="9" formatCode="#,##0.0_ ;\-#,##0.0\ ">
                  <c:v>98.562579999999997</c:v>
                </c:pt>
                <c:pt idx="10" formatCode="#,##0.0_ ;\-#,##0.0\ ">
                  <c:v>97.479069999999993</c:v>
                </c:pt>
                <c:pt idx="11" formatCode="#,##0.0_ ;\-#,##0.0\ ">
                  <c:v>97.041240000000002</c:v>
                </c:pt>
                <c:pt idx="12" formatCode="#,##0.0_ ;\-#,##0.0\ ">
                  <c:v>96.981750000000005</c:v>
                </c:pt>
                <c:pt idx="13" formatCode="#,##0.0_ ;\-#,##0.0\ ">
                  <c:v>97.182879999999997</c:v>
                </c:pt>
                <c:pt idx="14" formatCode="#,##0.0_ ;\-#,##0.0\ ">
                  <c:v>97.768929999999997</c:v>
                </c:pt>
                <c:pt idx="15" formatCode="#,##0.0_ ;\-#,##0.0\ ">
                  <c:v>98.663120000000006</c:v>
                </c:pt>
                <c:pt idx="16" formatCode="#,##0.0_ ;\-#,##0.0\ ">
                  <c:v>99.475110000000001</c:v>
                </c:pt>
                <c:pt idx="17" formatCode="#,##0.0_ ;\-#,##0.0\ ">
                  <c:v>100.1027</c:v>
                </c:pt>
                <c:pt idx="18" formatCode="#,##0.0_ ;\-#,##0.0\ ">
                  <c:v>100.4742</c:v>
                </c:pt>
                <c:pt idx="19" formatCode="#,##0.0_ ;\-#,##0.0\ ">
                  <c:v>100.73820000000001</c:v>
                </c:pt>
                <c:pt idx="20" formatCode="#,##0.0_ ;\-#,##0.0\ ">
                  <c:v>100.8832</c:v>
                </c:pt>
                <c:pt idx="21" formatCode="#,##0.0_ ;\-#,##0.0\ ">
                  <c:v>101.0213</c:v>
                </c:pt>
                <c:pt idx="22" formatCode="#,##0.0_ ;\-#,##0.0\ ">
                  <c:v>101.0449</c:v>
                </c:pt>
                <c:pt idx="23" formatCode="#,##0.0_ ;\-#,##0.0\ ">
                  <c:v>100.89409999999999</c:v>
                </c:pt>
                <c:pt idx="24" formatCode="#,##0.0_ ;\-#,##0.0\ ">
                  <c:v>100.7897</c:v>
                </c:pt>
                <c:pt idx="25" formatCode="#,##0.0_ ;\-#,##0.0\ ">
                  <c:v>100.9375</c:v>
                </c:pt>
                <c:pt idx="26" formatCode="#,##0.0_ ;\-#,##0.0\ ">
                  <c:v>101.19370000000001</c:v>
                </c:pt>
                <c:pt idx="27" formatCode="#,##0.0_ ;\-#,##0.0\ ">
                  <c:v>101.43089999999999</c:v>
                </c:pt>
                <c:pt idx="28" formatCode="#,##0.0_ ;\-#,##0.0\ ">
                  <c:v>101.4618</c:v>
                </c:pt>
                <c:pt idx="29" formatCode="#,##0.0_ ;\-#,##0.0\ ">
                  <c:v>101.3391</c:v>
                </c:pt>
                <c:pt idx="30" formatCode="#,##0.0_ ;\-#,##0.0\ ">
                  <c:v>101.2577</c:v>
                </c:pt>
                <c:pt idx="31" formatCode="#,##0.0_ ;\-#,##0.0\ ">
                  <c:v>101.3224</c:v>
                </c:pt>
                <c:pt idx="32" formatCode="#,##0.0_ ;\-#,##0.0\ ">
                  <c:v>101.5789</c:v>
                </c:pt>
                <c:pt idx="33" formatCode="#,##0.0_ ;\-#,##0.0\ ">
                  <c:v>101.72580000000001</c:v>
                </c:pt>
                <c:pt idx="34" formatCode="#,##0.0_ ;\-#,##0.0\ ">
                  <c:v>101.62860000000001</c:v>
                </c:pt>
                <c:pt idx="35" formatCode="#,##0.0_ ;\-#,##0.0\ ">
                  <c:v>101.5877</c:v>
                </c:pt>
                <c:pt idx="36" formatCode="#,##0.0_ ;\-#,##0.0\ ">
                  <c:v>101.67700000000001</c:v>
                </c:pt>
                <c:pt idx="37" formatCode="#,##0.0_ ;\-#,##0.0\ ">
                  <c:v>101.6139</c:v>
                </c:pt>
                <c:pt idx="38" formatCode="#,##0.0_ ;\-#,##0.0\ ">
                  <c:v>101.2153</c:v>
                </c:pt>
                <c:pt idx="39" formatCode="#,##0.0_ ;\-#,##0.0\ ">
                  <c:v>100.691</c:v>
                </c:pt>
                <c:pt idx="40" formatCode="#,##0.0_ ;\-#,##0.0\ ">
                  <c:v>100.1058</c:v>
                </c:pt>
                <c:pt idx="41" formatCode="#,##0.0_ ;\-#,##0.0\ ">
                  <c:v>99.23742</c:v>
                </c:pt>
                <c:pt idx="42" formatCode="#,##0.0_ ;\-#,##0.0\ ">
                  <c:v>98.599260000000001</c:v>
                </c:pt>
                <c:pt idx="43" formatCode="#,##0.0_ ;\-#,##0.0\ ">
                  <c:v>98.312380000000005</c:v>
                </c:pt>
                <c:pt idx="44" formatCode="#,##0.0_ ;\-#,##0.0\ ">
                  <c:v>97.951660000000004</c:v>
                </c:pt>
                <c:pt idx="45" formatCode="#,##0.0_ ;\-#,##0.0\ ">
                  <c:v>97.374210000000005</c:v>
                </c:pt>
                <c:pt idx="46" formatCode="#,##0.0_ ;\-#,##0.0\ ">
                  <c:v>96.674639999999997</c:v>
                </c:pt>
                <c:pt idx="47" formatCode="#,##0.0_ ;\-#,##0.0\ ">
                  <c:v>96.007739999999998</c:v>
                </c:pt>
                <c:pt idx="48" formatCode="#,##0.0_ ;\-#,##0.0\ ">
                  <c:v>95.824879999999993</c:v>
                </c:pt>
                <c:pt idx="49" formatCode="#,##0.0_ ;\-#,##0.0\ ">
                  <c:v>96.043260000000004</c:v>
                </c:pt>
                <c:pt idx="50" formatCode="#,##0.0_ ;\-#,##0.0\ ">
                  <c:v>96.739649999999997</c:v>
                </c:pt>
                <c:pt idx="51" formatCode="#,##0.0_ ;\-#,##0.0\ ">
                  <c:v>97.648910000000001</c:v>
                </c:pt>
                <c:pt idx="52" formatCode="#,##0.0_ ;\-#,##0.0\ ">
                  <c:v>98.51146</c:v>
                </c:pt>
                <c:pt idx="53" formatCode="#,##0.0_ ;\-#,##0.0\ ">
                  <c:v>99.031679999999994</c:v>
                </c:pt>
                <c:pt idx="54" formatCode="#,##0.0_ ;\-#,##0.0\ ">
                  <c:v>99.144499999999994</c:v>
                </c:pt>
                <c:pt idx="55" formatCode="#,##0.0_ ;\-#,##0.0\ ">
                  <c:v>98.942329999999998</c:v>
                </c:pt>
                <c:pt idx="56" formatCode="#,##0.0_ ;\-#,##0.0\ ">
                  <c:v>98.751999999999995</c:v>
                </c:pt>
                <c:pt idx="57" formatCode="#,##0.0_ ;\-#,##0.0\ ">
                  <c:v>98.555970000000002</c:v>
                </c:pt>
                <c:pt idx="58" formatCode="#,##0.0_ ;\-#,##0.0\ ">
                  <c:v>98.396320000000003</c:v>
                </c:pt>
                <c:pt idx="59" formatCode="#,##0.0_ ;\-#,##0.0\ ">
                  <c:v>98.311070000000001</c:v>
                </c:pt>
                <c:pt idx="60" formatCode="#,##0.0_ ;\-#,##0.0\ ">
                  <c:v>98.098590000000002</c:v>
                </c:pt>
                <c:pt idx="61" formatCode="#,##0.0_ ;\-#,##0.0\ ">
                  <c:v>97.817329999999998</c:v>
                </c:pt>
                <c:pt idx="62" formatCode="#,##0.0_ ;\-#,##0.0\ ">
                  <c:v>97.458079999999995</c:v>
                </c:pt>
                <c:pt idx="63" formatCode="#,##0.0_ ;\-#,##0.0\ ">
                  <c:v>97.176649999999995</c:v>
                </c:pt>
                <c:pt idx="64" formatCode="#,##0.0_ ;\-#,##0.0\ ">
                  <c:v>97.103729999999999</c:v>
                </c:pt>
                <c:pt idx="65" formatCode="#,##0.0_ ;\-#,##0.0\ ">
                  <c:v>97.468379999999996</c:v>
                </c:pt>
                <c:pt idx="66" formatCode="#,##0.0_ ;\-#,##0.0\ ">
                  <c:v>97.869759999999999</c:v>
                </c:pt>
                <c:pt idx="67" formatCode="#,##0.0_ ;\-#,##0.0\ ">
                  <c:v>97.958920000000006</c:v>
                </c:pt>
                <c:pt idx="68" formatCode="#,##0.0_ ;\-#,##0.0\ ">
                  <c:v>97.894000000000005</c:v>
                </c:pt>
                <c:pt idx="69" formatCode="#,##0.0_ ;\-#,##0.0\ ">
                  <c:v>97.832980000000006</c:v>
                </c:pt>
                <c:pt idx="70" formatCode="#,##0.0_ ;\-#,##0.0\ ">
                  <c:v>97.873840000000001</c:v>
                </c:pt>
                <c:pt idx="71" formatCode="#,##0.0_ ;\-#,##0.0\ ">
                  <c:v>97.993319999999997</c:v>
                </c:pt>
                <c:pt idx="72" formatCode="#,##0.0_ ;\-#,##0.0\ ">
                  <c:v>98.209519999999998</c:v>
                </c:pt>
                <c:pt idx="73" formatCode="#,##0.0_ ;\-#,##0.0\ ">
                  <c:v>98.633769999999998</c:v>
                </c:pt>
                <c:pt idx="74" formatCode="#,##0.0_ ;\-#,##0.0\ ">
                  <c:v>99.088729999999998</c:v>
                </c:pt>
                <c:pt idx="75" formatCode="#,##0.0_ ;\-#,##0.0\ ">
                  <c:v>99.298479999999998</c:v>
                </c:pt>
                <c:pt idx="76" formatCode="#,##0.0_ ;\-#,##0.0\ ">
                  <c:v>99.409790000000001</c:v>
                </c:pt>
                <c:pt idx="77" formatCode="#,##0.0_ ;\-#,##0.0\ ">
                  <c:v>99.608959999999996</c:v>
                </c:pt>
                <c:pt idx="78" formatCode="#,##0.0_ ;\-#,##0.0\ ">
                  <c:v>99.827070000000006</c:v>
                </c:pt>
                <c:pt idx="79" formatCode="#,##0.0_ ;\-#,##0.0\ ">
                  <c:v>99.936030000000002</c:v>
                </c:pt>
                <c:pt idx="80" formatCode="#,##0.0_ ;\-#,##0.0\ ">
                  <c:v>99.842179999999999</c:v>
                </c:pt>
                <c:pt idx="81" formatCode="#,##0.0_ ;\-#,##0.0\ ">
                  <c:v>99.745000000000005</c:v>
                </c:pt>
                <c:pt idx="82" formatCode="#,##0.0_ ;\-#,##0.0\ ">
                  <c:v>99.761309999999995</c:v>
                </c:pt>
                <c:pt idx="83" formatCode="#,##0.0_ ;\-#,##0.0\ ">
                  <c:v>99.866460000000004</c:v>
                </c:pt>
                <c:pt idx="84" formatCode="#,##0.0_ ;\-#,##0.0\ ">
                  <c:v>100.1476</c:v>
                </c:pt>
                <c:pt idx="85" formatCode="#,##0.0_ ;\-#,##0.0\ ">
                  <c:v>100.49679999999999</c:v>
                </c:pt>
                <c:pt idx="86" formatCode="#,##0.0_ ;\-#,##0.0\ ">
                  <c:v>100.9012</c:v>
                </c:pt>
                <c:pt idx="87" formatCode="#,##0.0_ ;\-#,##0.0\ ">
                  <c:v>101.02849999999999</c:v>
                </c:pt>
                <c:pt idx="88" formatCode="#,##0.0_ ;\-#,##0.0\ ">
                  <c:v>100.9843</c:v>
                </c:pt>
                <c:pt idx="89" formatCode="#,##0.0_ ;\-#,##0.0\ ">
                  <c:v>100.7118</c:v>
                </c:pt>
                <c:pt idx="90" formatCode="#,##0.0_ ;\-#,##0.0\ ">
                  <c:v>100.4755</c:v>
                </c:pt>
                <c:pt idx="91" formatCode="#,##0.0_ ;\-#,##0.0\ ">
                  <c:v>100.4061</c:v>
                </c:pt>
                <c:pt idx="92" formatCode="#,##0.0_ ;\-#,##0.0\ ">
                  <c:v>100.40130000000001</c:v>
                </c:pt>
                <c:pt idx="93" formatCode="#,##0.0_ ;\-#,##0.0\ ">
                  <c:v>100.4383</c:v>
                </c:pt>
                <c:pt idx="94" formatCode="#,##0.0_ ;\-#,##0.0\ ">
                  <c:v>100.5485</c:v>
                </c:pt>
                <c:pt idx="95" formatCode="#,##0.0_ ;\-#,##0.0\ ">
                  <c:v>100.5282</c:v>
                </c:pt>
                <c:pt idx="96" formatCode="#,##0.0_ ;\-#,##0.0\ ">
                  <c:v>100.4982</c:v>
                </c:pt>
                <c:pt idx="97" formatCode="#,##0.0_ ;\-#,##0.0\ ">
                  <c:v>100.524</c:v>
                </c:pt>
                <c:pt idx="98" formatCode="#,##0.0_ ;\-#,##0.0\ ">
                  <c:v>100.60890000000001</c:v>
                </c:pt>
                <c:pt idx="99" formatCode="#,##0.0_ ;\-#,##0.0\ ">
                  <c:v>100.6575</c:v>
                </c:pt>
                <c:pt idx="100" formatCode="#,##0.0_ ;\-#,##0.0\ ">
                  <c:v>100.7664</c:v>
                </c:pt>
                <c:pt idx="101" formatCode="#,##0.0_ ;\-#,##0.0\ ">
                  <c:v>100.70569999999999</c:v>
                </c:pt>
                <c:pt idx="102" formatCode="#,##0.0_ ;\-#,##0.0\ ">
                  <c:v>100.5658</c:v>
                </c:pt>
                <c:pt idx="103" formatCode="#,##0.0_ ;\-#,##0.0\ ">
                  <c:v>100.48869999999999</c:v>
                </c:pt>
                <c:pt idx="104" formatCode="#,##0.0_ ;\-#,##0.0\ ">
                  <c:v>100.66500000000001</c:v>
                </c:pt>
                <c:pt idx="105" formatCode="#,##0.0_ ;\-#,##0.0\ ">
                  <c:v>100.7954</c:v>
                </c:pt>
                <c:pt idx="106" formatCode="#,##0.0_ ;\-#,##0.0\ ">
                  <c:v>100.8819</c:v>
                </c:pt>
                <c:pt idx="107" formatCode="#,##0.0_ ;\-#,##0.0\ ">
                  <c:v>101.0378</c:v>
                </c:pt>
                <c:pt idx="108" formatCode="#,##0.0_ ;\-#,##0.0\ ">
                  <c:v>101.13339999999999</c:v>
                </c:pt>
                <c:pt idx="109" formatCode="#,##0.0_ ;\-#,##0.0\ ">
                  <c:v>101.41240000000001</c:v>
                </c:pt>
                <c:pt idx="110" formatCode="#,##0.0_ ;\-#,##0.0\ ">
                  <c:v>101.56610000000001</c:v>
                </c:pt>
                <c:pt idx="111" formatCode="#,##0.0_ ;\-#,##0.0\ ">
                  <c:v>101.544</c:v>
                </c:pt>
                <c:pt idx="112" formatCode="#,##0.0_ ;\-#,##0.0\ ">
                  <c:v>101.3968</c:v>
                </c:pt>
                <c:pt idx="113" formatCode="#,##0.0_ ;\-#,##0.0\ ">
                  <c:v>101.31699999999999</c:v>
                </c:pt>
                <c:pt idx="114" formatCode="#,##0.0_ ;\-#,##0.0\ ">
                  <c:v>101.3342</c:v>
                </c:pt>
                <c:pt idx="115" formatCode="#,##0.0_ ;\-#,##0.0\ ">
                  <c:v>101.3546</c:v>
                </c:pt>
                <c:pt idx="116" formatCode="#,##0.0_ ;\-#,##0.0\ ">
                  <c:v>101.28279999999999</c:v>
                </c:pt>
                <c:pt idx="117" formatCode="#,##0.0_ ;\-#,##0.0\ ">
                  <c:v>101.0633</c:v>
                </c:pt>
                <c:pt idx="118" formatCode="#,##0.0_ ;\-#,##0.0\ ">
                  <c:v>100.72929999999999</c:v>
                </c:pt>
                <c:pt idx="119" formatCode="#,##0.0_ ;\-#,##0.0\ ">
                  <c:v>100.54859999999999</c:v>
                </c:pt>
                <c:pt idx="120" formatCode="#,##0.0_ ;\-#,##0.0\ ">
                  <c:v>100.38509999999999</c:v>
                </c:pt>
                <c:pt idx="121" formatCode="#,##0.0_ ;\-#,##0.0\ ">
                  <c:v>100.1788</c:v>
                </c:pt>
                <c:pt idx="122" formatCode="#,##0.0_ ;\-#,##0.0\ ">
                  <c:v>100.12009999999999</c:v>
                </c:pt>
                <c:pt idx="123" formatCode="#,##0.0_ ;\-#,##0.0\ ">
                  <c:v>100.1675</c:v>
                </c:pt>
                <c:pt idx="124" formatCode="#,##0.0_ ;\-#,##0.0\ ">
                  <c:v>100.3837</c:v>
                </c:pt>
                <c:pt idx="125" formatCode="#,##0.0_ ;\-#,##0.0\ ">
                  <c:v>100.58159999999999</c:v>
                </c:pt>
                <c:pt idx="126" formatCode="#,##0.0_ ;\-#,##0.0\ ">
                  <c:v>100.3544</c:v>
                </c:pt>
                <c:pt idx="127" formatCode="#,##0.0_ ;\-#,##0.0\ ">
                  <c:v>99.956140000000005</c:v>
                </c:pt>
                <c:pt idx="128" formatCode="#,##0.0_ ;\-#,##0.0\ ">
                  <c:v>99.403319999999994</c:v>
                </c:pt>
                <c:pt idx="129" formatCode="#,##0.0_ ;\-#,##0.0\ ">
                  <c:v>98.574529999999996</c:v>
                </c:pt>
                <c:pt idx="130" formatCode="#,##0.0_ ;\-#,##0.0\ ">
                  <c:v>97.114620000000002</c:v>
                </c:pt>
                <c:pt idx="131" formatCode="#,##0.0_ ;\-#,##0.0\ ">
                  <c:v>95.442790000000002</c:v>
                </c:pt>
                <c:pt idx="132" formatCode="#,##0.0_ ;\-#,##0.0\ ">
                  <c:v>94.439019999999999</c:v>
                </c:pt>
                <c:pt idx="133" formatCode="#,##0.0_ ;\-#,##0.0\ ">
                  <c:v>94.178740000000005</c:v>
                </c:pt>
                <c:pt idx="134" formatCode="#,##0.0_ ;\-#,##0.0\ ">
                  <c:v>94.208399999999997</c:v>
                </c:pt>
                <c:pt idx="135" formatCode="#,##0.0_ ;\-#,##0.0\ ">
                  <c:v>94.352469999999997</c:v>
                </c:pt>
                <c:pt idx="136" formatCode="#,##0.0_ ;\-#,##0.0\ ">
                  <c:v>94.985529999999997</c:v>
                </c:pt>
                <c:pt idx="137" formatCode="#,##0.0_ ;\-#,##0.0\ ">
                  <c:v>95.853480000000005</c:v>
                </c:pt>
                <c:pt idx="138" formatCode="#,##0.0_ ;\-#,##0.0\ ">
                  <c:v>96.488960000000006</c:v>
                </c:pt>
                <c:pt idx="139" formatCode="#,##0.0_ ;\-#,##0.0\ ">
                  <c:v>97.19032</c:v>
                </c:pt>
                <c:pt idx="140" formatCode="#,##0.0_ ;\-#,##0.0\ ">
                  <c:v>97.819209999999998</c:v>
                </c:pt>
                <c:pt idx="141" formatCode="#,##0.0_ ;\-#,##0.0\ ">
                  <c:v>98.082920000000001</c:v>
                </c:pt>
                <c:pt idx="142" formatCode="#,##0.0_ ;\-#,##0.0\ ">
                  <c:v>98.123360000000005</c:v>
                </c:pt>
                <c:pt idx="143" formatCode="#,##0.0_ ;\-#,##0.0\ ">
                  <c:v>98.227419999999995</c:v>
                </c:pt>
                <c:pt idx="144" formatCode="#,##0.0_ ;\-#,##0.0\ ">
                  <c:v>98.706500000000005</c:v>
                </c:pt>
                <c:pt idx="145" formatCode="#,##0.0_ ;\-#,##0.0\ ">
                  <c:v>99.446770000000001</c:v>
                </c:pt>
                <c:pt idx="146" formatCode="#,##0.0_ ;\-#,##0.0\ ">
                  <c:v>100.1009</c:v>
                </c:pt>
                <c:pt idx="147" formatCode="#,##0.0_ ;\-#,##0.0\ ">
                  <c:v>100.67529999999999</c:v>
                </c:pt>
                <c:pt idx="148" formatCode="#,##0.0_ ;\-#,##0.0\ ">
                  <c:v>101.1421</c:v>
                </c:pt>
                <c:pt idx="149" formatCode="#,##0.0_ ;\-#,##0.0\ ">
                  <c:v>101.267</c:v>
                </c:pt>
                <c:pt idx="150" formatCode="#,##0.0_ ;\-#,##0.0\ ">
                  <c:v>101.218</c:v>
                </c:pt>
                <c:pt idx="151" formatCode="#,##0.0_ ;\-#,##0.0\ ">
                  <c:v>101.2561</c:v>
                </c:pt>
                <c:pt idx="152" formatCode="#,##0.0_ ;\-#,##0.0\ ">
                  <c:v>101.3817</c:v>
                </c:pt>
                <c:pt idx="153" formatCode="#,##0.0_ ;\-#,##0.0\ ">
                  <c:v>101.23739999999999</c:v>
                </c:pt>
                <c:pt idx="154" formatCode="#,##0.0_ ;\-#,##0.0\ ">
                  <c:v>100.90989999999999</c:v>
                </c:pt>
                <c:pt idx="155" formatCode="#,##0.0_ ;\-#,##0.0\ ">
                  <c:v>100.8322</c:v>
                </c:pt>
                <c:pt idx="156" formatCode="#,##0.0_ ;\-#,##0.0\ ">
                  <c:v>101.0505</c:v>
                </c:pt>
                <c:pt idx="157" formatCode="#,##0.0_ ;\-#,##0.0\ ">
                  <c:v>101.4276</c:v>
                </c:pt>
                <c:pt idx="158" formatCode="#,##0.0_ ;\-#,##0.0\ ">
                  <c:v>101.84690000000001</c:v>
                </c:pt>
                <c:pt idx="159" formatCode="#,##0.0_ ;\-#,##0.0\ ">
                  <c:v>102.14</c:v>
                </c:pt>
                <c:pt idx="160" formatCode="#,##0.0_ ;\-#,##0.0\ ">
                  <c:v>102.10760000000001</c:v>
                </c:pt>
                <c:pt idx="161" formatCode="#,##0.0_ ;\-#,##0.0\ ">
                  <c:v>101.7311</c:v>
                </c:pt>
                <c:pt idx="162" formatCode="#,##0.0_ ;\-#,##0.0\ ">
                  <c:v>101.2997</c:v>
                </c:pt>
                <c:pt idx="163" formatCode="#,##0.0_ ;\-#,##0.0\ ">
                  <c:v>101.0527</c:v>
                </c:pt>
                <c:pt idx="164" formatCode="#,##0.0_ ;\-#,##0.0\ ">
                  <c:v>100.9605</c:v>
                </c:pt>
                <c:pt idx="165" formatCode="#,##0.0_ ;\-#,##0.0\ ">
                  <c:v>100.8336</c:v>
                </c:pt>
                <c:pt idx="166" formatCode="#,##0.0_ ;\-#,##0.0\ ">
                  <c:v>100.7928</c:v>
                </c:pt>
                <c:pt idx="167" formatCode="#,##0.0_ ;\-#,##0.0\ ">
                  <c:v>100.9487</c:v>
                </c:pt>
                <c:pt idx="168" formatCode="#,##0.0_ ;\-#,##0.0\ ">
                  <c:v>101.0968</c:v>
                </c:pt>
                <c:pt idx="169" formatCode="#,##0.0_ ;\-#,##0.0\ ">
                  <c:v>101.40649999999999</c:v>
                </c:pt>
                <c:pt idx="170" formatCode="#,##0.0_ ;\-#,##0.0\ ">
                  <c:v>101.7351</c:v>
                </c:pt>
                <c:pt idx="171" formatCode="#,##0.0_ ;\-#,##0.0\ ">
                  <c:v>101.85380000000001</c:v>
                </c:pt>
                <c:pt idx="172" formatCode="#,##0.0_ ;\-#,##0.0\ ">
                  <c:v>101.90770000000001</c:v>
                </c:pt>
                <c:pt idx="173" formatCode="#,##0.0_ ;\-#,##0.0\ ">
                  <c:v>101.87139999999999</c:v>
                </c:pt>
                <c:pt idx="174" formatCode="#,##0.0_ ;\-#,##0.0\ ">
                  <c:v>101.61799999999999</c:v>
                </c:pt>
                <c:pt idx="175" formatCode="#,##0.0_ ;\-#,##0.0\ ">
                  <c:v>101.2753</c:v>
                </c:pt>
                <c:pt idx="176" formatCode="#,##0.0_ ;\-#,##0.0\ ">
                  <c:v>101.0488</c:v>
                </c:pt>
                <c:pt idx="177" formatCode="#,##0.0_ ;\-#,##0.0\ ">
                  <c:v>100.9436</c:v>
                </c:pt>
                <c:pt idx="178" formatCode="#,##0.0_ ;\-#,##0.0\ ">
                  <c:v>100.94159999999999</c:v>
                </c:pt>
                <c:pt idx="179" formatCode="#,##0.0_ ;\-#,##0.0\ ">
                  <c:v>101.0017</c:v>
                </c:pt>
                <c:pt idx="180" formatCode="#,##0.0_ ;\-#,##0.0\ ">
                  <c:v>101.39749999999999</c:v>
                </c:pt>
                <c:pt idx="181" formatCode="#,##0.0_ ;\-#,##0.0\ ">
                  <c:v>102.0539</c:v>
                </c:pt>
                <c:pt idx="182" formatCode="#,##0.0_ ;\-#,##0.0\ ">
                  <c:v>102.4949</c:v>
                </c:pt>
                <c:pt idx="183" formatCode="#,##0.0_ ;\-#,##0.0\ ">
                  <c:v>102.4772</c:v>
                </c:pt>
                <c:pt idx="184" formatCode="#,##0.0_ ;\-#,##0.0\ ">
                  <c:v>102.1644</c:v>
                </c:pt>
                <c:pt idx="185" formatCode="#,##0.0_ ;\-#,##0.0\ ">
                  <c:v>101.8579</c:v>
                </c:pt>
                <c:pt idx="186" formatCode="#,##0.0_ ;\-#,##0.0\ ">
                  <c:v>101.5954</c:v>
                </c:pt>
                <c:pt idx="187" formatCode="#,##0.0_ ;\-#,##0.0\ ">
                  <c:v>101.3313</c:v>
                </c:pt>
                <c:pt idx="188" formatCode="#,##0.0_ ;\-#,##0.0\ ">
                  <c:v>100.9967</c:v>
                </c:pt>
                <c:pt idx="189" formatCode="#,##0.0_ ;\-#,##0.0\ ">
                  <c:v>100.6383</c:v>
                </c:pt>
                <c:pt idx="190" formatCode="#,##0.0_ ;\-#,##0.0\ ">
                  <c:v>100.2341</c:v>
                </c:pt>
                <c:pt idx="191" formatCode="#,##0.0_ ;\-#,##0.0\ ">
                  <c:v>99.865750000000006</c:v>
                </c:pt>
                <c:pt idx="192" formatCode="#,##0.0_ ;\-#,##0.0\ ">
                  <c:v>99.788129999999995</c:v>
                </c:pt>
                <c:pt idx="193" formatCode="#,##0.0_ ;\-#,##0.0\ ">
                  <c:v>99.894810000000007</c:v>
                </c:pt>
                <c:pt idx="194" formatCode="#,##0.0_ ;\-#,##0.0\ ">
                  <c:v>100.06950000000001</c:v>
                </c:pt>
                <c:pt idx="195" formatCode="#,##0.0_ ;\-#,##0.0\ ">
                  <c:v>100.129</c:v>
                </c:pt>
                <c:pt idx="196" formatCode="#,##0.0_ ;\-#,##0.0\ ">
                  <c:v>100.1938</c:v>
                </c:pt>
                <c:pt idx="197" formatCode="#,##0.0_ ;\-#,##0.0\ ">
                  <c:v>100.2762</c:v>
                </c:pt>
                <c:pt idx="198" formatCode="#,##0.0_ ;\-#,##0.0\ ">
                  <c:v>100.2816</c:v>
                </c:pt>
                <c:pt idx="199" formatCode="#,##0.0_ ;\-#,##0.0\ ">
                  <c:v>100.1771</c:v>
                </c:pt>
                <c:pt idx="200" formatCode="#,##0.0_ ;\-#,##0.0\ ">
                  <c:v>100.03060000000001</c:v>
                </c:pt>
                <c:pt idx="201" formatCode="#,##0.0_ ;\-#,##0.0\ ">
                  <c:v>99.887450000000001</c:v>
                </c:pt>
                <c:pt idx="202" formatCode="#,##0.0_ ;\-#,##0.0\ ">
                  <c:v>99.941090000000003</c:v>
                </c:pt>
                <c:pt idx="203" formatCode="#,##0.0_ ;\-#,##0.0\ ">
                  <c:v>100.0061</c:v>
                </c:pt>
                <c:pt idx="204" formatCode="#,##0.0_ ;\-#,##0.0\ ">
                  <c:v>100.11879999999999</c:v>
                </c:pt>
                <c:pt idx="205" formatCode="#,##0.0_ ;\-#,##0.0\ ">
                  <c:v>100.07599999999999</c:v>
                </c:pt>
                <c:pt idx="206" formatCode="#,##0.0_ ;\-#,##0.0\ ">
                  <c:v>100.1855</c:v>
                </c:pt>
                <c:pt idx="207" formatCode="#,##0.0_ ;\-#,##0.0\ ">
                  <c:v>100.2604</c:v>
                </c:pt>
                <c:pt idx="208" formatCode="#,##0.0_ ;\-#,##0.0\ ">
                  <c:v>100.33669999999999</c:v>
                </c:pt>
                <c:pt idx="209" formatCode="#,##0.0_ ;\-#,##0.0\ ">
                  <c:v>100.4421</c:v>
                </c:pt>
                <c:pt idx="210" formatCode="#,##0.0_ ;\-#,##0.0\ ">
                  <c:v>100.4866</c:v>
                </c:pt>
                <c:pt idx="211" formatCode="#,##0.0_ ;\-#,##0.0\ ">
                  <c:v>100.2942</c:v>
                </c:pt>
                <c:pt idx="212" formatCode="#,##0.0_ ;\-#,##0.0\ ">
                  <c:v>100.11799999999999</c:v>
                </c:pt>
                <c:pt idx="213" formatCode="#,##0.0_ ;\-#,##0.0\ ">
                  <c:v>100.1849</c:v>
                </c:pt>
                <c:pt idx="214" formatCode="#,##0.0_ ;\-#,##0.0\ ">
                  <c:v>100.38630000000001</c:v>
                </c:pt>
                <c:pt idx="215" formatCode="#,##0.0_ ;\-#,##0.0\ ">
                  <c:v>100.5515</c:v>
                </c:pt>
                <c:pt idx="216" formatCode="#,##0.0_ ;\-#,##0.0\ ">
                  <c:v>100.67619999999999</c:v>
                </c:pt>
                <c:pt idx="217" formatCode="#,##0.0_ ;\-#,##0.0\ ">
                  <c:v>100.5515</c:v>
                </c:pt>
                <c:pt idx="218" formatCode="#,##0.0_ ;\-#,##0.0\ ">
                  <c:v>100.3185</c:v>
                </c:pt>
                <c:pt idx="219" formatCode="#,##0.0_ ;\-#,##0.0\ ">
                  <c:v>100.3965</c:v>
                </c:pt>
                <c:pt idx="220" formatCode="#,##0.0_ ;\-#,##0.0\ ">
                  <c:v>100.56789999999999</c:v>
                </c:pt>
                <c:pt idx="221" formatCode="#,##0.0_ ;\-#,##0.0\ ">
                  <c:v>100.6666</c:v>
                </c:pt>
                <c:pt idx="222" formatCode="#,##0.0_ ;\-#,##0.0\ ">
                  <c:v>100.65049999999999</c:v>
                </c:pt>
                <c:pt idx="223" formatCode="#,##0.0_ ;\-#,##0.0\ ">
                  <c:v>100.4378</c:v>
                </c:pt>
                <c:pt idx="224" formatCode="#,##0.0_ ;\-#,##0.0\ ">
                  <c:v>100.3034</c:v>
                </c:pt>
                <c:pt idx="225" formatCode="#,##0.0_ ;\-#,##0.0\ ">
                  <c:v>100.2268</c:v>
                </c:pt>
                <c:pt idx="226" formatCode="#,##0.0_ ;\-#,##0.0\ ">
                  <c:v>100.0701</c:v>
                </c:pt>
                <c:pt idx="227" formatCode="#,##0.0_ ;\-#,##0.0\ ">
                  <c:v>99.892849999999996</c:v>
                </c:pt>
                <c:pt idx="228" formatCode="#,##0.0_ ;\-#,##0.0\ ">
                  <c:v>99.432680000000005</c:v>
                </c:pt>
                <c:pt idx="229" formatCode="#,##0.0_ ;\-#,##0.0\ ">
                  <c:v>98.863529999999997</c:v>
                </c:pt>
                <c:pt idx="230" formatCode="#,##0.0_ ;\-#,##0.0\ ">
                  <c:v>98.517690000000002</c:v>
                </c:pt>
                <c:pt idx="231" formatCode="#,##0.0_ ;\-#,##0.0\ ">
                  <c:v>99.170450000000002</c:v>
                </c:pt>
                <c:pt idx="232" formatCode="#,##0.0_ ;\-#,##0.0\ ">
                  <c:v>100.28</c:v>
                </c:pt>
                <c:pt idx="233" formatCode="#,##0.0_ ;\-#,##0.0\ ">
                  <c:v>101.22880000000001</c:v>
                </c:pt>
                <c:pt idx="234" formatCode="#,##0.0_ ;\-#,##0.0\ ">
                  <c:v>101.5545</c:v>
                </c:pt>
                <c:pt idx="235" formatCode="#,##0.0_ ;\-#,##0.0\ ">
                  <c:v>101.5329</c:v>
                </c:pt>
                <c:pt idx="236" formatCode="#,##0.0_ ;\-#,##0.0\ ">
                  <c:v>101.3587</c:v>
                </c:pt>
                <c:pt idx="237" formatCode="#,##0.0_ ;\-#,##0.0\ ">
                  <c:v>101.2423</c:v>
                </c:pt>
                <c:pt idx="238" formatCode="#,##0.0_ ;\-#,##0.0\ ">
                  <c:v>101.2</c:v>
                </c:pt>
                <c:pt idx="239" formatCode="#,##0.0_ ;\-#,##0.0\ ">
                  <c:v>101.065</c:v>
                </c:pt>
                <c:pt idx="240" formatCode="#,##0.0_ ;\-#,##0.0\ ">
                  <c:v>101.04770000000001</c:v>
                </c:pt>
                <c:pt idx="241" formatCode="#,##0.0_ ;\-#,##0.0\ ">
                  <c:v>100.99760000000001</c:v>
                </c:pt>
                <c:pt idx="242" formatCode="#,##0.0_ ;\-#,##0.0\ ">
                  <c:v>100.8425</c:v>
                </c:pt>
                <c:pt idx="243" formatCode="#,##0.0_ ;\-#,##0.0\ ">
                  <c:v>100.6905</c:v>
                </c:pt>
                <c:pt idx="244" formatCode="#,##0.0_ ;\-#,##0.0\ ">
                  <c:v>100.5753</c:v>
                </c:pt>
                <c:pt idx="245" formatCode="#,##0.0_ ;\-#,##0.0\ ">
                  <c:v>100.2694</c:v>
                </c:pt>
                <c:pt idx="246" formatCode="#,##0.0_ ;\-#,##0.0\ ">
                  <c:v>100.03789999999999</c:v>
                </c:pt>
                <c:pt idx="247" formatCode="#,##0.0_ ;\-#,##0.0\ ">
                  <c:v>100.17310000000001</c:v>
                </c:pt>
                <c:pt idx="248" formatCode="#,##0.0_ ;\-#,##0.0\ ">
                  <c:v>100.68210000000001</c:v>
                </c:pt>
                <c:pt idx="249" formatCode="#,##0.0_ ;\-#,##0.0\ ">
                  <c:v>100.9652</c:v>
                </c:pt>
                <c:pt idx="250" formatCode="#,##0.0_ ;\-#,##0.0\ ">
                  <c:v>101.15</c:v>
                </c:pt>
                <c:pt idx="251" formatCode="#,##0.0_ ;\-#,##0.0\ ">
                  <c:v>101.3784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42784"/>
        <c:axId val="220744320"/>
      </c:lineChart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Data!$A$2:$A$253</c:f>
              <c:strCache>
                <c:ptCount val="252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  <c:pt idx="251">
                  <c:v>Dec-2018</c:v>
                </c:pt>
              </c:strCache>
            </c:strRef>
          </c:cat>
          <c:val>
            <c:numRef>
              <c:f>Data!$D$2:$D$253</c:f>
              <c:numCache>
                <c:formatCode>_-"$"* #,##0_-;\-"$"* #,##0_-;_-"$"* "-"??_-;_-@_-</c:formatCode>
                <c:ptCount val="252"/>
                <c:pt idx="0">
                  <c:v>100</c:v>
                </c:pt>
                <c:pt idx="1">
                  <c:v>104.70740365503688</c:v>
                </c:pt>
                <c:pt idx="2">
                  <c:v>109.77809564893714</c:v>
                </c:pt>
                <c:pt idx="3">
                  <c:v>111.57985499952417</c:v>
                </c:pt>
                <c:pt idx="4">
                  <c:v>99.137958225482549</c:v>
                </c:pt>
                <c:pt idx="5">
                  <c:v>93.723907052335747</c:v>
                </c:pt>
                <c:pt idx="6">
                  <c:v>92.899725391555364</c:v>
                </c:pt>
                <c:pt idx="7">
                  <c:v>65.477524317590365</c:v>
                </c:pt>
                <c:pt idx="8">
                  <c:v>78.125792435840083</c:v>
                </c:pt>
                <c:pt idx="9">
                  <c:v>89.177139107839025</c:v>
                </c:pt>
                <c:pt idx="10">
                  <c:v>82.502734797843928</c:v>
                </c:pt>
                <c:pt idx="11">
                  <c:v>86.656016039806005</c:v>
                </c:pt>
                <c:pt idx="12">
                  <c:v>86.618155926068908</c:v>
                </c:pt>
                <c:pt idx="13">
                  <c:v>93.246375812611006</c:v>
                </c:pt>
                <c:pt idx="14">
                  <c:v>107.89972912727568</c:v>
                </c:pt>
                <c:pt idx="15">
                  <c:v>118.4936821272773</c:v>
                </c:pt>
                <c:pt idx="16">
                  <c:v>119.87678950144995</c:v>
                </c:pt>
                <c:pt idx="17">
                  <c:v>127.57714122260249</c:v>
                </c:pt>
                <c:pt idx="18">
                  <c:v>115.12124591453629</c:v>
                </c:pt>
                <c:pt idx="19">
                  <c:v>111.32468652554368</c:v>
                </c:pt>
                <c:pt idx="20">
                  <c:v>110.52786075452582</c:v>
                </c:pt>
                <c:pt idx="21">
                  <c:v>119.27977926848565</c:v>
                </c:pt>
                <c:pt idx="22">
                  <c:v>134.2948821860416</c:v>
                </c:pt>
                <c:pt idx="23">
                  <c:v>156.03536647950844</c:v>
                </c:pt>
                <c:pt idx="24">
                  <c:v>144.12548831888165</c:v>
                </c:pt>
                <c:pt idx="25">
                  <c:v>161.25858894019819</c:v>
                </c:pt>
                <c:pt idx="26">
                  <c:v>163.549922534226</c:v>
                </c:pt>
                <c:pt idx="27">
                  <c:v>145.32937187426759</c:v>
                </c:pt>
                <c:pt idx="28">
                  <c:v>130.4578339573834</c:v>
                </c:pt>
                <c:pt idx="29">
                  <c:v>152.06220131791824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138.63002133447324</c:v>
                </c:pt>
                <c:pt idx="33">
                  <c:v>139.93610476511975</c:v>
                </c:pt>
                <c:pt idx="34">
                  <c:v>123.70617595815756</c:v>
                </c:pt>
                <c:pt idx="35">
                  <c:v>123.69654795427444</c:v>
                </c:pt>
                <c:pt idx="36">
                  <c:v>142.18256830960118</c:v>
                </c:pt>
                <c:pt idx="37">
                  <c:v>132.01077225391859</c:v>
                </c:pt>
                <c:pt idx="38">
                  <c:v>125.35322492769642</c:v>
                </c:pt>
                <c:pt idx="39">
                  <c:v>131.02924078453748</c:v>
                </c:pt>
                <c:pt idx="40">
                  <c:v>144.33821242288806</c:v>
                </c:pt>
                <c:pt idx="41">
                  <c:v>145.88720761958817</c:v>
                </c:pt>
                <c:pt idx="42">
                  <c:v>141.69037599808655</c:v>
                </c:pt>
                <c:pt idx="43">
                  <c:v>138.10785508700698</c:v>
                </c:pt>
                <c:pt idx="44">
                  <c:v>118.25469210158001</c:v>
                </c:pt>
                <c:pt idx="45">
                  <c:v>121.17652553405249</c:v>
                </c:pt>
                <c:pt idx="46">
                  <c:v>127.64980529384181</c:v>
                </c:pt>
                <c:pt idx="47">
                  <c:v>139.4555066675361</c:v>
                </c:pt>
                <c:pt idx="48">
                  <c:v>151.61444096778899</c:v>
                </c:pt>
                <c:pt idx="49">
                  <c:v>147.38127731066768</c:v>
                </c:pt>
                <c:pt idx="50">
                  <c:v>161.1121814875024</c:v>
                </c:pt>
                <c:pt idx="51">
                  <c:v>163.71384414670555</c:v>
                </c:pt>
                <c:pt idx="52">
                  <c:v>153.8854179500089</c:v>
                </c:pt>
                <c:pt idx="53">
                  <c:v>141.39603303646234</c:v>
                </c:pt>
                <c:pt idx="54">
                  <c:v>131.78622955203096</c:v>
                </c:pt>
                <c:pt idx="55">
                  <c:v>136.04478288886693</c:v>
                </c:pt>
                <c:pt idx="56">
                  <c:v>125.36569536171882</c:v>
                </c:pt>
                <c:pt idx="57">
                  <c:v>130.60205077231166</c:v>
                </c:pt>
                <c:pt idx="58">
                  <c:v>134.74045192028805</c:v>
                </c:pt>
                <c:pt idx="59">
                  <c:v>134.0895954700355</c:v>
                </c:pt>
                <c:pt idx="60">
                  <c:v>130.30923591068958</c:v>
                </c:pt>
                <c:pt idx="61">
                  <c:v>129.71200127189041</c:v>
                </c:pt>
                <c:pt idx="62">
                  <c:v>129.42683748059483</c:v>
                </c:pt>
                <c:pt idx="63">
                  <c:v>142.46684515729652</c:v>
                </c:pt>
                <c:pt idx="64">
                  <c:v>146.6096275151537</c:v>
                </c:pt>
                <c:pt idx="65">
                  <c:v>154.39642809358992</c:v>
                </c:pt>
                <c:pt idx="66">
                  <c:v>160.96358344080863</c:v>
                </c:pt>
                <c:pt idx="67">
                  <c:v>166.13603722180841</c:v>
                </c:pt>
                <c:pt idx="68">
                  <c:v>171.19272000194474</c:v>
                </c:pt>
                <c:pt idx="69">
                  <c:v>176.49648205380464</c:v>
                </c:pt>
                <c:pt idx="70">
                  <c:v>187.21233974850284</c:v>
                </c:pt>
                <c:pt idx="71">
                  <c:v>192.48217406295194</c:v>
                </c:pt>
                <c:pt idx="72">
                  <c:v>206.34590390902483</c:v>
                </c:pt>
                <c:pt idx="73">
                  <c:v>218.66765919583099</c:v>
                </c:pt>
                <c:pt idx="74">
                  <c:v>230.17245646187689</c:v>
                </c:pt>
                <c:pt idx="75">
                  <c:v>217.71195553809497</c:v>
                </c:pt>
                <c:pt idx="76">
                  <c:v>219.64131514528131</c:v>
                </c:pt>
                <c:pt idx="77">
                  <c:v>225.01467443240637</c:v>
                </c:pt>
                <c:pt idx="78">
                  <c:v>221.39427200434156</c:v>
                </c:pt>
                <c:pt idx="79">
                  <c:v>224.63169197573106</c:v>
                </c:pt>
                <c:pt idx="80">
                  <c:v>239.79888720626133</c:v>
                </c:pt>
                <c:pt idx="81">
                  <c:v>253.08245846327316</c:v>
                </c:pt>
                <c:pt idx="82">
                  <c:v>264.86081464882898</c:v>
                </c:pt>
                <c:pt idx="83">
                  <c:v>282.70407843589942</c:v>
                </c:pt>
                <c:pt idx="84">
                  <c:v>286.62669930174985</c:v>
                </c:pt>
                <c:pt idx="85">
                  <c:v>301.77835726228352</c:v>
                </c:pt>
                <c:pt idx="86">
                  <c:v>277.43031170135464</c:v>
                </c:pt>
                <c:pt idx="87">
                  <c:v>269.68508990877103</c:v>
                </c:pt>
                <c:pt idx="88">
                  <c:v>283.72193123927622</c:v>
                </c:pt>
                <c:pt idx="89">
                  <c:v>295.14006592194295</c:v>
                </c:pt>
                <c:pt idx="90">
                  <c:v>315.35125979437629</c:v>
                </c:pt>
                <c:pt idx="91">
                  <c:v>311.70811781577345</c:v>
                </c:pt>
                <c:pt idx="92">
                  <c:v>352.78330686146182</c:v>
                </c:pt>
                <c:pt idx="93">
                  <c:v>344.89715951764373</c:v>
                </c:pt>
                <c:pt idx="94">
                  <c:v>368.34072961382043</c:v>
                </c:pt>
                <c:pt idx="95">
                  <c:v>389.60719831520663</c:v>
                </c:pt>
                <c:pt idx="96">
                  <c:v>413.77642610629175</c:v>
                </c:pt>
                <c:pt idx="97">
                  <c:v>409.38242907591319</c:v>
                </c:pt>
                <c:pt idx="98">
                  <c:v>421.77597217009787</c:v>
                </c:pt>
                <c:pt idx="99">
                  <c:v>451.83590615396298</c:v>
                </c:pt>
                <c:pt idx="100">
                  <c:v>408.76089470358636</c:v>
                </c:pt>
                <c:pt idx="101">
                  <c:v>419.03029572043789</c:v>
                </c:pt>
                <c:pt idx="102">
                  <c:v>439.79362977628909</c:v>
                </c:pt>
                <c:pt idx="103">
                  <c:v>460.6589499813054</c:v>
                </c:pt>
                <c:pt idx="104">
                  <c:v>480.08731661674551</c:v>
                </c:pt>
                <c:pt idx="105">
                  <c:v>504.37584175796212</c:v>
                </c:pt>
                <c:pt idx="106">
                  <c:v>546.28638992779486</c:v>
                </c:pt>
                <c:pt idx="107">
                  <c:v>578.81386790908186</c:v>
                </c:pt>
                <c:pt idx="108">
                  <c:v>603.17527082574873</c:v>
                </c:pt>
                <c:pt idx="109">
                  <c:v>582.98572657955106</c:v>
                </c:pt>
                <c:pt idx="110">
                  <c:v>629.13489888283357</c:v>
                </c:pt>
                <c:pt idx="111">
                  <c:v>634.58466231656155</c:v>
                </c:pt>
                <c:pt idx="112">
                  <c:v>687.15721126218011</c:v>
                </c:pt>
                <c:pt idx="113">
                  <c:v>681.73176892145852</c:v>
                </c:pt>
                <c:pt idx="114">
                  <c:v>670.97782670718834</c:v>
                </c:pt>
                <c:pt idx="115">
                  <c:v>664.15415647286443</c:v>
                </c:pt>
                <c:pt idx="116">
                  <c:v>663.02337512064821</c:v>
                </c:pt>
                <c:pt idx="117">
                  <c:v>688.46392516948924</c:v>
                </c:pt>
                <c:pt idx="118">
                  <c:v>651.51924037048309</c:v>
                </c:pt>
                <c:pt idx="119">
                  <c:v>646.40501403853705</c:v>
                </c:pt>
                <c:pt idx="120">
                  <c:v>630.14052703938626</c:v>
                </c:pt>
                <c:pt idx="121">
                  <c:v>632.87346590834682</c:v>
                </c:pt>
                <c:pt idx="122">
                  <c:v>676.52188245702825</c:v>
                </c:pt>
                <c:pt idx="123">
                  <c:v>662.69993446504884</c:v>
                </c:pt>
                <c:pt idx="124">
                  <c:v>699.77396132486729</c:v>
                </c:pt>
                <c:pt idx="125">
                  <c:v>643.31183228532404</c:v>
                </c:pt>
                <c:pt idx="126">
                  <c:v>601.85188691764449</c:v>
                </c:pt>
                <c:pt idx="127">
                  <c:v>575.37074447111934</c:v>
                </c:pt>
                <c:pt idx="128">
                  <c:v>544.68641232530922</c:v>
                </c:pt>
                <c:pt idx="129">
                  <c:v>447.43994291353658</c:v>
                </c:pt>
                <c:pt idx="130">
                  <c:v>449.39644468438991</c:v>
                </c:pt>
                <c:pt idx="131">
                  <c:v>489.78686026592379</c:v>
                </c:pt>
                <c:pt idx="132">
                  <c:v>428.17746410062404</c:v>
                </c:pt>
                <c:pt idx="133">
                  <c:v>388.50133647155667</c:v>
                </c:pt>
                <c:pt idx="134">
                  <c:v>429.52576751729447</c:v>
                </c:pt>
                <c:pt idx="135">
                  <c:v>479.25001266391683</c:v>
                </c:pt>
                <c:pt idx="136">
                  <c:v>532.49248172282216</c:v>
                </c:pt>
                <c:pt idx="137">
                  <c:v>533.29499237600328</c:v>
                </c:pt>
                <c:pt idx="138">
                  <c:v>591.83920383425436</c:v>
                </c:pt>
                <c:pt idx="139">
                  <c:v>615.61583188828979</c:v>
                </c:pt>
                <c:pt idx="140">
                  <c:v>639.73915308233848</c:v>
                </c:pt>
                <c:pt idx="141">
                  <c:v>626.91009566621221</c:v>
                </c:pt>
                <c:pt idx="142">
                  <c:v>677.48741714311893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728.02622667014714</c:v>
                </c:pt>
                <c:pt idx="147">
                  <c:v>715.35258489179193</c:v>
                </c:pt>
                <c:pt idx="148">
                  <c:v>701.15398048170243</c:v>
                </c:pt>
                <c:pt idx="149">
                  <c:v>681.86132470836662</c:v>
                </c:pt>
                <c:pt idx="150">
                  <c:v>707.06746896586264</c:v>
                </c:pt>
                <c:pt idx="151">
                  <c:v>693.30437887771484</c:v>
                </c:pt>
                <c:pt idx="152">
                  <c:v>729.42488201594074</c:v>
                </c:pt>
                <c:pt idx="153">
                  <c:v>778.40021693947187</c:v>
                </c:pt>
                <c:pt idx="154">
                  <c:v>805.73644466717144</c:v>
                </c:pt>
                <c:pt idx="155">
                  <c:v>843.6729086925958</c:v>
                </c:pt>
                <c:pt idx="156">
                  <c:v>809.34562686914558</c:v>
                </c:pt>
                <c:pt idx="157">
                  <c:v>810.16544870140865</c:v>
                </c:pt>
                <c:pt idx="158">
                  <c:v>819.37480898996228</c:v>
                </c:pt>
                <c:pt idx="159">
                  <c:v>808.9163103851273</c:v>
                </c:pt>
                <c:pt idx="160">
                  <c:v>784.19026199296343</c:v>
                </c:pt>
                <c:pt idx="161">
                  <c:v>800.062833130424</c:v>
                </c:pt>
                <c:pt idx="162">
                  <c:v>787.83517783688228</c:v>
                </c:pt>
                <c:pt idx="163">
                  <c:v>781.74601324268201</c:v>
                </c:pt>
                <c:pt idx="164">
                  <c:v>733.2096548462705</c:v>
                </c:pt>
                <c:pt idx="165">
                  <c:v>791.35092258335726</c:v>
                </c:pt>
                <c:pt idx="166">
                  <c:v>805.99529977404939</c:v>
                </c:pt>
                <c:pt idx="167">
                  <c:v>811.43082956629394</c:v>
                </c:pt>
                <c:pt idx="168">
                  <c:v>818.98456013053988</c:v>
                </c:pt>
                <c:pt idx="169">
                  <c:v>827.60739302874038</c:v>
                </c:pt>
                <c:pt idx="170">
                  <c:v>864.91091015478423</c:v>
                </c:pt>
                <c:pt idx="171">
                  <c:v>863.59261273516836</c:v>
                </c:pt>
                <c:pt idx="172">
                  <c:v>828.8385790533074</c:v>
                </c:pt>
                <c:pt idx="173">
                  <c:v>879.75558373441788</c:v>
                </c:pt>
                <c:pt idx="174">
                  <c:v>890.80146459021876</c:v>
                </c:pt>
                <c:pt idx="175">
                  <c:v>862.73141514152417</c:v>
                </c:pt>
                <c:pt idx="176">
                  <c:v>892.87957184798881</c:v>
                </c:pt>
                <c:pt idx="177">
                  <c:v>910.84085067238698</c:v>
                </c:pt>
                <c:pt idx="178">
                  <c:v>915.51451893474518</c:v>
                </c:pt>
                <c:pt idx="179">
                  <c:v>956.48945293385748</c:v>
                </c:pt>
                <c:pt idx="180">
                  <c:v>990.89726364685384</c:v>
                </c:pt>
                <c:pt idx="181">
                  <c:v>965.57511330292004</c:v>
                </c:pt>
                <c:pt idx="182">
                  <c:v>964.61440866026487</c:v>
                </c:pt>
                <c:pt idx="183">
                  <c:v>924.92409015244084</c:v>
                </c:pt>
                <c:pt idx="184">
                  <c:v>910.14840471277307</c:v>
                </c:pt>
                <c:pt idx="185">
                  <c:v>889.02923036391348</c:v>
                </c:pt>
                <c:pt idx="186">
                  <c:v>893.72521079027274</c:v>
                </c:pt>
                <c:pt idx="187">
                  <c:v>864.27916008652335</c:v>
                </c:pt>
                <c:pt idx="188">
                  <c:v>879.44218783326846</c:v>
                </c:pt>
                <c:pt idx="189">
                  <c:v>898.11899413832532</c:v>
                </c:pt>
                <c:pt idx="190">
                  <c:v>930.08118828466729</c:v>
                </c:pt>
                <c:pt idx="191">
                  <c:v>935.07004771673905</c:v>
                </c:pt>
                <c:pt idx="192">
                  <c:v>894.64154761563316</c:v>
                </c:pt>
                <c:pt idx="193">
                  <c:v>848.75238448762116</c:v>
                </c:pt>
                <c:pt idx="194">
                  <c:v>885.49048957807804</c:v>
                </c:pt>
                <c:pt idx="195">
                  <c:v>890.96072716640128</c:v>
                </c:pt>
                <c:pt idx="196">
                  <c:v>905.20664870885776</c:v>
                </c:pt>
                <c:pt idx="197">
                  <c:v>935.29069005963379</c:v>
                </c:pt>
                <c:pt idx="198">
                  <c:v>958.93754860066588</c:v>
                </c:pt>
                <c:pt idx="199">
                  <c:v>998.55759667760481</c:v>
                </c:pt>
                <c:pt idx="200">
                  <c:v>984.49820809752418</c:v>
                </c:pt>
                <c:pt idx="201">
                  <c:v>985.41428845594658</c:v>
                </c:pt>
                <c:pt idx="202">
                  <c:v>967.09567334341011</c:v>
                </c:pt>
                <c:pt idx="203">
                  <c:v>944.23033836708862</c:v>
                </c:pt>
                <c:pt idx="204">
                  <c:v>896.19160071930196</c:v>
                </c:pt>
                <c:pt idx="205">
                  <c:v>967.08917631959139</c:v>
                </c:pt>
                <c:pt idx="206">
                  <c:v>956.90423661238174</c:v>
                </c:pt>
                <c:pt idx="207">
                  <c:v>975.67277062982748</c:v>
                </c:pt>
                <c:pt idx="208">
                  <c:v>978.32586450648603</c:v>
                </c:pt>
                <c:pt idx="209">
                  <c:v>985.98722338310279</c:v>
                </c:pt>
                <c:pt idx="210">
                  <c:v>979.40496887593304</c:v>
                </c:pt>
                <c:pt idx="211">
                  <c:v>950.94236238726171</c:v>
                </c:pt>
                <c:pt idx="212">
                  <c:v>933.00083112314167</c:v>
                </c:pt>
                <c:pt idx="213">
                  <c:v>974.80550344267135</c:v>
                </c:pt>
                <c:pt idx="214">
                  <c:v>950.2024710508698</c:v>
                </c:pt>
                <c:pt idx="215">
                  <c:v>940.55020181510088</c:v>
                </c:pt>
                <c:pt idx="216">
                  <c:v>954.84681723530218</c:v>
                </c:pt>
                <c:pt idx="217">
                  <c:v>956.68863801713314</c:v>
                </c:pt>
                <c:pt idx="218">
                  <c:v>1004.0941722986017</c:v>
                </c:pt>
                <c:pt idx="219">
                  <c:v>1001.9864864740836</c:v>
                </c:pt>
                <c:pt idx="220">
                  <c:v>994.86694520001811</c:v>
                </c:pt>
                <c:pt idx="221">
                  <c:v>1005.9633489483105</c:v>
                </c:pt>
                <c:pt idx="222">
                  <c:v>1021.1553568462438</c:v>
                </c:pt>
                <c:pt idx="223">
                  <c:v>1040.4280941178172</c:v>
                </c:pt>
                <c:pt idx="224">
                  <c:v>1033.9607343257655</c:v>
                </c:pt>
                <c:pt idx="225">
                  <c:v>1050.6692843624089</c:v>
                </c:pt>
                <c:pt idx="226">
                  <c:v>991.72674552221781</c:v>
                </c:pt>
                <c:pt idx="227">
                  <c:v>1026.6877436020923</c:v>
                </c:pt>
                <c:pt idx="228">
                  <c:v>1028.6046220955168</c:v>
                </c:pt>
                <c:pt idx="229">
                  <c:v>1025.4473249866151</c:v>
                </c:pt>
                <c:pt idx="230">
                  <c:v>1062.3180206388513</c:v>
                </c:pt>
                <c:pt idx="231">
                  <c:v>1078.0699693944189</c:v>
                </c:pt>
                <c:pt idx="232">
                  <c:v>1067.7209798303184</c:v>
                </c:pt>
                <c:pt idx="233">
                  <c:v>1091.1167626010949</c:v>
                </c:pt>
                <c:pt idx="234">
                  <c:v>1116.3800977820392</c:v>
                </c:pt>
                <c:pt idx="235">
                  <c:v>1120.7266067166822</c:v>
                </c:pt>
                <c:pt idx="236">
                  <c:v>1101.8089831000309</c:v>
                </c:pt>
                <c:pt idx="237">
                  <c:v>1064.1557380153331</c:v>
                </c:pt>
                <c:pt idx="238">
                  <c:v>1030.6045086005258</c:v>
                </c:pt>
                <c:pt idx="239">
                  <c:v>1080.1072992844831</c:v>
                </c:pt>
                <c:pt idx="240">
                  <c:v>1104.218780521172</c:v>
                </c:pt>
                <c:pt idx="241">
                  <c:v>1038.1654200858347</c:v>
                </c:pt>
                <c:pt idx="242">
                  <c:v>1009.4290837361693</c:v>
                </c:pt>
                <c:pt idx="243">
                  <c:v>1058.3043986768139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1087.6266640012727</c:v>
                </c:pt>
                <c:pt idx="247">
                  <c:v>1084.3366908270227</c:v>
                </c:pt>
                <c:pt idx="248">
                  <c:v>1083.3842784110959</c:v>
                </c:pt>
                <c:pt idx="249">
                  <c:v>961.67006003931988</c:v>
                </c:pt>
                <c:pt idx="250">
                  <c:v>913.30989068682356</c:v>
                </c:pt>
                <c:pt idx="251">
                  <c:v>909.82646007418816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9936"/>
        <c:axId val="220758400"/>
      </c:lineChart>
      <c:catAx>
        <c:axId val="22074278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44320"/>
        <c:crosses val="autoZero"/>
        <c:auto val="1"/>
        <c:lblAlgn val="ctr"/>
        <c:lblOffset val="100"/>
        <c:noMultiLvlLbl val="0"/>
      </c:catAx>
      <c:valAx>
        <c:axId val="220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42784"/>
        <c:crosses val="autoZero"/>
        <c:crossBetween val="between"/>
      </c:valAx>
      <c:valAx>
        <c:axId val="220758400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59936"/>
        <c:crosses val="max"/>
        <c:crossBetween val="between"/>
      </c:valAx>
      <c:catAx>
        <c:axId val="2207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5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Data!$A$2:$A$253</c:f>
              <c:strCache>
                <c:ptCount val="252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  <c:pt idx="251">
                  <c:v>Dec-2018</c:v>
                </c:pt>
              </c:strCache>
            </c:strRef>
          </c:cat>
          <c:val>
            <c:numRef>
              <c:f>Data!$D$2:$D$253</c:f>
              <c:numCache>
                <c:formatCode>_-"$"* #,##0_-;\-"$"* #,##0_-;_-"$"* "-"??_-;_-@_-</c:formatCode>
                <c:ptCount val="252"/>
                <c:pt idx="0">
                  <c:v>100</c:v>
                </c:pt>
                <c:pt idx="1">
                  <c:v>104.70740365503688</c:v>
                </c:pt>
                <c:pt idx="2">
                  <c:v>109.77809564893714</c:v>
                </c:pt>
                <c:pt idx="3">
                  <c:v>111.57985499952417</c:v>
                </c:pt>
                <c:pt idx="4">
                  <c:v>99.137958225482549</c:v>
                </c:pt>
                <c:pt idx="5">
                  <c:v>93.723907052335747</c:v>
                </c:pt>
                <c:pt idx="6">
                  <c:v>92.899725391555364</c:v>
                </c:pt>
                <c:pt idx="7">
                  <c:v>65.477524317590365</c:v>
                </c:pt>
                <c:pt idx="8">
                  <c:v>78.125792435840083</c:v>
                </c:pt>
                <c:pt idx="9">
                  <c:v>89.177139107839025</c:v>
                </c:pt>
                <c:pt idx="10">
                  <c:v>82.502734797843928</c:v>
                </c:pt>
                <c:pt idx="11">
                  <c:v>86.656016039806005</c:v>
                </c:pt>
                <c:pt idx="12">
                  <c:v>86.618155926068908</c:v>
                </c:pt>
                <c:pt idx="13">
                  <c:v>93.246375812611006</c:v>
                </c:pt>
                <c:pt idx="14">
                  <c:v>107.89972912727568</c:v>
                </c:pt>
                <c:pt idx="15">
                  <c:v>118.4936821272773</c:v>
                </c:pt>
                <c:pt idx="16">
                  <c:v>119.87678950144995</c:v>
                </c:pt>
                <c:pt idx="17">
                  <c:v>127.57714122260249</c:v>
                </c:pt>
                <c:pt idx="18">
                  <c:v>115.12124591453629</c:v>
                </c:pt>
                <c:pt idx="19">
                  <c:v>111.32468652554368</c:v>
                </c:pt>
                <c:pt idx="20">
                  <c:v>110.52786075452582</c:v>
                </c:pt>
                <c:pt idx="21">
                  <c:v>119.27977926848565</c:v>
                </c:pt>
                <c:pt idx="22">
                  <c:v>134.2948821860416</c:v>
                </c:pt>
                <c:pt idx="23">
                  <c:v>156.03536647950844</c:v>
                </c:pt>
                <c:pt idx="24">
                  <c:v>144.12548831888165</c:v>
                </c:pt>
                <c:pt idx="25">
                  <c:v>161.25858894019819</c:v>
                </c:pt>
                <c:pt idx="26">
                  <c:v>163.549922534226</c:v>
                </c:pt>
                <c:pt idx="27">
                  <c:v>145.32937187426759</c:v>
                </c:pt>
                <c:pt idx="28">
                  <c:v>130.4578339573834</c:v>
                </c:pt>
                <c:pt idx="29">
                  <c:v>152.06220131791824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138.63002133447324</c:v>
                </c:pt>
                <c:pt idx="33">
                  <c:v>139.93610476511975</c:v>
                </c:pt>
                <c:pt idx="34">
                  <c:v>123.70617595815756</c:v>
                </c:pt>
                <c:pt idx="35">
                  <c:v>123.69654795427444</c:v>
                </c:pt>
                <c:pt idx="36">
                  <c:v>142.18256830960118</c:v>
                </c:pt>
                <c:pt idx="37">
                  <c:v>132.01077225391859</c:v>
                </c:pt>
                <c:pt idx="38">
                  <c:v>125.35322492769642</c:v>
                </c:pt>
                <c:pt idx="39">
                  <c:v>131.02924078453748</c:v>
                </c:pt>
                <c:pt idx="40">
                  <c:v>144.33821242288806</c:v>
                </c:pt>
                <c:pt idx="41">
                  <c:v>145.88720761958817</c:v>
                </c:pt>
                <c:pt idx="42">
                  <c:v>141.69037599808655</c:v>
                </c:pt>
                <c:pt idx="43">
                  <c:v>138.10785508700698</c:v>
                </c:pt>
                <c:pt idx="44">
                  <c:v>118.25469210158001</c:v>
                </c:pt>
                <c:pt idx="45">
                  <c:v>121.17652553405249</c:v>
                </c:pt>
                <c:pt idx="46">
                  <c:v>127.64980529384181</c:v>
                </c:pt>
                <c:pt idx="47">
                  <c:v>139.4555066675361</c:v>
                </c:pt>
                <c:pt idx="48">
                  <c:v>151.61444096778899</c:v>
                </c:pt>
                <c:pt idx="49">
                  <c:v>147.38127731066768</c:v>
                </c:pt>
                <c:pt idx="50">
                  <c:v>161.1121814875024</c:v>
                </c:pt>
                <c:pt idx="51">
                  <c:v>163.71384414670555</c:v>
                </c:pt>
                <c:pt idx="52">
                  <c:v>153.8854179500089</c:v>
                </c:pt>
                <c:pt idx="53">
                  <c:v>141.39603303646234</c:v>
                </c:pt>
                <c:pt idx="54">
                  <c:v>131.78622955203096</c:v>
                </c:pt>
                <c:pt idx="55">
                  <c:v>136.04478288886693</c:v>
                </c:pt>
                <c:pt idx="56">
                  <c:v>125.36569536171882</c:v>
                </c:pt>
                <c:pt idx="57">
                  <c:v>130.60205077231166</c:v>
                </c:pt>
                <c:pt idx="58">
                  <c:v>134.74045192028805</c:v>
                </c:pt>
                <c:pt idx="59">
                  <c:v>134.0895954700355</c:v>
                </c:pt>
                <c:pt idx="60">
                  <c:v>130.30923591068958</c:v>
                </c:pt>
                <c:pt idx="61">
                  <c:v>129.71200127189041</c:v>
                </c:pt>
                <c:pt idx="62">
                  <c:v>129.42683748059483</c:v>
                </c:pt>
                <c:pt idx="63">
                  <c:v>142.46684515729652</c:v>
                </c:pt>
                <c:pt idx="64">
                  <c:v>146.6096275151537</c:v>
                </c:pt>
                <c:pt idx="65">
                  <c:v>154.39642809358992</c:v>
                </c:pt>
                <c:pt idx="66">
                  <c:v>160.96358344080863</c:v>
                </c:pt>
                <c:pt idx="67">
                  <c:v>166.13603722180841</c:v>
                </c:pt>
                <c:pt idx="68">
                  <c:v>171.19272000194474</c:v>
                </c:pt>
                <c:pt idx="69">
                  <c:v>176.49648205380464</c:v>
                </c:pt>
                <c:pt idx="70">
                  <c:v>187.21233974850284</c:v>
                </c:pt>
                <c:pt idx="71">
                  <c:v>192.48217406295194</c:v>
                </c:pt>
                <c:pt idx="72">
                  <c:v>206.34590390902483</c:v>
                </c:pt>
                <c:pt idx="73">
                  <c:v>218.66765919583099</c:v>
                </c:pt>
                <c:pt idx="74">
                  <c:v>230.17245646187689</c:v>
                </c:pt>
                <c:pt idx="75">
                  <c:v>217.71195553809497</c:v>
                </c:pt>
                <c:pt idx="76">
                  <c:v>219.64131514528131</c:v>
                </c:pt>
                <c:pt idx="77">
                  <c:v>225.01467443240637</c:v>
                </c:pt>
                <c:pt idx="78">
                  <c:v>221.39427200434156</c:v>
                </c:pt>
                <c:pt idx="79">
                  <c:v>224.63169197573106</c:v>
                </c:pt>
                <c:pt idx="80">
                  <c:v>239.79888720626133</c:v>
                </c:pt>
                <c:pt idx="81">
                  <c:v>253.08245846327316</c:v>
                </c:pt>
                <c:pt idx="82">
                  <c:v>264.86081464882898</c:v>
                </c:pt>
                <c:pt idx="83">
                  <c:v>282.70407843589942</c:v>
                </c:pt>
                <c:pt idx="84">
                  <c:v>286.62669930174985</c:v>
                </c:pt>
                <c:pt idx="85">
                  <c:v>301.77835726228352</c:v>
                </c:pt>
                <c:pt idx="86">
                  <c:v>277.43031170135464</c:v>
                </c:pt>
                <c:pt idx="87">
                  <c:v>269.68508990877103</c:v>
                </c:pt>
                <c:pt idx="88">
                  <c:v>283.72193123927622</c:v>
                </c:pt>
                <c:pt idx="89">
                  <c:v>295.14006592194295</c:v>
                </c:pt>
                <c:pt idx="90">
                  <c:v>315.35125979437629</c:v>
                </c:pt>
                <c:pt idx="91">
                  <c:v>311.70811781577345</c:v>
                </c:pt>
                <c:pt idx="92">
                  <c:v>352.78330686146182</c:v>
                </c:pt>
                <c:pt idx="93">
                  <c:v>344.89715951764373</c:v>
                </c:pt>
                <c:pt idx="94">
                  <c:v>368.34072961382043</c:v>
                </c:pt>
                <c:pt idx="95">
                  <c:v>389.60719831520663</c:v>
                </c:pt>
                <c:pt idx="96">
                  <c:v>413.77642610629175</c:v>
                </c:pt>
                <c:pt idx="97">
                  <c:v>409.38242907591319</c:v>
                </c:pt>
                <c:pt idx="98">
                  <c:v>421.77597217009787</c:v>
                </c:pt>
                <c:pt idx="99">
                  <c:v>451.83590615396298</c:v>
                </c:pt>
                <c:pt idx="100">
                  <c:v>408.76089470358636</c:v>
                </c:pt>
                <c:pt idx="101">
                  <c:v>419.03029572043789</c:v>
                </c:pt>
                <c:pt idx="102">
                  <c:v>439.79362977628909</c:v>
                </c:pt>
                <c:pt idx="103">
                  <c:v>460.6589499813054</c:v>
                </c:pt>
                <c:pt idx="104">
                  <c:v>480.08731661674551</c:v>
                </c:pt>
                <c:pt idx="105">
                  <c:v>504.37584175796212</c:v>
                </c:pt>
                <c:pt idx="106">
                  <c:v>546.28638992779486</c:v>
                </c:pt>
                <c:pt idx="107">
                  <c:v>578.81386790908186</c:v>
                </c:pt>
                <c:pt idx="108">
                  <c:v>603.17527082574873</c:v>
                </c:pt>
                <c:pt idx="109">
                  <c:v>582.98572657955106</c:v>
                </c:pt>
                <c:pt idx="110">
                  <c:v>629.13489888283357</c:v>
                </c:pt>
                <c:pt idx="111">
                  <c:v>634.58466231656155</c:v>
                </c:pt>
                <c:pt idx="112">
                  <c:v>687.15721126218011</c:v>
                </c:pt>
                <c:pt idx="113">
                  <c:v>681.73176892145852</c:v>
                </c:pt>
                <c:pt idx="114">
                  <c:v>670.97782670718834</c:v>
                </c:pt>
                <c:pt idx="115">
                  <c:v>664.15415647286443</c:v>
                </c:pt>
                <c:pt idx="116">
                  <c:v>663.02337512064821</c:v>
                </c:pt>
                <c:pt idx="117">
                  <c:v>688.46392516948924</c:v>
                </c:pt>
                <c:pt idx="118">
                  <c:v>651.51924037048309</c:v>
                </c:pt>
                <c:pt idx="119">
                  <c:v>646.40501403853705</c:v>
                </c:pt>
                <c:pt idx="120">
                  <c:v>630.14052703938626</c:v>
                </c:pt>
                <c:pt idx="121">
                  <c:v>632.87346590834682</c:v>
                </c:pt>
                <c:pt idx="122">
                  <c:v>676.52188245702825</c:v>
                </c:pt>
                <c:pt idx="123">
                  <c:v>662.69993446504884</c:v>
                </c:pt>
                <c:pt idx="124">
                  <c:v>699.77396132486729</c:v>
                </c:pt>
                <c:pt idx="125">
                  <c:v>643.31183228532404</c:v>
                </c:pt>
                <c:pt idx="126">
                  <c:v>601.85188691764449</c:v>
                </c:pt>
                <c:pt idx="127">
                  <c:v>575.37074447111934</c:v>
                </c:pt>
                <c:pt idx="128">
                  <c:v>544.68641232530922</c:v>
                </c:pt>
                <c:pt idx="129">
                  <c:v>447.43994291353658</c:v>
                </c:pt>
                <c:pt idx="130">
                  <c:v>449.39644468438991</c:v>
                </c:pt>
                <c:pt idx="131">
                  <c:v>489.78686026592379</c:v>
                </c:pt>
                <c:pt idx="132">
                  <c:v>428.17746410062404</c:v>
                </c:pt>
                <c:pt idx="133">
                  <c:v>388.50133647155667</c:v>
                </c:pt>
                <c:pt idx="134">
                  <c:v>429.52576751729447</c:v>
                </c:pt>
                <c:pt idx="135">
                  <c:v>479.25001266391683</c:v>
                </c:pt>
                <c:pt idx="136">
                  <c:v>532.49248172282216</c:v>
                </c:pt>
                <c:pt idx="137">
                  <c:v>533.29499237600328</c:v>
                </c:pt>
                <c:pt idx="138">
                  <c:v>591.83920383425436</c:v>
                </c:pt>
                <c:pt idx="139">
                  <c:v>615.61583188828979</c:v>
                </c:pt>
                <c:pt idx="140">
                  <c:v>639.73915308233848</c:v>
                </c:pt>
                <c:pt idx="141">
                  <c:v>626.91009566621221</c:v>
                </c:pt>
                <c:pt idx="142">
                  <c:v>677.48741714311893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728.02622667014714</c:v>
                </c:pt>
                <c:pt idx="147">
                  <c:v>715.35258489179193</c:v>
                </c:pt>
                <c:pt idx="148">
                  <c:v>701.15398048170243</c:v>
                </c:pt>
                <c:pt idx="149">
                  <c:v>681.86132470836662</c:v>
                </c:pt>
                <c:pt idx="150">
                  <c:v>707.06746896586264</c:v>
                </c:pt>
                <c:pt idx="151">
                  <c:v>693.30437887771484</c:v>
                </c:pt>
                <c:pt idx="152">
                  <c:v>729.42488201594074</c:v>
                </c:pt>
                <c:pt idx="153">
                  <c:v>778.40021693947187</c:v>
                </c:pt>
                <c:pt idx="154">
                  <c:v>805.73644466717144</c:v>
                </c:pt>
                <c:pt idx="155">
                  <c:v>843.6729086925958</c:v>
                </c:pt>
                <c:pt idx="156">
                  <c:v>809.34562686914558</c:v>
                </c:pt>
                <c:pt idx="157">
                  <c:v>810.16544870140865</c:v>
                </c:pt>
                <c:pt idx="158">
                  <c:v>819.37480898996228</c:v>
                </c:pt>
                <c:pt idx="159">
                  <c:v>808.9163103851273</c:v>
                </c:pt>
                <c:pt idx="160">
                  <c:v>784.19026199296343</c:v>
                </c:pt>
                <c:pt idx="161">
                  <c:v>800.062833130424</c:v>
                </c:pt>
                <c:pt idx="162">
                  <c:v>787.83517783688228</c:v>
                </c:pt>
                <c:pt idx="163">
                  <c:v>781.74601324268201</c:v>
                </c:pt>
                <c:pt idx="164">
                  <c:v>733.2096548462705</c:v>
                </c:pt>
                <c:pt idx="165">
                  <c:v>791.35092258335726</c:v>
                </c:pt>
                <c:pt idx="166">
                  <c:v>805.99529977404939</c:v>
                </c:pt>
                <c:pt idx="167">
                  <c:v>811.43082956629394</c:v>
                </c:pt>
                <c:pt idx="168">
                  <c:v>818.98456013053988</c:v>
                </c:pt>
                <c:pt idx="169">
                  <c:v>827.60739302874038</c:v>
                </c:pt>
                <c:pt idx="170">
                  <c:v>864.91091015478423</c:v>
                </c:pt>
                <c:pt idx="171">
                  <c:v>863.59261273516836</c:v>
                </c:pt>
                <c:pt idx="172">
                  <c:v>828.8385790533074</c:v>
                </c:pt>
                <c:pt idx="173">
                  <c:v>879.75558373441788</c:v>
                </c:pt>
                <c:pt idx="174">
                  <c:v>890.80146459021876</c:v>
                </c:pt>
                <c:pt idx="175">
                  <c:v>862.73141514152417</c:v>
                </c:pt>
                <c:pt idx="176">
                  <c:v>892.87957184798881</c:v>
                </c:pt>
                <c:pt idx="177">
                  <c:v>910.84085067238698</c:v>
                </c:pt>
                <c:pt idx="178">
                  <c:v>915.51451893474518</c:v>
                </c:pt>
                <c:pt idx="179">
                  <c:v>956.48945293385748</c:v>
                </c:pt>
                <c:pt idx="180">
                  <c:v>990.89726364685384</c:v>
                </c:pt>
                <c:pt idx="181">
                  <c:v>965.57511330292004</c:v>
                </c:pt>
                <c:pt idx="182">
                  <c:v>964.61440866026487</c:v>
                </c:pt>
                <c:pt idx="183">
                  <c:v>924.92409015244084</c:v>
                </c:pt>
                <c:pt idx="184">
                  <c:v>910.14840471277307</c:v>
                </c:pt>
                <c:pt idx="185">
                  <c:v>889.02923036391348</c:v>
                </c:pt>
                <c:pt idx="186">
                  <c:v>893.72521079027274</c:v>
                </c:pt>
                <c:pt idx="187">
                  <c:v>864.27916008652335</c:v>
                </c:pt>
                <c:pt idx="188">
                  <c:v>879.44218783326846</c:v>
                </c:pt>
                <c:pt idx="189">
                  <c:v>898.11899413832532</c:v>
                </c:pt>
                <c:pt idx="190">
                  <c:v>930.08118828466729</c:v>
                </c:pt>
                <c:pt idx="191">
                  <c:v>935.07004771673905</c:v>
                </c:pt>
                <c:pt idx="192">
                  <c:v>894.64154761563316</c:v>
                </c:pt>
                <c:pt idx="193">
                  <c:v>848.75238448762116</c:v>
                </c:pt>
                <c:pt idx="194">
                  <c:v>885.49048957807804</c:v>
                </c:pt>
                <c:pt idx="195">
                  <c:v>890.96072716640128</c:v>
                </c:pt>
                <c:pt idx="196">
                  <c:v>905.20664870885776</c:v>
                </c:pt>
                <c:pt idx="197">
                  <c:v>935.29069005963379</c:v>
                </c:pt>
                <c:pt idx="198">
                  <c:v>958.93754860066588</c:v>
                </c:pt>
                <c:pt idx="199">
                  <c:v>998.55759667760481</c:v>
                </c:pt>
                <c:pt idx="200">
                  <c:v>984.49820809752418</c:v>
                </c:pt>
                <c:pt idx="201">
                  <c:v>985.41428845594658</c:v>
                </c:pt>
                <c:pt idx="202">
                  <c:v>967.09567334341011</c:v>
                </c:pt>
                <c:pt idx="203">
                  <c:v>944.23033836708862</c:v>
                </c:pt>
                <c:pt idx="204">
                  <c:v>896.19160071930196</c:v>
                </c:pt>
                <c:pt idx="205">
                  <c:v>967.08917631959139</c:v>
                </c:pt>
                <c:pt idx="206">
                  <c:v>956.90423661238174</c:v>
                </c:pt>
                <c:pt idx="207">
                  <c:v>975.67277062982748</c:v>
                </c:pt>
                <c:pt idx="208">
                  <c:v>978.32586450648603</c:v>
                </c:pt>
                <c:pt idx="209">
                  <c:v>985.98722338310279</c:v>
                </c:pt>
                <c:pt idx="210">
                  <c:v>979.40496887593304</c:v>
                </c:pt>
                <c:pt idx="211">
                  <c:v>950.94236238726171</c:v>
                </c:pt>
                <c:pt idx="212">
                  <c:v>933.00083112314167</c:v>
                </c:pt>
                <c:pt idx="213">
                  <c:v>974.80550344267135</c:v>
                </c:pt>
                <c:pt idx="214">
                  <c:v>950.2024710508698</c:v>
                </c:pt>
                <c:pt idx="215">
                  <c:v>940.55020181510088</c:v>
                </c:pt>
                <c:pt idx="216">
                  <c:v>954.84681723530218</c:v>
                </c:pt>
                <c:pt idx="217">
                  <c:v>956.68863801713314</c:v>
                </c:pt>
                <c:pt idx="218">
                  <c:v>1004.0941722986017</c:v>
                </c:pt>
                <c:pt idx="219">
                  <c:v>1001.9864864740836</c:v>
                </c:pt>
                <c:pt idx="220">
                  <c:v>994.86694520001811</c:v>
                </c:pt>
                <c:pt idx="221">
                  <c:v>1005.9633489483105</c:v>
                </c:pt>
                <c:pt idx="222">
                  <c:v>1021.1553568462438</c:v>
                </c:pt>
                <c:pt idx="223">
                  <c:v>1040.4280941178172</c:v>
                </c:pt>
                <c:pt idx="224">
                  <c:v>1033.9607343257655</c:v>
                </c:pt>
                <c:pt idx="225">
                  <c:v>1050.6692843624089</c:v>
                </c:pt>
                <c:pt idx="226">
                  <c:v>991.72674552221781</c:v>
                </c:pt>
                <c:pt idx="227">
                  <c:v>1026.6877436020923</c:v>
                </c:pt>
                <c:pt idx="228">
                  <c:v>1028.6046220955168</c:v>
                </c:pt>
                <c:pt idx="229">
                  <c:v>1025.4473249866151</c:v>
                </c:pt>
                <c:pt idx="230">
                  <c:v>1062.3180206388513</c:v>
                </c:pt>
                <c:pt idx="231">
                  <c:v>1078.0699693944189</c:v>
                </c:pt>
                <c:pt idx="232">
                  <c:v>1067.7209798303184</c:v>
                </c:pt>
                <c:pt idx="233">
                  <c:v>1091.1167626010949</c:v>
                </c:pt>
                <c:pt idx="234">
                  <c:v>1116.3800977820392</c:v>
                </c:pt>
                <c:pt idx="235">
                  <c:v>1120.7266067166822</c:v>
                </c:pt>
                <c:pt idx="236">
                  <c:v>1101.8089831000309</c:v>
                </c:pt>
                <c:pt idx="237">
                  <c:v>1064.1557380153331</c:v>
                </c:pt>
                <c:pt idx="238">
                  <c:v>1030.6045086005258</c:v>
                </c:pt>
                <c:pt idx="239">
                  <c:v>1080.1072992844831</c:v>
                </c:pt>
                <c:pt idx="240">
                  <c:v>1104.218780521172</c:v>
                </c:pt>
                <c:pt idx="241">
                  <c:v>1038.1654200858347</c:v>
                </c:pt>
                <c:pt idx="242">
                  <c:v>1009.4290837361693</c:v>
                </c:pt>
                <c:pt idx="243">
                  <c:v>1058.3043986768139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1087.6266640012727</c:v>
                </c:pt>
                <c:pt idx="247">
                  <c:v>1084.3366908270227</c:v>
                </c:pt>
                <c:pt idx="248">
                  <c:v>1083.3842784110959</c:v>
                </c:pt>
                <c:pt idx="249">
                  <c:v>961.67006003931988</c:v>
                </c:pt>
                <c:pt idx="250">
                  <c:v>913.30989068682356</c:v>
                </c:pt>
                <c:pt idx="251">
                  <c:v>909.82646007418816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95-C64C-8FAA-7D48B51E562F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Portafolio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Data!$A$2:$A$253</c:f>
              <c:strCache>
                <c:ptCount val="252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  <c:pt idx="251">
                  <c:v>Dec-2018</c:v>
                </c:pt>
              </c:strCache>
            </c:strRef>
          </c:cat>
          <c:val>
            <c:numRef>
              <c:f>Data!$F$2:$F$253</c:f>
              <c:numCache>
                <c:formatCode>_-"$"* #,##0_-;\-"$"* #,##0_-;_-"$"* "-"??_-;_-@_-</c:formatCode>
                <c:ptCount val="252"/>
                <c:pt idx="0">
                  <c:v>100</c:v>
                </c:pt>
                <c:pt idx="1">
                  <c:v>100</c:v>
                </c:pt>
                <c:pt idx="2">
                  <c:v>104.84272536315184</c:v>
                </c:pt>
                <c:pt idx="3">
                  <c:v>106.56686101765574</c:v>
                </c:pt>
                <c:pt idx="4">
                  <c:v>101.42820742067821</c:v>
                </c:pt>
                <c:pt idx="5">
                  <c:v>101.25739512275825</c:v>
                </c:pt>
                <c:pt idx="6">
                  <c:v>102.90282779350308</c:v>
                </c:pt>
                <c:pt idx="7">
                  <c:v>104.61873244695974</c:v>
                </c:pt>
                <c:pt idx="8">
                  <c:v>111.44692547928089</c:v>
                </c:pt>
                <c:pt idx="9">
                  <c:v>121.07533445672473</c:v>
                </c:pt>
                <c:pt idx="10">
                  <c:v>115.11465368762748</c:v>
                </c:pt>
                <c:pt idx="11">
                  <c:v>120.90965591400554</c:v>
                </c:pt>
                <c:pt idx="12">
                  <c:v>120.85683034534894</c:v>
                </c:pt>
                <c:pt idx="13">
                  <c:v>130.10507209968989</c:v>
                </c:pt>
                <c:pt idx="14">
                  <c:v>150.55064516236797</c:v>
                </c:pt>
                <c:pt idx="15">
                  <c:v>165.33220644959525</c:v>
                </c:pt>
                <c:pt idx="16">
                  <c:v>167.46604908215403</c:v>
                </c:pt>
                <c:pt idx="17">
                  <c:v>174.22628102202168</c:v>
                </c:pt>
                <c:pt idx="18">
                  <c:v>172.20376543954552</c:v>
                </c:pt>
                <c:pt idx="19">
                  <c:v>175.03938744378337</c:v>
                </c:pt>
                <c:pt idx="20">
                  <c:v>177.91003339786141</c:v>
                </c:pt>
                <c:pt idx="21">
                  <c:v>180.82182761113975</c:v>
                </c:pt>
                <c:pt idx="22">
                  <c:v>183.49347011409435</c:v>
                </c:pt>
                <c:pt idx="23">
                  <c:v>186.14036342049016</c:v>
                </c:pt>
                <c:pt idx="24">
                  <c:v>188.66101417514264</c:v>
                </c:pt>
                <c:pt idx="25">
                  <c:v>191.29597967312213</c:v>
                </c:pt>
                <c:pt idx="26">
                  <c:v>193.73340928079051</c:v>
                </c:pt>
                <c:pt idx="27">
                  <c:v>195.81281454040433</c:v>
                </c:pt>
                <c:pt idx="28">
                  <c:v>197.89658924180515</c:v>
                </c:pt>
                <c:pt idx="29">
                  <c:v>200.42966558410026</c:v>
                </c:pt>
                <c:pt idx="30">
                  <c:v>203.2707560937549</c:v>
                </c:pt>
                <c:pt idx="31">
                  <c:v>205.56602171464689</c:v>
                </c:pt>
                <c:pt idx="32">
                  <c:v>208.13731003626094</c:v>
                </c:pt>
                <c:pt idx="33">
                  <c:v>210.75637118755057</c:v>
                </c:pt>
                <c:pt idx="34">
                  <c:v>213.71925450582887</c:v>
                </c:pt>
                <c:pt idx="35">
                  <c:v>216.93929127371669</c:v>
                </c:pt>
                <c:pt idx="36">
                  <c:v>220.11925971830391</c:v>
                </c:pt>
                <c:pt idx="37">
                  <c:v>223.46140381169349</c:v>
                </c:pt>
                <c:pt idx="38">
                  <c:v>226.59545000015248</c:v>
                </c:pt>
                <c:pt idx="39">
                  <c:v>229.5090898280711</c:v>
                </c:pt>
                <c:pt idx="40">
                  <c:v>232.17139527007672</c:v>
                </c:pt>
                <c:pt idx="41">
                  <c:v>234.25319878099839</c:v>
                </c:pt>
                <c:pt idx="42">
                  <c:v>235.99448089193714</c:v>
                </c:pt>
                <c:pt idx="43">
                  <c:v>237.84310432559064</c:v>
                </c:pt>
                <c:pt idx="44">
                  <c:v>230.42679065211615</c:v>
                </c:pt>
                <c:pt idx="45">
                  <c:v>234.20190775787452</c:v>
                </c:pt>
                <c:pt idx="46">
                  <c:v>243.92777062924699</c:v>
                </c:pt>
                <c:pt idx="47">
                  <c:v>266.48744794462488</c:v>
                </c:pt>
                <c:pt idx="48">
                  <c:v>289.72212292325764</c:v>
                </c:pt>
                <c:pt idx="49">
                  <c:v>281.63291220167918</c:v>
                </c:pt>
                <c:pt idx="50">
                  <c:v>307.87148606294846</c:v>
                </c:pt>
                <c:pt idx="51">
                  <c:v>312.84303906240609</c:v>
                </c:pt>
                <c:pt idx="52">
                  <c:v>294.06176410914173</c:v>
                </c:pt>
                <c:pt idx="53">
                  <c:v>270.1956265033765</c:v>
                </c:pt>
                <c:pt idx="54">
                  <c:v>251.83212070133825</c:v>
                </c:pt>
                <c:pt idx="55">
                  <c:v>259.96984891149049</c:v>
                </c:pt>
                <c:pt idx="56">
                  <c:v>239.56303350855694</c:v>
                </c:pt>
                <c:pt idx="57">
                  <c:v>249.5692571654443</c:v>
                </c:pt>
                <c:pt idx="58">
                  <c:v>257.47738490345108</c:v>
                </c:pt>
                <c:pt idx="59">
                  <c:v>256.23365435059742</c:v>
                </c:pt>
                <c:pt idx="60">
                  <c:v>249.00971321441222</c:v>
                </c:pt>
                <c:pt idx="61">
                  <c:v>247.86844931941849</c:v>
                </c:pt>
                <c:pt idx="62">
                  <c:v>247.32352590402593</c:v>
                </c:pt>
                <c:pt idx="63">
                  <c:v>272.24185612978744</c:v>
                </c:pt>
                <c:pt idx="64">
                  <c:v>280.15835598208321</c:v>
                </c:pt>
                <c:pt idx="65">
                  <c:v>295.03826042894184</c:v>
                </c:pt>
                <c:pt idx="66">
                  <c:v>307.58752800937805</c:v>
                </c:pt>
                <c:pt idx="67">
                  <c:v>317.47164116237292</c:v>
                </c:pt>
                <c:pt idx="68">
                  <c:v>327.13452591569154</c:v>
                </c:pt>
                <c:pt idx="69">
                  <c:v>337.26955785154206</c:v>
                </c:pt>
                <c:pt idx="70">
                  <c:v>357.74663787395946</c:v>
                </c:pt>
                <c:pt idx="71">
                  <c:v>367.81683682921857</c:v>
                </c:pt>
                <c:pt idx="72">
                  <c:v>394.30922909079811</c:v>
                </c:pt>
                <c:pt idx="73">
                  <c:v>417.85504093462362</c:v>
                </c:pt>
                <c:pt idx="74">
                  <c:v>439.83971644735169</c:v>
                </c:pt>
                <c:pt idx="75">
                  <c:v>416.02877365535022</c:v>
                </c:pt>
                <c:pt idx="76">
                  <c:v>419.71561349533067</c:v>
                </c:pt>
                <c:pt idx="77">
                  <c:v>429.98363974637903</c:v>
                </c:pt>
                <c:pt idx="78">
                  <c:v>423.06536289491277</c:v>
                </c:pt>
                <c:pt idx="79">
                  <c:v>429.25179329638348</c:v>
                </c:pt>
                <c:pt idx="80">
                  <c:v>458.23499550938584</c:v>
                </c:pt>
                <c:pt idx="81">
                  <c:v>483.61875473454745</c:v>
                </c:pt>
                <c:pt idx="82">
                  <c:v>506.12617775337787</c:v>
                </c:pt>
                <c:pt idx="83">
                  <c:v>540.22311621960239</c:v>
                </c:pt>
                <c:pt idx="84">
                  <c:v>546.81398410357622</c:v>
                </c:pt>
                <c:pt idx="85">
                  <c:v>563.23307397137944</c:v>
                </c:pt>
                <c:pt idx="86">
                  <c:v>555.12154878027138</c:v>
                </c:pt>
                <c:pt idx="87">
                  <c:v>559.54864313179405</c:v>
                </c:pt>
                <c:pt idx="88">
                  <c:v>564.02969518220789</c:v>
                </c:pt>
                <c:pt idx="89">
                  <c:v>568.58423497080423</c:v>
                </c:pt>
                <c:pt idx="90">
                  <c:v>573.13764705252879</c:v>
                </c:pt>
                <c:pt idx="91">
                  <c:v>577.73707667012536</c:v>
                </c:pt>
                <c:pt idx="92">
                  <c:v>582.34452985656958</c:v>
                </c:pt>
                <c:pt idx="93">
                  <c:v>586.72181957265809</c:v>
                </c:pt>
                <c:pt idx="94">
                  <c:v>591.03422494651716</c:v>
                </c:pt>
                <c:pt idx="95">
                  <c:v>595.27489551050837</c:v>
                </c:pt>
                <c:pt idx="96">
                  <c:v>599.25331606217026</c:v>
                </c:pt>
                <c:pt idx="97">
                  <c:v>600.55755282942164</c:v>
                </c:pt>
                <c:pt idx="98">
                  <c:v>611.51985645026946</c:v>
                </c:pt>
                <c:pt idx="99">
                  <c:v>645.13327635009023</c:v>
                </c:pt>
                <c:pt idx="100">
                  <c:v>583.6305872381497</c:v>
                </c:pt>
                <c:pt idx="101">
                  <c:v>598.29328277411912</c:v>
                </c:pt>
                <c:pt idx="102">
                  <c:v>627.93926164601146</c:v>
                </c:pt>
                <c:pt idx="103">
                  <c:v>657.73085678623715</c:v>
                </c:pt>
                <c:pt idx="104">
                  <c:v>685.47076335617078</c:v>
                </c:pt>
                <c:pt idx="105">
                  <c:v>720.15002542598347</c:v>
                </c:pt>
                <c:pt idx="106">
                  <c:v>779.99008879009182</c:v>
                </c:pt>
                <c:pt idx="107">
                  <c:v>815.96785536922118</c:v>
                </c:pt>
                <c:pt idx="108">
                  <c:v>835.52598967036806</c:v>
                </c:pt>
                <c:pt idx="109">
                  <c:v>832.22104529249157</c:v>
                </c:pt>
                <c:pt idx="110">
                  <c:v>837.09647358283007</c:v>
                </c:pt>
                <c:pt idx="111">
                  <c:v>842.00046375723616</c:v>
                </c:pt>
                <c:pt idx="112">
                  <c:v>846.9121331291534</c:v>
                </c:pt>
                <c:pt idx="113">
                  <c:v>852.00772113014716</c:v>
                </c:pt>
                <c:pt idx="114">
                  <c:v>857.11266739258531</c:v>
                </c:pt>
                <c:pt idx="115">
                  <c:v>862.24820079137919</c:v>
                </c:pt>
                <c:pt idx="116">
                  <c:v>867.4432462011473</c:v>
                </c:pt>
                <c:pt idx="117">
                  <c:v>872.64067698463589</c:v>
                </c:pt>
                <c:pt idx="118">
                  <c:v>877.87652104654376</c:v>
                </c:pt>
                <c:pt idx="119">
                  <c:v>883.31935547703233</c:v>
                </c:pt>
                <c:pt idx="120">
                  <c:v>888.7959354809899</c:v>
                </c:pt>
                <c:pt idx="121">
                  <c:v>894.29906364817634</c:v>
                </c:pt>
                <c:pt idx="122">
                  <c:v>913.86602109003763</c:v>
                </c:pt>
                <c:pt idx="123">
                  <c:v>907.35964731841364</c:v>
                </c:pt>
                <c:pt idx="124">
                  <c:v>946.83510068048292</c:v>
                </c:pt>
                <c:pt idx="125">
                  <c:v>911.57200791279831</c:v>
                </c:pt>
                <c:pt idx="126">
                  <c:v>901.29456568561693</c:v>
                </c:pt>
                <c:pt idx="127">
                  <c:v>907.37079321594751</c:v>
                </c:pt>
                <c:pt idx="128">
                  <c:v>913.5787217262</c:v>
                </c:pt>
                <c:pt idx="129">
                  <c:v>919.78344387792379</c:v>
                </c:pt>
                <c:pt idx="130">
                  <c:v>925.31747426525601</c:v>
                </c:pt>
                <c:pt idx="131">
                  <c:v>931.34745980588457</c:v>
                </c:pt>
                <c:pt idx="132">
                  <c:v>906.69860960984226</c:v>
                </c:pt>
                <c:pt idx="133">
                  <c:v>867.45164129982868</c:v>
                </c:pt>
                <c:pt idx="134">
                  <c:v>937.46002363214484</c:v>
                </c:pt>
                <c:pt idx="135">
                  <c:v>1045.9855081442381</c:v>
                </c:pt>
                <c:pt idx="136">
                  <c:v>1162.1896804589653</c:v>
                </c:pt>
                <c:pt idx="137">
                  <c:v>1163.9411973941303</c:v>
                </c:pt>
                <c:pt idx="138">
                  <c:v>1291.7166698050319</c:v>
                </c:pt>
                <c:pt idx="139">
                  <c:v>1343.6102696378553</c:v>
                </c:pt>
                <c:pt idx="140">
                  <c:v>1396.2605434209017</c:v>
                </c:pt>
                <c:pt idx="141">
                  <c:v>1368.2605271750415</c:v>
                </c:pt>
                <c:pt idx="142">
                  <c:v>1478.6478905713072</c:v>
                </c:pt>
                <c:pt idx="143">
                  <c:v>1534.2151514799957</c:v>
                </c:pt>
                <c:pt idx="144">
                  <c:v>1451.6371198953684</c:v>
                </c:pt>
                <c:pt idx="145">
                  <c:v>1511.0049161268164</c:v>
                </c:pt>
                <c:pt idx="146">
                  <c:v>1588.9511998405019</c:v>
                </c:pt>
                <c:pt idx="147">
                  <c:v>1561.2903854737274</c:v>
                </c:pt>
                <c:pt idx="148">
                  <c:v>1530.3012690284841</c:v>
                </c:pt>
                <c:pt idx="149">
                  <c:v>1500.1715262311695</c:v>
                </c:pt>
                <c:pt idx="150">
                  <c:v>1530.768779001336</c:v>
                </c:pt>
                <c:pt idx="151">
                  <c:v>1509.888419630754</c:v>
                </c:pt>
                <c:pt idx="152">
                  <c:v>1588.5521798220957</c:v>
                </c:pt>
                <c:pt idx="153">
                  <c:v>1669.9895154121677</c:v>
                </c:pt>
                <c:pt idx="154">
                  <c:v>1728.6369986768434</c:v>
                </c:pt>
                <c:pt idx="155">
                  <c:v>1810.0263608527225</c:v>
                </c:pt>
                <c:pt idx="156">
                  <c:v>1756.4697728118797</c:v>
                </c:pt>
                <c:pt idx="157">
                  <c:v>1760.3234183509053</c:v>
                </c:pt>
                <c:pt idx="158">
                  <c:v>1769.8807681424587</c:v>
                </c:pt>
                <c:pt idx="159">
                  <c:v>1776.2228408949691</c:v>
                </c:pt>
                <c:pt idx="160">
                  <c:v>1782.4988282661313</c:v>
                </c:pt>
                <c:pt idx="161">
                  <c:v>1789.019803146205</c:v>
                </c:pt>
                <c:pt idx="162">
                  <c:v>1795.4751829358909</c:v>
                </c:pt>
                <c:pt idx="163">
                  <c:v>1801.5797985578729</c:v>
                </c:pt>
                <c:pt idx="164">
                  <c:v>1807.8402883578615</c:v>
                </c:pt>
                <c:pt idx="165">
                  <c:v>1814.3786440674223</c:v>
                </c:pt>
                <c:pt idx="166">
                  <c:v>1820.9860062962346</c:v>
                </c:pt>
                <c:pt idx="167">
                  <c:v>1827.5415559189009</c:v>
                </c:pt>
                <c:pt idx="168">
                  <c:v>1834.1054760072429</c:v>
                </c:pt>
                <c:pt idx="169">
                  <c:v>1840.5859820224684</c:v>
                </c:pt>
                <c:pt idx="170">
                  <c:v>1847.2581062073</c:v>
                </c:pt>
                <c:pt idx="171">
                  <c:v>1853.8466601194393</c:v>
                </c:pt>
                <c:pt idx="172">
                  <c:v>1860.535956818037</c:v>
                </c:pt>
                <c:pt idx="173">
                  <c:v>1867.4199398582637</c:v>
                </c:pt>
                <c:pt idx="174">
                  <c:v>1874.0648424775927</c:v>
                </c:pt>
                <c:pt idx="175">
                  <c:v>1880.5147489771198</c:v>
                </c:pt>
                <c:pt idx="176">
                  <c:v>1887.0181958173323</c:v>
                </c:pt>
                <c:pt idx="177">
                  <c:v>1893.4969582896385</c:v>
                </c:pt>
                <c:pt idx="178">
                  <c:v>1900.1557559262903</c:v>
                </c:pt>
                <c:pt idx="179">
                  <c:v>1906.8854742285293</c:v>
                </c:pt>
                <c:pt idx="180">
                  <c:v>1913.0987427320574</c:v>
                </c:pt>
                <c:pt idx="181">
                  <c:v>1919.8424158001878</c:v>
                </c:pt>
                <c:pt idx="182">
                  <c:v>1926.4498734479002</c:v>
                </c:pt>
                <c:pt idx="183">
                  <c:v>1932.791104281333</c:v>
                </c:pt>
                <c:pt idx="184">
                  <c:v>1938.8471830747478</c:v>
                </c:pt>
                <c:pt idx="185">
                  <c:v>1944.8414522824205</c:v>
                </c:pt>
                <c:pt idx="186">
                  <c:v>1951.0325309055195</c:v>
                </c:pt>
                <c:pt idx="187">
                  <c:v>1957.3733866309624</c:v>
                </c:pt>
                <c:pt idx="188">
                  <c:v>1963.6206700232929</c:v>
                </c:pt>
                <c:pt idx="189">
                  <c:v>1969.3478969775274</c:v>
                </c:pt>
                <c:pt idx="190">
                  <c:v>1974.8948935540141</c:v>
                </c:pt>
                <c:pt idx="191">
                  <c:v>1980.4904290857505</c:v>
                </c:pt>
                <c:pt idx="192">
                  <c:v>1985.7387287228278</c:v>
                </c:pt>
                <c:pt idx="193">
                  <c:v>1991.0009363539432</c:v>
                </c:pt>
                <c:pt idx="194">
                  <c:v>1996.2273138118724</c:v>
                </c:pt>
                <c:pt idx="195">
                  <c:v>2001.5339514210889</c:v>
                </c:pt>
                <c:pt idx="196">
                  <c:v>2006.9547725395209</c:v>
                </c:pt>
                <c:pt idx="197">
                  <c:v>2012.490622787109</c:v>
                </c:pt>
                <c:pt idx="198">
                  <c:v>2017.3541417921779</c:v>
                </c:pt>
                <c:pt idx="199">
                  <c:v>2022.0613014563596</c:v>
                </c:pt>
                <c:pt idx="200">
                  <c:v>2026.7120424497093</c:v>
                </c:pt>
                <c:pt idx="201">
                  <c:v>2031.5423728175479</c:v>
                </c:pt>
                <c:pt idx="202">
                  <c:v>2036.4519335518569</c:v>
                </c:pt>
                <c:pt idx="203">
                  <c:v>2041.1357729990261</c:v>
                </c:pt>
                <c:pt idx="204">
                  <c:v>2018.669971607163</c:v>
                </c:pt>
                <c:pt idx="205">
                  <c:v>2100.8313618250713</c:v>
                </c:pt>
                <c:pt idx="206">
                  <c:v>2085.5068697448996</c:v>
                </c:pt>
                <c:pt idx="207">
                  <c:v>2126.4115968124624</c:v>
                </c:pt>
                <c:pt idx="208">
                  <c:v>2132.1938321649127</c:v>
                </c:pt>
                <c:pt idx="209">
                  <c:v>2148.8912361029807</c:v>
                </c:pt>
                <c:pt idx="210">
                  <c:v>2134.545665806721</c:v>
                </c:pt>
                <c:pt idx="211">
                  <c:v>2072.5133755400257</c:v>
                </c:pt>
                <c:pt idx="212">
                  <c:v>2033.4110440073227</c:v>
                </c:pt>
                <c:pt idx="213">
                  <c:v>2103.02320123854</c:v>
                </c:pt>
                <c:pt idx="214">
                  <c:v>2079.1567822319971</c:v>
                </c:pt>
                <c:pt idx="215">
                  <c:v>2077.814105179948</c:v>
                </c:pt>
                <c:pt idx="216">
                  <c:v>2083.0952160306138</c:v>
                </c:pt>
                <c:pt idx="217">
                  <c:v>2088.5459818458939</c:v>
                </c:pt>
                <c:pt idx="218">
                  <c:v>2095.2467335376496</c:v>
                </c:pt>
                <c:pt idx="219">
                  <c:v>2099.0710345620287</c:v>
                </c:pt>
                <c:pt idx="220">
                  <c:v>2094.9021817680591</c:v>
                </c:pt>
                <c:pt idx="221">
                  <c:v>2114.1286536272105</c:v>
                </c:pt>
                <c:pt idx="222">
                  <c:v>2146.0561182179727</c:v>
                </c:pt>
                <c:pt idx="223">
                  <c:v>2186.5596277566251</c:v>
                </c:pt>
                <c:pt idx="224">
                  <c:v>2172.9678496227725</c:v>
                </c:pt>
                <c:pt idx="225">
                  <c:v>2208.0824732618557</c:v>
                </c:pt>
                <c:pt idx="226">
                  <c:v>2084.2090633509883</c:v>
                </c:pt>
                <c:pt idx="227">
                  <c:v>2157.6829606627939</c:v>
                </c:pt>
                <c:pt idx="228">
                  <c:v>2161.7114650339595</c:v>
                </c:pt>
                <c:pt idx="229">
                  <c:v>2155.0761017347677</c:v>
                </c:pt>
                <c:pt idx="230">
                  <c:v>2232.5634120220197</c:v>
                </c:pt>
                <c:pt idx="231">
                  <c:v>2265.6676461369389</c:v>
                </c:pt>
                <c:pt idx="232">
                  <c:v>2243.9182500019529</c:v>
                </c:pt>
                <c:pt idx="233">
                  <c:v>2283.931425140599</c:v>
                </c:pt>
                <c:pt idx="234">
                  <c:v>2316.9955002239599</c:v>
                </c:pt>
                <c:pt idx="235">
                  <c:v>2329.3731191159809</c:v>
                </c:pt>
                <c:pt idx="236">
                  <c:v>2342.7864259935573</c:v>
                </c:pt>
                <c:pt idx="237">
                  <c:v>2356.4526801451862</c:v>
                </c:pt>
                <c:pt idx="238">
                  <c:v>2370.2379283240357</c:v>
                </c:pt>
                <c:pt idx="239">
                  <c:v>2384.084068221995</c:v>
                </c:pt>
                <c:pt idx="240">
                  <c:v>2398.4283073657975</c:v>
                </c:pt>
                <c:pt idx="241">
                  <c:v>2412.9188117227991</c:v>
                </c:pt>
                <c:pt idx="242">
                  <c:v>2427.9794466393023</c:v>
                </c:pt>
                <c:pt idx="243">
                  <c:v>2443.1340850187426</c:v>
                </c:pt>
                <c:pt idx="244">
                  <c:v>2458.3018757965674</c:v>
                </c:pt>
                <c:pt idx="245">
                  <c:v>2473.625290822366</c:v>
                </c:pt>
                <c:pt idx="246">
                  <c:v>2489.4977197718094</c:v>
                </c:pt>
                <c:pt idx="247">
                  <c:v>2505.5134884356748</c:v>
                </c:pt>
                <c:pt idx="248">
                  <c:v>2521.6322918779442</c:v>
                </c:pt>
                <c:pt idx="249">
                  <c:v>2537.707697738666</c:v>
                </c:pt>
                <c:pt idx="250">
                  <c:v>2554.0336172607849</c:v>
                </c:pt>
                <c:pt idx="251">
                  <c:v>2570.9966572020921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95-C64C-8FAA-7D48B51E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75424"/>
        <c:axId val="226776960"/>
      </c:lineChart>
      <c:catAx>
        <c:axId val="2267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76960"/>
        <c:crosses val="autoZero"/>
        <c:auto val="1"/>
        <c:lblAlgn val="ctr"/>
        <c:lblOffset val="100"/>
        <c:noMultiLvlLbl val="0"/>
      </c:catAx>
      <c:valAx>
        <c:axId val="2267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12m</a:t>
            </a:r>
            <a:endParaRPr lang="es-ES_tradn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386162432484364"/>
          <c:w val="0.87203074615673049"/>
          <c:h val="0.739974842219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Histograma!$B$1</c:f>
              <c:strCache>
                <c:ptCount val="1"/>
                <c:pt idx="0">
                  <c:v>IPC-12m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46</c:v>
                </c:pt>
                <c:pt idx="4">
                  <c:v>78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3E-AC4C-8093-8C35771F2077}"/>
            </c:ext>
          </c:extLst>
        </c:ser>
        <c:ser>
          <c:idx val="1"/>
          <c:order val="1"/>
          <c:tx>
            <c:strRef>
              <c:f>Histograma!$C$1</c:f>
              <c:strCache>
                <c:ptCount val="1"/>
                <c:pt idx="0">
                  <c:v>Portafolio-12m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108</c:v>
                </c:pt>
                <c:pt idx="5">
                  <c:v>47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3E-AC4C-8093-8C35771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15840"/>
        <c:axId val="226917760"/>
      </c:barChart>
      <c:catAx>
        <c:axId val="2269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7760"/>
        <c:crosses val="autoZero"/>
        <c:auto val="1"/>
        <c:lblAlgn val="ctr"/>
        <c:lblOffset val="100"/>
        <c:noMultiLvlLbl val="0"/>
      </c:catAx>
      <c:valAx>
        <c:axId val="22691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106386701662296"/>
          <c:y val="0.24214978266820356"/>
          <c:w val="0.12449168853893262"/>
          <c:h val="0.10645955111417169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6m</a:t>
            </a:r>
            <a:endParaRPr lang="es-ES_tradn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375752663270033"/>
          <c:w val="0.89118947631546064"/>
          <c:h val="0.7401933765632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Histograma!$B$31</c:f>
              <c:strCache>
                <c:ptCount val="1"/>
                <c:pt idx="0">
                  <c:v>IPC-6m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Histograma!$B$32:$B$42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36</c:v>
                </c:pt>
                <c:pt idx="4">
                  <c:v>79</c:v>
                </c:pt>
                <c:pt idx="5">
                  <c:v>55</c:v>
                </c:pt>
                <c:pt idx="6">
                  <c:v>25</c:v>
                </c:pt>
                <c:pt idx="7">
                  <c:v>25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D4-B64D-9834-6567462C779C}"/>
            </c:ext>
          </c:extLst>
        </c:ser>
        <c:ser>
          <c:idx val="1"/>
          <c:order val="1"/>
          <c:tx>
            <c:strRef>
              <c:f>Histograma!$C$31</c:f>
              <c:strCache>
                <c:ptCount val="1"/>
                <c:pt idx="0">
                  <c:v>Portafolio-6m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Histograma!$C$32:$C$42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136</c:v>
                </c:pt>
                <c:pt idx="5">
                  <c:v>53</c:v>
                </c:pt>
                <c:pt idx="6">
                  <c:v>23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D4-B64D-9834-6567462C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69056"/>
        <c:axId val="227870976"/>
      </c:barChart>
      <c:catAx>
        <c:axId val="227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70976"/>
        <c:crosses val="autoZero"/>
        <c:auto val="1"/>
        <c:lblAlgn val="ctr"/>
        <c:lblOffset val="100"/>
        <c:noMultiLvlLbl val="0"/>
      </c:catAx>
      <c:valAx>
        <c:axId val="22787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6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46069241344826"/>
          <c:y val="0.19530754979157017"/>
          <c:w val="0.11644406949131358"/>
          <c:h val="0.10637007874015748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3m</a:t>
            </a:r>
            <a:endParaRPr lang="es-ES_tradn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407031715436369"/>
          <c:w val="0.89277677790276222"/>
          <c:h val="0.7395367292344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Histograma!$B$60</c:f>
              <c:strCache>
                <c:ptCount val="1"/>
                <c:pt idx="0">
                  <c:v>IPC-3m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Histograma!$B$61:$B$71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35</c:v>
                </c:pt>
                <c:pt idx="4">
                  <c:v>84</c:v>
                </c:pt>
                <c:pt idx="5">
                  <c:v>58</c:v>
                </c:pt>
                <c:pt idx="6">
                  <c:v>30</c:v>
                </c:pt>
                <c:pt idx="7">
                  <c:v>15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8-2D42-B177-514A05FD4A98}"/>
            </c:ext>
          </c:extLst>
        </c:ser>
        <c:ser>
          <c:idx val="1"/>
          <c:order val="1"/>
          <c:tx>
            <c:strRef>
              <c:f>Histograma!$C$60</c:f>
              <c:strCache>
                <c:ptCount val="1"/>
                <c:pt idx="0">
                  <c:v>Portafolio-3m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Histograma!$C$61:$C$71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158</c:v>
                </c:pt>
                <c:pt idx="5">
                  <c:v>40</c:v>
                </c:pt>
                <c:pt idx="6">
                  <c:v>26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58-2D42-B177-514A05FD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22688"/>
        <c:axId val="227924608"/>
      </c:barChart>
      <c:catAx>
        <c:axId val="227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24608"/>
        <c:crosses val="autoZero"/>
        <c:auto val="1"/>
        <c:lblAlgn val="ctr"/>
        <c:lblOffset val="100"/>
        <c:noMultiLvlLbl val="0"/>
      </c:catAx>
      <c:valAx>
        <c:axId val="2279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22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87339082614656"/>
          <c:y val="0.24171521812517613"/>
          <c:w val="0.11644406949131358"/>
          <c:h val="0.10663892341832605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1m</a:t>
            </a:r>
            <a:endParaRPr lang="es-ES_tradn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407031715436369"/>
          <c:w val="0.89595138107736549"/>
          <c:h val="0.7395367292344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Histograma!$B$88</c:f>
              <c:strCache>
                <c:ptCount val="1"/>
                <c:pt idx="0">
                  <c:v>IPC-1m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Histograma!$B$89:$B$99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73</c:v>
                </c:pt>
                <c:pt idx="6">
                  <c:v>68</c:v>
                </c:pt>
                <c:pt idx="7">
                  <c:v>34</c:v>
                </c:pt>
                <c:pt idx="8">
                  <c:v>12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05-DD43-AC4E-84F8B7A0919F}"/>
            </c:ext>
          </c:extLst>
        </c:ser>
        <c:ser>
          <c:idx val="1"/>
          <c:order val="1"/>
          <c:tx>
            <c:strRef>
              <c:f>Histograma!$C$88</c:f>
              <c:strCache>
                <c:ptCount val="1"/>
                <c:pt idx="0">
                  <c:v>Portafolio-1m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Histograma!$C$89:$C$99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14</c:v>
                </c:pt>
                <c:pt idx="5">
                  <c:v>138</c:v>
                </c:pt>
                <c:pt idx="6">
                  <c:v>67</c:v>
                </c:pt>
                <c:pt idx="7">
                  <c:v>19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05-DD43-AC4E-84F8B7A0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42272"/>
        <c:axId val="228744192"/>
      </c:barChart>
      <c:catAx>
        <c:axId val="2287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44192"/>
        <c:crosses val="autoZero"/>
        <c:auto val="1"/>
        <c:lblAlgn val="ctr"/>
        <c:lblOffset val="100"/>
        <c:noMultiLvlLbl val="0"/>
      </c:catAx>
      <c:valAx>
        <c:axId val="22874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74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38132733408327"/>
          <c:y val="0.19748606607579924"/>
          <c:w val="0.11644406949131358"/>
          <c:h val="0.10663892341832605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D20E1-5B57-1C45-B614-9A98BE4DD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0.43249</cdr:x>
      <cdr:y>0.11044</cdr:y>
    </cdr:from>
    <cdr:to>
      <cdr:x>0.43364</cdr:x>
      <cdr:y>0.86789</cdr:y>
    </cdr:to>
    <cdr:cxnSp macro="">
      <cdr:nvCxnSpPr>
        <cdr:cNvPr id="15" name="Conector recto 14">
          <a:extLst xmlns:a="http://schemas.openxmlformats.org/drawingml/2006/main">
            <a:ext uri="{FF2B5EF4-FFF2-40B4-BE49-F238E27FC236}">
              <a16:creationId xmlns:a16="http://schemas.microsoft.com/office/drawing/2014/main" xmlns="" id="{09DBA3B4-54BB-A44E-888F-CF569C985D22}"/>
            </a:ext>
          </a:extLst>
        </cdr:cNvPr>
        <cdr:cNvCxnSpPr/>
      </cdr:nvCxnSpPr>
      <cdr:spPr>
        <a:xfrm xmlns:a="http://schemas.openxmlformats.org/drawingml/2006/main" flipH="1">
          <a:off x="3751835" y="694531"/>
          <a:ext cx="9976" cy="476326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FCA3BA5-8E18-764D-B2E5-4B98662D36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13</xdr:col>
      <xdr:colOff>25400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DDB411D-9386-8046-9CED-16E414C9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29</xdr:row>
      <xdr:rowOff>139700</xdr:rowOff>
    </xdr:from>
    <xdr:to>
      <xdr:col>13</xdr:col>
      <xdr:colOff>12700</xdr:colOff>
      <xdr:row>56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36BCBF57-8CD5-8543-8B65-46411C85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58</xdr:row>
      <xdr:rowOff>101600</xdr:rowOff>
    </xdr:from>
    <xdr:to>
      <xdr:col>12</xdr:col>
      <xdr:colOff>800100</xdr:colOff>
      <xdr:row>84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68D9EDB0-E1D9-7044-BAF9-7D7F68464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215900</xdr:colOff>
      <xdr:row>86</xdr:row>
      <xdr:rowOff>114300</xdr:rowOff>
    </xdr:from>
    <xdr:to>
      <xdr:col>12</xdr:col>
      <xdr:colOff>787400</xdr:colOff>
      <xdr:row>112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C84E4087-1D26-BB40-BA91-10E4AC4D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" TargetMode="External"/><Relationship Id="rId1" Type="http://schemas.openxmlformats.org/officeDocument/2006/relationships/hyperlink" Target="https://stats.oecd.org/Index.aspx?DataSetCode=MEI_CLI&amp;_ga=2.82117462.1984391524.1545939234-360188356.1545939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MEI_FIN" TargetMode="External"/><Relationship Id="rId2" Type="http://schemas.openxmlformats.org/officeDocument/2006/relationships/hyperlink" Target="http://stats.oecd.org/OECDStat_Metadata/ShowMetadata.ashx?Dataset=MEI_FIN&amp;Coords=%5b%5bSUBJECT%5d.%5bCCUS%5d%2c%5bLOCATION%5d.%5bMEX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0"/>
  <sheetViews>
    <sheetView showGridLines="0" tabSelected="1" topLeftCell="S1" zoomScale="85" zoomScaleNormal="85" workbookViewId="0">
      <pane ySplit="1" topLeftCell="A244" activePane="bottomLeft" state="frozen"/>
      <selection pane="bottomLeft" activeCell="W263" sqref="W263"/>
    </sheetView>
  </sheetViews>
  <sheetFormatPr baseColWidth="10" defaultColWidth="10.85546875" defaultRowHeight="11.25" x14ac:dyDescent="0.2"/>
  <cols>
    <col min="1" max="1" width="10.7109375" style="64" customWidth="1"/>
    <col min="2" max="3" width="10.85546875" style="64"/>
    <col min="4" max="4" width="13.85546875" style="71" bestFit="1" customWidth="1"/>
    <col min="5" max="5" width="10.85546875" style="64"/>
    <col min="6" max="6" width="8.140625" style="86" customWidth="1"/>
    <col min="7" max="7" width="10.85546875" style="64"/>
    <col min="8" max="8" width="15.140625" style="64" bestFit="1" customWidth="1"/>
    <col min="9" max="9" width="14.28515625" style="64" customWidth="1"/>
    <col min="10" max="10" width="10.85546875" style="64"/>
    <col min="11" max="11" width="10.85546875" style="69"/>
    <col min="12" max="12" width="11.42578125" style="71" bestFit="1" customWidth="1"/>
    <col min="13" max="15" width="10.85546875" style="64"/>
    <col min="16" max="16" width="6.85546875" style="72" bestFit="1" customWidth="1"/>
    <col min="17" max="18" width="10.85546875" style="64"/>
    <col min="19" max="19" width="11.28515625" style="64" bestFit="1" customWidth="1"/>
    <col min="20" max="16384" width="10.85546875" style="64"/>
  </cols>
  <sheetData>
    <row r="1" spans="1:32" s="70" customFormat="1" ht="52.5" x14ac:dyDescent="0.2">
      <c r="A1" s="100" t="s">
        <v>0</v>
      </c>
      <c r="B1" s="100" t="s">
        <v>251</v>
      </c>
      <c r="C1" s="100" t="s">
        <v>252</v>
      </c>
      <c r="D1" s="87" t="s">
        <v>263</v>
      </c>
      <c r="E1" s="88" t="s">
        <v>308</v>
      </c>
      <c r="F1" s="87" t="s">
        <v>264</v>
      </c>
      <c r="G1" s="88" t="s">
        <v>306</v>
      </c>
      <c r="H1" s="88" t="s">
        <v>307</v>
      </c>
      <c r="I1" s="88" t="s">
        <v>353</v>
      </c>
      <c r="J1" s="88" t="s">
        <v>354</v>
      </c>
      <c r="K1" s="89" t="s">
        <v>355</v>
      </c>
      <c r="L1" s="89" t="s">
        <v>262</v>
      </c>
      <c r="M1" s="101">
        <v>25</v>
      </c>
      <c r="N1" s="90" t="s">
        <v>351</v>
      </c>
      <c r="O1" s="89" t="s">
        <v>358</v>
      </c>
      <c r="P1" s="89" t="s">
        <v>359</v>
      </c>
      <c r="Q1" s="89" t="s">
        <v>361</v>
      </c>
      <c r="R1" s="89" t="s">
        <v>362</v>
      </c>
      <c r="S1" s="89" t="s">
        <v>360</v>
      </c>
      <c r="T1" s="89" t="s">
        <v>363</v>
      </c>
      <c r="U1" s="90" t="s">
        <v>324</v>
      </c>
      <c r="V1" s="90" t="s">
        <v>325</v>
      </c>
      <c r="W1" s="90" t="s">
        <v>328</v>
      </c>
      <c r="X1" s="90" t="s">
        <v>329</v>
      </c>
      <c r="Y1" s="90" t="s">
        <v>335</v>
      </c>
      <c r="Z1" s="90" t="s">
        <v>336</v>
      </c>
      <c r="AA1" s="90" t="s">
        <v>332</v>
      </c>
      <c r="AB1" s="90" t="s">
        <v>333</v>
      </c>
      <c r="AC1" s="61"/>
      <c r="AD1" s="89" t="s">
        <v>364</v>
      </c>
    </row>
    <row r="2" spans="1:32" ht="31.5" x14ac:dyDescent="0.2">
      <c r="A2" s="96" t="s">
        <v>1</v>
      </c>
      <c r="B2" s="97">
        <v>100</v>
      </c>
      <c r="C2" s="97">
        <v>100</v>
      </c>
      <c r="D2" s="65">
        <v>100</v>
      </c>
      <c r="E2" s="62"/>
      <c r="F2" s="65">
        <v>100</v>
      </c>
      <c r="G2" s="62"/>
      <c r="H2" s="62"/>
      <c r="I2" s="62"/>
      <c r="J2" s="62"/>
      <c r="K2" s="66"/>
      <c r="L2" s="65">
        <v>4569.3999020000001</v>
      </c>
      <c r="M2" s="89" t="s">
        <v>357</v>
      </c>
      <c r="N2" s="89" t="s">
        <v>356</v>
      </c>
      <c r="P2" s="64"/>
      <c r="AE2" s="62" t="s">
        <v>288</v>
      </c>
      <c r="AF2" s="62">
        <v>1</v>
      </c>
    </row>
    <row r="3" spans="1:32" x14ac:dyDescent="0.2">
      <c r="A3" s="96" t="s">
        <v>2</v>
      </c>
      <c r="B3" s="97">
        <v>100</v>
      </c>
      <c r="C3" s="97">
        <v>100</v>
      </c>
      <c r="D3" s="65">
        <f>D2*(L3/L2)</f>
        <v>104.70740365503688</v>
      </c>
      <c r="E3" s="62"/>
      <c r="F3" s="65">
        <v>100</v>
      </c>
      <c r="G3" s="62">
        <v>100</v>
      </c>
      <c r="H3" s="62">
        <v>0</v>
      </c>
      <c r="I3" s="62" t="str">
        <f>RIGHT(A3,4)</f>
        <v>1998</v>
      </c>
      <c r="J3" s="62">
        <f t="shared" ref="J3:J66" si="0">VLOOKUP(LEFT(A3,3),$AE$2:$AF$13,2,)</f>
        <v>2</v>
      </c>
      <c r="K3" s="66">
        <f>VLOOKUP(I3&amp;J3,CETES!F:G,2,)</f>
        <v>1.6716666666666668E-2</v>
      </c>
      <c r="L3" s="65">
        <v>4784.5</v>
      </c>
      <c r="M3" s="62">
        <f t="shared" ref="M3:M66" si="1">G3+H3</f>
        <v>100</v>
      </c>
      <c r="N3" s="67">
        <f t="shared" ref="N3:N66" si="2">D3/D2-1</f>
        <v>4.7074036550368792E-2</v>
      </c>
      <c r="O3" s="67">
        <f t="shared" ref="O3:O66" si="3">F3/F2-1</f>
        <v>0</v>
      </c>
      <c r="P3" s="63">
        <v>0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E3" s="62" t="s">
        <v>289</v>
      </c>
      <c r="AF3" s="62">
        <v>2</v>
      </c>
    </row>
    <row r="4" spans="1:32" x14ac:dyDescent="0.2">
      <c r="A4" s="96" t="s">
        <v>3</v>
      </c>
      <c r="B4" s="98">
        <v>101.50539999999999</v>
      </c>
      <c r="C4" s="98">
        <v>101.673</v>
      </c>
      <c r="D4" s="65">
        <f>D3*(L4/L3)</f>
        <v>109.77809564893714</v>
      </c>
      <c r="E4" s="62">
        <f>IF(B4&lt;C4,-1,1)</f>
        <v>-1</v>
      </c>
      <c r="F4" s="65">
        <f>F3+F3*G3/100*(D4/D3-1)+F3*H3/100*(1+K3)</f>
        <v>104.84272536315184</v>
      </c>
      <c r="G4" s="62">
        <f t="shared" ref="G4:G67" si="4">IF(AND(E4&gt;0,G3&lt;100,G3&gt;=0),G3+$M$1,IF(E4&gt;0,100,100-H4))</f>
        <v>75</v>
      </c>
      <c r="H4" s="62">
        <f t="shared" ref="H4:H67" si="5">IF(AND(E4&lt;0,H3&lt;100),H3+$M$1,IF(E4&lt;0,100,100-G4))</f>
        <v>25</v>
      </c>
      <c r="I4" s="62" t="str">
        <f t="shared" ref="I4:I67" si="6">RIGHT(A4,4)</f>
        <v>1998</v>
      </c>
      <c r="J4" s="62">
        <f t="shared" si="0"/>
        <v>3</v>
      </c>
      <c r="K4" s="66">
        <f>VLOOKUP(I4&amp;J4,CETES!F:G,2,)</f>
        <v>1.6541666666666666E-2</v>
      </c>
      <c r="L4" s="65">
        <v>5016.2001950000003</v>
      </c>
      <c r="M4" s="62">
        <f t="shared" si="1"/>
        <v>100</v>
      </c>
      <c r="N4" s="67">
        <f t="shared" si="2"/>
        <v>4.8427253631518452E-2</v>
      </c>
      <c r="O4" s="67">
        <f t="shared" si="3"/>
        <v>4.8427253631518452E-2</v>
      </c>
      <c r="P4" s="63">
        <v>1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7">
        <f t="shared" ref="AA4:AA67" si="7">F4/F3-1</f>
        <v>4.8427253631518452E-2</v>
      </c>
      <c r="AB4" s="67">
        <f t="shared" ref="AB4:AB67" si="8">L4/L3-1</f>
        <v>4.8427253631518452E-2</v>
      </c>
      <c r="AE4" s="62" t="s">
        <v>290</v>
      </c>
      <c r="AF4" s="62">
        <v>3</v>
      </c>
    </row>
    <row r="5" spans="1:32" x14ac:dyDescent="0.2">
      <c r="A5" s="96" t="s">
        <v>4</v>
      </c>
      <c r="B5" s="98">
        <v>101.0746</v>
      </c>
      <c r="C5" s="98">
        <v>101.47239999999999</v>
      </c>
      <c r="D5" s="65">
        <f>D4*(L5/L4)</f>
        <v>111.57985499952417</v>
      </c>
      <c r="E5" s="62">
        <f t="shared" ref="E5:E68" si="9">IF(B5&lt;C5,-1,1)</f>
        <v>-1</v>
      </c>
      <c r="F5" s="65">
        <f>F4+F4*G4/100*(D5/D4-1)+F4*H4/100*K4</f>
        <v>106.56686101765574</v>
      </c>
      <c r="G5" s="62">
        <f>IF(AND(E5&gt;0,G4&lt;100,G4&gt;=0),G4+$M$1,IF(E5&gt;0,100,100-H5))</f>
        <v>50</v>
      </c>
      <c r="H5" s="62">
        <f t="shared" si="5"/>
        <v>50</v>
      </c>
      <c r="I5" s="62" t="str">
        <f t="shared" si="6"/>
        <v>1998</v>
      </c>
      <c r="J5" s="62">
        <f t="shared" si="0"/>
        <v>4</v>
      </c>
      <c r="K5" s="66">
        <f>VLOOKUP(I5&amp;J5,CETES!F:G,2,)</f>
        <v>1.5066666666666666E-2</v>
      </c>
      <c r="L5" s="65">
        <v>5098.5297849999997</v>
      </c>
      <c r="M5" s="62">
        <f t="shared" si="1"/>
        <v>100</v>
      </c>
      <c r="N5" s="67">
        <f t="shared" si="2"/>
        <v>1.6412740082037303E-2</v>
      </c>
      <c r="O5" s="67">
        <f t="shared" si="3"/>
        <v>1.644497172819448E-2</v>
      </c>
      <c r="P5" s="63">
        <v>2</v>
      </c>
      <c r="Q5" s="62"/>
      <c r="R5" s="62"/>
      <c r="S5" s="62"/>
      <c r="T5" s="62"/>
      <c r="U5" s="62"/>
      <c r="V5" s="62"/>
      <c r="W5" s="62"/>
      <c r="X5" s="62"/>
      <c r="Y5" s="62"/>
      <c r="Z5" s="62"/>
      <c r="AA5" s="67">
        <f t="shared" si="7"/>
        <v>1.644497172819448E-2</v>
      </c>
      <c r="AB5" s="67">
        <f t="shared" si="8"/>
        <v>1.6412740082037303E-2</v>
      </c>
      <c r="AE5" s="62" t="s">
        <v>291</v>
      </c>
      <c r="AF5" s="62">
        <v>4</v>
      </c>
    </row>
    <row r="6" spans="1:32" x14ac:dyDescent="0.2">
      <c r="A6" s="96" t="s">
        <v>5</v>
      </c>
      <c r="B6" s="98">
        <v>100.7589</v>
      </c>
      <c r="C6" s="98">
        <v>101.2045</v>
      </c>
      <c r="D6" s="65">
        <f t="shared" ref="D3:D66" si="10">D5*(L6/L5)</f>
        <v>99.137958225482549</v>
      </c>
      <c r="E6" s="62">
        <f t="shared" si="9"/>
        <v>-1</v>
      </c>
      <c r="F6" s="65">
        <f t="shared" ref="F6:F68" si="11">F5+F5*G5/100*(D6/D5-1)+F5*H5/100*K5</f>
        <v>101.42820742067821</v>
      </c>
      <c r="G6" s="62">
        <f>IF(AND(E6&gt;0,G5&lt;100,G5&gt;=0),G5+$M$1,IF(E6&gt;0,100,100-H6))</f>
        <v>25</v>
      </c>
      <c r="H6" s="62">
        <f t="shared" si="5"/>
        <v>75</v>
      </c>
      <c r="I6" s="62" t="str">
        <f t="shared" si="6"/>
        <v>1998</v>
      </c>
      <c r="J6" s="62">
        <f>VLOOKUP(LEFT(A6,3),$AE$2:$AF$13,2,)</f>
        <v>5</v>
      </c>
      <c r="K6" s="66">
        <f>VLOOKUP(I6&amp;J6,CETES!F:G,2,)</f>
        <v>1.5958333333333331E-2</v>
      </c>
      <c r="L6" s="65">
        <v>4530.0097660000001</v>
      </c>
      <c r="M6" s="62">
        <f t="shared" si="1"/>
        <v>100</v>
      </c>
      <c r="N6" s="67">
        <f t="shared" si="2"/>
        <v>-0.11150665838465812</v>
      </c>
      <c r="O6" s="67">
        <f t="shared" si="3"/>
        <v>-4.8219995858995723E-2</v>
      </c>
      <c r="P6" s="63">
        <v>3</v>
      </c>
      <c r="Q6" s="62"/>
      <c r="R6" s="62"/>
      <c r="S6" s="62"/>
      <c r="T6" s="62"/>
      <c r="U6" s="62"/>
      <c r="V6" s="62"/>
      <c r="W6" s="62"/>
      <c r="X6" s="62"/>
      <c r="Y6" s="67">
        <f t="shared" ref="Y6:Y69" si="12">F6/F3-1</f>
        <v>1.4282074206781958E-2</v>
      </c>
      <c r="Z6" s="67">
        <f t="shared" ref="Z6:Z69" si="13">L6/L3-1</f>
        <v>-5.3190559933117276E-2</v>
      </c>
      <c r="AA6" s="67">
        <f t="shared" si="7"/>
        <v>-4.8219995858995723E-2</v>
      </c>
      <c r="AB6" s="67">
        <f t="shared" si="8"/>
        <v>-0.11150665838465812</v>
      </c>
      <c r="AE6" s="62" t="s">
        <v>292</v>
      </c>
      <c r="AF6" s="62">
        <v>5</v>
      </c>
    </row>
    <row r="7" spans="1:32" x14ac:dyDescent="0.2">
      <c r="A7" s="96" t="s">
        <v>6</v>
      </c>
      <c r="B7" s="98">
        <v>100.6011</v>
      </c>
      <c r="C7" s="98">
        <v>100.9768</v>
      </c>
      <c r="D7" s="65">
        <f t="shared" si="10"/>
        <v>93.723907052335747</v>
      </c>
      <c r="E7" s="62">
        <f t="shared" si="9"/>
        <v>-1</v>
      </c>
      <c r="F7" s="65">
        <f t="shared" si="11"/>
        <v>101.25739512275825</v>
      </c>
      <c r="G7" s="62">
        <f t="shared" si="4"/>
        <v>0</v>
      </c>
      <c r="H7" s="62">
        <f t="shared" si="5"/>
        <v>100</v>
      </c>
      <c r="I7" s="62" t="str">
        <f t="shared" si="6"/>
        <v>1998</v>
      </c>
      <c r="J7" s="62">
        <f t="shared" si="0"/>
        <v>6</v>
      </c>
      <c r="K7" s="66">
        <f>VLOOKUP(I7&amp;J7,CETES!F:G,2,)</f>
        <v>1.6250000000000001E-2</v>
      </c>
      <c r="L7" s="65">
        <v>4282.6201170000004</v>
      </c>
      <c r="M7" s="62">
        <f t="shared" si="1"/>
        <v>100</v>
      </c>
      <c r="N7" s="67">
        <f t="shared" si="2"/>
        <v>-5.4611283811523692E-2</v>
      </c>
      <c r="O7" s="67">
        <f t="shared" si="3"/>
        <v>-1.6840709528810338E-3</v>
      </c>
      <c r="P7" s="63">
        <v>4</v>
      </c>
      <c r="Q7" s="62"/>
      <c r="R7" s="62"/>
      <c r="S7" s="62"/>
      <c r="T7" s="62"/>
      <c r="U7" s="62"/>
      <c r="V7" s="62"/>
      <c r="W7" s="62"/>
      <c r="X7" s="62"/>
      <c r="Y7" s="67">
        <f t="shared" si="12"/>
        <v>-3.4197224728514053E-2</v>
      </c>
      <c r="Z7" s="67">
        <f t="shared" si="13"/>
        <v>-0.14624218521645349</v>
      </c>
      <c r="AA7" s="67">
        <f t="shared" si="7"/>
        <v>-1.6840709528810338E-3</v>
      </c>
      <c r="AB7" s="67">
        <f t="shared" si="8"/>
        <v>-5.4611283811523581E-2</v>
      </c>
      <c r="AE7" s="62" t="s">
        <v>293</v>
      </c>
      <c r="AF7" s="62">
        <v>6</v>
      </c>
    </row>
    <row r="8" spans="1:32" x14ac:dyDescent="0.2">
      <c r="A8" s="96" t="s">
        <v>7</v>
      </c>
      <c r="B8" s="98">
        <v>100.6271</v>
      </c>
      <c r="C8" s="98">
        <v>100.8416</v>
      </c>
      <c r="D8" s="65">
        <f t="shared" si="10"/>
        <v>92.899725391555364</v>
      </c>
      <c r="E8" s="62">
        <f t="shared" si="9"/>
        <v>-1</v>
      </c>
      <c r="F8" s="65">
        <f t="shared" si="11"/>
        <v>102.90282779350308</v>
      </c>
      <c r="G8" s="62">
        <f t="shared" si="4"/>
        <v>0</v>
      </c>
      <c r="H8" s="62">
        <f t="shared" si="5"/>
        <v>100</v>
      </c>
      <c r="I8" s="62" t="str">
        <f t="shared" si="6"/>
        <v>1998</v>
      </c>
      <c r="J8" s="62">
        <f t="shared" si="0"/>
        <v>7</v>
      </c>
      <c r="K8" s="66">
        <f>VLOOKUP(I8&amp;J8,CETES!F:G,2,)</f>
        <v>1.6675000000000002E-2</v>
      </c>
      <c r="L8" s="65">
        <v>4244.9599609999996</v>
      </c>
      <c r="M8" s="62">
        <f t="shared" si="1"/>
        <v>100</v>
      </c>
      <c r="N8" s="67">
        <f t="shared" si="2"/>
        <v>-8.7937185580638788E-3</v>
      </c>
      <c r="O8" s="67">
        <f t="shared" si="3"/>
        <v>1.6250000000000098E-2</v>
      </c>
      <c r="P8" s="63">
        <v>5</v>
      </c>
      <c r="Q8" s="62"/>
      <c r="R8" s="62"/>
      <c r="S8" s="62"/>
      <c r="T8" s="62"/>
      <c r="U8" s="62"/>
      <c r="V8" s="62"/>
      <c r="W8" s="62"/>
      <c r="X8" s="62"/>
      <c r="Y8" s="67">
        <f t="shared" si="12"/>
        <v>-3.438248240741193E-2</v>
      </c>
      <c r="Z8" s="67">
        <f t="shared" si="13"/>
        <v>-0.16741489409578891</v>
      </c>
      <c r="AA8" s="67">
        <f t="shared" si="7"/>
        <v>1.6250000000000098E-2</v>
      </c>
      <c r="AB8" s="67">
        <f t="shared" si="8"/>
        <v>-8.7937185580638788E-3</v>
      </c>
      <c r="AE8" s="62" t="s">
        <v>294</v>
      </c>
      <c r="AF8" s="62">
        <v>7</v>
      </c>
    </row>
    <row r="9" spans="1:32" x14ac:dyDescent="0.2">
      <c r="A9" s="96" t="s">
        <v>8</v>
      </c>
      <c r="B9" s="98">
        <v>100.6228</v>
      </c>
      <c r="C9" s="98">
        <v>100.50539999999999</v>
      </c>
      <c r="D9" s="65">
        <f t="shared" si="10"/>
        <v>65.477524317590365</v>
      </c>
      <c r="E9" s="62">
        <f t="shared" si="9"/>
        <v>1</v>
      </c>
      <c r="F9" s="65">
        <f t="shared" si="11"/>
        <v>104.61873244695974</v>
      </c>
      <c r="G9" s="62">
        <f t="shared" si="4"/>
        <v>25</v>
      </c>
      <c r="H9" s="62">
        <f t="shared" si="5"/>
        <v>75</v>
      </c>
      <c r="I9" s="62" t="str">
        <f t="shared" si="6"/>
        <v>1998</v>
      </c>
      <c r="J9" s="62">
        <f t="shared" si="0"/>
        <v>8</v>
      </c>
      <c r="K9" s="66">
        <f>VLOOKUP(I9&amp;J9,CETES!F:G,2,)</f>
        <v>2.2633333333333335E-2</v>
      </c>
      <c r="L9" s="65">
        <v>2991.929932</v>
      </c>
      <c r="M9" s="62">
        <f t="shared" si="1"/>
        <v>100</v>
      </c>
      <c r="N9" s="67">
        <f t="shared" si="2"/>
        <v>-0.29518064728808868</v>
      </c>
      <c r="O9" s="67">
        <f t="shared" si="3"/>
        <v>1.6674999999999995E-2</v>
      </c>
      <c r="P9" s="63">
        <v>6</v>
      </c>
      <c r="Q9" s="62"/>
      <c r="R9" s="62"/>
      <c r="S9" s="62"/>
      <c r="T9" s="62"/>
      <c r="U9" s="62"/>
      <c r="V9" s="62"/>
      <c r="W9" s="67">
        <f t="shared" ref="W9:W72" si="14">F9/F3-1</f>
        <v>4.6187324469597391E-2</v>
      </c>
      <c r="X9" s="67">
        <f t="shared" ref="X9:X72" si="15">L9/L3-1</f>
        <v>-0.37466194335876268</v>
      </c>
      <c r="Y9" s="67">
        <f t="shared" si="12"/>
        <v>3.1455993430394402E-2</v>
      </c>
      <c r="Z9" s="67">
        <f t="shared" si="13"/>
        <v>-0.33953124020704373</v>
      </c>
      <c r="AA9" s="67">
        <f t="shared" si="7"/>
        <v>1.6674999999999995E-2</v>
      </c>
      <c r="AB9" s="67">
        <f t="shared" si="8"/>
        <v>-0.29518064728808868</v>
      </c>
      <c r="AE9" s="62" t="s">
        <v>295</v>
      </c>
      <c r="AF9" s="62">
        <v>8</v>
      </c>
    </row>
    <row r="10" spans="1:32" x14ac:dyDescent="0.2">
      <c r="A10" s="96" t="s">
        <v>9</v>
      </c>
      <c r="B10" s="98">
        <v>100.4057</v>
      </c>
      <c r="C10" s="98">
        <v>99.761229999999998</v>
      </c>
      <c r="D10" s="65">
        <f t="shared" si="10"/>
        <v>78.125792435840083</v>
      </c>
      <c r="E10" s="62">
        <f t="shared" si="9"/>
        <v>1</v>
      </c>
      <c r="F10" s="65">
        <f t="shared" si="11"/>
        <v>111.44692547928089</v>
      </c>
      <c r="G10" s="62">
        <f t="shared" si="4"/>
        <v>50</v>
      </c>
      <c r="H10" s="62">
        <f t="shared" si="5"/>
        <v>50</v>
      </c>
      <c r="I10" s="62" t="str">
        <f t="shared" si="6"/>
        <v>1998</v>
      </c>
      <c r="J10" s="62">
        <f t="shared" si="0"/>
        <v>9</v>
      </c>
      <c r="K10" s="66">
        <f>VLOOKUP(I10&amp;J10,CETES!F:G,2,)</f>
        <v>3.1333333333333331E-2</v>
      </c>
      <c r="L10" s="65">
        <v>3569.8798830000001</v>
      </c>
      <c r="M10" s="62">
        <f t="shared" si="1"/>
        <v>100</v>
      </c>
      <c r="N10" s="67">
        <f t="shared" si="2"/>
        <v>0.19316961430766555</v>
      </c>
      <c r="O10" s="67">
        <f t="shared" si="3"/>
        <v>6.5267403576916294E-2</v>
      </c>
      <c r="P10" s="63">
        <v>7</v>
      </c>
      <c r="Q10" s="62"/>
      <c r="R10" s="62"/>
      <c r="S10" s="62"/>
      <c r="T10" s="62"/>
      <c r="U10" s="62"/>
      <c r="V10" s="62"/>
      <c r="W10" s="67">
        <f t="shared" si="14"/>
        <v>6.2991496007506198E-2</v>
      </c>
      <c r="X10" s="67">
        <f t="shared" si="15"/>
        <v>-0.28832986240095626</v>
      </c>
      <c r="Y10" s="67">
        <f t="shared" si="12"/>
        <v>0.10062998701644932</v>
      </c>
      <c r="Z10" s="67">
        <f t="shared" si="13"/>
        <v>-0.16642620978002576</v>
      </c>
      <c r="AA10" s="67">
        <f t="shared" si="7"/>
        <v>6.5267403576916294E-2</v>
      </c>
      <c r="AB10" s="67">
        <f t="shared" si="8"/>
        <v>0.19316961430766555</v>
      </c>
      <c r="AE10" s="62" t="s">
        <v>296</v>
      </c>
      <c r="AF10" s="62">
        <v>9</v>
      </c>
    </row>
    <row r="11" spans="1:32" x14ac:dyDescent="0.2">
      <c r="A11" s="96" t="s">
        <v>10</v>
      </c>
      <c r="B11" s="98">
        <v>99.984210000000004</v>
      </c>
      <c r="C11" s="98">
        <v>98.562579999999997</v>
      </c>
      <c r="D11" s="65">
        <f t="shared" si="10"/>
        <v>89.177139107839025</v>
      </c>
      <c r="E11" s="62">
        <f t="shared" si="9"/>
        <v>1</v>
      </c>
      <c r="F11" s="65">
        <f t="shared" si="11"/>
        <v>121.07533445672473</v>
      </c>
      <c r="G11" s="62">
        <f t="shared" si="4"/>
        <v>75</v>
      </c>
      <c r="H11" s="62">
        <f t="shared" si="5"/>
        <v>25</v>
      </c>
      <c r="I11" s="62" t="str">
        <f t="shared" si="6"/>
        <v>1998</v>
      </c>
      <c r="J11" s="62">
        <f t="shared" si="0"/>
        <v>10</v>
      </c>
      <c r="K11" s="66">
        <f>VLOOKUP(I11&amp;J11,CETES!F:G,2,)</f>
        <v>2.7608333333333335E-2</v>
      </c>
      <c r="L11" s="65">
        <v>4074.860107</v>
      </c>
      <c r="M11" s="62">
        <f t="shared" si="1"/>
        <v>100</v>
      </c>
      <c r="N11" s="67">
        <f t="shared" si="2"/>
        <v>0.14145580259009516</v>
      </c>
      <c r="O11" s="67">
        <f t="shared" si="3"/>
        <v>8.6394567961714186E-2</v>
      </c>
      <c r="P11" s="63">
        <v>8</v>
      </c>
      <c r="Q11" s="62"/>
      <c r="R11" s="62"/>
      <c r="S11" s="62"/>
      <c r="T11" s="62"/>
      <c r="U11" s="62"/>
      <c r="V11" s="62"/>
      <c r="W11" s="67">
        <f t="shared" si="14"/>
        <v>0.13614432573617097</v>
      </c>
      <c r="X11" s="67">
        <f t="shared" si="15"/>
        <v>-0.2007774243099768</v>
      </c>
      <c r="Y11" s="67">
        <f t="shared" si="12"/>
        <v>0.1765987101898574</v>
      </c>
      <c r="Z11" s="67">
        <f t="shared" si="13"/>
        <v>-4.0071014936010951E-2</v>
      </c>
      <c r="AA11" s="67">
        <f t="shared" si="7"/>
        <v>8.6394567961714186E-2</v>
      </c>
      <c r="AB11" s="67">
        <f t="shared" si="8"/>
        <v>0.14145580259009516</v>
      </c>
      <c r="AE11" s="62" t="s">
        <v>297</v>
      </c>
      <c r="AF11" s="62">
        <v>10</v>
      </c>
    </row>
    <row r="12" spans="1:32" x14ac:dyDescent="0.2">
      <c r="A12" s="96" t="s">
        <v>11</v>
      </c>
      <c r="B12" s="98">
        <v>99.512630000000001</v>
      </c>
      <c r="C12" s="98">
        <v>97.479069999999993</v>
      </c>
      <c r="D12" s="65">
        <f t="shared" si="10"/>
        <v>82.502734797843928</v>
      </c>
      <c r="E12" s="62">
        <f t="shared" si="9"/>
        <v>1</v>
      </c>
      <c r="F12" s="65">
        <f t="shared" si="11"/>
        <v>115.11465368762748</v>
      </c>
      <c r="G12" s="62">
        <f t="shared" si="4"/>
        <v>100</v>
      </c>
      <c r="H12" s="62">
        <f t="shared" si="5"/>
        <v>0</v>
      </c>
      <c r="I12" s="62" t="str">
        <f t="shared" si="6"/>
        <v>1998</v>
      </c>
      <c r="J12" s="62">
        <f t="shared" si="0"/>
        <v>11</v>
      </c>
      <c r="K12" s="66">
        <f>VLOOKUP(I12&amp;J12,CETES!F:G,2,)</f>
        <v>2.6908333333333329E-2</v>
      </c>
      <c r="L12" s="65">
        <v>3769.8798830000001</v>
      </c>
      <c r="M12" s="62">
        <f t="shared" si="1"/>
        <v>100</v>
      </c>
      <c r="N12" s="67">
        <f t="shared" si="2"/>
        <v>-7.4844342134859909E-2</v>
      </c>
      <c r="O12" s="67">
        <f t="shared" si="3"/>
        <v>-4.9231173267811568E-2</v>
      </c>
      <c r="P12" s="63">
        <v>9</v>
      </c>
      <c r="Q12" s="62"/>
      <c r="R12" s="62"/>
      <c r="S12" s="62"/>
      <c r="T12" s="62"/>
      <c r="U12" s="62"/>
      <c r="V12" s="62"/>
      <c r="W12" s="67">
        <f t="shared" si="14"/>
        <v>0.13493727844547321</v>
      </c>
      <c r="X12" s="67">
        <f t="shared" si="15"/>
        <v>-0.16779872942110563</v>
      </c>
      <c r="Y12" s="67">
        <f t="shared" si="12"/>
        <v>0.10032544837024315</v>
      </c>
      <c r="Z12" s="67">
        <f t="shared" si="13"/>
        <v>0.26001609953478022</v>
      </c>
      <c r="AA12" s="67">
        <f t="shared" si="7"/>
        <v>-4.9231173267811568E-2</v>
      </c>
      <c r="AB12" s="67">
        <f t="shared" si="8"/>
        <v>-7.4844342134859909E-2</v>
      </c>
      <c r="AE12" s="62" t="s">
        <v>298</v>
      </c>
      <c r="AF12" s="62">
        <v>11</v>
      </c>
    </row>
    <row r="13" spans="1:32" x14ac:dyDescent="0.2">
      <c r="A13" s="96" t="s">
        <v>12</v>
      </c>
      <c r="B13" s="98">
        <v>99.107089999999999</v>
      </c>
      <c r="C13" s="98">
        <v>97.041240000000002</v>
      </c>
      <c r="D13" s="65">
        <f t="shared" si="10"/>
        <v>86.656016039806005</v>
      </c>
      <c r="E13" s="62">
        <f t="shared" si="9"/>
        <v>1</v>
      </c>
      <c r="F13" s="65">
        <f t="shared" si="11"/>
        <v>120.90965591400554</v>
      </c>
      <c r="G13" s="62">
        <f t="shared" si="4"/>
        <v>100</v>
      </c>
      <c r="H13" s="62">
        <f t="shared" si="5"/>
        <v>0</v>
      </c>
      <c r="I13" s="62" t="str">
        <f t="shared" si="6"/>
        <v>1998</v>
      </c>
      <c r="J13" s="62">
        <f t="shared" si="0"/>
        <v>12</v>
      </c>
      <c r="K13" s="66">
        <f>VLOOKUP(I13&amp;J13,CETES!F:G,2,)</f>
        <v>2.5999999999999999E-2</v>
      </c>
      <c r="L13" s="65">
        <v>3959.6599120000001</v>
      </c>
      <c r="M13" s="62">
        <f t="shared" si="1"/>
        <v>100</v>
      </c>
      <c r="N13" s="67">
        <f t="shared" si="2"/>
        <v>5.0341134171356217E-2</v>
      </c>
      <c r="O13" s="67">
        <f t="shared" si="3"/>
        <v>5.0341134171356217E-2</v>
      </c>
      <c r="P13" s="63">
        <v>10</v>
      </c>
      <c r="Q13" s="62"/>
      <c r="R13" s="62"/>
      <c r="S13" s="62"/>
      <c r="T13" s="62"/>
      <c r="U13" s="62"/>
      <c r="V13" s="62"/>
      <c r="W13" s="67">
        <f t="shared" si="14"/>
        <v>0.19408222745037129</v>
      </c>
      <c r="X13" s="67">
        <f t="shared" si="15"/>
        <v>-7.5411826446618369E-2</v>
      </c>
      <c r="Y13" s="67">
        <f t="shared" si="12"/>
        <v>8.4907954113851769E-2</v>
      </c>
      <c r="Z13" s="67">
        <f t="shared" si="13"/>
        <v>0.10918575464013736</v>
      </c>
      <c r="AA13" s="67">
        <f t="shared" si="7"/>
        <v>5.0341134171356217E-2</v>
      </c>
      <c r="AB13" s="67">
        <f t="shared" si="8"/>
        <v>5.0341134171356217E-2</v>
      </c>
      <c r="AE13" s="62" t="s">
        <v>299</v>
      </c>
      <c r="AF13" s="62">
        <v>12</v>
      </c>
    </row>
    <row r="14" spans="1:32" x14ac:dyDescent="0.2">
      <c r="A14" s="96" t="s">
        <v>13</v>
      </c>
      <c r="B14" s="98">
        <v>98.864109999999997</v>
      </c>
      <c r="C14" s="98">
        <v>96.981750000000005</v>
      </c>
      <c r="D14" s="65">
        <f t="shared" si="10"/>
        <v>86.618155926068908</v>
      </c>
      <c r="E14" s="62">
        <f t="shared" si="9"/>
        <v>1</v>
      </c>
      <c r="F14" s="65">
        <f t="shared" si="11"/>
        <v>120.85683034534894</v>
      </c>
      <c r="G14" s="62">
        <f t="shared" si="4"/>
        <v>100</v>
      </c>
      <c r="H14" s="62">
        <f t="shared" si="5"/>
        <v>0</v>
      </c>
      <c r="I14" s="62" t="str">
        <f t="shared" si="6"/>
        <v>1999</v>
      </c>
      <c r="J14" s="62">
        <f t="shared" si="0"/>
        <v>1</v>
      </c>
      <c r="K14" s="66">
        <f>VLOOKUP(I14&amp;J14,CETES!F:G,2,)</f>
        <v>2.7575000000000002E-2</v>
      </c>
      <c r="L14" s="65">
        <v>3957.929932</v>
      </c>
      <c r="M14" s="62">
        <f t="shared" si="1"/>
        <v>100</v>
      </c>
      <c r="N14" s="67">
        <f t="shared" si="2"/>
        <v>-4.3690115778816097E-4</v>
      </c>
      <c r="O14" s="67">
        <f t="shared" si="3"/>
        <v>-4.3690115778816097E-4</v>
      </c>
      <c r="P14" s="63">
        <v>11</v>
      </c>
      <c r="Q14" s="62"/>
      <c r="R14" s="62"/>
      <c r="S14" s="62"/>
      <c r="T14" s="62"/>
      <c r="U14" s="62"/>
      <c r="V14" s="62"/>
      <c r="W14" s="67">
        <f t="shared" si="14"/>
        <v>0.17447530779109854</v>
      </c>
      <c r="X14" s="67">
        <f t="shared" si="15"/>
        <v>-6.7616663440185465E-2</v>
      </c>
      <c r="Y14" s="67">
        <f t="shared" si="12"/>
        <v>-1.8046955009972665E-3</v>
      </c>
      <c r="Z14" s="67">
        <f t="shared" si="13"/>
        <v>-2.8695506576810192E-2</v>
      </c>
      <c r="AA14" s="67">
        <f t="shared" si="7"/>
        <v>-4.3690115778816097E-4</v>
      </c>
      <c r="AB14" s="67">
        <f t="shared" si="8"/>
        <v>-4.3690115778816097E-4</v>
      </c>
      <c r="AC14" s="62"/>
      <c r="AD14" s="62"/>
    </row>
    <row r="15" spans="1:32" x14ac:dyDescent="0.2">
      <c r="A15" s="96" t="s">
        <v>14</v>
      </c>
      <c r="B15" s="98">
        <v>98.718670000000003</v>
      </c>
      <c r="C15" s="98">
        <v>97.182879999999997</v>
      </c>
      <c r="D15" s="65">
        <f t="shared" si="10"/>
        <v>93.246375812611006</v>
      </c>
      <c r="E15" s="62">
        <f t="shared" si="9"/>
        <v>1</v>
      </c>
      <c r="F15" s="65">
        <f t="shared" si="11"/>
        <v>130.10507209968989</v>
      </c>
      <c r="G15" s="62">
        <f t="shared" si="4"/>
        <v>100</v>
      </c>
      <c r="H15" s="62">
        <f t="shared" si="5"/>
        <v>0</v>
      </c>
      <c r="I15" s="62" t="str">
        <f t="shared" si="6"/>
        <v>1999</v>
      </c>
      <c r="J15" s="62">
        <f t="shared" si="0"/>
        <v>2</v>
      </c>
      <c r="K15" s="66">
        <f>VLOOKUP(I15&amp;J15,CETES!F:G,2,)</f>
        <v>2.2258333333333335E-2</v>
      </c>
      <c r="L15" s="65">
        <v>4260.7998049999997</v>
      </c>
      <c r="M15" s="62">
        <f t="shared" si="1"/>
        <v>100</v>
      </c>
      <c r="N15" s="67">
        <f t="shared" si="2"/>
        <v>7.6522292765035083E-2</v>
      </c>
      <c r="O15" s="67">
        <f t="shared" si="3"/>
        <v>7.6522292765034861E-2</v>
      </c>
      <c r="P15" s="63">
        <v>12</v>
      </c>
      <c r="Q15" s="67"/>
      <c r="R15" s="67"/>
      <c r="S15" s="68"/>
      <c r="T15" s="62"/>
      <c r="U15" s="67">
        <f t="shared" ref="U15:U78" si="16">F15/F2-1</f>
        <v>0.30105072099689889</v>
      </c>
      <c r="V15" s="67">
        <f t="shared" ref="V15:V78" si="17">L15/L3-1</f>
        <v>-0.10945766433274118</v>
      </c>
      <c r="W15" s="67">
        <f t="shared" si="14"/>
        <v>0.24361162725472107</v>
      </c>
      <c r="X15" s="67">
        <f t="shared" si="15"/>
        <v>0.42409745610312632</v>
      </c>
      <c r="Y15" s="67">
        <f t="shared" si="12"/>
        <v>0.13022163496873351</v>
      </c>
      <c r="Z15" s="67">
        <f t="shared" si="13"/>
        <v>0.13022163496873396</v>
      </c>
      <c r="AA15" s="67">
        <f t="shared" si="7"/>
        <v>7.6522292765034861E-2</v>
      </c>
      <c r="AB15" s="67">
        <f t="shared" si="8"/>
        <v>7.6522292765035083E-2</v>
      </c>
      <c r="AC15" s="62"/>
      <c r="AD15" s="62">
        <f t="shared" ref="AD15:AD78" si="18">IF(U15&gt;V15,1,0)</f>
        <v>1</v>
      </c>
    </row>
    <row r="16" spans="1:32" x14ac:dyDescent="0.2">
      <c r="A16" s="96" t="s">
        <v>15</v>
      </c>
      <c r="B16" s="98">
        <v>98.596519999999998</v>
      </c>
      <c r="C16" s="98">
        <v>97.768929999999997</v>
      </c>
      <c r="D16" s="65">
        <f t="shared" si="10"/>
        <v>107.89972912727568</v>
      </c>
      <c r="E16" s="62">
        <f t="shared" si="9"/>
        <v>1</v>
      </c>
      <c r="F16" s="65">
        <f t="shared" si="11"/>
        <v>150.55064516236797</v>
      </c>
      <c r="G16" s="62">
        <f t="shared" si="4"/>
        <v>100</v>
      </c>
      <c r="H16" s="62">
        <f t="shared" si="5"/>
        <v>0</v>
      </c>
      <c r="I16" s="62" t="str">
        <f t="shared" si="6"/>
        <v>1999</v>
      </c>
      <c r="J16" s="62">
        <f t="shared" si="0"/>
        <v>3</v>
      </c>
      <c r="K16" s="66">
        <f>VLOOKUP(I16&amp;J16,CETES!F:G,2,)</f>
        <v>1.8058333333333332E-2</v>
      </c>
      <c r="L16" s="65">
        <v>4930.3701170000004</v>
      </c>
      <c r="M16" s="62">
        <f t="shared" si="1"/>
        <v>100</v>
      </c>
      <c r="N16" s="67">
        <f t="shared" si="2"/>
        <v>0.1571466256673848</v>
      </c>
      <c r="O16" s="67">
        <f t="shared" si="3"/>
        <v>0.1571466256673848</v>
      </c>
      <c r="P16" s="63">
        <v>13</v>
      </c>
      <c r="Q16" s="67"/>
      <c r="R16" s="67"/>
      <c r="S16" s="68"/>
      <c r="T16" s="62"/>
      <c r="U16" s="67">
        <f t="shared" si="16"/>
        <v>0.5055064516236798</v>
      </c>
      <c r="V16" s="67">
        <f t="shared" si="17"/>
        <v>-1.7110576664295163E-2</v>
      </c>
      <c r="W16" s="67">
        <f t="shared" si="14"/>
        <v>0.35087302332406511</v>
      </c>
      <c r="X16" s="67">
        <f t="shared" si="15"/>
        <v>0.38110252405935086</v>
      </c>
      <c r="Y16" s="67">
        <f t="shared" si="12"/>
        <v>0.24514989331740367</v>
      </c>
      <c r="Z16" s="67">
        <f t="shared" si="13"/>
        <v>0.24514989331740367</v>
      </c>
      <c r="AA16" s="67">
        <f t="shared" si="7"/>
        <v>0.1571466256673848</v>
      </c>
      <c r="AB16" s="67">
        <f t="shared" si="8"/>
        <v>0.1571466256673848</v>
      </c>
      <c r="AC16" s="62"/>
      <c r="AD16" s="62">
        <f t="shared" si="18"/>
        <v>1</v>
      </c>
    </row>
    <row r="17" spans="1:30" x14ac:dyDescent="0.2">
      <c r="A17" s="96" t="s">
        <v>16</v>
      </c>
      <c r="B17" s="98">
        <v>98.474930000000001</v>
      </c>
      <c r="C17" s="98">
        <v>98.663120000000006</v>
      </c>
      <c r="D17" s="65">
        <f t="shared" si="10"/>
        <v>118.4936821272773</v>
      </c>
      <c r="E17" s="62">
        <f t="shared" si="9"/>
        <v>-1</v>
      </c>
      <c r="F17" s="65">
        <f t="shared" si="11"/>
        <v>165.33220644959525</v>
      </c>
      <c r="G17" s="62">
        <f t="shared" si="4"/>
        <v>75</v>
      </c>
      <c r="H17" s="62">
        <f t="shared" si="5"/>
        <v>25</v>
      </c>
      <c r="I17" s="62" t="str">
        <f t="shared" si="6"/>
        <v>1999</v>
      </c>
      <c r="J17" s="62">
        <f t="shared" si="0"/>
        <v>4</v>
      </c>
      <c r="K17" s="66">
        <f>VLOOKUP(I17&amp;J17,CETES!F:G,2,)</f>
        <v>1.6608333333333333E-2</v>
      </c>
      <c r="L17" s="65">
        <v>5414.4501950000003</v>
      </c>
      <c r="M17" s="62">
        <f t="shared" si="1"/>
        <v>100</v>
      </c>
      <c r="N17" s="67">
        <f t="shared" si="2"/>
        <v>9.8183314135156685E-2</v>
      </c>
      <c r="O17" s="67">
        <f t="shared" si="3"/>
        <v>9.8183314135156685E-2</v>
      </c>
      <c r="P17" s="63">
        <v>14</v>
      </c>
      <c r="Q17" s="67"/>
      <c r="R17" s="67"/>
      <c r="S17" s="68"/>
      <c r="T17" s="62"/>
      <c r="U17" s="67">
        <f t="shared" si="16"/>
        <v>0.57695448946907213</v>
      </c>
      <c r="V17" s="67">
        <f t="shared" si="17"/>
        <v>6.1963040978881168E-2</v>
      </c>
      <c r="W17" s="67">
        <f t="shared" si="14"/>
        <v>0.36553169306907018</v>
      </c>
      <c r="X17" s="67">
        <f t="shared" si="15"/>
        <v>0.32874504960275441</v>
      </c>
      <c r="Y17" s="67">
        <f t="shared" si="12"/>
        <v>0.368000517448271</v>
      </c>
      <c r="Z17" s="67">
        <f t="shared" si="13"/>
        <v>0.368000517448271</v>
      </c>
      <c r="AA17" s="67">
        <f t="shared" si="7"/>
        <v>9.8183314135156685E-2</v>
      </c>
      <c r="AB17" s="67">
        <f t="shared" si="8"/>
        <v>9.8183314135156685E-2</v>
      </c>
      <c r="AC17" s="62"/>
      <c r="AD17" s="62">
        <f t="shared" si="18"/>
        <v>1</v>
      </c>
    </row>
    <row r="18" spans="1:30" x14ac:dyDescent="0.2">
      <c r="A18" s="96" t="s">
        <v>17</v>
      </c>
      <c r="B18" s="98">
        <v>98.359179999999995</v>
      </c>
      <c r="C18" s="98">
        <v>99.475110000000001</v>
      </c>
      <c r="D18" s="65">
        <f t="shared" si="10"/>
        <v>119.87678950144995</v>
      </c>
      <c r="E18" s="62">
        <f t="shared" si="9"/>
        <v>-1</v>
      </c>
      <c r="F18" s="65">
        <f t="shared" si="11"/>
        <v>167.46604908215403</v>
      </c>
      <c r="G18" s="62">
        <f t="shared" si="4"/>
        <v>50</v>
      </c>
      <c r="H18" s="62">
        <f t="shared" si="5"/>
        <v>50</v>
      </c>
      <c r="I18" s="62" t="str">
        <f t="shared" si="6"/>
        <v>1999</v>
      </c>
      <c r="J18" s="62">
        <f t="shared" si="0"/>
        <v>5</v>
      </c>
      <c r="K18" s="66">
        <f>VLOOKUP(I18&amp;J18,CETES!F:G,2,)</f>
        <v>1.6500000000000001E-2</v>
      </c>
      <c r="L18" s="65">
        <v>5477.6499020000001</v>
      </c>
      <c r="M18" s="62">
        <f t="shared" si="1"/>
        <v>100</v>
      </c>
      <c r="N18" s="67">
        <f t="shared" si="2"/>
        <v>1.167241450634493E-2</v>
      </c>
      <c r="O18" s="67">
        <f t="shared" si="3"/>
        <v>1.2906394213092032E-2</v>
      </c>
      <c r="P18" s="63">
        <v>15</v>
      </c>
      <c r="Q18" s="67"/>
      <c r="R18" s="67"/>
      <c r="S18" s="68"/>
      <c r="T18" s="62"/>
      <c r="U18" s="67">
        <f t="shared" si="16"/>
        <v>0.57146459493076995</v>
      </c>
      <c r="V18" s="67">
        <f t="shared" si="17"/>
        <v>0.20919163201645063</v>
      </c>
      <c r="W18" s="67">
        <f t="shared" si="14"/>
        <v>0.45477611856945788</v>
      </c>
      <c r="X18" s="67">
        <f t="shared" si="15"/>
        <v>0.4530038282389488</v>
      </c>
      <c r="Y18" s="67">
        <f t="shared" si="12"/>
        <v>0.2871600344207732</v>
      </c>
      <c r="Z18" s="67">
        <f t="shared" si="13"/>
        <v>0.28559194345907568</v>
      </c>
      <c r="AA18" s="67">
        <f t="shared" si="7"/>
        <v>1.2906394213092032E-2</v>
      </c>
      <c r="AB18" s="67">
        <f t="shared" si="8"/>
        <v>1.167241450634493E-2</v>
      </c>
      <c r="AC18" s="62"/>
      <c r="AD18" s="62">
        <f t="shared" si="18"/>
        <v>1</v>
      </c>
    </row>
    <row r="19" spans="1:30" x14ac:dyDescent="0.2">
      <c r="A19" s="96" t="s">
        <v>18</v>
      </c>
      <c r="B19" s="98">
        <v>98.320890000000006</v>
      </c>
      <c r="C19" s="98">
        <v>100.1027</v>
      </c>
      <c r="D19" s="65">
        <f t="shared" si="10"/>
        <v>127.57714122260249</v>
      </c>
      <c r="E19" s="62">
        <f t="shared" si="9"/>
        <v>-1</v>
      </c>
      <c r="F19" s="65">
        <f t="shared" si="11"/>
        <v>174.22628102202168</v>
      </c>
      <c r="G19" s="62">
        <f t="shared" si="4"/>
        <v>25</v>
      </c>
      <c r="H19" s="62">
        <f t="shared" si="5"/>
        <v>75</v>
      </c>
      <c r="I19" s="62" t="str">
        <f t="shared" si="6"/>
        <v>1999</v>
      </c>
      <c r="J19" s="62">
        <f t="shared" si="0"/>
        <v>6</v>
      </c>
      <c r="K19" s="66">
        <f>VLOOKUP(I19&amp;J19,CETES!F:G,2,)</f>
        <v>1.7066666666666667E-2</v>
      </c>
      <c r="L19" s="65">
        <v>5829.5097660000001</v>
      </c>
      <c r="M19" s="62">
        <f t="shared" si="1"/>
        <v>100</v>
      </c>
      <c r="N19" s="67">
        <f t="shared" si="2"/>
        <v>6.4235551795949641E-2</v>
      </c>
      <c r="O19" s="67">
        <f t="shared" si="3"/>
        <v>4.03677758979748E-2</v>
      </c>
      <c r="P19" s="63">
        <v>16</v>
      </c>
      <c r="Q19" s="67"/>
      <c r="R19" s="67"/>
      <c r="S19" s="68"/>
      <c r="T19" s="62"/>
      <c r="U19" s="67">
        <f t="shared" si="16"/>
        <v>0.71773006200740674</v>
      </c>
      <c r="V19" s="67">
        <f t="shared" si="17"/>
        <v>0.36120169586360706</v>
      </c>
      <c r="W19" s="67">
        <f t="shared" si="14"/>
        <v>0.44096250795665548</v>
      </c>
      <c r="X19" s="67">
        <f t="shared" si="15"/>
        <v>0.47222486161836819</v>
      </c>
      <c r="Y19" s="67">
        <f t="shared" si="12"/>
        <v>0.15726027499994877</v>
      </c>
      <c r="Z19" s="67">
        <f t="shared" si="13"/>
        <v>0.18236757640156687</v>
      </c>
      <c r="AA19" s="67">
        <f t="shared" si="7"/>
        <v>4.03677758979748E-2</v>
      </c>
      <c r="AB19" s="67">
        <f t="shared" si="8"/>
        <v>6.4235551795949641E-2</v>
      </c>
      <c r="AC19" s="62"/>
      <c r="AD19" s="62">
        <f t="shared" si="18"/>
        <v>1</v>
      </c>
    </row>
    <row r="20" spans="1:30" x14ac:dyDescent="0.2">
      <c r="A20" s="96" t="s">
        <v>19</v>
      </c>
      <c r="B20" s="98">
        <v>98.508539999999996</v>
      </c>
      <c r="C20" s="98">
        <v>100.4742</v>
      </c>
      <c r="D20" s="65">
        <f t="shared" si="10"/>
        <v>115.12124591453629</v>
      </c>
      <c r="E20" s="62">
        <f t="shared" si="9"/>
        <v>-1</v>
      </c>
      <c r="F20" s="65">
        <f t="shared" si="11"/>
        <v>172.20376543954552</v>
      </c>
      <c r="G20" s="62">
        <f t="shared" si="4"/>
        <v>0</v>
      </c>
      <c r="H20" s="62">
        <f t="shared" si="5"/>
        <v>100</v>
      </c>
      <c r="I20" s="62" t="str">
        <f t="shared" si="6"/>
        <v>1999</v>
      </c>
      <c r="J20" s="62">
        <f t="shared" si="0"/>
        <v>7</v>
      </c>
      <c r="K20" s="66">
        <f>VLOOKUP(I20&amp;J20,CETES!F:G,2,)</f>
        <v>1.6466666666666668E-2</v>
      </c>
      <c r="L20" s="65">
        <v>5260.3500979999999</v>
      </c>
      <c r="M20" s="62">
        <f t="shared" si="1"/>
        <v>100</v>
      </c>
      <c r="N20" s="67">
        <f t="shared" si="2"/>
        <v>-9.7634224977126483E-2</v>
      </c>
      <c r="O20" s="67">
        <f t="shared" si="3"/>
        <v>-1.1608556244281698E-2</v>
      </c>
      <c r="P20" s="63">
        <v>17</v>
      </c>
      <c r="Q20" s="67"/>
      <c r="R20" s="67"/>
      <c r="S20" s="68"/>
      <c r="T20" s="62"/>
      <c r="U20" s="67">
        <f t="shared" si="16"/>
        <v>0.7006537174966454</v>
      </c>
      <c r="V20" s="67">
        <f t="shared" si="17"/>
        <v>0.23919899040951176</v>
      </c>
      <c r="W20" s="67">
        <f t="shared" si="14"/>
        <v>0.42485753554410199</v>
      </c>
      <c r="X20" s="67">
        <f t="shared" si="15"/>
        <v>0.32906599873582598</v>
      </c>
      <c r="Y20" s="67">
        <f t="shared" si="12"/>
        <v>4.156213200992509E-2</v>
      </c>
      <c r="Z20" s="67">
        <f t="shared" si="13"/>
        <v>-2.8460894726172747E-2</v>
      </c>
      <c r="AA20" s="67">
        <f t="shared" si="7"/>
        <v>-1.1608556244281698E-2</v>
      </c>
      <c r="AB20" s="67">
        <f t="shared" si="8"/>
        <v>-9.7634224977126483E-2</v>
      </c>
      <c r="AC20" s="62"/>
      <c r="AD20" s="62">
        <f t="shared" si="18"/>
        <v>1</v>
      </c>
    </row>
    <row r="21" spans="1:30" x14ac:dyDescent="0.2">
      <c r="A21" s="96" t="s">
        <v>20</v>
      </c>
      <c r="B21" s="98">
        <v>98.821709999999996</v>
      </c>
      <c r="C21" s="98">
        <v>100.73820000000001</v>
      </c>
      <c r="D21" s="65">
        <f t="shared" si="10"/>
        <v>111.32468652554368</v>
      </c>
      <c r="E21" s="62">
        <f t="shared" si="9"/>
        <v>-1</v>
      </c>
      <c r="F21" s="65">
        <f t="shared" si="11"/>
        <v>175.03938744378337</v>
      </c>
      <c r="G21" s="62">
        <f t="shared" si="4"/>
        <v>0</v>
      </c>
      <c r="H21" s="62">
        <f t="shared" si="5"/>
        <v>100</v>
      </c>
      <c r="I21" s="62" t="str">
        <f t="shared" si="6"/>
        <v>1999</v>
      </c>
      <c r="J21" s="62">
        <f t="shared" si="0"/>
        <v>8</v>
      </c>
      <c r="K21" s="66">
        <f>VLOOKUP(I21&amp;J21,CETES!F:G,2,)</f>
        <v>1.6400000000000001E-2</v>
      </c>
      <c r="L21" s="65">
        <v>5086.8701170000004</v>
      </c>
      <c r="M21" s="62">
        <f t="shared" si="1"/>
        <v>100</v>
      </c>
      <c r="N21" s="67">
        <f t="shared" si="2"/>
        <v>-3.2978789960378729E-2</v>
      </c>
      <c r="O21" s="67">
        <f t="shared" si="3"/>
        <v>1.6466666666666629E-2</v>
      </c>
      <c r="P21" s="63">
        <v>18</v>
      </c>
      <c r="Q21" s="67"/>
      <c r="R21" s="67"/>
      <c r="S21" s="68"/>
      <c r="T21" s="62"/>
      <c r="U21" s="67">
        <f t="shared" si="16"/>
        <v>0.7010163004950456</v>
      </c>
      <c r="V21" s="67">
        <f t="shared" si="17"/>
        <v>0.70019694064145632</v>
      </c>
      <c r="W21" s="67">
        <f t="shared" si="14"/>
        <v>0.3453694357869741</v>
      </c>
      <c r="X21" s="67">
        <f t="shared" si="15"/>
        <v>0.19387681886171149</v>
      </c>
      <c r="Y21" s="67">
        <f t="shared" si="12"/>
        <v>4.5223126736058994E-2</v>
      </c>
      <c r="Z21" s="67">
        <f t="shared" si="13"/>
        <v>-7.1340774235556403E-2</v>
      </c>
      <c r="AA21" s="67">
        <f t="shared" si="7"/>
        <v>1.6466666666666629E-2</v>
      </c>
      <c r="AB21" s="67">
        <f t="shared" si="8"/>
        <v>-3.2978789960378729E-2</v>
      </c>
      <c r="AC21" s="62"/>
      <c r="AD21" s="62">
        <f t="shared" si="18"/>
        <v>1</v>
      </c>
    </row>
    <row r="22" spans="1:30" x14ac:dyDescent="0.2">
      <c r="A22" s="96" t="s">
        <v>21</v>
      </c>
      <c r="B22" s="98">
        <v>99.154809999999998</v>
      </c>
      <c r="C22" s="98">
        <v>100.8832</v>
      </c>
      <c r="D22" s="65">
        <f t="shared" si="10"/>
        <v>110.52786075452582</v>
      </c>
      <c r="E22" s="62">
        <f t="shared" si="9"/>
        <v>-1</v>
      </c>
      <c r="F22" s="65">
        <f t="shared" si="11"/>
        <v>177.91003339786141</v>
      </c>
      <c r="G22" s="62">
        <f t="shared" si="4"/>
        <v>0</v>
      </c>
      <c r="H22" s="62">
        <f t="shared" si="5"/>
        <v>100</v>
      </c>
      <c r="I22" s="62" t="str">
        <f t="shared" si="6"/>
        <v>1999</v>
      </c>
      <c r="J22" s="62">
        <f t="shared" si="0"/>
        <v>9</v>
      </c>
      <c r="K22" s="66">
        <f>VLOOKUP(I22&amp;J22,CETES!F:G,2,)</f>
        <v>1.6366666666666668E-2</v>
      </c>
      <c r="L22" s="65">
        <v>5050.4599609999996</v>
      </c>
      <c r="M22" s="62">
        <f t="shared" si="1"/>
        <v>100</v>
      </c>
      <c r="N22" s="67">
        <f t="shared" si="2"/>
        <v>-7.1576736111897965E-3</v>
      </c>
      <c r="O22" s="67">
        <f t="shared" si="3"/>
        <v>1.639999999999997E-2</v>
      </c>
      <c r="P22" s="63">
        <v>19</v>
      </c>
      <c r="Q22" s="67"/>
      <c r="R22" s="67"/>
      <c r="S22" s="68"/>
      <c r="T22" s="62"/>
      <c r="U22" s="67">
        <f t="shared" si="16"/>
        <v>0.70055619329988872</v>
      </c>
      <c r="V22" s="67">
        <f t="shared" si="17"/>
        <v>0.41474226767422007</v>
      </c>
      <c r="W22" s="67">
        <f t="shared" si="14"/>
        <v>0.18172880100239031</v>
      </c>
      <c r="X22" s="67">
        <f t="shared" si="15"/>
        <v>2.435716612550598E-2</v>
      </c>
      <c r="Y22" s="67">
        <f t="shared" si="12"/>
        <v>2.114349427784723E-2</v>
      </c>
      <c r="Z22" s="67">
        <f t="shared" si="13"/>
        <v>-0.13363899131685586</v>
      </c>
      <c r="AA22" s="67">
        <f t="shared" si="7"/>
        <v>1.639999999999997E-2</v>
      </c>
      <c r="AB22" s="67">
        <f t="shared" si="8"/>
        <v>-7.1576736111897965E-3</v>
      </c>
      <c r="AC22" s="62"/>
      <c r="AD22" s="62">
        <f t="shared" si="18"/>
        <v>1</v>
      </c>
    </row>
    <row r="23" spans="1:30" x14ac:dyDescent="0.2">
      <c r="A23" s="96" t="s">
        <v>22</v>
      </c>
      <c r="B23" s="98">
        <v>99.442040000000006</v>
      </c>
      <c r="C23" s="98">
        <v>101.0213</v>
      </c>
      <c r="D23" s="65">
        <f t="shared" si="10"/>
        <v>119.27977926848565</v>
      </c>
      <c r="E23" s="62">
        <f t="shared" si="9"/>
        <v>-1</v>
      </c>
      <c r="F23" s="65">
        <f t="shared" si="11"/>
        <v>180.82182761113975</v>
      </c>
      <c r="G23" s="62">
        <f t="shared" si="4"/>
        <v>0</v>
      </c>
      <c r="H23" s="62">
        <f t="shared" si="5"/>
        <v>100</v>
      </c>
      <c r="I23" s="62" t="str">
        <f t="shared" si="6"/>
        <v>1999</v>
      </c>
      <c r="J23" s="62">
        <f t="shared" si="0"/>
        <v>10</v>
      </c>
      <c r="K23" s="66">
        <f>VLOOKUP(I23&amp;J23,CETES!F:G,2,)</f>
        <v>1.4775000000000002E-2</v>
      </c>
      <c r="L23" s="65">
        <v>5450.3701170000004</v>
      </c>
      <c r="M23" s="62">
        <f t="shared" si="1"/>
        <v>100</v>
      </c>
      <c r="N23" s="67">
        <f t="shared" si="2"/>
        <v>7.9182917811077447E-2</v>
      </c>
      <c r="O23" s="67">
        <f t="shared" si="3"/>
        <v>1.636666666666664E-2</v>
      </c>
      <c r="P23" s="63">
        <v>20</v>
      </c>
      <c r="Q23" s="67"/>
      <c r="R23" s="67"/>
      <c r="S23" s="68"/>
      <c r="T23" s="62"/>
      <c r="U23" s="67">
        <f t="shared" si="16"/>
        <v>0.62249274112776098</v>
      </c>
      <c r="V23" s="67">
        <f t="shared" si="17"/>
        <v>0.33756005700344893</v>
      </c>
      <c r="W23" s="67">
        <f t="shared" si="14"/>
        <v>9.3687863327867715E-2</v>
      </c>
      <c r="X23" s="67">
        <f t="shared" si="15"/>
        <v>6.6340848482031589E-3</v>
      </c>
      <c r="Y23" s="67">
        <f t="shared" si="12"/>
        <v>5.004572431733334E-2</v>
      </c>
      <c r="Z23" s="67">
        <f t="shared" si="13"/>
        <v>3.6123074597686378E-2</v>
      </c>
      <c r="AA23" s="67">
        <f t="shared" si="7"/>
        <v>1.636666666666664E-2</v>
      </c>
      <c r="AB23" s="67">
        <f t="shared" si="8"/>
        <v>7.9182917811077447E-2</v>
      </c>
      <c r="AC23" s="62"/>
      <c r="AD23" s="62">
        <f t="shared" si="18"/>
        <v>1</v>
      </c>
    </row>
    <row r="24" spans="1:30" x14ac:dyDescent="0.2">
      <c r="A24" s="96" t="s">
        <v>23</v>
      </c>
      <c r="B24" s="98">
        <v>99.667199999999994</v>
      </c>
      <c r="C24" s="98">
        <v>101.0449</v>
      </c>
      <c r="D24" s="65">
        <f t="shared" si="10"/>
        <v>134.2948821860416</v>
      </c>
      <c r="E24" s="62">
        <f t="shared" si="9"/>
        <v>-1</v>
      </c>
      <c r="F24" s="65">
        <f t="shared" si="11"/>
        <v>183.49347011409435</v>
      </c>
      <c r="G24" s="62">
        <f t="shared" si="4"/>
        <v>0</v>
      </c>
      <c r="H24" s="62">
        <f t="shared" si="5"/>
        <v>100</v>
      </c>
      <c r="I24" s="62" t="str">
        <f t="shared" si="6"/>
        <v>1999</v>
      </c>
      <c r="J24" s="62">
        <f t="shared" si="0"/>
        <v>11</v>
      </c>
      <c r="K24" s="66">
        <f>VLOOKUP(I24&amp;J24,CETES!F:G,2,)</f>
        <v>1.4424999999999999E-2</v>
      </c>
      <c r="L24" s="65">
        <v>6136.4702150000003</v>
      </c>
      <c r="M24" s="62">
        <f t="shared" si="1"/>
        <v>100</v>
      </c>
      <c r="N24" s="67">
        <f t="shared" si="2"/>
        <v>0.12588137746095751</v>
      </c>
      <c r="O24" s="67">
        <f t="shared" si="3"/>
        <v>1.4774999999999983E-2</v>
      </c>
      <c r="P24" s="63">
        <v>21</v>
      </c>
      <c r="Q24" s="67"/>
      <c r="R24" s="67"/>
      <c r="S24" s="68"/>
      <c r="T24" s="62"/>
      <c r="U24" s="67">
        <f t="shared" si="16"/>
        <v>0.51553139157075289</v>
      </c>
      <c r="V24" s="67">
        <f t="shared" si="17"/>
        <v>0.62776279495587328</v>
      </c>
      <c r="W24" s="67">
        <f t="shared" si="14"/>
        <v>9.5705494455641693E-2</v>
      </c>
      <c r="X24" s="67">
        <f t="shared" si="15"/>
        <v>0.12027426447233358</v>
      </c>
      <c r="Y24" s="67">
        <f t="shared" si="12"/>
        <v>4.8298173307000036E-2</v>
      </c>
      <c r="Z24" s="67">
        <f t="shared" si="13"/>
        <v>0.20633514791193552</v>
      </c>
      <c r="AA24" s="67">
        <f t="shared" si="7"/>
        <v>1.4774999999999983E-2</v>
      </c>
      <c r="AB24" s="67">
        <f t="shared" si="8"/>
        <v>0.12588137746095751</v>
      </c>
      <c r="AC24" s="62"/>
      <c r="AD24" s="62">
        <f t="shared" si="18"/>
        <v>0</v>
      </c>
    </row>
    <row r="25" spans="1:30" x14ac:dyDescent="0.2">
      <c r="A25" s="96" t="s">
        <v>24</v>
      </c>
      <c r="B25" s="98">
        <v>99.923000000000002</v>
      </c>
      <c r="C25" s="98">
        <v>100.89409999999999</v>
      </c>
      <c r="D25" s="65">
        <f t="shared" si="10"/>
        <v>156.03536647950844</v>
      </c>
      <c r="E25" s="62">
        <f t="shared" si="9"/>
        <v>-1</v>
      </c>
      <c r="F25" s="65">
        <f t="shared" si="11"/>
        <v>186.14036342049016</v>
      </c>
      <c r="G25" s="62">
        <f t="shared" si="4"/>
        <v>0</v>
      </c>
      <c r="H25" s="62">
        <f t="shared" si="5"/>
        <v>100</v>
      </c>
      <c r="I25" s="62" t="str">
        <f t="shared" si="6"/>
        <v>1999</v>
      </c>
      <c r="J25" s="62">
        <f t="shared" si="0"/>
        <v>12</v>
      </c>
      <c r="K25" s="66">
        <f>VLOOKUP(I25&amp;J25,CETES!F:G,2,)</f>
        <v>1.3541666666666667E-2</v>
      </c>
      <c r="L25" s="65">
        <v>7129.8798829999996</v>
      </c>
      <c r="M25" s="62">
        <f t="shared" si="1"/>
        <v>100</v>
      </c>
      <c r="N25" s="67">
        <f t="shared" si="2"/>
        <v>0.16188617123435334</v>
      </c>
      <c r="O25" s="67">
        <f t="shared" si="3"/>
        <v>1.442499999999991E-2</v>
      </c>
      <c r="P25" s="63">
        <v>22</v>
      </c>
      <c r="Q25" s="67"/>
      <c r="R25" s="67"/>
      <c r="S25" s="68"/>
      <c r="T25" s="62"/>
      <c r="U25" s="67">
        <f t="shared" si="16"/>
        <v>0.6169997255570645</v>
      </c>
      <c r="V25" s="67">
        <f t="shared" si="17"/>
        <v>0.80062935743356323</v>
      </c>
      <c r="W25" s="67">
        <f t="shared" si="14"/>
        <v>6.8382808429243713E-2</v>
      </c>
      <c r="X25" s="67">
        <f t="shared" si="15"/>
        <v>0.2230668047910771</v>
      </c>
      <c r="Y25" s="67">
        <f t="shared" si="12"/>
        <v>4.6261190925770856E-2</v>
      </c>
      <c r="Z25" s="67">
        <f t="shared" si="13"/>
        <v>0.41172882035644753</v>
      </c>
      <c r="AA25" s="67">
        <f t="shared" si="7"/>
        <v>1.442499999999991E-2</v>
      </c>
      <c r="AB25" s="67">
        <f t="shared" si="8"/>
        <v>0.16188617123435334</v>
      </c>
      <c r="AC25" s="62"/>
      <c r="AD25" s="62">
        <f t="shared" si="18"/>
        <v>0</v>
      </c>
    </row>
    <row r="26" spans="1:30" x14ac:dyDescent="0.2">
      <c r="A26" s="96" t="s">
        <v>25</v>
      </c>
      <c r="B26" s="98">
        <v>100.16030000000001</v>
      </c>
      <c r="C26" s="98">
        <v>100.7897</v>
      </c>
      <c r="D26" s="65">
        <f t="shared" si="10"/>
        <v>144.12548831888165</v>
      </c>
      <c r="E26" s="62">
        <f t="shared" si="9"/>
        <v>-1</v>
      </c>
      <c r="F26" s="65">
        <f t="shared" si="11"/>
        <v>188.66101417514264</v>
      </c>
      <c r="G26" s="62">
        <f t="shared" si="4"/>
        <v>0</v>
      </c>
      <c r="H26" s="62">
        <f t="shared" si="5"/>
        <v>100</v>
      </c>
      <c r="I26" s="62" t="str">
        <f t="shared" si="6"/>
        <v>2000</v>
      </c>
      <c r="J26" s="62">
        <f t="shared" si="0"/>
        <v>1</v>
      </c>
      <c r="K26" s="66">
        <f>VLOOKUP(I26&amp;J26,CETES!F:G,2,)</f>
        <v>1.3966666666666669E-2</v>
      </c>
      <c r="L26" s="65">
        <v>6585.669922</v>
      </c>
      <c r="M26" s="62">
        <f t="shared" si="1"/>
        <v>100</v>
      </c>
      <c r="N26" s="67">
        <f t="shared" si="2"/>
        <v>-7.6328068625332257E-2</v>
      </c>
      <c r="O26" s="67">
        <f t="shared" si="3"/>
        <v>1.3541666666666785E-2</v>
      </c>
      <c r="P26" s="63">
        <v>23</v>
      </c>
      <c r="Q26" s="67"/>
      <c r="R26" s="67"/>
      <c r="S26" s="68"/>
      <c r="T26" s="62"/>
      <c r="U26" s="67">
        <f t="shared" si="16"/>
        <v>0.56034696111718185</v>
      </c>
      <c r="V26" s="67">
        <f t="shared" si="17"/>
        <v>0.66391776386808465</v>
      </c>
      <c r="W26" s="67">
        <f t="shared" si="14"/>
        <v>9.5568460385232701E-2</v>
      </c>
      <c r="X26" s="67">
        <f t="shared" si="15"/>
        <v>0.25194517461944033</v>
      </c>
      <c r="Y26" s="67">
        <f t="shared" si="12"/>
        <v>4.3353098835286596E-2</v>
      </c>
      <c r="Z26" s="67">
        <f t="shared" si="13"/>
        <v>0.20829774503917409</v>
      </c>
      <c r="AA26" s="67">
        <f t="shared" si="7"/>
        <v>1.3541666666666785E-2</v>
      </c>
      <c r="AB26" s="67">
        <f t="shared" si="8"/>
        <v>-7.6328068625332257E-2</v>
      </c>
      <c r="AC26" s="62"/>
      <c r="AD26" s="62">
        <f t="shared" si="18"/>
        <v>0</v>
      </c>
    </row>
    <row r="27" spans="1:30" x14ac:dyDescent="0.2">
      <c r="A27" s="96" t="s">
        <v>26</v>
      </c>
      <c r="B27" s="98">
        <v>100.3699</v>
      </c>
      <c r="C27" s="98">
        <v>100.9375</v>
      </c>
      <c r="D27" s="65">
        <f t="shared" si="10"/>
        <v>161.25858894019819</v>
      </c>
      <c r="E27" s="62">
        <f t="shared" si="9"/>
        <v>-1</v>
      </c>
      <c r="F27" s="65">
        <f t="shared" si="11"/>
        <v>191.29597967312213</v>
      </c>
      <c r="G27" s="62">
        <f t="shared" si="4"/>
        <v>0</v>
      </c>
      <c r="H27" s="62">
        <f t="shared" si="5"/>
        <v>100</v>
      </c>
      <c r="I27" s="62" t="str">
        <f t="shared" si="6"/>
        <v>2000</v>
      </c>
      <c r="J27" s="62">
        <f t="shared" si="0"/>
        <v>2</v>
      </c>
      <c r="K27" s="66">
        <f>VLOOKUP(I27&amp;J27,CETES!F:G,2,)</f>
        <v>1.2741666666666665E-2</v>
      </c>
      <c r="L27" s="65">
        <v>7368.5498049999997</v>
      </c>
      <c r="M27" s="62">
        <f t="shared" si="1"/>
        <v>100</v>
      </c>
      <c r="N27" s="67">
        <f t="shared" si="2"/>
        <v>0.11887627109653964</v>
      </c>
      <c r="O27" s="67">
        <f t="shared" si="3"/>
        <v>1.3966666666666683E-2</v>
      </c>
      <c r="P27" s="63">
        <v>24</v>
      </c>
      <c r="Q27" s="67"/>
      <c r="R27" s="67"/>
      <c r="S27" s="68"/>
      <c r="T27" s="62"/>
      <c r="U27" s="67">
        <f t="shared" si="16"/>
        <v>0.58283134785591351</v>
      </c>
      <c r="V27" s="67">
        <f t="shared" si="17"/>
        <v>0.72938183961449932</v>
      </c>
      <c r="W27" s="67">
        <f t="shared" si="14"/>
        <v>9.2873909505423846E-2</v>
      </c>
      <c r="X27" s="67">
        <f t="shared" si="15"/>
        <v>0.44854294202927836</v>
      </c>
      <c r="Y27" s="67">
        <f t="shared" si="12"/>
        <v>4.2522001214409855E-2</v>
      </c>
      <c r="Z27" s="67">
        <f t="shared" si="13"/>
        <v>0.20077985337373616</v>
      </c>
      <c r="AA27" s="67">
        <f t="shared" si="7"/>
        <v>1.3966666666666683E-2</v>
      </c>
      <c r="AB27" s="67">
        <f t="shared" si="8"/>
        <v>0.11887627109653964</v>
      </c>
      <c r="AC27" s="62"/>
      <c r="AD27" s="62">
        <f t="shared" si="18"/>
        <v>0</v>
      </c>
    </row>
    <row r="28" spans="1:30" x14ac:dyDescent="0.2">
      <c r="A28" s="96" t="s">
        <v>27</v>
      </c>
      <c r="B28" s="98">
        <v>100.5928</v>
      </c>
      <c r="C28" s="98">
        <v>101.19370000000001</v>
      </c>
      <c r="D28" s="65">
        <f t="shared" si="10"/>
        <v>163.549922534226</v>
      </c>
      <c r="E28" s="62">
        <f t="shared" si="9"/>
        <v>-1</v>
      </c>
      <c r="F28" s="65">
        <f t="shared" si="11"/>
        <v>193.73340928079051</v>
      </c>
      <c r="G28" s="62">
        <f t="shared" si="4"/>
        <v>0</v>
      </c>
      <c r="H28" s="62">
        <f t="shared" si="5"/>
        <v>100</v>
      </c>
      <c r="I28" s="62" t="str">
        <f t="shared" si="6"/>
        <v>2000</v>
      </c>
      <c r="J28" s="62">
        <f t="shared" si="0"/>
        <v>3</v>
      </c>
      <c r="K28" s="66">
        <f>VLOOKUP(I28&amp;J28,CETES!F:G,2,)</f>
        <v>1.0733333333333333E-2</v>
      </c>
      <c r="L28" s="65">
        <v>7473.25</v>
      </c>
      <c r="M28" s="62">
        <f t="shared" si="1"/>
        <v>100</v>
      </c>
      <c r="N28" s="67">
        <f t="shared" si="2"/>
        <v>1.4209063895985974E-2</v>
      </c>
      <c r="O28" s="67">
        <f t="shared" si="3"/>
        <v>1.2741666666666651E-2</v>
      </c>
      <c r="P28" s="63">
        <v>25</v>
      </c>
      <c r="Q28" s="67"/>
      <c r="R28" s="67"/>
      <c r="S28" s="68"/>
      <c r="T28" s="62"/>
      <c r="U28" s="67">
        <f t="shared" si="16"/>
        <v>0.48905347158446633</v>
      </c>
      <c r="V28" s="67">
        <f t="shared" si="17"/>
        <v>0.51575841623575203</v>
      </c>
      <c r="W28" s="67">
        <f t="shared" si="14"/>
        <v>8.8940323267452603E-2</v>
      </c>
      <c r="X28" s="67">
        <f t="shared" si="15"/>
        <v>0.47971671049943021</v>
      </c>
      <c r="Y28" s="67">
        <f t="shared" si="12"/>
        <v>4.0792043814525503E-2</v>
      </c>
      <c r="Z28" s="67">
        <f t="shared" si="13"/>
        <v>4.8159313008723892E-2</v>
      </c>
      <c r="AA28" s="67">
        <f t="shared" si="7"/>
        <v>1.2741666666666651E-2</v>
      </c>
      <c r="AB28" s="67">
        <f t="shared" si="8"/>
        <v>1.4209063895985974E-2</v>
      </c>
      <c r="AC28" s="62"/>
      <c r="AD28" s="62">
        <f t="shared" si="18"/>
        <v>0</v>
      </c>
    </row>
    <row r="29" spans="1:30" x14ac:dyDescent="0.2">
      <c r="A29" s="96" t="s">
        <v>28</v>
      </c>
      <c r="B29" s="98">
        <v>100.7835</v>
      </c>
      <c r="C29" s="98">
        <v>101.43089999999999</v>
      </c>
      <c r="D29" s="65">
        <f t="shared" si="10"/>
        <v>145.32937187426759</v>
      </c>
      <c r="E29" s="62">
        <f t="shared" si="9"/>
        <v>-1</v>
      </c>
      <c r="F29" s="65">
        <f t="shared" si="11"/>
        <v>195.81281454040433</v>
      </c>
      <c r="G29" s="62">
        <f t="shared" si="4"/>
        <v>0</v>
      </c>
      <c r="H29" s="62">
        <f t="shared" si="5"/>
        <v>100</v>
      </c>
      <c r="I29" s="62" t="str">
        <f t="shared" si="6"/>
        <v>2000</v>
      </c>
      <c r="J29" s="62">
        <f t="shared" si="0"/>
        <v>4</v>
      </c>
      <c r="K29" s="66">
        <f>VLOOKUP(I29&amp;J29,CETES!F:G,2,)</f>
        <v>1.0641666666666667E-2</v>
      </c>
      <c r="L29" s="65">
        <v>6640.6801759999998</v>
      </c>
      <c r="M29" s="62">
        <f t="shared" si="1"/>
        <v>100</v>
      </c>
      <c r="N29" s="67">
        <f t="shared" si="2"/>
        <v>-0.11140666028836177</v>
      </c>
      <c r="O29" s="67">
        <f t="shared" si="3"/>
        <v>1.0733333333333261E-2</v>
      </c>
      <c r="P29" s="63">
        <v>26</v>
      </c>
      <c r="Q29" s="67"/>
      <c r="R29" s="67"/>
      <c r="S29" s="68"/>
      <c r="T29" s="62"/>
      <c r="U29" s="67">
        <f t="shared" si="16"/>
        <v>0.30064414090833935</v>
      </c>
      <c r="V29" s="67">
        <f t="shared" si="17"/>
        <v>0.22647359137819145</v>
      </c>
      <c r="W29" s="67">
        <f t="shared" si="14"/>
        <v>8.2904741796454573E-2</v>
      </c>
      <c r="X29" s="67">
        <f t="shared" si="15"/>
        <v>0.21839068420094221</v>
      </c>
      <c r="Y29" s="67">
        <f t="shared" si="12"/>
        <v>3.790820481131485E-2</v>
      </c>
      <c r="Z29" s="67">
        <f t="shared" si="13"/>
        <v>8.3530232537518678E-3</v>
      </c>
      <c r="AA29" s="67">
        <f t="shared" si="7"/>
        <v>1.0733333333333261E-2</v>
      </c>
      <c r="AB29" s="67">
        <f t="shared" si="8"/>
        <v>-0.11140666028836188</v>
      </c>
      <c r="AC29" s="62"/>
      <c r="AD29" s="62">
        <f t="shared" si="18"/>
        <v>1</v>
      </c>
    </row>
    <row r="30" spans="1:30" x14ac:dyDescent="0.2">
      <c r="A30" s="96" t="s">
        <v>29</v>
      </c>
      <c r="B30" s="98">
        <v>100.8699</v>
      </c>
      <c r="C30" s="98">
        <v>101.4618</v>
      </c>
      <c r="D30" s="65">
        <f t="shared" si="10"/>
        <v>130.4578339573834</v>
      </c>
      <c r="E30" s="62">
        <f t="shared" si="9"/>
        <v>-1</v>
      </c>
      <c r="F30" s="65">
        <f t="shared" si="11"/>
        <v>197.89658924180515</v>
      </c>
      <c r="G30" s="62">
        <f t="shared" si="4"/>
        <v>0</v>
      </c>
      <c r="H30" s="62">
        <f t="shared" si="5"/>
        <v>100</v>
      </c>
      <c r="I30" s="62" t="str">
        <f t="shared" si="6"/>
        <v>2000</v>
      </c>
      <c r="J30" s="62">
        <f t="shared" si="0"/>
        <v>5</v>
      </c>
      <c r="K30" s="66">
        <f>VLOOKUP(I30&amp;J30,CETES!F:G,2,)</f>
        <v>1.2799999999999999E-2</v>
      </c>
      <c r="L30" s="65">
        <v>5961.1401370000003</v>
      </c>
      <c r="M30" s="62">
        <f t="shared" si="1"/>
        <v>100</v>
      </c>
      <c r="N30" s="67">
        <f t="shared" si="2"/>
        <v>-0.10232988504037832</v>
      </c>
      <c r="O30" s="67">
        <f t="shared" si="3"/>
        <v>1.064166666666666E-2</v>
      </c>
      <c r="P30" s="63">
        <v>27</v>
      </c>
      <c r="Q30" s="67"/>
      <c r="R30" s="67"/>
      <c r="S30" s="68"/>
      <c r="T30" s="62"/>
      <c r="U30" s="67">
        <f t="shared" si="16"/>
        <v>0.1969633351632416</v>
      </c>
      <c r="V30" s="67">
        <f t="shared" si="17"/>
        <v>8.8265997946211927E-2</v>
      </c>
      <c r="W30" s="67">
        <f t="shared" si="14"/>
        <v>7.8493905634653194E-2</v>
      </c>
      <c r="X30" s="67">
        <f t="shared" si="15"/>
        <v>-2.8571812761581161E-2</v>
      </c>
      <c r="Y30" s="67">
        <f t="shared" si="12"/>
        <v>3.4504695707467725E-2</v>
      </c>
      <c r="Z30" s="67">
        <f t="shared" si="13"/>
        <v>-0.19100226031518275</v>
      </c>
      <c r="AA30" s="67">
        <f t="shared" si="7"/>
        <v>1.064166666666666E-2</v>
      </c>
      <c r="AB30" s="67">
        <f t="shared" si="8"/>
        <v>-0.10232988504037832</v>
      </c>
      <c r="AC30" s="62"/>
      <c r="AD30" s="62">
        <f t="shared" si="18"/>
        <v>1</v>
      </c>
    </row>
    <row r="31" spans="1:30" x14ac:dyDescent="0.2">
      <c r="A31" s="96" t="s">
        <v>30</v>
      </c>
      <c r="B31" s="98">
        <v>100.9024</v>
      </c>
      <c r="C31" s="98">
        <v>101.3391</v>
      </c>
      <c r="D31" s="65">
        <f t="shared" si="10"/>
        <v>152.06220131791824</v>
      </c>
      <c r="E31" s="62">
        <f t="shared" si="9"/>
        <v>-1</v>
      </c>
      <c r="F31" s="65">
        <f t="shared" si="11"/>
        <v>200.42966558410026</v>
      </c>
      <c r="G31" s="62">
        <f t="shared" si="4"/>
        <v>0</v>
      </c>
      <c r="H31" s="62">
        <f t="shared" si="5"/>
        <v>100</v>
      </c>
      <c r="I31" s="62" t="str">
        <f t="shared" si="6"/>
        <v>2000</v>
      </c>
      <c r="J31" s="62">
        <f t="shared" si="0"/>
        <v>6</v>
      </c>
      <c r="K31" s="66">
        <f>VLOOKUP(I31&amp;J31,CETES!F:G,2,)</f>
        <v>1.4175000000000002E-2</v>
      </c>
      <c r="L31" s="65">
        <v>6948.330078</v>
      </c>
      <c r="M31" s="62">
        <f t="shared" si="1"/>
        <v>100</v>
      </c>
      <c r="N31" s="67">
        <f t="shared" si="2"/>
        <v>0.16560421635999512</v>
      </c>
      <c r="O31" s="67">
        <f t="shared" si="3"/>
        <v>1.2800000000000145E-2</v>
      </c>
      <c r="P31" s="63">
        <v>28</v>
      </c>
      <c r="Q31" s="67"/>
      <c r="R31" s="67"/>
      <c r="S31" s="68"/>
      <c r="T31" s="62"/>
      <c r="U31" s="67">
        <f t="shared" si="16"/>
        <v>0.19683760787701643</v>
      </c>
      <c r="V31" s="67">
        <f t="shared" si="17"/>
        <v>0.19192356766008034</v>
      </c>
      <c r="W31" s="67">
        <f t="shared" si="14"/>
        <v>7.6766274122558986E-2</v>
      </c>
      <c r="X31" s="67">
        <f t="shared" si="15"/>
        <v>-2.5463234721930572E-2</v>
      </c>
      <c r="Y31" s="67">
        <f t="shared" si="12"/>
        <v>3.4564282578666727E-2</v>
      </c>
      <c r="Z31" s="67">
        <f t="shared" si="13"/>
        <v>-7.0239845047335492E-2</v>
      </c>
      <c r="AA31" s="67">
        <f t="shared" si="7"/>
        <v>1.2800000000000145E-2</v>
      </c>
      <c r="AB31" s="67">
        <f t="shared" si="8"/>
        <v>0.16560421635999512</v>
      </c>
      <c r="AC31" s="62"/>
      <c r="AD31" s="62">
        <f t="shared" si="18"/>
        <v>1</v>
      </c>
    </row>
    <row r="32" spans="1:30" x14ac:dyDescent="0.2">
      <c r="A32" s="96" t="s">
        <v>31</v>
      </c>
      <c r="B32" s="98">
        <v>100.825</v>
      </c>
      <c r="C32" s="98">
        <v>101.2577</v>
      </c>
      <c r="D32" s="65">
        <f t="shared" si="10"/>
        <v>142.5616076664414</v>
      </c>
      <c r="E32" s="62">
        <f t="shared" si="9"/>
        <v>-1</v>
      </c>
      <c r="F32" s="65">
        <f t="shared" si="11"/>
        <v>203.2707560937549</v>
      </c>
      <c r="G32" s="62">
        <f t="shared" si="4"/>
        <v>0</v>
      </c>
      <c r="H32" s="62">
        <f t="shared" si="5"/>
        <v>100</v>
      </c>
      <c r="I32" s="62" t="str">
        <f t="shared" si="6"/>
        <v>2000</v>
      </c>
      <c r="J32" s="62">
        <f t="shared" si="0"/>
        <v>7</v>
      </c>
      <c r="K32" s="66">
        <f>VLOOKUP(I32&amp;J32,CETES!F:G,2,)</f>
        <v>1.1291666666666667E-2</v>
      </c>
      <c r="L32" s="65">
        <v>6514.2099609999996</v>
      </c>
      <c r="M32" s="62">
        <f t="shared" si="1"/>
        <v>100</v>
      </c>
      <c r="N32" s="67">
        <f t="shared" si="2"/>
        <v>-6.2478338266416578E-2</v>
      </c>
      <c r="O32" s="67">
        <f t="shared" si="3"/>
        <v>1.4175000000000049E-2</v>
      </c>
      <c r="P32" s="63">
        <v>29</v>
      </c>
      <c r="Q32" s="67"/>
      <c r="R32" s="67"/>
      <c r="S32" s="68"/>
      <c r="T32" s="62"/>
      <c r="U32" s="67">
        <f t="shared" si="16"/>
        <v>0.16670547578331241</v>
      </c>
      <c r="V32" s="67">
        <f t="shared" si="17"/>
        <v>0.23836053487708364</v>
      </c>
      <c r="W32" s="67">
        <f t="shared" si="14"/>
        <v>7.7439114713172108E-2</v>
      </c>
      <c r="X32" s="67">
        <f t="shared" si="15"/>
        <v>-1.0850826392206803E-2</v>
      </c>
      <c r="Y32" s="67">
        <f t="shared" si="12"/>
        <v>3.8087096449000102E-2</v>
      </c>
      <c r="Z32" s="67">
        <f t="shared" si="13"/>
        <v>-1.9044768253871802E-2</v>
      </c>
      <c r="AA32" s="67">
        <f t="shared" si="7"/>
        <v>1.4175000000000049E-2</v>
      </c>
      <c r="AB32" s="67">
        <f t="shared" si="8"/>
        <v>-6.2478338266416578E-2</v>
      </c>
      <c r="AC32" s="62"/>
      <c r="AD32" s="62">
        <f t="shared" si="18"/>
        <v>0</v>
      </c>
    </row>
    <row r="33" spans="1:30" x14ac:dyDescent="0.2">
      <c r="A33" s="96" t="s">
        <v>32</v>
      </c>
      <c r="B33" s="98">
        <v>100.62520000000001</v>
      </c>
      <c r="C33" s="98">
        <v>101.3224</v>
      </c>
      <c r="D33" s="65">
        <f t="shared" si="10"/>
        <v>145.8576611139429</v>
      </c>
      <c r="E33" s="62">
        <f t="shared" si="9"/>
        <v>-1</v>
      </c>
      <c r="F33" s="65">
        <f t="shared" si="11"/>
        <v>205.56602171464689</v>
      </c>
      <c r="G33" s="62">
        <f t="shared" si="4"/>
        <v>0</v>
      </c>
      <c r="H33" s="62">
        <f t="shared" si="5"/>
        <v>100</v>
      </c>
      <c r="I33" s="62" t="str">
        <f t="shared" si="6"/>
        <v>2000</v>
      </c>
      <c r="J33" s="62">
        <f t="shared" si="0"/>
        <v>8</v>
      </c>
      <c r="K33" s="66">
        <f>VLOOKUP(I33&amp;J33,CETES!F:G,2,)</f>
        <v>1.2508333333333335E-2</v>
      </c>
      <c r="L33" s="65">
        <v>6664.8198240000002</v>
      </c>
      <c r="M33" s="62">
        <f t="shared" si="1"/>
        <v>100</v>
      </c>
      <c r="N33" s="67">
        <f t="shared" si="2"/>
        <v>2.3120203969735131E-2</v>
      </c>
      <c r="O33" s="67">
        <f t="shared" si="3"/>
        <v>1.12916666666667E-2</v>
      </c>
      <c r="P33" s="63">
        <v>30</v>
      </c>
      <c r="Q33" s="67"/>
      <c r="R33" s="67"/>
      <c r="S33" s="68"/>
      <c r="T33" s="62"/>
      <c r="U33" s="67">
        <f t="shared" si="16"/>
        <v>0.19373708925554034</v>
      </c>
      <c r="V33" s="67">
        <f t="shared" si="17"/>
        <v>0.31020051047236108</v>
      </c>
      <c r="W33" s="67">
        <f t="shared" si="14"/>
        <v>7.4596664634085652E-2</v>
      </c>
      <c r="X33" s="67">
        <f t="shared" si="15"/>
        <v>-9.5504542905101464E-2</v>
      </c>
      <c r="Y33" s="67">
        <f t="shared" si="12"/>
        <v>3.8754748135000128E-2</v>
      </c>
      <c r="Z33" s="67">
        <f t="shared" si="13"/>
        <v>0.11804447988604627</v>
      </c>
      <c r="AA33" s="67">
        <f t="shared" si="7"/>
        <v>1.12916666666667E-2</v>
      </c>
      <c r="AB33" s="67">
        <f t="shared" si="8"/>
        <v>2.3120203969735131E-2</v>
      </c>
      <c r="AC33" s="62"/>
      <c r="AD33" s="62">
        <f t="shared" si="18"/>
        <v>0</v>
      </c>
    </row>
    <row r="34" spans="1:30" x14ac:dyDescent="0.2">
      <c r="A34" s="96" t="s">
        <v>33</v>
      </c>
      <c r="B34" s="98">
        <v>100.41630000000001</v>
      </c>
      <c r="C34" s="98">
        <v>101.5789</v>
      </c>
      <c r="D34" s="65">
        <f t="shared" si="10"/>
        <v>138.63002133447324</v>
      </c>
      <c r="E34" s="62">
        <f t="shared" si="9"/>
        <v>-1</v>
      </c>
      <c r="F34" s="65">
        <f t="shared" si="11"/>
        <v>208.13731003626094</v>
      </c>
      <c r="G34" s="62">
        <f t="shared" si="4"/>
        <v>0</v>
      </c>
      <c r="H34" s="62">
        <f t="shared" si="5"/>
        <v>100</v>
      </c>
      <c r="I34" s="62" t="str">
        <f t="shared" si="6"/>
        <v>2000</v>
      </c>
      <c r="J34" s="62">
        <f t="shared" si="0"/>
        <v>9</v>
      </c>
      <c r="K34" s="66">
        <f>VLOOKUP(I34&amp;J34,CETES!F:G,2,)</f>
        <v>1.2583333333333334E-2</v>
      </c>
      <c r="L34" s="65">
        <v>6334.5600590000004</v>
      </c>
      <c r="M34" s="62">
        <f t="shared" si="1"/>
        <v>100</v>
      </c>
      <c r="N34" s="67">
        <f t="shared" si="2"/>
        <v>-4.9552692153917666E-2</v>
      </c>
      <c r="O34" s="67">
        <f t="shared" si="3"/>
        <v>1.2508333333333344E-2</v>
      </c>
      <c r="P34" s="63">
        <v>31</v>
      </c>
      <c r="Q34" s="67"/>
      <c r="R34" s="67"/>
      <c r="S34" s="68"/>
      <c r="T34" s="62"/>
      <c r="U34" s="67">
        <f t="shared" si="16"/>
        <v>0.18908842790087732</v>
      </c>
      <c r="V34" s="67">
        <f t="shared" si="17"/>
        <v>0.25425408931382698</v>
      </c>
      <c r="W34" s="67">
        <f t="shared" si="14"/>
        <v>7.4349080052547478E-2</v>
      </c>
      <c r="X34" s="67">
        <f t="shared" si="15"/>
        <v>-0.15236877409426952</v>
      </c>
      <c r="Y34" s="67">
        <f t="shared" si="12"/>
        <v>3.8455607006571357E-2</v>
      </c>
      <c r="Z34" s="67">
        <f t="shared" si="13"/>
        <v>-8.8333457407749782E-2</v>
      </c>
      <c r="AA34" s="67">
        <f t="shared" si="7"/>
        <v>1.2508333333333344E-2</v>
      </c>
      <c r="AB34" s="67">
        <f t="shared" si="8"/>
        <v>-4.9552692153917666E-2</v>
      </c>
      <c r="AC34" s="62"/>
      <c r="AD34" s="62">
        <f t="shared" si="18"/>
        <v>0</v>
      </c>
    </row>
    <row r="35" spans="1:30" x14ac:dyDescent="0.2">
      <c r="A35" s="96" t="s">
        <v>34</v>
      </c>
      <c r="B35" s="98">
        <v>100.248</v>
      </c>
      <c r="C35" s="98">
        <v>101.72580000000001</v>
      </c>
      <c r="D35" s="65">
        <f t="shared" si="10"/>
        <v>139.93610476511975</v>
      </c>
      <c r="E35" s="62">
        <f t="shared" si="9"/>
        <v>-1</v>
      </c>
      <c r="F35" s="65">
        <f t="shared" si="11"/>
        <v>210.75637118755057</v>
      </c>
      <c r="G35" s="62">
        <f t="shared" si="4"/>
        <v>0</v>
      </c>
      <c r="H35" s="62">
        <f t="shared" si="5"/>
        <v>100</v>
      </c>
      <c r="I35" s="62" t="str">
        <f t="shared" si="6"/>
        <v>2000</v>
      </c>
      <c r="J35" s="62">
        <f t="shared" si="0"/>
        <v>10</v>
      </c>
      <c r="K35" s="66">
        <f>VLOOKUP(I35&amp;J35,CETES!F:G,2,)</f>
        <v>1.4058333333333334E-2</v>
      </c>
      <c r="L35" s="65">
        <v>6394.2402339999999</v>
      </c>
      <c r="M35" s="62">
        <f t="shared" si="1"/>
        <v>100</v>
      </c>
      <c r="N35" s="67">
        <f t="shared" si="2"/>
        <v>9.4213606697448604E-3</v>
      </c>
      <c r="O35" s="67">
        <f t="shared" si="3"/>
        <v>1.2583333333333391E-2</v>
      </c>
      <c r="P35" s="63">
        <v>32</v>
      </c>
      <c r="Q35" s="67"/>
      <c r="R35" s="67"/>
      <c r="S35" s="68"/>
      <c r="T35" s="62"/>
      <c r="U35" s="67">
        <f t="shared" si="16"/>
        <v>0.18462330180240416</v>
      </c>
      <c r="V35" s="67">
        <f t="shared" si="17"/>
        <v>0.17317541685031945</v>
      </c>
      <c r="W35" s="67">
        <f t="shared" si="14"/>
        <v>7.6315519401631171E-2</v>
      </c>
      <c r="X35" s="67">
        <f t="shared" si="15"/>
        <v>-3.711064762472005E-2</v>
      </c>
      <c r="Y35" s="67">
        <f t="shared" si="12"/>
        <v>3.6825833866348523E-2</v>
      </c>
      <c r="Z35" s="67">
        <f t="shared" si="13"/>
        <v>-1.8416619623599417E-2</v>
      </c>
      <c r="AA35" s="67">
        <f t="shared" si="7"/>
        <v>1.2583333333333391E-2</v>
      </c>
      <c r="AB35" s="67">
        <f t="shared" si="8"/>
        <v>9.4213606697448604E-3</v>
      </c>
      <c r="AC35" s="62"/>
      <c r="AD35" s="62">
        <f t="shared" si="18"/>
        <v>1</v>
      </c>
    </row>
    <row r="36" spans="1:30" x14ac:dyDescent="0.2">
      <c r="A36" s="96" t="s">
        <v>35</v>
      </c>
      <c r="B36" s="98">
        <v>100.0278</v>
      </c>
      <c r="C36" s="98">
        <v>101.62860000000001</v>
      </c>
      <c r="D36" s="65">
        <f t="shared" si="10"/>
        <v>123.70617595815756</v>
      </c>
      <c r="E36" s="62">
        <f t="shared" si="9"/>
        <v>-1</v>
      </c>
      <c r="F36" s="65">
        <f t="shared" si="11"/>
        <v>213.71925450582887</v>
      </c>
      <c r="G36" s="62">
        <f t="shared" si="4"/>
        <v>0</v>
      </c>
      <c r="H36" s="62">
        <f t="shared" si="5"/>
        <v>100</v>
      </c>
      <c r="I36" s="62" t="str">
        <f t="shared" si="6"/>
        <v>2000</v>
      </c>
      <c r="J36" s="62">
        <f t="shared" si="0"/>
        <v>11</v>
      </c>
      <c r="K36" s="66">
        <f>VLOOKUP(I36&amp;J36,CETES!F:G,2,)</f>
        <v>1.5066666666666666E-2</v>
      </c>
      <c r="L36" s="65">
        <v>5652.6298829999996</v>
      </c>
      <c r="M36" s="62">
        <f t="shared" si="1"/>
        <v>100</v>
      </c>
      <c r="N36" s="67">
        <f t="shared" si="2"/>
        <v>-0.11598099599959455</v>
      </c>
      <c r="O36" s="67">
        <f t="shared" si="3"/>
        <v>1.4058333333333284E-2</v>
      </c>
      <c r="P36" s="63">
        <v>33</v>
      </c>
      <c r="Q36" s="67"/>
      <c r="R36" s="67"/>
      <c r="S36" s="68"/>
      <c r="T36" s="62"/>
      <c r="U36" s="67">
        <f t="shared" si="16"/>
        <v>0.18193283039609343</v>
      </c>
      <c r="V36" s="67">
        <f t="shared" si="17"/>
        <v>-7.8846684665282107E-2</v>
      </c>
      <c r="W36" s="67">
        <f t="shared" si="14"/>
        <v>7.9954209037379487E-2</v>
      </c>
      <c r="X36" s="67">
        <f t="shared" si="15"/>
        <v>-5.1753565074761254E-2</v>
      </c>
      <c r="Y36" s="67">
        <f t="shared" si="12"/>
        <v>3.966235627451975E-2</v>
      </c>
      <c r="Z36" s="67">
        <f t="shared" si="13"/>
        <v>-0.15187056330541859</v>
      </c>
      <c r="AA36" s="67">
        <f t="shared" si="7"/>
        <v>1.4058333333333284E-2</v>
      </c>
      <c r="AB36" s="67">
        <f t="shared" si="8"/>
        <v>-0.11598099599959455</v>
      </c>
      <c r="AC36" s="62"/>
      <c r="AD36" s="62">
        <f t="shared" si="18"/>
        <v>1</v>
      </c>
    </row>
    <row r="37" spans="1:30" x14ac:dyDescent="0.2">
      <c r="A37" s="96" t="s">
        <v>36</v>
      </c>
      <c r="B37" s="98">
        <v>99.705060000000003</v>
      </c>
      <c r="C37" s="98">
        <v>101.5877</v>
      </c>
      <c r="D37" s="65">
        <f t="shared" si="10"/>
        <v>123.69654795427444</v>
      </c>
      <c r="E37" s="62">
        <f t="shared" si="9"/>
        <v>-1</v>
      </c>
      <c r="F37" s="65">
        <f t="shared" si="11"/>
        <v>216.93929127371669</v>
      </c>
      <c r="G37" s="62">
        <f t="shared" si="4"/>
        <v>0</v>
      </c>
      <c r="H37" s="62">
        <f t="shared" si="5"/>
        <v>100</v>
      </c>
      <c r="I37" s="62" t="str">
        <f t="shared" si="6"/>
        <v>2000</v>
      </c>
      <c r="J37" s="62">
        <f t="shared" si="0"/>
        <v>12</v>
      </c>
      <c r="K37" s="66">
        <f>VLOOKUP(I37&amp;J37,CETES!F:G,2,)</f>
        <v>1.4658333333333334E-2</v>
      </c>
      <c r="L37" s="65">
        <v>5652.1899409999996</v>
      </c>
      <c r="M37" s="62">
        <f t="shared" si="1"/>
        <v>100</v>
      </c>
      <c r="N37" s="67">
        <f t="shared" si="2"/>
        <v>-7.7829613667645958E-5</v>
      </c>
      <c r="O37" s="67">
        <f t="shared" si="3"/>
        <v>1.5066666666666562E-2</v>
      </c>
      <c r="P37" s="63">
        <v>34</v>
      </c>
      <c r="Q37" s="67"/>
      <c r="R37" s="67"/>
      <c r="S37" s="68"/>
      <c r="T37" s="62"/>
      <c r="U37" s="67">
        <f t="shared" si="16"/>
        <v>0.18227254157232986</v>
      </c>
      <c r="V37" s="67">
        <f t="shared" si="17"/>
        <v>-0.20725313276641633</v>
      </c>
      <c r="W37" s="67">
        <f t="shared" si="14"/>
        <v>8.2371168167663322E-2</v>
      </c>
      <c r="X37" s="67">
        <f t="shared" si="15"/>
        <v>-0.18653980488115784</v>
      </c>
      <c r="Y37" s="67">
        <f t="shared" si="12"/>
        <v>4.2289300442685196E-2</v>
      </c>
      <c r="Z37" s="67">
        <f t="shared" si="13"/>
        <v>-0.10772178519809039</v>
      </c>
      <c r="AA37" s="67">
        <f t="shared" si="7"/>
        <v>1.5066666666666562E-2</v>
      </c>
      <c r="AB37" s="67">
        <f t="shared" si="8"/>
        <v>-7.7829613667645958E-5</v>
      </c>
      <c r="AC37" s="62"/>
      <c r="AD37" s="62">
        <f t="shared" si="18"/>
        <v>1</v>
      </c>
    </row>
    <row r="38" spans="1:30" x14ac:dyDescent="0.2">
      <c r="A38" s="96" t="s">
        <v>37</v>
      </c>
      <c r="B38" s="98">
        <v>99.312579999999997</v>
      </c>
      <c r="C38" s="98">
        <v>101.67700000000001</v>
      </c>
      <c r="D38" s="65">
        <f t="shared" si="10"/>
        <v>142.18256830960118</v>
      </c>
      <c r="E38" s="62">
        <f t="shared" si="9"/>
        <v>-1</v>
      </c>
      <c r="F38" s="65">
        <f t="shared" si="11"/>
        <v>220.11925971830391</v>
      </c>
      <c r="G38" s="62">
        <f t="shared" si="4"/>
        <v>0</v>
      </c>
      <c r="H38" s="62">
        <f t="shared" si="5"/>
        <v>100</v>
      </c>
      <c r="I38" s="62" t="str">
        <f t="shared" si="6"/>
        <v>2001</v>
      </c>
      <c r="J38" s="62">
        <f t="shared" si="0"/>
        <v>1</v>
      </c>
      <c r="K38" s="66">
        <f>VLOOKUP(I38&amp;J38,CETES!F:G,2,)</f>
        <v>1.5183333333333333E-2</v>
      </c>
      <c r="L38" s="65">
        <v>6496.8901370000003</v>
      </c>
      <c r="M38" s="62">
        <f t="shared" si="1"/>
        <v>100</v>
      </c>
      <c r="N38" s="67">
        <f t="shared" si="2"/>
        <v>0.14944653396601071</v>
      </c>
      <c r="O38" s="67">
        <f t="shared" si="3"/>
        <v>1.4658333333333218E-2</v>
      </c>
      <c r="P38" s="63">
        <v>35</v>
      </c>
      <c r="Q38" s="67"/>
      <c r="R38" s="67"/>
      <c r="S38" s="68"/>
      <c r="T38" s="62"/>
      <c r="U38" s="67">
        <f t="shared" si="16"/>
        <v>0.18254448241865506</v>
      </c>
      <c r="V38" s="67">
        <f t="shared" si="17"/>
        <v>-1.3480752307889476E-2</v>
      </c>
      <c r="W38" s="67">
        <f t="shared" si="14"/>
        <v>8.2887002283682953E-2</v>
      </c>
      <c r="X38" s="67">
        <f t="shared" si="15"/>
        <v>-2.6587758306366727E-3</v>
      </c>
      <c r="Y38" s="67">
        <f t="shared" si="12"/>
        <v>4.4425174328046158E-2</v>
      </c>
      <c r="Z38" s="67">
        <f t="shared" si="13"/>
        <v>1.60534949022062E-2</v>
      </c>
      <c r="AA38" s="67">
        <f t="shared" si="7"/>
        <v>1.4658333333333218E-2</v>
      </c>
      <c r="AB38" s="67">
        <f t="shared" si="8"/>
        <v>0.14944653396601071</v>
      </c>
      <c r="AC38" s="62"/>
      <c r="AD38" s="62">
        <f t="shared" si="18"/>
        <v>1</v>
      </c>
    </row>
    <row r="39" spans="1:30" x14ac:dyDescent="0.2">
      <c r="A39" s="96" t="s">
        <v>38</v>
      </c>
      <c r="B39" s="98">
        <v>98.936769999999996</v>
      </c>
      <c r="C39" s="98">
        <v>101.6139</v>
      </c>
      <c r="D39" s="65">
        <f t="shared" si="10"/>
        <v>132.01077225391859</v>
      </c>
      <c r="E39" s="62">
        <f t="shared" si="9"/>
        <v>-1</v>
      </c>
      <c r="F39" s="65">
        <f t="shared" si="11"/>
        <v>223.46140381169349</v>
      </c>
      <c r="G39" s="62">
        <f t="shared" si="4"/>
        <v>0</v>
      </c>
      <c r="H39" s="62">
        <f t="shared" si="5"/>
        <v>100</v>
      </c>
      <c r="I39" s="62" t="str">
        <f t="shared" si="6"/>
        <v>2001</v>
      </c>
      <c r="J39" s="62">
        <f t="shared" si="0"/>
        <v>2</v>
      </c>
      <c r="K39" s="66">
        <f>VLOOKUP(I39&amp;J39,CETES!F:G,2,)</f>
        <v>1.4024999999999998E-2</v>
      </c>
      <c r="L39" s="65">
        <v>6032.1000979999999</v>
      </c>
      <c r="M39" s="62">
        <f t="shared" si="1"/>
        <v>100</v>
      </c>
      <c r="N39" s="67">
        <f t="shared" si="2"/>
        <v>-7.1540387662245686E-2</v>
      </c>
      <c r="O39" s="67">
        <f t="shared" si="3"/>
        <v>1.5183333333333326E-2</v>
      </c>
      <c r="P39" s="63">
        <v>36</v>
      </c>
      <c r="Q39" s="67"/>
      <c r="R39" s="67"/>
      <c r="S39" s="68"/>
      <c r="T39" s="62"/>
      <c r="U39" s="67">
        <f t="shared" si="16"/>
        <v>0.18445988848678652</v>
      </c>
      <c r="V39" s="67">
        <f t="shared" si="17"/>
        <v>-0.18137214816586289</v>
      </c>
      <c r="W39" s="67">
        <f t="shared" si="14"/>
        <v>8.7054183117323714E-2</v>
      </c>
      <c r="X39" s="67">
        <f t="shared" si="15"/>
        <v>-9.4934258195784715E-2</v>
      </c>
      <c r="Y39" s="67">
        <f t="shared" si="12"/>
        <v>4.558386341179621E-2</v>
      </c>
      <c r="Z39" s="67">
        <f t="shared" si="13"/>
        <v>6.7131622422553772E-2</v>
      </c>
      <c r="AA39" s="67">
        <f t="shared" si="7"/>
        <v>1.5183333333333326E-2</v>
      </c>
      <c r="AB39" s="67">
        <f t="shared" si="8"/>
        <v>-7.1540387662245686E-2</v>
      </c>
      <c r="AC39" s="62"/>
      <c r="AD39" s="62">
        <f t="shared" si="18"/>
        <v>1</v>
      </c>
    </row>
    <row r="40" spans="1:30" x14ac:dyDescent="0.2">
      <c r="A40" s="96" t="s">
        <v>39</v>
      </c>
      <c r="B40" s="98">
        <v>98.645889999999994</v>
      </c>
      <c r="C40" s="98">
        <v>101.2153</v>
      </c>
      <c r="D40" s="65">
        <f t="shared" si="10"/>
        <v>125.35322492769642</v>
      </c>
      <c r="E40" s="62">
        <f t="shared" si="9"/>
        <v>-1</v>
      </c>
      <c r="F40" s="65">
        <f t="shared" si="11"/>
        <v>226.59545000015248</v>
      </c>
      <c r="G40" s="62">
        <f t="shared" si="4"/>
        <v>0</v>
      </c>
      <c r="H40" s="62">
        <f t="shared" si="5"/>
        <v>100</v>
      </c>
      <c r="I40" s="62" t="str">
        <f t="shared" si="6"/>
        <v>2001</v>
      </c>
      <c r="J40" s="62">
        <f t="shared" si="0"/>
        <v>3</v>
      </c>
      <c r="K40" s="66">
        <f>VLOOKUP(I40&amp;J40,CETES!F:G,2,)</f>
        <v>1.2858333333333333E-2</v>
      </c>
      <c r="L40" s="65">
        <v>5727.8901370000003</v>
      </c>
      <c r="M40" s="62">
        <f t="shared" si="1"/>
        <v>100</v>
      </c>
      <c r="N40" s="67">
        <f t="shared" si="2"/>
        <v>-5.0431848951058234E-2</v>
      </c>
      <c r="O40" s="67">
        <f t="shared" si="3"/>
        <v>1.4024999999999954E-2</v>
      </c>
      <c r="P40" s="63">
        <v>37</v>
      </c>
      <c r="Q40" s="67"/>
      <c r="R40" s="67"/>
      <c r="S40" s="68"/>
      <c r="T40" s="62"/>
      <c r="U40" s="67">
        <f t="shared" si="16"/>
        <v>0.18452803026675468</v>
      </c>
      <c r="V40" s="67">
        <f t="shared" si="17"/>
        <v>-0.23354763496470743</v>
      </c>
      <c r="W40" s="67">
        <f t="shared" si="14"/>
        <v>8.8682514253094924E-2</v>
      </c>
      <c r="X40" s="67">
        <f t="shared" si="15"/>
        <v>-9.5771437376784729E-2</v>
      </c>
      <c r="Y40" s="67">
        <f t="shared" si="12"/>
        <v>4.4510879839892326E-2</v>
      </c>
      <c r="Z40" s="67">
        <f t="shared" si="13"/>
        <v>1.339307362105524E-2</v>
      </c>
      <c r="AA40" s="67">
        <f t="shared" si="7"/>
        <v>1.4024999999999954E-2</v>
      </c>
      <c r="AB40" s="67">
        <f t="shared" si="8"/>
        <v>-5.0431848951058234E-2</v>
      </c>
      <c r="AC40" s="62"/>
      <c r="AD40" s="62">
        <f t="shared" si="18"/>
        <v>1</v>
      </c>
    </row>
    <row r="41" spans="1:30" x14ac:dyDescent="0.2">
      <c r="A41" s="96" t="s">
        <v>40</v>
      </c>
      <c r="B41" s="98">
        <v>98.493759999999995</v>
      </c>
      <c r="C41" s="98">
        <v>100.691</v>
      </c>
      <c r="D41" s="65">
        <f t="shared" si="10"/>
        <v>131.02924078453748</v>
      </c>
      <c r="E41" s="62">
        <f t="shared" si="9"/>
        <v>-1</v>
      </c>
      <c r="F41" s="65">
        <f t="shared" si="11"/>
        <v>229.5090898280711</v>
      </c>
      <c r="G41" s="62">
        <f t="shared" si="4"/>
        <v>0</v>
      </c>
      <c r="H41" s="62">
        <f t="shared" si="5"/>
        <v>100</v>
      </c>
      <c r="I41" s="62" t="str">
        <f t="shared" si="6"/>
        <v>2001</v>
      </c>
      <c r="J41" s="62">
        <f t="shared" si="0"/>
        <v>4</v>
      </c>
      <c r="K41" s="66">
        <f>VLOOKUP(I41&amp;J41,CETES!F:G,2,)</f>
        <v>1.1599999999999999E-2</v>
      </c>
      <c r="L41" s="65">
        <v>5987.25</v>
      </c>
      <c r="M41" s="62">
        <f t="shared" si="1"/>
        <v>100</v>
      </c>
      <c r="N41" s="67">
        <f t="shared" si="2"/>
        <v>4.5280174164765041E-2</v>
      </c>
      <c r="O41" s="67">
        <f t="shared" si="3"/>
        <v>1.2858333333333194E-2</v>
      </c>
      <c r="P41" s="63">
        <v>38</v>
      </c>
      <c r="Q41" s="67"/>
      <c r="R41" s="67"/>
      <c r="S41" s="68"/>
      <c r="T41" s="62"/>
      <c r="U41" s="67">
        <f t="shared" si="16"/>
        <v>0.184664486523481</v>
      </c>
      <c r="V41" s="67">
        <f t="shared" si="17"/>
        <v>-9.8398079516245018E-2</v>
      </c>
      <c r="W41" s="67">
        <f t="shared" si="14"/>
        <v>8.8978181465425799E-2</v>
      </c>
      <c r="X41" s="67">
        <f t="shared" si="15"/>
        <v>-6.3649506290976765E-2</v>
      </c>
      <c r="Y41" s="67">
        <f t="shared" si="12"/>
        <v>4.2657921536642274E-2</v>
      </c>
      <c r="Z41" s="67">
        <f t="shared" si="13"/>
        <v>-7.8443705565772626E-2</v>
      </c>
      <c r="AA41" s="67">
        <f t="shared" si="7"/>
        <v>1.2858333333333194E-2</v>
      </c>
      <c r="AB41" s="67">
        <f t="shared" si="8"/>
        <v>4.5280174164765041E-2</v>
      </c>
      <c r="AC41" s="62"/>
      <c r="AD41" s="62">
        <f t="shared" si="18"/>
        <v>1</v>
      </c>
    </row>
    <row r="42" spans="1:30" x14ac:dyDescent="0.2">
      <c r="A42" s="96" t="s">
        <v>41</v>
      </c>
      <c r="B42" s="98">
        <v>98.480170000000001</v>
      </c>
      <c r="C42" s="98">
        <v>100.1058</v>
      </c>
      <c r="D42" s="65">
        <f t="shared" si="10"/>
        <v>144.33821242288806</v>
      </c>
      <c r="E42" s="62">
        <f t="shared" si="9"/>
        <v>-1</v>
      </c>
      <c r="F42" s="65">
        <f t="shared" si="11"/>
        <v>232.17139527007672</v>
      </c>
      <c r="G42" s="62">
        <f t="shared" si="4"/>
        <v>0</v>
      </c>
      <c r="H42" s="62">
        <f t="shared" si="5"/>
        <v>100</v>
      </c>
      <c r="I42" s="62" t="str">
        <f t="shared" si="6"/>
        <v>2001</v>
      </c>
      <c r="J42" s="62">
        <f t="shared" si="0"/>
        <v>5</v>
      </c>
      <c r="K42" s="66">
        <f>VLOOKUP(I42&amp;J42,CETES!F:G,2,)</f>
        <v>8.9666666666666662E-3</v>
      </c>
      <c r="L42" s="65">
        <v>6595.3901370000003</v>
      </c>
      <c r="M42" s="62">
        <f t="shared" si="1"/>
        <v>100</v>
      </c>
      <c r="N42" s="67">
        <f t="shared" si="2"/>
        <v>0.10157253112864839</v>
      </c>
      <c r="O42" s="67">
        <f t="shared" si="3"/>
        <v>1.1600000000000055E-2</v>
      </c>
      <c r="P42" s="63">
        <v>39</v>
      </c>
      <c r="Q42" s="67"/>
      <c r="R42" s="67"/>
      <c r="S42" s="68"/>
      <c r="T42" s="62"/>
      <c r="U42" s="67">
        <f t="shared" si="16"/>
        <v>0.18568029275821529</v>
      </c>
      <c r="V42" s="67">
        <f t="shared" si="17"/>
        <v>0.10639743160260484</v>
      </c>
      <c r="W42" s="67">
        <f t="shared" si="14"/>
        <v>8.6338223511558176E-2</v>
      </c>
      <c r="X42" s="67">
        <f t="shared" si="15"/>
        <v>0.16678259031876563</v>
      </c>
      <c r="Y42" s="67">
        <f t="shared" si="12"/>
        <v>3.8977610047249867E-2</v>
      </c>
      <c r="Z42" s="67">
        <f t="shared" si="13"/>
        <v>9.3382077526658502E-2</v>
      </c>
      <c r="AA42" s="67">
        <f t="shared" si="7"/>
        <v>1.1600000000000055E-2</v>
      </c>
      <c r="AB42" s="67">
        <f t="shared" si="8"/>
        <v>0.10157253112864839</v>
      </c>
      <c r="AC42" s="62"/>
      <c r="AD42" s="62">
        <f t="shared" si="18"/>
        <v>1</v>
      </c>
    </row>
    <row r="43" spans="1:30" x14ac:dyDescent="0.2">
      <c r="A43" s="96" t="s">
        <v>42</v>
      </c>
      <c r="B43" s="98">
        <v>98.496409999999997</v>
      </c>
      <c r="C43" s="98">
        <v>99.23742</v>
      </c>
      <c r="D43" s="65">
        <f t="shared" si="10"/>
        <v>145.88720761958817</v>
      </c>
      <c r="E43" s="62">
        <f t="shared" si="9"/>
        <v>-1</v>
      </c>
      <c r="F43" s="65">
        <f t="shared" si="11"/>
        <v>234.25319878099839</v>
      </c>
      <c r="G43" s="62">
        <f t="shared" si="4"/>
        <v>0</v>
      </c>
      <c r="H43" s="62">
        <f t="shared" si="5"/>
        <v>100</v>
      </c>
      <c r="I43" s="62" t="str">
        <f t="shared" si="6"/>
        <v>2001</v>
      </c>
      <c r="J43" s="62">
        <f t="shared" si="0"/>
        <v>6</v>
      </c>
      <c r="K43" s="66">
        <f>VLOOKUP(I43&amp;J43,CETES!F:G,2,)</f>
        <v>7.4333333333333335E-3</v>
      </c>
      <c r="L43" s="65">
        <v>6666.169922</v>
      </c>
      <c r="M43" s="62">
        <f t="shared" si="1"/>
        <v>100</v>
      </c>
      <c r="N43" s="67">
        <f t="shared" si="2"/>
        <v>1.0731705559452243E-2</v>
      </c>
      <c r="O43" s="67">
        <f t="shared" si="3"/>
        <v>8.9666666666665673E-3</v>
      </c>
      <c r="P43" s="63">
        <v>40</v>
      </c>
      <c r="Q43" s="67"/>
      <c r="R43" s="67"/>
      <c r="S43" s="68"/>
      <c r="T43" s="62"/>
      <c r="U43" s="67">
        <f t="shared" si="16"/>
        <v>0.18371519023387495</v>
      </c>
      <c r="V43" s="67">
        <f t="shared" si="17"/>
        <v>-4.0608340829026424E-2</v>
      </c>
      <c r="W43" s="67">
        <f t="shared" si="14"/>
        <v>7.9809920119248368E-2</v>
      </c>
      <c r="X43" s="67">
        <f t="shared" si="15"/>
        <v>0.17939594946106929</v>
      </c>
      <c r="Y43" s="67">
        <f t="shared" si="12"/>
        <v>3.3794803826999953E-2</v>
      </c>
      <c r="Z43" s="67">
        <f t="shared" si="13"/>
        <v>0.16380897024177687</v>
      </c>
      <c r="AA43" s="67">
        <f t="shared" si="7"/>
        <v>8.9666666666665673E-3</v>
      </c>
      <c r="AB43" s="67">
        <f t="shared" si="8"/>
        <v>1.0731705559452243E-2</v>
      </c>
      <c r="AC43" s="62"/>
      <c r="AD43" s="62">
        <f t="shared" si="18"/>
        <v>1</v>
      </c>
    </row>
    <row r="44" spans="1:30" x14ac:dyDescent="0.2">
      <c r="A44" s="96" t="s">
        <v>43</v>
      </c>
      <c r="B44" s="98">
        <v>98.529060000000001</v>
      </c>
      <c r="C44" s="98">
        <v>98.599260000000001</v>
      </c>
      <c r="D44" s="65">
        <f t="shared" si="10"/>
        <v>141.69037599808655</v>
      </c>
      <c r="E44" s="62">
        <f t="shared" si="9"/>
        <v>-1</v>
      </c>
      <c r="F44" s="65">
        <f t="shared" si="11"/>
        <v>235.99448089193714</v>
      </c>
      <c r="G44" s="62">
        <f t="shared" si="4"/>
        <v>0</v>
      </c>
      <c r="H44" s="62">
        <f t="shared" si="5"/>
        <v>100</v>
      </c>
      <c r="I44" s="62" t="str">
        <f t="shared" si="6"/>
        <v>2001</v>
      </c>
      <c r="J44" s="62">
        <f t="shared" si="0"/>
        <v>7</v>
      </c>
      <c r="K44" s="66">
        <f>VLOOKUP(I44&amp;J44,CETES!F:G,2,)</f>
        <v>7.8333333333333328E-3</v>
      </c>
      <c r="L44" s="65">
        <v>6474.3999020000001</v>
      </c>
      <c r="M44" s="62">
        <f t="shared" si="1"/>
        <v>100</v>
      </c>
      <c r="N44" s="67">
        <f t="shared" si="2"/>
        <v>-2.8767646526247637E-2</v>
      </c>
      <c r="O44" s="67">
        <f t="shared" si="3"/>
        <v>7.4333333333334028E-3</v>
      </c>
      <c r="P44" s="63">
        <v>41</v>
      </c>
      <c r="Q44" s="67"/>
      <c r="R44" s="67"/>
      <c r="S44" s="68"/>
      <c r="T44" s="62"/>
      <c r="U44" s="67">
        <f t="shared" si="16"/>
        <v>0.17744287106498158</v>
      </c>
      <c r="V44" s="67">
        <f t="shared" si="17"/>
        <v>-6.111264334176969E-3</v>
      </c>
      <c r="W44" s="67">
        <f t="shared" si="14"/>
        <v>7.212100019757206E-2</v>
      </c>
      <c r="X44" s="67">
        <f t="shared" si="15"/>
        <v>-3.4616923675402367E-3</v>
      </c>
      <c r="Y44" s="67">
        <f t="shared" si="12"/>
        <v>2.8257665388000008E-2</v>
      </c>
      <c r="Z44" s="67">
        <f t="shared" si="13"/>
        <v>8.1364550002087865E-2</v>
      </c>
      <c r="AA44" s="67">
        <f t="shared" si="7"/>
        <v>7.4333333333334028E-3</v>
      </c>
      <c r="AB44" s="67">
        <f t="shared" si="8"/>
        <v>-2.8767646526247637E-2</v>
      </c>
      <c r="AC44" s="62"/>
      <c r="AD44" s="62">
        <f t="shared" si="18"/>
        <v>1</v>
      </c>
    </row>
    <row r="45" spans="1:30" x14ac:dyDescent="0.2">
      <c r="A45" s="96" t="s">
        <v>44</v>
      </c>
      <c r="B45" s="98">
        <v>98.623149999999995</v>
      </c>
      <c r="C45" s="98">
        <v>98.312380000000005</v>
      </c>
      <c r="D45" s="65">
        <f t="shared" si="10"/>
        <v>138.10785508700698</v>
      </c>
      <c r="E45" s="62">
        <f t="shared" si="9"/>
        <v>1</v>
      </c>
      <c r="F45" s="65">
        <f t="shared" si="11"/>
        <v>237.84310432559064</v>
      </c>
      <c r="G45" s="62">
        <f t="shared" si="4"/>
        <v>25</v>
      </c>
      <c r="H45" s="62">
        <f t="shared" si="5"/>
        <v>75</v>
      </c>
      <c r="I45" s="62" t="str">
        <f t="shared" si="6"/>
        <v>2001</v>
      </c>
      <c r="J45" s="62">
        <f t="shared" si="0"/>
        <v>8</v>
      </c>
      <c r="K45" s="66">
        <f>VLOOKUP(I45&amp;J45,CETES!F:G,2,)</f>
        <v>6.3416666666666665E-3</v>
      </c>
      <c r="L45" s="65">
        <v>6310.7001950000003</v>
      </c>
      <c r="M45" s="62">
        <f t="shared" si="1"/>
        <v>100</v>
      </c>
      <c r="N45" s="67">
        <f t="shared" si="2"/>
        <v>-2.5284151346510297E-2</v>
      </c>
      <c r="O45" s="67">
        <f t="shared" si="3"/>
        <v>7.8333333333333588E-3</v>
      </c>
      <c r="P45" s="63">
        <v>42</v>
      </c>
      <c r="Q45" s="67"/>
      <c r="R45" s="67"/>
      <c r="S45" s="68"/>
      <c r="T45" s="62"/>
      <c r="U45" s="67">
        <f t="shared" si="16"/>
        <v>0.17008028550791576</v>
      </c>
      <c r="V45" s="67">
        <f t="shared" si="17"/>
        <v>-5.313266350049195E-2</v>
      </c>
      <c r="W45" s="67">
        <f t="shared" si="14"/>
        <v>6.4358767413885687E-2</v>
      </c>
      <c r="X45" s="67">
        <f t="shared" si="15"/>
        <v>4.6186252295841834E-2</v>
      </c>
      <c r="Y45" s="67">
        <f t="shared" si="12"/>
        <v>2.4428974331296205E-2</v>
      </c>
      <c r="Z45" s="67">
        <f t="shared" si="13"/>
        <v>-4.3164988891695066E-2</v>
      </c>
      <c r="AA45" s="67">
        <f t="shared" si="7"/>
        <v>7.8333333333333588E-3</v>
      </c>
      <c r="AB45" s="67">
        <f t="shared" si="8"/>
        <v>-2.5284151346510297E-2</v>
      </c>
      <c r="AC45" s="62"/>
      <c r="AD45" s="62">
        <f t="shared" si="18"/>
        <v>1</v>
      </c>
    </row>
    <row r="46" spans="1:30" x14ac:dyDescent="0.2">
      <c r="A46" s="96" t="s">
        <v>45</v>
      </c>
      <c r="B46" s="98">
        <v>98.831540000000004</v>
      </c>
      <c r="C46" s="98">
        <v>97.951660000000004</v>
      </c>
      <c r="D46" s="65">
        <f t="shared" si="10"/>
        <v>118.25469210158001</v>
      </c>
      <c r="E46" s="62">
        <f t="shared" si="9"/>
        <v>1</v>
      </c>
      <c r="F46" s="65">
        <f t="shared" si="11"/>
        <v>230.42679065211615</v>
      </c>
      <c r="G46" s="62">
        <f t="shared" si="4"/>
        <v>50</v>
      </c>
      <c r="H46" s="62">
        <f t="shared" si="5"/>
        <v>50</v>
      </c>
      <c r="I46" s="62" t="str">
        <f t="shared" si="6"/>
        <v>2001</v>
      </c>
      <c r="J46" s="62">
        <f t="shared" si="0"/>
        <v>9</v>
      </c>
      <c r="K46" s="66">
        <f>VLOOKUP(I46&amp;J46,CETES!F:G,2,)</f>
        <v>8.0583333333333323E-3</v>
      </c>
      <c r="L46" s="65">
        <v>5403.5297849999997</v>
      </c>
      <c r="M46" s="62">
        <f t="shared" si="1"/>
        <v>100</v>
      </c>
      <c r="N46" s="67">
        <f t="shared" si="2"/>
        <v>-0.14375114994668203</v>
      </c>
      <c r="O46" s="67">
        <f t="shared" si="3"/>
        <v>-3.1181537486670519E-2</v>
      </c>
      <c r="P46" s="63">
        <v>43</v>
      </c>
      <c r="Q46" s="67"/>
      <c r="R46" s="67"/>
      <c r="S46" s="68"/>
      <c r="T46" s="62"/>
      <c r="U46" s="67">
        <f t="shared" si="16"/>
        <v>0.12093812357754019</v>
      </c>
      <c r="V46" s="67">
        <f t="shared" si="17"/>
        <v>-0.14697631174515646</v>
      </c>
      <c r="W46" s="67">
        <f t="shared" si="14"/>
        <v>1.6908285898772801E-2</v>
      </c>
      <c r="X46" s="67">
        <f t="shared" si="15"/>
        <v>-5.6628242553877883E-2</v>
      </c>
      <c r="Y46" s="67">
        <f t="shared" si="12"/>
        <v>-1.6334496812824839E-2</v>
      </c>
      <c r="Z46" s="67">
        <f t="shared" si="13"/>
        <v>-0.1894101338210683</v>
      </c>
      <c r="AA46" s="67">
        <f t="shared" si="7"/>
        <v>-3.1181537486670519E-2</v>
      </c>
      <c r="AB46" s="67">
        <f t="shared" si="8"/>
        <v>-0.14375114994668203</v>
      </c>
      <c r="AC46" s="62"/>
      <c r="AD46" s="62">
        <f t="shared" si="18"/>
        <v>1</v>
      </c>
    </row>
    <row r="47" spans="1:30" x14ac:dyDescent="0.2">
      <c r="A47" s="96" t="s">
        <v>46</v>
      </c>
      <c r="B47" s="98">
        <v>99.08193</v>
      </c>
      <c r="C47" s="98">
        <v>97.374210000000005</v>
      </c>
      <c r="D47" s="65">
        <f t="shared" si="10"/>
        <v>121.17652553405249</v>
      </c>
      <c r="E47" s="62">
        <f t="shared" si="9"/>
        <v>1</v>
      </c>
      <c r="F47" s="65">
        <f t="shared" si="11"/>
        <v>234.20190775787452</v>
      </c>
      <c r="G47" s="62">
        <f t="shared" si="4"/>
        <v>75</v>
      </c>
      <c r="H47" s="62">
        <f t="shared" si="5"/>
        <v>25</v>
      </c>
      <c r="I47" s="62" t="str">
        <f t="shared" si="6"/>
        <v>2001</v>
      </c>
      <c r="J47" s="62">
        <f t="shared" si="0"/>
        <v>10</v>
      </c>
      <c r="K47" s="66">
        <f>VLOOKUP(I47&amp;J47,CETES!F:G,2,)</f>
        <v>5.8500000000000002E-3</v>
      </c>
      <c r="L47" s="65">
        <v>5537.0400390000004</v>
      </c>
      <c r="M47" s="62">
        <f t="shared" si="1"/>
        <v>100</v>
      </c>
      <c r="N47" s="67">
        <f t="shared" si="2"/>
        <v>2.4707970403091029E-2</v>
      </c>
      <c r="O47" s="67">
        <f t="shared" si="3"/>
        <v>1.6383151868212265E-2</v>
      </c>
      <c r="P47" s="63">
        <v>44</v>
      </c>
      <c r="Q47" s="67"/>
      <c r="R47" s="67"/>
      <c r="S47" s="68"/>
      <c r="T47" s="62"/>
      <c r="U47" s="67">
        <f t="shared" si="16"/>
        <v>0.12522789747341645</v>
      </c>
      <c r="V47" s="67">
        <f t="shared" si="17"/>
        <v>-0.13405817792738239</v>
      </c>
      <c r="W47" s="67">
        <f t="shared" si="14"/>
        <v>2.044719855461441E-2</v>
      </c>
      <c r="X47" s="67">
        <f t="shared" si="15"/>
        <v>-7.5194782412626782E-2</v>
      </c>
      <c r="Y47" s="67">
        <f t="shared" si="12"/>
        <v>-7.5958265095337207E-3</v>
      </c>
      <c r="Z47" s="67">
        <f t="shared" si="13"/>
        <v>-0.1447794200525736</v>
      </c>
      <c r="AA47" s="67">
        <f t="shared" si="7"/>
        <v>1.6383151868212265E-2</v>
      </c>
      <c r="AB47" s="67">
        <f t="shared" si="8"/>
        <v>2.4707970403091029E-2</v>
      </c>
      <c r="AC47" s="62"/>
      <c r="AD47" s="62">
        <f t="shared" si="18"/>
        <v>1</v>
      </c>
    </row>
    <row r="48" spans="1:30" x14ac:dyDescent="0.2">
      <c r="A48" s="96" t="s">
        <v>47</v>
      </c>
      <c r="B48" s="98">
        <v>99.28049</v>
      </c>
      <c r="C48" s="98">
        <v>96.674639999999997</v>
      </c>
      <c r="D48" s="65">
        <f t="shared" si="10"/>
        <v>127.64980529384181</v>
      </c>
      <c r="E48" s="62">
        <f t="shared" si="9"/>
        <v>1</v>
      </c>
      <c r="F48" s="65">
        <f t="shared" si="11"/>
        <v>243.92777062924699</v>
      </c>
      <c r="G48" s="62">
        <f t="shared" si="4"/>
        <v>100</v>
      </c>
      <c r="H48" s="62">
        <f t="shared" si="5"/>
        <v>0</v>
      </c>
      <c r="I48" s="62" t="str">
        <f t="shared" si="6"/>
        <v>2001</v>
      </c>
      <c r="J48" s="62">
        <f t="shared" si="0"/>
        <v>11</v>
      </c>
      <c r="K48" s="66">
        <f>VLOOKUP(I48&amp;J48,CETES!F:G,2,)</f>
        <v>5.8333333333333336E-3</v>
      </c>
      <c r="L48" s="65">
        <v>5832.830078</v>
      </c>
      <c r="M48" s="62">
        <f t="shared" si="1"/>
        <v>100</v>
      </c>
      <c r="N48" s="67">
        <f t="shared" si="2"/>
        <v>5.3420245639657526E-2</v>
      </c>
      <c r="O48" s="67">
        <f t="shared" si="3"/>
        <v>4.1527684229743178E-2</v>
      </c>
      <c r="P48" s="63">
        <v>45</v>
      </c>
      <c r="Q48" s="67"/>
      <c r="R48" s="67"/>
      <c r="S48" s="68"/>
      <c r="T48" s="62"/>
      <c r="U48" s="67">
        <f t="shared" si="16"/>
        <v>0.15739215500240999</v>
      </c>
      <c r="V48" s="67">
        <f t="shared" si="17"/>
        <v>3.1879001231257531E-2</v>
      </c>
      <c r="W48" s="67">
        <f t="shared" si="14"/>
        <v>5.0636622765239947E-2</v>
      </c>
      <c r="X48" s="67">
        <f t="shared" si="15"/>
        <v>-0.11562015940831982</v>
      </c>
      <c r="Y48" s="67">
        <f t="shared" si="12"/>
        <v>2.5582689567181571E-2</v>
      </c>
      <c r="Z48" s="67">
        <f t="shared" si="13"/>
        <v>-7.5723786938669546E-2</v>
      </c>
      <c r="AA48" s="67">
        <f t="shared" si="7"/>
        <v>4.1527684229743178E-2</v>
      </c>
      <c r="AB48" s="67">
        <f t="shared" si="8"/>
        <v>5.3420245639657526E-2</v>
      </c>
      <c r="AC48" s="62"/>
      <c r="AD48" s="62">
        <f t="shared" si="18"/>
        <v>1</v>
      </c>
    </row>
    <row r="49" spans="1:30" x14ac:dyDescent="0.2">
      <c r="A49" s="96" t="s">
        <v>48</v>
      </c>
      <c r="B49" s="98">
        <v>99.483050000000006</v>
      </c>
      <c r="C49" s="98">
        <v>96.007739999999998</v>
      </c>
      <c r="D49" s="65">
        <f t="shared" si="10"/>
        <v>139.4555066675361</v>
      </c>
      <c r="E49" s="62">
        <f t="shared" si="9"/>
        <v>1</v>
      </c>
      <c r="F49" s="65">
        <f t="shared" si="11"/>
        <v>266.48744794462488</v>
      </c>
      <c r="G49" s="62">
        <f t="shared" si="4"/>
        <v>100</v>
      </c>
      <c r="H49" s="62">
        <f t="shared" si="5"/>
        <v>0</v>
      </c>
      <c r="I49" s="62" t="str">
        <f t="shared" si="6"/>
        <v>2001</v>
      </c>
      <c r="J49" s="62">
        <f t="shared" si="0"/>
        <v>12</v>
      </c>
      <c r="K49" s="66">
        <f>VLOOKUP(I49&amp;J49,CETES!F:G,2,)</f>
        <v>5.6250000000000007E-3</v>
      </c>
      <c r="L49" s="65">
        <v>6372.2797849999997</v>
      </c>
      <c r="M49" s="62">
        <f t="shared" si="1"/>
        <v>100</v>
      </c>
      <c r="N49" s="67">
        <f t="shared" si="2"/>
        <v>9.2485071532371732E-2</v>
      </c>
      <c r="O49" s="67">
        <f t="shared" si="3"/>
        <v>9.2485071532371732E-2</v>
      </c>
      <c r="P49" s="63">
        <v>46</v>
      </c>
      <c r="Q49" s="67"/>
      <c r="R49" s="67"/>
      <c r="S49" s="68"/>
      <c r="T49" s="62"/>
      <c r="U49" s="67">
        <f t="shared" si="16"/>
        <v>0.24690425558899198</v>
      </c>
      <c r="V49" s="67">
        <f t="shared" si="17"/>
        <v>0.12740014959097423</v>
      </c>
      <c r="W49" s="67">
        <f t="shared" si="14"/>
        <v>0.13760430735360862</v>
      </c>
      <c r="X49" s="67">
        <f t="shared" si="15"/>
        <v>-4.4086805532827844E-2</v>
      </c>
      <c r="Y49" s="67">
        <f t="shared" si="12"/>
        <v>0.15649507242823524</v>
      </c>
      <c r="Z49" s="67">
        <f t="shared" si="13"/>
        <v>0.17928095865950699</v>
      </c>
      <c r="AA49" s="67">
        <f t="shared" si="7"/>
        <v>9.2485071532371732E-2</v>
      </c>
      <c r="AB49" s="67">
        <f t="shared" si="8"/>
        <v>9.2485071532371732E-2</v>
      </c>
      <c r="AC49" s="62"/>
      <c r="AD49" s="62">
        <f t="shared" si="18"/>
        <v>1</v>
      </c>
    </row>
    <row r="50" spans="1:30" x14ac:dyDescent="0.2">
      <c r="A50" s="96" t="s">
        <v>49</v>
      </c>
      <c r="B50" s="98">
        <v>99.687160000000006</v>
      </c>
      <c r="C50" s="98">
        <v>95.824879999999993</v>
      </c>
      <c r="D50" s="65">
        <f t="shared" si="10"/>
        <v>151.61444096778899</v>
      </c>
      <c r="E50" s="62">
        <f t="shared" si="9"/>
        <v>1</v>
      </c>
      <c r="F50" s="65">
        <f t="shared" si="11"/>
        <v>289.72212292325764</v>
      </c>
      <c r="G50" s="62">
        <f t="shared" si="4"/>
        <v>100</v>
      </c>
      <c r="H50" s="62">
        <f t="shared" si="5"/>
        <v>0</v>
      </c>
      <c r="I50" s="62" t="str">
        <f t="shared" si="6"/>
        <v>2002</v>
      </c>
      <c r="J50" s="62">
        <f t="shared" si="0"/>
        <v>1</v>
      </c>
      <c r="K50" s="66">
        <f>VLOOKUP(I50&amp;J50,CETES!F:G,2,)</f>
        <v>6.541666666666667E-3</v>
      </c>
      <c r="L50" s="65">
        <v>6927.8701170000004</v>
      </c>
      <c r="M50" s="62">
        <f t="shared" si="1"/>
        <v>100</v>
      </c>
      <c r="N50" s="67">
        <f t="shared" si="2"/>
        <v>8.7188628049231331E-2</v>
      </c>
      <c r="O50" s="67">
        <f t="shared" si="3"/>
        <v>8.7188628049231331E-2</v>
      </c>
      <c r="P50" s="63">
        <v>47</v>
      </c>
      <c r="Q50" s="67"/>
      <c r="R50" s="67"/>
      <c r="S50" s="68"/>
      <c r="T50" s="62"/>
      <c r="U50" s="67">
        <f t="shared" si="16"/>
        <v>0.33549861448431395</v>
      </c>
      <c r="V50" s="67">
        <f t="shared" si="17"/>
        <v>6.633635030174756E-2</v>
      </c>
      <c r="W50" s="67">
        <f t="shared" si="14"/>
        <v>0.22766482431393209</v>
      </c>
      <c r="X50" s="67">
        <f t="shared" si="15"/>
        <v>7.0040501338188843E-2</v>
      </c>
      <c r="Y50" s="67">
        <f t="shared" si="12"/>
        <v>0.23706132753957632</v>
      </c>
      <c r="Z50" s="67">
        <f t="shared" si="13"/>
        <v>0.25118656686672369</v>
      </c>
      <c r="AA50" s="67">
        <f t="shared" si="7"/>
        <v>8.7188628049231331E-2</v>
      </c>
      <c r="AB50" s="67">
        <f t="shared" si="8"/>
        <v>8.7188628049231331E-2</v>
      </c>
      <c r="AC50" s="62"/>
      <c r="AD50" s="62">
        <f t="shared" si="18"/>
        <v>1</v>
      </c>
    </row>
    <row r="51" spans="1:30" x14ac:dyDescent="0.2">
      <c r="A51" s="96" t="s">
        <v>50</v>
      </c>
      <c r="B51" s="98">
        <v>99.940399999999997</v>
      </c>
      <c r="C51" s="98">
        <v>96.043260000000004</v>
      </c>
      <c r="D51" s="65">
        <f t="shared" si="10"/>
        <v>147.38127731066768</v>
      </c>
      <c r="E51" s="62">
        <f t="shared" si="9"/>
        <v>1</v>
      </c>
      <c r="F51" s="65">
        <f t="shared" si="11"/>
        <v>281.63291220167918</v>
      </c>
      <c r="G51" s="62">
        <f t="shared" si="4"/>
        <v>100</v>
      </c>
      <c r="H51" s="62">
        <f t="shared" si="5"/>
        <v>0</v>
      </c>
      <c r="I51" s="62" t="str">
        <f t="shared" si="6"/>
        <v>2002</v>
      </c>
      <c r="J51" s="62">
        <f t="shared" si="0"/>
        <v>2</v>
      </c>
      <c r="K51" s="66">
        <f>VLOOKUP(I51&amp;J51,CETES!F:G,2,)</f>
        <v>6.0666666666666673E-3</v>
      </c>
      <c r="L51" s="65">
        <v>6734.4399409999996</v>
      </c>
      <c r="M51" s="62">
        <f t="shared" si="1"/>
        <v>100</v>
      </c>
      <c r="N51" s="67">
        <f t="shared" si="2"/>
        <v>-2.7920583488618034E-2</v>
      </c>
      <c r="O51" s="67">
        <f t="shared" si="3"/>
        <v>-2.7920583488618034E-2</v>
      </c>
      <c r="P51" s="63">
        <v>48</v>
      </c>
      <c r="Q51" s="67"/>
      <c r="R51" s="67"/>
      <c r="S51" s="68"/>
      <c r="T51" s="62"/>
      <c r="U51" s="67">
        <f t="shared" si="16"/>
        <v>0.27945602107737844</v>
      </c>
      <c r="V51" s="67">
        <f t="shared" si="17"/>
        <v>0.11643371820584791</v>
      </c>
      <c r="W51" s="67">
        <f t="shared" si="14"/>
        <v>0.18411216083079429</v>
      </c>
      <c r="X51" s="67">
        <f t="shared" si="15"/>
        <v>6.7146233049659054E-2</v>
      </c>
      <c r="Y51" s="67">
        <f t="shared" si="12"/>
        <v>0.15457502634967035</v>
      </c>
      <c r="Z51" s="67">
        <f t="shared" si="13"/>
        <v>0.15457502634967035</v>
      </c>
      <c r="AA51" s="67">
        <f t="shared" si="7"/>
        <v>-2.7920583488618034E-2</v>
      </c>
      <c r="AB51" s="67">
        <f t="shared" si="8"/>
        <v>-2.7920583488618034E-2</v>
      </c>
      <c r="AC51" s="62"/>
      <c r="AD51" s="62">
        <f t="shared" si="18"/>
        <v>1</v>
      </c>
    </row>
    <row r="52" spans="1:30" x14ac:dyDescent="0.2">
      <c r="A52" s="96" t="s">
        <v>51</v>
      </c>
      <c r="B52" s="98">
        <v>100.1339</v>
      </c>
      <c r="C52" s="98">
        <v>96.739649999999997</v>
      </c>
      <c r="D52" s="65">
        <f t="shared" si="10"/>
        <v>161.1121814875024</v>
      </c>
      <c r="E52" s="62">
        <f t="shared" si="9"/>
        <v>1</v>
      </c>
      <c r="F52" s="65">
        <f t="shared" si="11"/>
        <v>307.87148606294846</v>
      </c>
      <c r="G52" s="62">
        <f t="shared" si="4"/>
        <v>100</v>
      </c>
      <c r="H52" s="62">
        <f t="shared" si="5"/>
        <v>0</v>
      </c>
      <c r="I52" s="62" t="str">
        <f t="shared" si="6"/>
        <v>2002</v>
      </c>
      <c r="J52" s="62">
        <f t="shared" si="0"/>
        <v>3</v>
      </c>
      <c r="K52" s="66">
        <f>VLOOKUP(I52&amp;J52,CETES!F:G,2,)</f>
        <v>6.2333333333333338E-3</v>
      </c>
      <c r="L52" s="65">
        <v>7361.8598629999997</v>
      </c>
      <c r="M52" s="62">
        <f t="shared" si="1"/>
        <v>100</v>
      </c>
      <c r="N52" s="67">
        <f t="shared" si="2"/>
        <v>9.3165864941522347E-2</v>
      </c>
      <c r="O52" s="67">
        <f t="shared" si="3"/>
        <v>9.3165864941522347E-2</v>
      </c>
      <c r="P52" s="63">
        <v>49</v>
      </c>
      <c r="Q52" s="67"/>
      <c r="R52" s="67"/>
      <c r="S52" s="68"/>
      <c r="T52" s="62"/>
      <c r="U52" s="67">
        <f t="shared" si="16"/>
        <v>0.37773897778958587</v>
      </c>
      <c r="V52" s="67">
        <f t="shared" si="17"/>
        <v>0.28526554925437098</v>
      </c>
      <c r="W52" s="67">
        <f t="shared" si="14"/>
        <v>0.33609241005206481</v>
      </c>
      <c r="X52" s="67">
        <f t="shared" si="15"/>
        <v>0.3624168193606061</v>
      </c>
      <c r="Y52" s="67">
        <f t="shared" si="12"/>
        <v>0.15529451175847897</v>
      </c>
      <c r="Z52" s="67">
        <f t="shared" si="13"/>
        <v>0.15529451175847897</v>
      </c>
      <c r="AA52" s="67">
        <f t="shared" si="7"/>
        <v>9.3165864941522347E-2</v>
      </c>
      <c r="AB52" s="67">
        <f t="shared" si="8"/>
        <v>9.3165864941522347E-2</v>
      </c>
      <c r="AC52" s="62"/>
      <c r="AD52" s="62">
        <f t="shared" si="18"/>
        <v>1</v>
      </c>
    </row>
    <row r="53" spans="1:30" x14ac:dyDescent="0.2">
      <c r="A53" s="96" t="s">
        <v>52</v>
      </c>
      <c r="B53" s="98">
        <v>100.2801</v>
      </c>
      <c r="C53" s="98">
        <v>97.648910000000001</v>
      </c>
      <c r="D53" s="65">
        <f t="shared" si="10"/>
        <v>163.71384414670555</v>
      </c>
      <c r="E53" s="62">
        <f t="shared" si="9"/>
        <v>1</v>
      </c>
      <c r="F53" s="65">
        <f t="shared" si="11"/>
        <v>312.84303906240609</v>
      </c>
      <c r="G53" s="62">
        <f t="shared" si="4"/>
        <v>100</v>
      </c>
      <c r="H53" s="62">
        <f t="shared" si="5"/>
        <v>0</v>
      </c>
      <c r="I53" s="62" t="str">
        <f t="shared" si="6"/>
        <v>2002</v>
      </c>
      <c r="J53" s="62">
        <f t="shared" si="0"/>
        <v>4</v>
      </c>
      <c r="K53" s="66">
        <f>VLOOKUP(I53&amp;J53,CETES!F:G,2,)</f>
        <v>4.4000000000000003E-3</v>
      </c>
      <c r="L53" s="65">
        <v>7480.7402339999999</v>
      </c>
      <c r="M53" s="62">
        <f t="shared" si="1"/>
        <v>100</v>
      </c>
      <c r="N53" s="67">
        <f t="shared" si="2"/>
        <v>1.6148143704484363E-2</v>
      </c>
      <c r="O53" s="67">
        <f t="shared" si="3"/>
        <v>1.6148143704484363E-2</v>
      </c>
      <c r="P53" s="63">
        <v>50</v>
      </c>
      <c r="Q53" s="67"/>
      <c r="R53" s="67"/>
      <c r="S53" s="68"/>
      <c r="T53" s="62"/>
      <c r="U53" s="67">
        <f t="shared" si="16"/>
        <v>0.38062365798693465</v>
      </c>
      <c r="V53" s="67">
        <f t="shared" si="17"/>
        <v>0.24944510985844914</v>
      </c>
      <c r="W53" s="67">
        <f t="shared" si="14"/>
        <v>0.33578347869750624</v>
      </c>
      <c r="X53" s="67">
        <f t="shared" si="15"/>
        <v>0.3510359653008821</v>
      </c>
      <c r="Y53" s="67">
        <f t="shared" si="12"/>
        <v>7.9803764744857952E-2</v>
      </c>
      <c r="Z53" s="67">
        <f t="shared" si="13"/>
        <v>7.9803764744857952E-2</v>
      </c>
      <c r="AA53" s="67">
        <f t="shared" si="7"/>
        <v>1.6148143704484363E-2</v>
      </c>
      <c r="AB53" s="67">
        <f t="shared" si="8"/>
        <v>1.6148143704484363E-2</v>
      </c>
      <c r="AC53" s="62"/>
      <c r="AD53" s="62">
        <f t="shared" si="18"/>
        <v>1</v>
      </c>
    </row>
    <row r="54" spans="1:30" x14ac:dyDescent="0.2">
      <c r="A54" s="96" t="s">
        <v>53</v>
      </c>
      <c r="B54" s="98">
        <v>100.34650000000001</v>
      </c>
      <c r="C54" s="98">
        <v>98.51146</v>
      </c>
      <c r="D54" s="65">
        <f t="shared" si="10"/>
        <v>153.8854179500089</v>
      </c>
      <c r="E54" s="62">
        <f t="shared" si="9"/>
        <v>1</v>
      </c>
      <c r="F54" s="65">
        <f t="shared" si="11"/>
        <v>294.06176410914173</v>
      </c>
      <c r="G54" s="62">
        <f t="shared" si="4"/>
        <v>100</v>
      </c>
      <c r="H54" s="62">
        <f t="shared" si="5"/>
        <v>0</v>
      </c>
      <c r="I54" s="62" t="str">
        <f t="shared" si="6"/>
        <v>2002</v>
      </c>
      <c r="J54" s="62">
        <f t="shared" si="0"/>
        <v>5</v>
      </c>
      <c r="K54" s="66">
        <f>VLOOKUP(I54&amp;J54,CETES!F:G,2,)</f>
        <v>5.7749999999999998E-3</v>
      </c>
      <c r="L54" s="65">
        <v>7031.6401370000003</v>
      </c>
      <c r="M54" s="62">
        <f t="shared" si="1"/>
        <v>100</v>
      </c>
      <c r="N54" s="67">
        <f t="shared" si="2"/>
        <v>-6.0034178831506191E-2</v>
      </c>
      <c r="O54" s="67">
        <f t="shared" si="3"/>
        <v>-6.0034178831506191E-2</v>
      </c>
      <c r="P54" s="63">
        <v>51</v>
      </c>
      <c r="Q54" s="67"/>
      <c r="R54" s="67"/>
      <c r="S54" s="68"/>
      <c r="T54" s="62"/>
      <c r="U54" s="67">
        <f t="shared" si="16"/>
        <v>0.28126412914376542</v>
      </c>
      <c r="V54" s="67">
        <f t="shared" si="17"/>
        <v>6.6144684535437426E-2</v>
      </c>
      <c r="W54" s="67">
        <f t="shared" si="14"/>
        <v>0.20552802721300178</v>
      </c>
      <c r="X54" s="67">
        <f t="shared" si="15"/>
        <v>0.20552802721300201</v>
      </c>
      <c r="Y54" s="67">
        <f t="shared" si="12"/>
        <v>4.413139007901945E-2</v>
      </c>
      <c r="Z54" s="67">
        <f t="shared" si="13"/>
        <v>4.4131390079019672E-2</v>
      </c>
      <c r="AA54" s="67">
        <f t="shared" si="7"/>
        <v>-6.0034178831506191E-2</v>
      </c>
      <c r="AB54" s="67">
        <f t="shared" si="8"/>
        <v>-6.0034178831506191E-2</v>
      </c>
      <c r="AC54" s="62"/>
      <c r="AD54" s="62">
        <f t="shared" si="18"/>
        <v>1</v>
      </c>
    </row>
    <row r="55" spans="1:30" x14ac:dyDescent="0.2">
      <c r="A55" s="96" t="s">
        <v>54</v>
      </c>
      <c r="B55" s="98">
        <v>100.2062</v>
      </c>
      <c r="C55" s="98">
        <v>99.031679999999994</v>
      </c>
      <c r="D55" s="65">
        <f t="shared" si="10"/>
        <v>141.39603303646234</v>
      </c>
      <c r="E55" s="62">
        <f t="shared" si="9"/>
        <v>1</v>
      </c>
      <c r="F55" s="65">
        <f t="shared" si="11"/>
        <v>270.1956265033765</v>
      </c>
      <c r="G55" s="62">
        <f t="shared" si="4"/>
        <v>100</v>
      </c>
      <c r="H55" s="62">
        <f t="shared" si="5"/>
        <v>0</v>
      </c>
      <c r="I55" s="62" t="str">
        <f t="shared" si="6"/>
        <v>2002</v>
      </c>
      <c r="J55" s="62">
        <f t="shared" si="0"/>
        <v>6</v>
      </c>
      <c r="K55" s="66">
        <f>VLOOKUP(I55&amp;J55,CETES!F:G,2,)</f>
        <v>6.7166666666666668E-3</v>
      </c>
      <c r="L55" s="65">
        <v>6460.9501950000003</v>
      </c>
      <c r="M55" s="62">
        <f t="shared" si="1"/>
        <v>100</v>
      </c>
      <c r="N55" s="67">
        <f t="shared" si="2"/>
        <v>-8.11602884790803E-2</v>
      </c>
      <c r="O55" s="67">
        <f t="shared" si="3"/>
        <v>-8.1160288479080411E-2</v>
      </c>
      <c r="P55" s="63">
        <v>52</v>
      </c>
      <c r="Q55" s="67"/>
      <c r="R55" s="67"/>
      <c r="S55" s="68"/>
      <c r="T55" s="62"/>
      <c r="U55" s="67">
        <f t="shared" si="16"/>
        <v>0.16377655476923647</v>
      </c>
      <c r="V55" s="67">
        <f t="shared" si="17"/>
        <v>-3.0785252911529337E-2</v>
      </c>
      <c r="W55" s="67">
        <f t="shared" si="14"/>
        <v>1.3915021466685218E-2</v>
      </c>
      <c r="X55" s="67">
        <f t="shared" si="15"/>
        <v>1.391502146668544E-2</v>
      </c>
      <c r="Y55" s="67">
        <f t="shared" si="12"/>
        <v>-0.12237528080748805</v>
      </c>
      <c r="Z55" s="67">
        <f t="shared" si="13"/>
        <v>-0.12237528080748794</v>
      </c>
      <c r="AA55" s="67">
        <f t="shared" si="7"/>
        <v>-8.1160288479080411E-2</v>
      </c>
      <c r="AB55" s="67">
        <f t="shared" si="8"/>
        <v>-8.11602884790803E-2</v>
      </c>
      <c r="AC55" s="62"/>
      <c r="AD55" s="62">
        <f t="shared" si="18"/>
        <v>1</v>
      </c>
    </row>
    <row r="56" spans="1:30" x14ac:dyDescent="0.2">
      <c r="A56" s="96" t="s">
        <v>55</v>
      </c>
      <c r="B56" s="98">
        <v>99.880250000000004</v>
      </c>
      <c r="C56" s="98">
        <v>99.144499999999994</v>
      </c>
      <c r="D56" s="65">
        <f t="shared" si="10"/>
        <v>131.78622955203096</v>
      </c>
      <c r="E56" s="62">
        <f t="shared" si="9"/>
        <v>1</v>
      </c>
      <c r="F56" s="65">
        <f t="shared" si="11"/>
        <v>251.83212070133825</v>
      </c>
      <c r="G56" s="62">
        <f t="shared" si="4"/>
        <v>100</v>
      </c>
      <c r="H56" s="62">
        <f t="shared" si="5"/>
        <v>0</v>
      </c>
      <c r="I56" s="62" t="str">
        <f t="shared" si="6"/>
        <v>2002</v>
      </c>
      <c r="J56" s="62">
        <f t="shared" si="0"/>
        <v>7</v>
      </c>
      <c r="K56" s="66">
        <f>VLOOKUP(I56&amp;J56,CETES!F:G,2,)</f>
        <v>5.6833333333333328E-3</v>
      </c>
      <c r="L56" s="65">
        <v>6021.8398440000001</v>
      </c>
      <c r="M56" s="62">
        <f t="shared" si="1"/>
        <v>100</v>
      </c>
      <c r="N56" s="67">
        <f t="shared" si="2"/>
        <v>-6.7963741825439072E-2</v>
      </c>
      <c r="O56" s="67">
        <f t="shared" si="3"/>
        <v>-6.7963741825439072E-2</v>
      </c>
      <c r="P56" s="63">
        <v>53</v>
      </c>
      <c r="Q56" s="67"/>
      <c r="R56" s="67"/>
      <c r="S56" s="68"/>
      <c r="T56" s="62"/>
      <c r="U56" s="67">
        <f t="shared" si="16"/>
        <v>7.5042398617464645E-2</v>
      </c>
      <c r="V56" s="67">
        <f t="shared" si="17"/>
        <v>-6.9899923521900442E-2</v>
      </c>
      <c r="W56" s="67">
        <f t="shared" si="14"/>
        <v>-0.13078049352812382</v>
      </c>
      <c r="X56" s="67">
        <f t="shared" si="15"/>
        <v>-0.13078049352812371</v>
      </c>
      <c r="Y56" s="67">
        <f t="shared" si="12"/>
        <v>-0.19502085948250025</v>
      </c>
      <c r="Z56" s="67">
        <f t="shared" si="13"/>
        <v>-0.19502085948250025</v>
      </c>
      <c r="AA56" s="67">
        <f t="shared" si="7"/>
        <v>-6.7963741825439072E-2</v>
      </c>
      <c r="AB56" s="67">
        <f t="shared" si="8"/>
        <v>-6.7963741825439072E-2</v>
      </c>
      <c r="AC56" s="62"/>
      <c r="AD56" s="62">
        <f t="shared" si="18"/>
        <v>1</v>
      </c>
    </row>
    <row r="57" spans="1:30" x14ac:dyDescent="0.2">
      <c r="A57" s="96" t="s">
        <v>56</v>
      </c>
      <c r="B57" s="98">
        <v>99.617069999999998</v>
      </c>
      <c r="C57" s="98">
        <v>98.942329999999998</v>
      </c>
      <c r="D57" s="65">
        <f t="shared" si="10"/>
        <v>136.04478288886693</v>
      </c>
      <c r="E57" s="62">
        <f t="shared" si="9"/>
        <v>1</v>
      </c>
      <c r="F57" s="65">
        <f t="shared" si="11"/>
        <v>259.96984891149049</v>
      </c>
      <c r="G57" s="62">
        <f t="shared" si="4"/>
        <v>100</v>
      </c>
      <c r="H57" s="62">
        <f t="shared" si="5"/>
        <v>0</v>
      </c>
      <c r="I57" s="62" t="str">
        <f t="shared" si="6"/>
        <v>2002</v>
      </c>
      <c r="J57" s="62">
        <f t="shared" si="0"/>
        <v>8</v>
      </c>
      <c r="K57" s="66">
        <f>VLOOKUP(I57&amp;J57,CETES!F:G,2,)</f>
        <v>5.5750000000000001E-3</v>
      </c>
      <c r="L57" s="65">
        <v>6216.4301759999998</v>
      </c>
      <c r="M57" s="62">
        <f t="shared" si="1"/>
        <v>100</v>
      </c>
      <c r="N57" s="67">
        <f t="shared" si="2"/>
        <v>3.2314099517921413E-2</v>
      </c>
      <c r="O57" s="67">
        <f t="shared" si="3"/>
        <v>3.2314099517921413E-2</v>
      </c>
      <c r="P57" s="63">
        <v>54</v>
      </c>
      <c r="Q57" s="67"/>
      <c r="R57" s="67"/>
      <c r="S57" s="68"/>
      <c r="T57" s="62"/>
      <c r="U57" s="67">
        <f t="shared" si="16"/>
        <v>0.10159291831291495</v>
      </c>
      <c r="V57" s="67">
        <f t="shared" si="17"/>
        <v>-1.493812351832069E-2</v>
      </c>
      <c r="W57" s="67">
        <f t="shared" si="14"/>
        <v>-7.6919501775686072E-2</v>
      </c>
      <c r="X57" s="67">
        <f t="shared" si="15"/>
        <v>-7.6919501775685961E-2</v>
      </c>
      <c r="Y57" s="67">
        <f t="shared" si="12"/>
        <v>-0.1159345394697352</v>
      </c>
      <c r="Z57" s="67">
        <f t="shared" si="13"/>
        <v>-0.1159345394697352</v>
      </c>
      <c r="AA57" s="67">
        <f t="shared" si="7"/>
        <v>3.2314099517921413E-2</v>
      </c>
      <c r="AB57" s="67">
        <f t="shared" si="8"/>
        <v>3.2314099517921413E-2</v>
      </c>
      <c r="AC57" s="62"/>
      <c r="AD57" s="62">
        <f t="shared" si="18"/>
        <v>1</v>
      </c>
    </row>
    <row r="58" spans="1:30" x14ac:dyDescent="0.2">
      <c r="A58" s="96" t="s">
        <v>57</v>
      </c>
      <c r="B58" s="98">
        <v>99.476190000000003</v>
      </c>
      <c r="C58" s="98">
        <v>98.751999999999995</v>
      </c>
      <c r="D58" s="65">
        <f t="shared" si="10"/>
        <v>125.36569536171882</v>
      </c>
      <c r="E58" s="62">
        <f t="shared" si="9"/>
        <v>1</v>
      </c>
      <c r="F58" s="65">
        <f t="shared" si="11"/>
        <v>239.56303350855694</v>
      </c>
      <c r="G58" s="62">
        <f t="shared" si="4"/>
        <v>100</v>
      </c>
      <c r="H58" s="62">
        <f t="shared" si="5"/>
        <v>0</v>
      </c>
      <c r="I58" s="62" t="str">
        <f t="shared" si="6"/>
        <v>2002</v>
      </c>
      <c r="J58" s="62">
        <f t="shared" si="0"/>
        <v>9</v>
      </c>
      <c r="K58" s="66">
        <f>VLOOKUP(I58&amp;J58,CETES!F:G,2,)</f>
        <v>7.1666666666666658E-3</v>
      </c>
      <c r="L58" s="65">
        <v>5728.4599609999996</v>
      </c>
      <c r="M58" s="62">
        <f t="shared" si="1"/>
        <v>100</v>
      </c>
      <c r="N58" s="67">
        <f t="shared" si="2"/>
        <v>-7.8496854494388923E-2</v>
      </c>
      <c r="O58" s="67">
        <f t="shared" si="3"/>
        <v>-7.8496854494388923E-2</v>
      </c>
      <c r="P58" s="63">
        <v>55</v>
      </c>
      <c r="Q58" s="67"/>
      <c r="R58" s="67"/>
      <c r="S58" s="68"/>
      <c r="T58" s="62"/>
      <c r="U58" s="67">
        <f t="shared" si="16"/>
        <v>7.2313603030165208E-3</v>
      </c>
      <c r="V58" s="67">
        <f t="shared" si="17"/>
        <v>6.0132948078123638E-2</v>
      </c>
      <c r="W58" s="67">
        <f t="shared" si="14"/>
        <v>-0.22187326740750823</v>
      </c>
      <c r="X58" s="67">
        <f t="shared" si="15"/>
        <v>-0.22187326740750812</v>
      </c>
      <c r="Y58" s="67">
        <f t="shared" si="12"/>
        <v>-0.11337190535331165</v>
      </c>
      <c r="Z58" s="67">
        <f t="shared" si="13"/>
        <v>-0.11337190535331165</v>
      </c>
      <c r="AA58" s="67">
        <f t="shared" si="7"/>
        <v>-7.8496854494388923E-2</v>
      </c>
      <c r="AB58" s="67">
        <f t="shared" si="8"/>
        <v>-7.8496854494388923E-2</v>
      </c>
      <c r="AC58" s="62"/>
      <c r="AD58" s="62">
        <f t="shared" si="18"/>
        <v>0</v>
      </c>
    </row>
    <row r="59" spans="1:30" x14ac:dyDescent="0.2">
      <c r="A59" s="96" t="s">
        <v>58</v>
      </c>
      <c r="B59" s="98">
        <v>99.475700000000003</v>
      </c>
      <c r="C59" s="98">
        <v>98.555970000000002</v>
      </c>
      <c r="D59" s="65">
        <f t="shared" si="10"/>
        <v>130.60205077231166</v>
      </c>
      <c r="E59" s="62">
        <f t="shared" si="9"/>
        <v>1</v>
      </c>
      <c r="F59" s="65">
        <f t="shared" si="11"/>
        <v>249.5692571654443</v>
      </c>
      <c r="G59" s="62">
        <f t="shared" si="4"/>
        <v>100</v>
      </c>
      <c r="H59" s="62">
        <f t="shared" si="5"/>
        <v>0</v>
      </c>
      <c r="I59" s="62" t="str">
        <f t="shared" si="6"/>
        <v>2002</v>
      </c>
      <c r="J59" s="62">
        <f t="shared" si="0"/>
        <v>10</v>
      </c>
      <c r="K59" s="66">
        <f>VLOOKUP(I59&amp;J59,CETES!F:G,2,)</f>
        <v>6.2833333333333326E-3</v>
      </c>
      <c r="L59" s="65">
        <v>5967.7299800000001</v>
      </c>
      <c r="M59" s="62">
        <f t="shared" si="1"/>
        <v>100</v>
      </c>
      <c r="N59" s="67">
        <f t="shared" si="2"/>
        <v>4.1768646482471361E-2</v>
      </c>
      <c r="O59" s="67">
        <f t="shared" si="3"/>
        <v>4.1768646482471361E-2</v>
      </c>
      <c r="P59" s="63">
        <v>56</v>
      </c>
      <c r="Q59" s="67"/>
      <c r="R59" s="67"/>
      <c r="S59" s="68"/>
      <c r="T59" s="62"/>
      <c r="U59" s="67">
        <f t="shared" si="16"/>
        <v>8.3073962273024993E-2</v>
      </c>
      <c r="V59" s="67">
        <f t="shared" si="17"/>
        <v>7.7783425434247544E-2</v>
      </c>
      <c r="W59" s="67">
        <f t="shared" si="14"/>
        <v>-0.20225408270739853</v>
      </c>
      <c r="X59" s="67">
        <f t="shared" si="15"/>
        <v>-0.20225408270739853</v>
      </c>
      <c r="Y59" s="67">
        <f t="shared" si="12"/>
        <v>-8.9856033042647887E-3</v>
      </c>
      <c r="Z59" s="67">
        <f t="shared" si="13"/>
        <v>-8.9856033042647887E-3</v>
      </c>
      <c r="AA59" s="67">
        <f t="shared" si="7"/>
        <v>4.1768646482471361E-2</v>
      </c>
      <c r="AB59" s="67">
        <f t="shared" si="8"/>
        <v>4.1768646482471361E-2</v>
      </c>
      <c r="AC59" s="62"/>
      <c r="AD59" s="62">
        <f t="shared" si="18"/>
        <v>1</v>
      </c>
    </row>
    <row r="60" spans="1:30" x14ac:dyDescent="0.2">
      <c r="A60" s="96" t="s">
        <v>59</v>
      </c>
      <c r="B60" s="98">
        <v>99.621009999999998</v>
      </c>
      <c r="C60" s="98">
        <v>98.396320000000003</v>
      </c>
      <c r="D60" s="65">
        <f t="shared" si="10"/>
        <v>134.74045192028805</v>
      </c>
      <c r="E60" s="62">
        <f t="shared" si="9"/>
        <v>1</v>
      </c>
      <c r="F60" s="65">
        <f t="shared" si="11"/>
        <v>257.47738490345108</v>
      </c>
      <c r="G60" s="62">
        <f t="shared" si="4"/>
        <v>100</v>
      </c>
      <c r="H60" s="62">
        <f t="shared" si="5"/>
        <v>0</v>
      </c>
      <c r="I60" s="62" t="str">
        <f t="shared" si="6"/>
        <v>2002</v>
      </c>
      <c r="J60" s="62">
        <f t="shared" si="0"/>
        <v>11</v>
      </c>
      <c r="K60" s="66">
        <f>VLOOKUP(I60&amp;J60,CETES!F:G,2,)</f>
        <v>5.6749999999999995E-3</v>
      </c>
      <c r="L60" s="65">
        <v>6156.830078</v>
      </c>
      <c r="M60" s="62">
        <f t="shared" si="1"/>
        <v>100</v>
      </c>
      <c r="N60" s="67">
        <f t="shared" si="2"/>
        <v>3.1687106929057185E-2</v>
      </c>
      <c r="O60" s="67">
        <f t="shared" si="3"/>
        <v>3.1687106929057185E-2</v>
      </c>
      <c r="P60" s="63">
        <v>57</v>
      </c>
      <c r="Q60" s="67"/>
      <c r="R60" s="67"/>
      <c r="S60" s="68"/>
      <c r="T60" s="62"/>
      <c r="U60" s="67">
        <f t="shared" si="16"/>
        <v>9.9382098841139577E-2</v>
      </c>
      <c r="V60" s="67">
        <f t="shared" si="17"/>
        <v>5.5547649368708374E-2</v>
      </c>
      <c r="W60" s="67">
        <f t="shared" si="14"/>
        <v>-0.12441052755200188</v>
      </c>
      <c r="X60" s="67">
        <f t="shared" si="15"/>
        <v>-0.12441052755200177</v>
      </c>
      <c r="Y60" s="67">
        <f t="shared" si="12"/>
        <v>-9.5875118536842274E-3</v>
      </c>
      <c r="Z60" s="67">
        <f t="shared" si="13"/>
        <v>-9.5875118536841164E-3</v>
      </c>
      <c r="AA60" s="67">
        <f t="shared" si="7"/>
        <v>3.1687106929057185E-2</v>
      </c>
      <c r="AB60" s="67">
        <f t="shared" si="8"/>
        <v>3.1687106929057185E-2</v>
      </c>
      <c r="AC60" s="62"/>
      <c r="AD60" s="62">
        <f t="shared" si="18"/>
        <v>1</v>
      </c>
    </row>
    <row r="61" spans="1:30" x14ac:dyDescent="0.2">
      <c r="A61" s="96" t="s">
        <v>60</v>
      </c>
      <c r="B61" s="98">
        <v>99.824460000000002</v>
      </c>
      <c r="C61" s="98">
        <v>98.311070000000001</v>
      </c>
      <c r="D61" s="65">
        <f t="shared" si="10"/>
        <v>134.0895954700355</v>
      </c>
      <c r="E61" s="62">
        <f t="shared" si="9"/>
        <v>1</v>
      </c>
      <c r="F61" s="65">
        <f t="shared" si="11"/>
        <v>256.23365435059742</v>
      </c>
      <c r="G61" s="62">
        <f t="shared" si="4"/>
        <v>100</v>
      </c>
      <c r="H61" s="62">
        <f t="shared" si="5"/>
        <v>0</v>
      </c>
      <c r="I61" s="62" t="str">
        <f t="shared" si="6"/>
        <v>2002</v>
      </c>
      <c r="J61" s="62">
        <f t="shared" si="0"/>
        <v>12</v>
      </c>
      <c r="K61" s="66">
        <f>VLOOKUP(I61&amp;J61,CETES!F:G,2,)</f>
        <v>5.816666666666667E-3</v>
      </c>
      <c r="L61" s="65">
        <v>6127.0898440000001</v>
      </c>
      <c r="M61" s="62">
        <f t="shared" si="1"/>
        <v>100</v>
      </c>
      <c r="N61" s="67">
        <f t="shared" si="2"/>
        <v>-4.8304458013662677E-3</v>
      </c>
      <c r="O61" s="67">
        <f t="shared" si="3"/>
        <v>-4.8304458013663787E-3</v>
      </c>
      <c r="P61" s="63">
        <v>58</v>
      </c>
      <c r="Q61" s="67"/>
      <c r="R61" s="67"/>
      <c r="S61" s="68"/>
      <c r="T61" s="62"/>
      <c r="U61" s="67">
        <f t="shared" si="16"/>
        <v>5.0448883657673083E-2</v>
      </c>
      <c r="V61" s="67">
        <f t="shared" si="17"/>
        <v>-3.8477585616558008E-2</v>
      </c>
      <c r="W61" s="67">
        <f t="shared" si="14"/>
        <v>-5.1673568271485726E-2</v>
      </c>
      <c r="X61" s="67">
        <f t="shared" si="15"/>
        <v>-5.1673568271485504E-2</v>
      </c>
      <c r="Y61" s="67">
        <f t="shared" si="12"/>
        <v>6.9587617913700495E-2</v>
      </c>
      <c r="Z61" s="67">
        <f t="shared" si="13"/>
        <v>6.9587617913700717E-2</v>
      </c>
      <c r="AA61" s="67">
        <f t="shared" si="7"/>
        <v>-4.8304458013663787E-3</v>
      </c>
      <c r="AB61" s="67">
        <f t="shared" si="8"/>
        <v>-4.8304458013661566E-3</v>
      </c>
      <c r="AC61" s="62"/>
      <c r="AD61" s="62">
        <f t="shared" si="18"/>
        <v>1</v>
      </c>
    </row>
    <row r="62" spans="1:30" x14ac:dyDescent="0.2">
      <c r="A62" s="96" t="s">
        <v>61</v>
      </c>
      <c r="B62" s="98">
        <v>100.0097</v>
      </c>
      <c r="C62" s="98">
        <v>98.098590000000002</v>
      </c>
      <c r="D62" s="65">
        <f t="shared" si="10"/>
        <v>130.30923591068958</v>
      </c>
      <c r="E62" s="62">
        <f t="shared" si="9"/>
        <v>1</v>
      </c>
      <c r="F62" s="65">
        <f t="shared" si="11"/>
        <v>249.00971321441222</v>
      </c>
      <c r="G62" s="62">
        <f t="shared" si="4"/>
        <v>100</v>
      </c>
      <c r="H62" s="62">
        <f t="shared" si="5"/>
        <v>0</v>
      </c>
      <c r="I62" s="62" t="str">
        <f t="shared" si="6"/>
        <v>2003</v>
      </c>
      <c r="J62" s="62">
        <f t="shared" si="0"/>
        <v>1</v>
      </c>
      <c r="K62" s="66">
        <f>VLOOKUP(I62&amp;J62,CETES!F:G,2,)</f>
        <v>7.5666666666666669E-3</v>
      </c>
      <c r="L62" s="65">
        <v>5954.3500979999999</v>
      </c>
      <c r="M62" s="62">
        <f t="shared" si="1"/>
        <v>100</v>
      </c>
      <c r="N62" s="67">
        <f t="shared" si="2"/>
        <v>-2.8192788158501902E-2</v>
      </c>
      <c r="O62" s="67">
        <f t="shared" si="3"/>
        <v>-2.8192788158501902E-2</v>
      </c>
      <c r="P62" s="63">
        <v>59</v>
      </c>
      <c r="Q62" s="67"/>
      <c r="R62" s="67"/>
      <c r="S62" s="68"/>
      <c r="T62" s="62"/>
      <c r="U62" s="67">
        <f t="shared" si="16"/>
        <v>-6.558558335492215E-2</v>
      </c>
      <c r="V62" s="67">
        <f t="shared" si="17"/>
        <v>-0.14052226767518661</v>
      </c>
      <c r="W62" s="67">
        <f t="shared" si="14"/>
        <v>-1.1207496005933626E-2</v>
      </c>
      <c r="X62" s="67">
        <f t="shared" si="15"/>
        <v>-1.1207496005933293E-2</v>
      </c>
      <c r="Y62" s="67">
        <f t="shared" si="12"/>
        <v>-2.2420387726728164E-3</v>
      </c>
      <c r="Z62" s="67">
        <f t="shared" si="13"/>
        <v>-2.2420387726724833E-3</v>
      </c>
      <c r="AA62" s="67">
        <f t="shared" si="7"/>
        <v>-2.8192788158501902E-2</v>
      </c>
      <c r="AB62" s="67">
        <f t="shared" si="8"/>
        <v>-2.8192788158501902E-2</v>
      </c>
      <c r="AC62" s="62"/>
      <c r="AD62" s="62">
        <f t="shared" si="18"/>
        <v>1</v>
      </c>
    </row>
    <row r="63" spans="1:30" x14ac:dyDescent="0.2">
      <c r="A63" s="96" t="s">
        <v>62</v>
      </c>
      <c r="B63" s="98">
        <v>100.1135</v>
      </c>
      <c r="C63" s="98">
        <v>97.817329999999998</v>
      </c>
      <c r="D63" s="65">
        <f t="shared" si="10"/>
        <v>129.71200127189041</v>
      </c>
      <c r="E63" s="62">
        <f t="shared" si="9"/>
        <v>1</v>
      </c>
      <c r="F63" s="65">
        <f t="shared" si="11"/>
        <v>247.86844931941849</v>
      </c>
      <c r="G63" s="62">
        <f t="shared" si="4"/>
        <v>100</v>
      </c>
      <c r="H63" s="62">
        <f t="shared" si="5"/>
        <v>0</v>
      </c>
      <c r="I63" s="62" t="str">
        <f t="shared" si="6"/>
        <v>2003</v>
      </c>
      <c r="J63" s="62">
        <f t="shared" si="0"/>
        <v>2</v>
      </c>
      <c r="K63" s="66">
        <f>VLOOKUP(I63&amp;J63,CETES!F:G,2,)</f>
        <v>7.7500000000000008E-3</v>
      </c>
      <c r="L63" s="65">
        <v>5927.0600590000004</v>
      </c>
      <c r="M63" s="62">
        <f t="shared" si="1"/>
        <v>100</v>
      </c>
      <c r="N63" s="67">
        <f t="shared" si="2"/>
        <v>-4.5832103505578647E-3</v>
      </c>
      <c r="O63" s="67">
        <f t="shared" si="3"/>
        <v>-4.5832103505578647E-3</v>
      </c>
      <c r="P63" s="63">
        <v>60</v>
      </c>
      <c r="Q63" s="67"/>
      <c r="R63" s="67"/>
      <c r="S63" s="68"/>
      <c r="T63" s="62"/>
      <c r="U63" s="67">
        <f t="shared" si="16"/>
        <v>-0.14446143491405194</v>
      </c>
      <c r="V63" s="67">
        <f t="shared" si="17"/>
        <v>-0.1198881999206175</v>
      </c>
      <c r="W63" s="67">
        <f t="shared" si="14"/>
        <v>-4.6549242701572124E-2</v>
      </c>
      <c r="X63" s="67">
        <f t="shared" si="15"/>
        <v>-4.6549242701571902E-2</v>
      </c>
      <c r="Y63" s="67">
        <f t="shared" si="12"/>
        <v>-3.731953230624796E-2</v>
      </c>
      <c r="Z63" s="67">
        <f t="shared" si="13"/>
        <v>-3.7319532306247849E-2</v>
      </c>
      <c r="AA63" s="67">
        <f t="shared" si="7"/>
        <v>-4.5832103505578647E-3</v>
      </c>
      <c r="AB63" s="67">
        <f t="shared" si="8"/>
        <v>-4.5832103505579758E-3</v>
      </c>
      <c r="AC63" s="62"/>
      <c r="AD63" s="62">
        <f t="shared" si="18"/>
        <v>0</v>
      </c>
    </row>
    <row r="64" spans="1:30" x14ac:dyDescent="0.2">
      <c r="A64" s="96" t="s">
        <v>63</v>
      </c>
      <c r="B64" s="98">
        <v>100.0491</v>
      </c>
      <c r="C64" s="98">
        <v>97.458079999999995</v>
      </c>
      <c r="D64" s="65">
        <f t="shared" si="10"/>
        <v>129.42683748059483</v>
      </c>
      <c r="E64" s="62">
        <f t="shared" si="9"/>
        <v>1</v>
      </c>
      <c r="F64" s="65">
        <f t="shared" si="11"/>
        <v>247.32352590402593</v>
      </c>
      <c r="G64" s="62">
        <f t="shared" si="4"/>
        <v>100</v>
      </c>
      <c r="H64" s="62">
        <f t="shared" si="5"/>
        <v>0</v>
      </c>
      <c r="I64" s="62" t="str">
        <f t="shared" si="6"/>
        <v>2003</v>
      </c>
      <c r="J64" s="62">
        <f t="shared" si="0"/>
        <v>3</v>
      </c>
      <c r="K64" s="66">
        <f>VLOOKUP(I64&amp;J64,CETES!F:G,2,)</f>
        <v>7.025E-3</v>
      </c>
      <c r="L64" s="65">
        <v>5914.0297849999997</v>
      </c>
      <c r="M64" s="62">
        <f t="shared" si="1"/>
        <v>100</v>
      </c>
      <c r="N64" s="67">
        <f t="shared" si="2"/>
        <v>-2.1984379895415573E-3</v>
      </c>
      <c r="O64" s="67">
        <f t="shared" si="3"/>
        <v>-2.1984379895415573E-3</v>
      </c>
      <c r="P64" s="63">
        <v>61</v>
      </c>
      <c r="Q64" s="67"/>
      <c r="R64" s="67"/>
      <c r="S64" s="68"/>
      <c r="T64" s="62"/>
      <c r="U64" s="67">
        <f t="shared" si="16"/>
        <v>-0.12182307113695601</v>
      </c>
      <c r="V64" s="67">
        <f t="shared" si="17"/>
        <v>-0.1966663458614113</v>
      </c>
      <c r="W64" s="67">
        <f t="shared" si="14"/>
        <v>3.2394365198217479E-2</v>
      </c>
      <c r="X64" s="67">
        <f t="shared" si="15"/>
        <v>3.2394365198217479E-2</v>
      </c>
      <c r="Y64" s="67">
        <f t="shared" si="12"/>
        <v>-3.4773451087654617E-2</v>
      </c>
      <c r="Z64" s="67">
        <f t="shared" si="13"/>
        <v>-3.4773451087654728E-2</v>
      </c>
      <c r="AA64" s="67">
        <f t="shared" si="7"/>
        <v>-2.1984379895415573E-3</v>
      </c>
      <c r="AB64" s="67">
        <f t="shared" si="8"/>
        <v>-2.1984379895416684E-3</v>
      </c>
      <c r="AC64" s="62"/>
      <c r="AD64" s="62">
        <f t="shared" si="18"/>
        <v>1</v>
      </c>
    </row>
    <row r="65" spans="1:30" x14ac:dyDescent="0.2">
      <c r="A65" s="96" t="s">
        <v>64</v>
      </c>
      <c r="B65" s="98">
        <v>99.898480000000006</v>
      </c>
      <c r="C65" s="98">
        <v>97.176649999999995</v>
      </c>
      <c r="D65" s="65">
        <f t="shared" si="10"/>
        <v>142.46684515729652</v>
      </c>
      <c r="E65" s="62">
        <f t="shared" si="9"/>
        <v>1</v>
      </c>
      <c r="F65" s="65">
        <f t="shared" si="11"/>
        <v>272.24185612978744</v>
      </c>
      <c r="G65" s="62">
        <f t="shared" si="4"/>
        <v>100</v>
      </c>
      <c r="H65" s="62">
        <f t="shared" si="5"/>
        <v>0</v>
      </c>
      <c r="I65" s="62" t="str">
        <f t="shared" si="6"/>
        <v>2003</v>
      </c>
      <c r="J65" s="62">
        <f t="shared" si="0"/>
        <v>4</v>
      </c>
      <c r="K65" s="66">
        <f>VLOOKUP(I65&amp;J65,CETES!F:G,2,)</f>
        <v>5.6083333333333332E-3</v>
      </c>
      <c r="L65" s="65">
        <v>6509.8798829999996</v>
      </c>
      <c r="M65" s="62">
        <f t="shared" si="1"/>
        <v>100</v>
      </c>
      <c r="N65" s="67">
        <f t="shared" si="2"/>
        <v>0.10075196095753181</v>
      </c>
      <c r="O65" s="67">
        <f t="shared" si="3"/>
        <v>0.10075196095753181</v>
      </c>
      <c r="P65" s="63">
        <v>62</v>
      </c>
      <c r="Q65" s="67"/>
      <c r="R65" s="67"/>
      <c r="S65" s="68"/>
      <c r="T65" s="62"/>
      <c r="U65" s="67">
        <f t="shared" si="16"/>
        <v>-0.11572890490376908</v>
      </c>
      <c r="V65" s="67">
        <f t="shared" si="17"/>
        <v>-0.1297813211836224</v>
      </c>
      <c r="W65" s="67">
        <f t="shared" si="14"/>
        <v>9.0846922501007565E-2</v>
      </c>
      <c r="X65" s="67">
        <f t="shared" si="15"/>
        <v>9.0846922501007565E-2</v>
      </c>
      <c r="Y65" s="67">
        <f t="shared" si="12"/>
        <v>9.3298139319452744E-2</v>
      </c>
      <c r="Z65" s="67">
        <f t="shared" si="13"/>
        <v>9.3298139319452522E-2</v>
      </c>
      <c r="AA65" s="67">
        <f t="shared" si="7"/>
        <v>0.10075196095753181</v>
      </c>
      <c r="AB65" s="67">
        <f t="shared" si="8"/>
        <v>0.10075196095753181</v>
      </c>
      <c r="AC65" s="62"/>
      <c r="AD65" s="62">
        <f t="shared" si="18"/>
        <v>1</v>
      </c>
    </row>
    <row r="66" spans="1:30" x14ac:dyDescent="0.2">
      <c r="A66" s="96" t="s">
        <v>65</v>
      </c>
      <c r="B66" s="98">
        <v>99.828620000000001</v>
      </c>
      <c r="C66" s="98">
        <v>97.103729999999999</v>
      </c>
      <c r="D66" s="65">
        <f t="shared" si="10"/>
        <v>146.6096275151537</v>
      </c>
      <c r="E66" s="62">
        <f t="shared" si="9"/>
        <v>1</v>
      </c>
      <c r="F66" s="65">
        <f t="shared" si="11"/>
        <v>280.15835598208321</v>
      </c>
      <c r="G66" s="62">
        <f t="shared" si="4"/>
        <v>100</v>
      </c>
      <c r="H66" s="62">
        <f t="shared" si="5"/>
        <v>0</v>
      </c>
      <c r="I66" s="62" t="str">
        <f t="shared" si="6"/>
        <v>2003</v>
      </c>
      <c r="J66" s="62">
        <f t="shared" si="0"/>
        <v>5</v>
      </c>
      <c r="K66" s="66">
        <f>VLOOKUP(I66&amp;J66,CETES!F:G,2,)</f>
        <v>4.0916666666666671E-3</v>
      </c>
      <c r="L66" s="65">
        <v>6699.1801759999998</v>
      </c>
      <c r="M66" s="62">
        <f t="shared" si="1"/>
        <v>100</v>
      </c>
      <c r="N66" s="67">
        <f t="shared" si="2"/>
        <v>2.9078922561127651E-2</v>
      </c>
      <c r="O66" s="67">
        <f t="shared" si="3"/>
        <v>2.9078922561127651E-2</v>
      </c>
      <c r="P66" s="63">
        <v>63</v>
      </c>
      <c r="Q66" s="67"/>
      <c r="R66" s="67"/>
      <c r="S66" s="68"/>
      <c r="T66" s="62"/>
      <c r="U66" s="67">
        <f t="shared" si="16"/>
        <v>-0.10447629961107407</v>
      </c>
      <c r="V66" s="67">
        <f t="shared" si="17"/>
        <v>-4.7280571036424246E-2</v>
      </c>
      <c r="W66" s="67">
        <f t="shared" si="14"/>
        <v>8.8089177568496213E-2</v>
      </c>
      <c r="X66" s="67">
        <f t="shared" si="15"/>
        <v>8.8089177568496213E-2</v>
      </c>
      <c r="Y66" s="67">
        <f t="shared" si="12"/>
        <v>0.13027033796081877</v>
      </c>
      <c r="Z66" s="67">
        <f t="shared" si="13"/>
        <v>0.13027033796081855</v>
      </c>
      <c r="AA66" s="67">
        <f t="shared" si="7"/>
        <v>2.9078922561127651E-2</v>
      </c>
      <c r="AB66" s="67">
        <f t="shared" si="8"/>
        <v>2.9078922561127651E-2</v>
      </c>
      <c r="AC66" s="62"/>
      <c r="AD66" s="62">
        <f t="shared" si="18"/>
        <v>0</v>
      </c>
    </row>
    <row r="67" spans="1:30" x14ac:dyDescent="0.2">
      <c r="A67" s="96" t="s">
        <v>66</v>
      </c>
      <c r="B67" s="98">
        <v>99.911850000000001</v>
      </c>
      <c r="C67" s="98">
        <v>97.468379999999996</v>
      </c>
      <c r="D67" s="65">
        <f t="shared" ref="D67:D130" si="19">D66*(L67/L66)</f>
        <v>154.39642809358992</v>
      </c>
      <c r="E67" s="62">
        <f t="shared" si="9"/>
        <v>1</v>
      </c>
      <c r="F67" s="65">
        <f t="shared" si="11"/>
        <v>295.03826042894184</v>
      </c>
      <c r="G67" s="62">
        <f t="shared" si="4"/>
        <v>100</v>
      </c>
      <c r="H67" s="62">
        <f t="shared" si="5"/>
        <v>0</v>
      </c>
      <c r="I67" s="62" t="str">
        <f t="shared" si="6"/>
        <v>2003</v>
      </c>
      <c r="J67" s="62">
        <f t="shared" ref="J67:J130" si="20">VLOOKUP(LEFT(A67,3),$AE$2:$AF$13,2,)</f>
        <v>6</v>
      </c>
      <c r="K67" s="66">
        <f>VLOOKUP(I67&amp;J67,CETES!F:G,2,)</f>
        <v>4.2583333333333336E-3</v>
      </c>
      <c r="L67" s="65">
        <v>7054.9902339999999</v>
      </c>
      <c r="M67" s="62">
        <f t="shared" ref="M67:M130" si="21">G67+H67</f>
        <v>100</v>
      </c>
      <c r="N67" s="67">
        <f t="shared" ref="N67:N130" si="22">D67/D66-1</f>
        <v>5.3112477743873621E-2</v>
      </c>
      <c r="O67" s="67">
        <f t="shared" ref="O67:O130" si="23">F67/F66-1</f>
        <v>5.3112477743873621E-2</v>
      </c>
      <c r="P67" s="63">
        <v>64</v>
      </c>
      <c r="Q67" s="67"/>
      <c r="R67" s="67"/>
      <c r="S67" s="68"/>
      <c r="T67" s="62"/>
      <c r="U67" s="67">
        <f t="shared" si="16"/>
        <v>3.3207184305596993E-3</v>
      </c>
      <c r="V67" s="67">
        <f t="shared" si="17"/>
        <v>9.1943138558739479E-2</v>
      </c>
      <c r="W67" s="67">
        <f t="shared" si="14"/>
        <v>0.15144226927056637</v>
      </c>
      <c r="X67" s="67">
        <f t="shared" si="15"/>
        <v>0.15144226927056614</v>
      </c>
      <c r="Y67" s="67">
        <f t="shared" si="12"/>
        <v>0.19292436637601407</v>
      </c>
      <c r="Z67" s="67">
        <f t="shared" si="13"/>
        <v>0.19292436637601407</v>
      </c>
      <c r="AA67" s="67">
        <f t="shared" si="7"/>
        <v>5.3112477743873621E-2</v>
      </c>
      <c r="AB67" s="67">
        <f t="shared" si="8"/>
        <v>5.3112477743873621E-2</v>
      </c>
      <c r="AC67" s="62"/>
      <c r="AD67" s="62">
        <f t="shared" si="18"/>
        <v>0</v>
      </c>
    </row>
    <row r="68" spans="1:30" x14ac:dyDescent="0.2">
      <c r="A68" s="96" t="s">
        <v>67</v>
      </c>
      <c r="B68" s="98">
        <v>99.983720000000005</v>
      </c>
      <c r="C68" s="98">
        <v>97.869759999999999</v>
      </c>
      <c r="D68" s="65">
        <f t="shared" si="19"/>
        <v>160.96358344080863</v>
      </c>
      <c r="E68" s="62">
        <f t="shared" si="9"/>
        <v>1</v>
      </c>
      <c r="F68" s="65">
        <f t="shared" si="11"/>
        <v>307.58752800937805</v>
      </c>
      <c r="G68" s="62">
        <f t="shared" ref="G68:G131" si="24">IF(AND(E68&gt;0,G67&lt;100,G67&gt;=0),G67+$M$1,IF(E68&gt;0,100,100-H68))</f>
        <v>100</v>
      </c>
      <c r="H68" s="62">
        <f t="shared" ref="H68:H131" si="25">IF(AND(E68&lt;0,H67&lt;100),H67+$M$1,IF(E68&lt;0,100,100-G68))</f>
        <v>0</v>
      </c>
      <c r="I68" s="62" t="str">
        <f t="shared" ref="I68:I131" si="26">RIGHT(A68,4)</f>
        <v>2003</v>
      </c>
      <c r="J68" s="62">
        <f t="shared" si="20"/>
        <v>7</v>
      </c>
      <c r="K68" s="66">
        <f>VLOOKUP(I68&amp;J68,CETES!F:G,2,)</f>
        <v>3.4499999999999999E-3</v>
      </c>
      <c r="L68" s="65">
        <v>7355.0698240000002</v>
      </c>
      <c r="M68" s="62">
        <f t="shared" si="21"/>
        <v>100</v>
      </c>
      <c r="N68" s="67">
        <f t="shared" si="22"/>
        <v>4.2534373549353965E-2</v>
      </c>
      <c r="O68" s="67">
        <f t="shared" si="23"/>
        <v>4.2534373549353965E-2</v>
      </c>
      <c r="P68" s="63">
        <v>65</v>
      </c>
      <c r="Q68" s="67"/>
      <c r="R68" s="67"/>
      <c r="S68" s="68"/>
      <c r="T68" s="62"/>
      <c r="U68" s="67">
        <f t="shared" si="16"/>
        <v>0.13838825590885073</v>
      </c>
      <c r="V68" s="67">
        <f t="shared" si="17"/>
        <v>0.221399109663867</v>
      </c>
      <c r="W68" s="67">
        <f t="shared" si="14"/>
        <v>0.23524309168023039</v>
      </c>
      <c r="X68" s="67">
        <f t="shared" si="15"/>
        <v>0.23524309168022994</v>
      </c>
      <c r="Y68" s="67">
        <f t="shared" si="12"/>
        <v>0.12983187957233167</v>
      </c>
      <c r="Z68" s="67">
        <f t="shared" si="13"/>
        <v>0.12983187957233167</v>
      </c>
      <c r="AA68" s="67">
        <f t="shared" ref="AA68:AA131" si="27">F68/F67-1</f>
        <v>4.2534373549353965E-2</v>
      </c>
      <c r="AB68" s="67">
        <f t="shared" ref="AB68:AB131" si="28">L68/L67-1</f>
        <v>4.2534373549353965E-2</v>
      </c>
      <c r="AC68" s="62"/>
      <c r="AD68" s="62">
        <f t="shared" si="18"/>
        <v>0</v>
      </c>
    </row>
    <row r="69" spans="1:30" x14ac:dyDescent="0.2">
      <c r="A69" s="96" t="s">
        <v>68</v>
      </c>
      <c r="B69" s="98">
        <v>100.0943</v>
      </c>
      <c r="C69" s="98">
        <v>97.958920000000006</v>
      </c>
      <c r="D69" s="65">
        <f t="shared" si="19"/>
        <v>166.13603722180841</v>
      </c>
      <c r="E69" s="62">
        <f t="shared" ref="E69:E132" si="29">IF(B69&lt;C69,-1,1)</f>
        <v>1</v>
      </c>
      <c r="F69" s="65">
        <f t="shared" ref="F69:F132" si="30">F68+F68*G68/100*(D69/D68-1)+F68*H68/100*K68</f>
        <v>317.47164116237292</v>
      </c>
      <c r="G69" s="62">
        <f t="shared" si="24"/>
        <v>100</v>
      </c>
      <c r="H69" s="62">
        <f t="shared" si="25"/>
        <v>0</v>
      </c>
      <c r="I69" s="62" t="str">
        <f t="shared" si="26"/>
        <v>2003</v>
      </c>
      <c r="J69" s="62">
        <f t="shared" si="20"/>
        <v>8</v>
      </c>
      <c r="K69" s="66">
        <f>VLOOKUP(I69&amp;J69,CETES!F:G,2,)</f>
        <v>3.8750000000000004E-3</v>
      </c>
      <c r="L69" s="65">
        <v>7591.419922</v>
      </c>
      <c r="M69" s="62">
        <f t="shared" si="21"/>
        <v>100</v>
      </c>
      <c r="N69" s="67">
        <f t="shared" si="22"/>
        <v>3.2134310571570124E-2</v>
      </c>
      <c r="O69" s="67">
        <f t="shared" si="23"/>
        <v>3.2134310571570124E-2</v>
      </c>
      <c r="P69" s="63">
        <v>66</v>
      </c>
      <c r="Q69" s="67"/>
      <c r="R69" s="67"/>
      <c r="S69" s="68"/>
      <c r="T69" s="62"/>
      <c r="U69" s="67">
        <f t="shared" si="16"/>
        <v>0.26064792798564507</v>
      </c>
      <c r="V69" s="67">
        <f t="shared" si="17"/>
        <v>0.22118638946649383</v>
      </c>
      <c r="W69" s="67">
        <f t="shared" si="14"/>
        <v>0.2808069846487784</v>
      </c>
      <c r="X69" s="67">
        <f t="shared" si="15"/>
        <v>0.28080698464877818</v>
      </c>
      <c r="Y69" s="67">
        <f t="shared" si="12"/>
        <v>0.13318640827074235</v>
      </c>
      <c r="Z69" s="67">
        <f t="shared" si="13"/>
        <v>0.13318640827074235</v>
      </c>
      <c r="AA69" s="67">
        <f t="shared" si="27"/>
        <v>3.2134310571570124E-2</v>
      </c>
      <c r="AB69" s="67">
        <f t="shared" si="28"/>
        <v>3.2134310571570124E-2</v>
      </c>
      <c r="AC69" s="62"/>
      <c r="AD69" s="62">
        <f t="shared" si="18"/>
        <v>1</v>
      </c>
    </row>
    <row r="70" spans="1:30" x14ac:dyDescent="0.2">
      <c r="A70" s="96" t="s">
        <v>69</v>
      </c>
      <c r="B70" s="98">
        <v>100.27119999999999</v>
      </c>
      <c r="C70" s="98">
        <v>97.894000000000005</v>
      </c>
      <c r="D70" s="65">
        <f t="shared" si="19"/>
        <v>171.19272000194474</v>
      </c>
      <c r="E70" s="62">
        <f t="shared" si="29"/>
        <v>1</v>
      </c>
      <c r="F70" s="65">
        <f t="shared" si="30"/>
        <v>327.13452591569154</v>
      </c>
      <c r="G70" s="62">
        <f t="shared" si="24"/>
        <v>100</v>
      </c>
      <c r="H70" s="62">
        <f t="shared" si="25"/>
        <v>0</v>
      </c>
      <c r="I70" s="62" t="str">
        <f t="shared" si="26"/>
        <v>2003</v>
      </c>
      <c r="J70" s="62">
        <f t="shared" si="20"/>
        <v>9</v>
      </c>
      <c r="K70" s="66">
        <f>VLOOKUP(I70&amp;J70,CETES!F:G,2,)</f>
        <v>3.7249999999999996E-3</v>
      </c>
      <c r="L70" s="65">
        <v>7822.4799800000001</v>
      </c>
      <c r="M70" s="62">
        <f t="shared" si="21"/>
        <v>100</v>
      </c>
      <c r="N70" s="67">
        <f t="shared" si="22"/>
        <v>3.0437001295421151E-2</v>
      </c>
      <c r="O70" s="67">
        <f t="shared" si="23"/>
        <v>3.0437001295421151E-2</v>
      </c>
      <c r="P70" s="63">
        <v>67</v>
      </c>
      <c r="Q70" s="67"/>
      <c r="R70" s="67"/>
      <c r="S70" s="68"/>
      <c r="T70" s="62"/>
      <c r="U70" s="67">
        <f t="shared" si="16"/>
        <v>0.25835564118463594</v>
      </c>
      <c r="V70" s="67">
        <f t="shared" si="17"/>
        <v>0.36554676706415412</v>
      </c>
      <c r="W70" s="67">
        <f t="shared" si="14"/>
        <v>0.32269877974583117</v>
      </c>
      <c r="X70" s="67">
        <f t="shared" si="15"/>
        <v>0.32269877974583117</v>
      </c>
      <c r="Y70" s="67">
        <f t="shared" ref="Y70:Y133" si="31">F70/F67-1</f>
        <v>0.10878679070330222</v>
      </c>
      <c r="Z70" s="67">
        <f t="shared" ref="Z70:Z133" si="32">L70/L67-1</f>
        <v>0.10878679070330244</v>
      </c>
      <c r="AA70" s="67">
        <f t="shared" si="27"/>
        <v>3.0437001295421151E-2</v>
      </c>
      <c r="AB70" s="67">
        <f t="shared" si="28"/>
        <v>3.0437001295421151E-2</v>
      </c>
      <c r="AC70" s="62"/>
      <c r="AD70" s="62">
        <f t="shared" si="18"/>
        <v>0</v>
      </c>
    </row>
    <row r="71" spans="1:30" x14ac:dyDescent="0.2">
      <c r="A71" s="96" t="s">
        <v>70</v>
      </c>
      <c r="B71" s="98">
        <v>100.4344</v>
      </c>
      <c r="C71" s="98">
        <v>97.832980000000006</v>
      </c>
      <c r="D71" s="65">
        <f t="shared" si="19"/>
        <v>176.49648205380464</v>
      </c>
      <c r="E71" s="62">
        <f t="shared" si="29"/>
        <v>1</v>
      </c>
      <c r="F71" s="65">
        <f t="shared" si="30"/>
        <v>337.26955785154206</v>
      </c>
      <c r="G71" s="62">
        <f t="shared" si="24"/>
        <v>100</v>
      </c>
      <c r="H71" s="62">
        <f t="shared" si="25"/>
        <v>0</v>
      </c>
      <c r="I71" s="62" t="str">
        <f t="shared" si="26"/>
        <v>2003</v>
      </c>
      <c r="J71" s="62">
        <f t="shared" si="20"/>
        <v>10</v>
      </c>
      <c r="K71" s="66">
        <f>VLOOKUP(I71&amp;J71,CETES!F:G,2,)</f>
        <v>4.0500000000000006E-3</v>
      </c>
      <c r="L71" s="65">
        <v>8064.830078</v>
      </c>
      <c r="M71" s="62">
        <f t="shared" si="21"/>
        <v>100</v>
      </c>
      <c r="N71" s="67">
        <f t="shared" si="22"/>
        <v>3.0981235953255748E-2</v>
      </c>
      <c r="O71" s="67">
        <f t="shared" si="23"/>
        <v>3.0981235953255748E-2</v>
      </c>
      <c r="P71" s="63">
        <v>68</v>
      </c>
      <c r="Q71" s="67"/>
      <c r="R71" s="67"/>
      <c r="S71" s="68"/>
      <c r="T71" s="62"/>
      <c r="U71" s="67">
        <f t="shared" si="16"/>
        <v>0.40785309365977418</v>
      </c>
      <c r="V71" s="67">
        <f t="shared" si="17"/>
        <v>0.35140666635858753</v>
      </c>
      <c r="W71" s="67">
        <f t="shared" si="14"/>
        <v>0.23886004395574489</v>
      </c>
      <c r="X71" s="67">
        <f t="shared" si="15"/>
        <v>0.23886004395574512</v>
      </c>
      <c r="Y71" s="67">
        <f t="shared" si="31"/>
        <v>9.6499458330635113E-2</v>
      </c>
      <c r="Z71" s="67">
        <f t="shared" si="32"/>
        <v>9.6499458330635113E-2</v>
      </c>
      <c r="AA71" s="67">
        <f t="shared" si="27"/>
        <v>3.0981235953255748E-2</v>
      </c>
      <c r="AB71" s="67">
        <f t="shared" si="28"/>
        <v>3.0981235953255748E-2</v>
      </c>
      <c r="AC71" s="62"/>
      <c r="AD71" s="62">
        <f t="shared" si="18"/>
        <v>1</v>
      </c>
    </row>
    <row r="72" spans="1:30" x14ac:dyDescent="0.2">
      <c r="A72" s="96" t="s">
        <v>71</v>
      </c>
      <c r="B72" s="98">
        <v>100.62</v>
      </c>
      <c r="C72" s="98">
        <v>97.873840000000001</v>
      </c>
      <c r="D72" s="65">
        <f t="shared" si="19"/>
        <v>187.21233974850284</v>
      </c>
      <c r="E72" s="62">
        <f t="shared" si="29"/>
        <v>1</v>
      </c>
      <c r="F72" s="65">
        <f t="shared" si="30"/>
        <v>357.74663787395946</v>
      </c>
      <c r="G72" s="62">
        <f t="shared" si="24"/>
        <v>100</v>
      </c>
      <c r="H72" s="62">
        <f t="shared" si="25"/>
        <v>0</v>
      </c>
      <c r="I72" s="62" t="str">
        <f t="shared" si="26"/>
        <v>2003</v>
      </c>
      <c r="J72" s="62">
        <f t="shared" si="20"/>
        <v>11</v>
      </c>
      <c r="K72" s="66">
        <f>VLOOKUP(I72&amp;J72,CETES!F:G,2,)</f>
        <v>4.816666666666667E-3</v>
      </c>
      <c r="L72" s="65">
        <v>8554.4804690000001</v>
      </c>
      <c r="M72" s="62">
        <f t="shared" si="21"/>
        <v>100</v>
      </c>
      <c r="N72" s="67">
        <f t="shared" si="22"/>
        <v>6.0714284896803195E-2</v>
      </c>
      <c r="O72" s="67">
        <f t="shared" si="23"/>
        <v>6.0714284896803195E-2</v>
      </c>
      <c r="P72" s="63">
        <v>69</v>
      </c>
      <c r="Q72" s="67"/>
      <c r="R72" s="67"/>
      <c r="S72" s="68"/>
      <c r="T72" s="62"/>
      <c r="U72" s="67">
        <f t="shared" si="16"/>
        <v>0.43345635571132179</v>
      </c>
      <c r="V72" s="67">
        <f t="shared" si="17"/>
        <v>0.38942935904101783</v>
      </c>
      <c r="W72" s="67">
        <f t="shared" si="14"/>
        <v>0.27694437890275947</v>
      </c>
      <c r="X72" s="67">
        <f t="shared" si="15"/>
        <v>0.27694437890275969</v>
      </c>
      <c r="Y72" s="67">
        <f t="shared" si="31"/>
        <v>0.12686171452708628</v>
      </c>
      <c r="Z72" s="67">
        <f t="shared" si="32"/>
        <v>0.12686171452708628</v>
      </c>
      <c r="AA72" s="67">
        <f t="shared" si="27"/>
        <v>6.0714284896803195E-2</v>
      </c>
      <c r="AB72" s="67">
        <f t="shared" si="28"/>
        <v>6.0714284896803195E-2</v>
      </c>
      <c r="AC72" s="62"/>
      <c r="AD72" s="62">
        <f t="shared" si="18"/>
        <v>1</v>
      </c>
    </row>
    <row r="73" spans="1:30" x14ac:dyDescent="0.2">
      <c r="A73" s="96" t="s">
        <v>72</v>
      </c>
      <c r="B73" s="98">
        <v>100.812</v>
      </c>
      <c r="C73" s="98">
        <v>97.993319999999997</v>
      </c>
      <c r="D73" s="65">
        <f t="shared" si="19"/>
        <v>192.48217406295194</v>
      </c>
      <c r="E73" s="62">
        <f t="shared" si="29"/>
        <v>1</v>
      </c>
      <c r="F73" s="65">
        <f t="shared" si="30"/>
        <v>367.81683682921857</v>
      </c>
      <c r="G73" s="62">
        <f t="shared" si="24"/>
        <v>100</v>
      </c>
      <c r="H73" s="62">
        <f t="shared" si="25"/>
        <v>0</v>
      </c>
      <c r="I73" s="62" t="str">
        <f t="shared" si="26"/>
        <v>2003</v>
      </c>
      <c r="J73" s="62">
        <f t="shared" si="20"/>
        <v>12</v>
      </c>
      <c r="K73" s="66">
        <f>VLOOKUP(I73&amp;J73,CETES!F:G,2,)</f>
        <v>5.0333333333333332E-3</v>
      </c>
      <c r="L73" s="65">
        <v>8795.2802730000003</v>
      </c>
      <c r="M73" s="62">
        <f t="shared" si="21"/>
        <v>100</v>
      </c>
      <c r="N73" s="67">
        <f t="shared" si="22"/>
        <v>2.8148968820797204E-2</v>
      </c>
      <c r="O73" s="67">
        <f t="shared" si="23"/>
        <v>2.8148968820797204E-2</v>
      </c>
      <c r="P73" s="63">
        <v>70</v>
      </c>
      <c r="Q73" s="67"/>
      <c r="R73" s="67"/>
      <c r="S73" s="68"/>
      <c r="T73" s="62"/>
      <c r="U73" s="67">
        <f t="shared" si="16"/>
        <v>0.42854036274736362</v>
      </c>
      <c r="V73" s="67">
        <f t="shared" si="17"/>
        <v>0.43547434376416838</v>
      </c>
      <c r="W73" s="67">
        <f t="shared" ref="W73:W136" si="33">F73/F67-1</f>
        <v>0.24667504578717181</v>
      </c>
      <c r="X73" s="67">
        <f t="shared" ref="X73:X136" si="34">L73/L67-1</f>
        <v>0.24667504578717181</v>
      </c>
      <c r="Y73" s="67">
        <f t="shared" si="31"/>
        <v>0.12435957592568991</v>
      </c>
      <c r="Z73" s="67">
        <f t="shared" si="32"/>
        <v>0.12435957592569014</v>
      </c>
      <c r="AA73" s="67">
        <f t="shared" si="27"/>
        <v>2.8148968820797204E-2</v>
      </c>
      <c r="AB73" s="67">
        <f t="shared" si="28"/>
        <v>2.8148968820797204E-2</v>
      </c>
      <c r="AC73" s="62"/>
      <c r="AD73" s="62">
        <f t="shared" si="18"/>
        <v>0</v>
      </c>
    </row>
    <row r="74" spans="1:30" x14ac:dyDescent="0.2">
      <c r="A74" s="96" t="s">
        <v>73</v>
      </c>
      <c r="B74" s="98">
        <v>101.00320000000001</v>
      </c>
      <c r="C74" s="98">
        <v>98.209519999999998</v>
      </c>
      <c r="D74" s="65">
        <f t="shared" si="19"/>
        <v>206.34590390902483</v>
      </c>
      <c r="E74" s="62">
        <f t="shared" si="29"/>
        <v>1</v>
      </c>
      <c r="F74" s="65">
        <f t="shared" si="30"/>
        <v>394.30922909079811</v>
      </c>
      <c r="G74" s="62">
        <f t="shared" si="24"/>
        <v>100</v>
      </c>
      <c r="H74" s="62">
        <f t="shared" si="25"/>
        <v>0</v>
      </c>
      <c r="I74" s="62" t="str">
        <f t="shared" si="26"/>
        <v>2004</v>
      </c>
      <c r="J74" s="62">
        <f t="shared" si="20"/>
        <v>1</v>
      </c>
      <c r="K74" s="66">
        <f>VLOOKUP(I74&amp;J74,CETES!F:G,2,)</f>
        <v>3.908333333333334E-3</v>
      </c>
      <c r="L74" s="65">
        <v>9428.7695309999999</v>
      </c>
      <c r="M74" s="62">
        <f t="shared" si="21"/>
        <v>100</v>
      </c>
      <c r="N74" s="67">
        <f t="shared" si="22"/>
        <v>7.2026045599104194E-2</v>
      </c>
      <c r="O74" s="67">
        <f t="shared" si="23"/>
        <v>7.2026045599104194E-2</v>
      </c>
      <c r="P74" s="63">
        <v>71</v>
      </c>
      <c r="Q74" s="67"/>
      <c r="R74" s="67"/>
      <c r="S74" s="68"/>
      <c r="T74" s="62"/>
      <c r="U74" s="67">
        <f t="shared" si="16"/>
        <v>0.53886588430447047</v>
      </c>
      <c r="V74" s="67">
        <f t="shared" si="17"/>
        <v>0.58350943021758472</v>
      </c>
      <c r="W74" s="67">
        <f t="shared" si="33"/>
        <v>0.2819415391861273</v>
      </c>
      <c r="X74" s="67">
        <f t="shared" si="34"/>
        <v>0.28194153918612752</v>
      </c>
      <c r="Y74" s="67">
        <f t="shared" si="31"/>
        <v>0.16912190831158136</v>
      </c>
      <c r="Z74" s="67">
        <f t="shared" si="32"/>
        <v>0.16912190831158136</v>
      </c>
      <c r="AA74" s="67">
        <f t="shared" si="27"/>
        <v>7.2026045599104194E-2</v>
      </c>
      <c r="AB74" s="67">
        <f t="shared" si="28"/>
        <v>7.2026045599104194E-2</v>
      </c>
      <c r="AC74" s="62"/>
      <c r="AD74" s="62">
        <f t="shared" si="18"/>
        <v>0</v>
      </c>
    </row>
    <row r="75" spans="1:30" x14ac:dyDescent="0.2">
      <c r="A75" s="96" t="s">
        <v>74</v>
      </c>
      <c r="B75" s="98">
        <v>101.23050000000001</v>
      </c>
      <c r="C75" s="98">
        <v>98.633769999999998</v>
      </c>
      <c r="D75" s="65">
        <f t="shared" si="19"/>
        <v>218.66765919583099</v>
      </c>
      <c r="E75" s="62">
        <f t="shared" si="29"/>
        <v>1</v>
      </c>
      <c r="F75" s="65">
        <f t="shared" si="30"/>
        <v>417.85504093462362</v>
      </c>
      <c r="G75" s="62">
        <f t="shared" si="24"/>
        <v>100</v>
      </c>
      <c r="H75" s="62">
        <f t="shared" si="25"/>
        <v>0</v>
      </c>
      <c r="I75" s="62" t="str">
        <f t="shared" si="26"/>
        <v>2004</v>
      </c>
      <c r="J75" s="62">
        <f t="shared" si="20"/>
        <v>2</v>
      </c>
      <c r="K75" s="66">
        <f>VLOOKUP(I75&amp;J75,CETES!F:G,2,)</f>
        <v>5.1749999999999999E-3</v>
      </c>
      <c r="L75" s="65">
        <v>9991.7998050000006</v>
      </c>
      <c r="M75" s="62">
        <f t="shared" si="21"/>
        <v>100</v>
      </c>
      <c r="N75" s="67">
        <f t="shared" si="22"/>
        <v>5.9714077446570757E-2</v>
      </c>
      <c r="O75" s="67">
        <f t="shared" si="23"/>
        <v>5.9714077446570757E-2</v>
      </c>
      <c r="P75" s="63">
        <v>72</v>
      </c>
      <c r="Q75" s="67"/>
      <c r="R75" s="67"/>
      <c r="S75" s="68"/>
      <c r="T75" s="62"/>
      <c r="U75" s="67">
        <f t="shared" si="16"/>
        <v>0.67806723497097288</v>
      </c>
      <c r="V75" s="67">
        <f t="shared" si="17"/>
        <v>0.68579358156289594</v>
      </c>
      <c r="W75" s="67">
        <f t="shared" si="33"/>
        <v>0.31619643066294834</v>
      </c>
      <c r="X75" s="67">
        <f t="shared" si="34"/>
        <v>0.31619643066294878</v>
      </c>
      <c r="Y75" s="67">
        <f t="shared" si="31"/>
        <v>0.16801947718609012</v>
      </c>
      <c r="Z75" s="67">
        <f t="shared" si="32"/>
        <v>0.16801947718609034</v>
      </c>
      <c r="AA75" s="67">
        <f t="shared" si="27"/>
        <v>5.9714077446570757E-2</v>
      </c>
      <c r="AB75" s="67">
        <f t="shared" si="28"/>
        <v>5.9714077446570757E-2</v>
      </c>
      <c r="AC75" s="62"/>
      <c r="AD75" s="62">
        <f t="shared" si="18"/>
        <v>0</v>
      </c>
    </row>
    <row r="76" spans="1:30" x14ac:dyDescent="0.2">
      <c r="A76" s="96" t="s">
        <v>75</v>
      </c>
      <c r="B76" s="98">
        <v>101.4507</v>
      </c>
      <c r="C76" s="98">
        <v>99.088729999999998</v>
      </c>
      <c r="D76" s="65">
        <f t="shared" si="19"/>
        <v>230.17245646187689</v>
      </c>
      <c r="E76" s="62">
        <f t="shared" si="29"/>
        <v>1</v>
      </c>
      <c r="F76" s="65">
        <f t="shared" si="30"/>
        <v>439.83971644735169</v>
      </c>
      <c r="G76" s="62">
        <f t="shared" si="24"/>
        <v>100</v>
      </c>
      <c r="H76" s="62">
        <f t="shared" si="25"/>
        <v>0</v>
      </c>
      <c r="I76" s="62" t="str">
        <f t="shared" si="26"/>
        <v>2004</v>
      </c>
      <c r="J76" s="62">
        <f t="shared" si="20"/>
        <v>3</v>
      </c>
      <c r="K76" s="66">
        <f>VLOOKUP(I76&amp;J76,CETES!F:G,2,)</f>
        <v>5.1749999999999999E-3</v>
      </c>
      <c r="L76" s="65">
        <v>10517.5</v>
      </c>
      <c r="M76" s="62">
        <f t="shared" si="21"/>
        <v>100</v>
      </c>
      <c r="N76" s="67">
        <f t="shared" si="22"/>
        <v>5.2613163319878975E-2</v>
      </c>
      <c r="O76" s="67">
        <f t="shared" si="23"/>
        <v>5.2613163319878975E-2</v>
      </c>
      <c r="P76" s="63">
        <v>73</v>
      </c>
      <c r="Q76" s="67"/>
      <c r="R76" s="67"/>
      <c r="S76" s="68"/>
      <c r="T76" s="62"/>
      <c r="U76" s="67">
        <f t="shared" si="16"/>
        <v>0.77448851459326828</v>
      </c>
      <c r="V76" s="67">
        <f t="shared" si="17"/>
        <v>0.77839821278478749</v>
      </c>
      <c r="W76" s="67">
        <f t="shared" si="33"/>
        <v>0.34452245667492254</v>
      </c>
      <c r="X76" s="67">
        <f t="shared" si="34"/>
        <v>0.34452245667492276</v>
      </c>
      <c r="Y76" s="67">
        <f t="shared" si="31"/>
        <v>0.19581180741754389</v>
      </c>
      <c r="Z76" s="67">
        <f t="shared" si="32"/>
        <v>0.19581180741754389</v>
      </c>
      <c r="AA76" s="67">
        <f t="shared" si="27"/>
        <v>5.2613163319878975E-2</v>
      </c>
      <c r="AB76" s="67">
        <f t="shared" si="28"/>
        <v>5.2613163319878975E-2</v>
      </c>
      <c r="AC76" s="62"/>
      <c r="AD76" s="62">
        <f t="shared" si="18"/>
        <v>0</v>
      </c>
    </row>
    <row r="77" spans="1:30" x14ac:dyDescent="0.2">
      <c r="A77" s="96" t="s">
        <v>76</v>
      </c>
      <c r="B77" s="98">
        <v>101.5663</v>
      </c>
      <c r="C77" s="98">
        <v>99.298479999999998</v>
      </c>
      <c r="D77" s="65">
        <f t="shared" si="19"/>
        <v>217.71195553809497</v>
      </c>
      <c r="E77" s="62">
        <f t="shared" si="29"/>
        <v>1</v>
      </c>
      <c r="F77" s="65">
        <f t="shared" si="30"/>
        <v>416.02877365535022</v>
      </c>
      <c r="G77" s="62">
        <f t="shared" si="24"/>
        <v>100</v>
      </c>
      <c r="H77" s="62">
        <f t="shared" si="25"/>
        <v>0</v>
      </c>
      <c r="I77" s="62" t="str">
        <f t="shared" si="26"/>
        <v>2004</v>
      </c>
      <c r="J77" s="62">
        <f t="shared" si="20"/>
        <v>4</v>
      </c>
      <c r="K77" s="66">
        <f>VLOOKUP(I77&amp;J77,CETES!F:G,2,)</f>
        <v>5.0000000000000001E-3</v>
      </c>
      <c r="L77" s="65">
        <v>9948.1298829999996</v>
      </c>
      <c r="M77" s="62">
        <f t="shared" si="21"/>
        <v>100</v>
      </c>
      <c r="N77" s="67">
        <f t="shared" si="22"/>
        <v>-5.4135499595911574E-2</v>
      </c>
      <c r="O77" s="67">
        <f t="shared" si="23"/>
        <v>-5.4135499595911574E-2</v>
      </c>
      <c r="P77" s="63">
        <v>74</v>
      </c>
      <c r="Q77" s="67"/>
      <c r="R77" s="67"/>
      <c r="S77" s="68"/>
      <c r="T77" s="62"/>
      <c r="U77" s="67">
        <f t="shared" si="16"/>
        <v>0.68212373705520624</v>
      </c>
      <c r="V77" s="67">
        <f t="shared" si="17"/>
        <v>0.52815874667345231</v>
      </c>
      <c r="W77" s="67">
        <f t="shared" si="33"/>
        <v>0.23352008495968701</v>
      </c>
      <c r="X77" s="67">
        <f t="shared" si="34"/>
        <v>0.23352008495968701</v>
      </c>
      <c r="Y77" s="67">
        <f t="shared" si="31"/>
        <v>5.5082516365729584E-2</v>
      </c>
      <c r="Z77" s="67">
        <f t="shared" si="32"/>
        <v>5.5082516365729584E-2</v>
      </c>
      <c r="AA77" s="67">
        <f t="shared" si="27"/>
        <v>-5.4135499595911574E-2</v>
      </c>
      <c r="AB77" s="67">
        <f t="shared" si="28"/>
        <v>-5.4135499595911574E-2</v>
      </c>
      <c r="AC77" s="62"/>
      <c r="AD77" s="62">
        <f t="shared" si="18"/>
        <v>1</v>
      </c>
    </row>
    <row r="78" spans="1:30" x14ac:dyDescent="0.2">
      <c r="A78" s="96" t="s">
        <v>77</v>
      </c>
      <c r="B78" s="98">
        <v>101.47369999999999</v>
      </c>
      <c r="C78" s="98">
        <v>99.409790000000001</v>
      </c>
      <c r="D78" s="65">
        <f t="shared" si="19"/>
        <v>219.64131514528131</v>
      </c>
      <c r="E78" s="62">
        <f t="shared" si="29"/>
        <v>1</v>
      </c>
      <c r="F78" s="65">
        <f t="shared" si="30"/>
        <v>419.71561349533067</v>
      </c>
      <c r="G78" s="62">
        <f t="shared" si="24"/>
        <v>100</v>
      </c>
      <c r="H78" s="62">
        <f t="shared" si="25"/>
        <v>0</v>
      </c>
      <c r="I78" s="62" t="str">
        <f t="shared" si="26"/>
        <v>2004</v>
      </c>
      <c r="J78" s="62">
        <f t="shared" si="20"/>
        <v>5</v>
      </c>
      <c r="K78" s="66">
        <f>VLOOKUP(I78&amp;J78,CETES!F:G,2,)</f>
        <v>5.3416666666666673E-3</v>
      </c>
      <c r="L78" s="65">
        <v>10036.290039</v>
      </c>
      <c r="M78" s="62">
        <f t="shared" si="21"/>
        <v>100</v>
      </c>
      <c r="N78" s="67">
        <f t="shared" si="22"/>
        <v>8.8619828085130248E-3</v>
      </c>
      <c r="O78" s="67">
        <f t="shared" si="23"/>
        <v>8.8619828085130248E-3</v>
      </c>
      <c r="P78" s="63">
        <v>75</v>
      </c>
      <c r="Q78" s="67"/>
      <c r="R78" s="67"/>
      <c r="S78" s="68"/>
      <c r="T78" s="62"/>
      <c r="U78" s="67">
        <f t="shared" si="16"/>
        <v>0.541701263215151</v>
      </c>
      <c r="V78" s="67">
        <f t="shared" si="17"/>
        <v>0.4981370518970798</v>
      </c>
      <c r="W78" s="67">
        <f t="shared" si="33"/>
        <v>0.17322028793797917</v>
      </c>
      <c r="X78" s="67">
        <f t="shared" si="34"/>
        <v>0.17322028793797917</v>
      </c>
      <c r="Y78" s="67">
        <f t="shared" si="31"/>
        <v>4.4526746800648276E-3</v>
      </c>
      <c r="Z78" s="67">
        <f t="shared" si="32"/>
        <v>4.4526746800646055E-3</v>
      </c>
      <c r="AA78" s="67">
        <f t="shared" si="27"/>
        <v>8.8619828085130248E-3</v>
      </c>
      <c r="AB78" s="67">
        <f t="shared" si="28"/>
        <v>8.8619828085130248E-3</v>
      </c>
      <c r="AC78" s="62"/>
      <c r="AD78" s="62">
        <f t="shared" si="18"/>
        <v>1</v>
      </c>
    </row>
    <row r="79" spans="1:30" x14ac:dyDescent="0.2">
      <c r="A79" s="96" t="s">
        <v>78</v>
      </c>
      <c r="B79" s="98">
        <v>101.2338</v>
      </c>
      <c r="C79" s="98">
        <v>99.608959999999996</v>
      </c>
      <c r="D79" s="65">
        <f t="shared" si="19"/>
        <v>225.01467443240637</v>
      </c>
      <c r="E79" s="62">
        <f t="shared" si="29"/>
        <v>1</v>
      </c>
      <c r="F79" s="65">
        <f t="shared" si="30"/>
        <v>429.98363974637903</v>
      </c>
      <c r="G79" s="62">
        <f t="shared" si="24"/>
        <v>100</v>
      </c>
      <c r="H79" s="62">
        <f t="shared" si="25"/>
        <v>0</v>
      </c>
      <c r="I79" s="62" t="str">
        <f t="shared" si="26"/>
        <v>2004</v>
      </c>
      <c r="J79" s="62">
        <f t="shared" si="20"/>
        <v>6</v>
      </c>
      <c r="K79" s="66">
        <f>VLOOKUP(I79&amp;J79,CETES!F:G,2,)</f>
        <v>5.4833333333333331E-3</v>
      </c>
      <c r="L79" s="65">
        <v>10281.820313</v>
      </c>
      <c r="M79" s="62">
        <f t="shared" si="21"/>
        <v>100</v>
      </c>
      <c r="N79" s="67">
        <f t="shared" si="22"/>
        <v>2.4464246553845603E-2</v>
      </c>
      <c r="O79" s="67">
        <f t="shared" si="23"/>
        <v>2.4464246553845603E-2</v>
      </c>
      <c r="P79" s="63">
        <v>76</v>
      </c>
      <c r="Q79" s="67"/>
      <c r="R79" s="67"/>
      <c r="S79" s="68"/>
      <c r="T79" s="62"/>
      <c r="U79" s="67">
        <f t="shared" ref="U79:U142" si="35">F79/F66-1</f>
        <v>0.53478784610614105</v>
      </c>
      <c r="V79" s="67">
        <f t="shared" ref="V79:V142" si="36">L79/L67-1</f>
        <v>0.45738264291975783</v>
      </c>
      <c r="W79" s="67">
        <f t="shared" si="33"/>
        <v>0.16901565315245537</v>
      </c>
      <c r="X79" s="67">
        <f t="shared" si="34"/>
        <v>0.16901565315245515</v>
      </c>
      <c r="Y79" s="67">
        <f t="shared" si="31"/>
        <v>-2.2408337247444621E-2</v>
      </c>
      <c r="Z79" s="67">
        <f t="shared" si="32"/>
        <v>-2.2408337247444732E-2</v>
      </c>
      <c r="AA79" s="67">
        <f t="shared" si="27"/>
        <v>2.4464246553845603E-2</v>
      </c>
      <c r="AB79" s="67">
        <f t="shared" si="28"/>
        <v>2.4464246553845603E-2</v>
      </c>
      <c r="AC79" s="62"/>
      <c r="AD79" s="62">
        <f t="shared" ref="AD79:AD142" si="37">IF(U79&gt;V79,1,0)</f>
        <v>1</v>
      </c>
    </row>
    <row r="80" spans="1:30" x14ac:dyDescent="0.2">
      <c r="A80" s="96" t="s">
        <v>79</v>
      </c>
      <c r="B80" s="98">
        <v>100.9768</v>
      </c>
      <c r="C80" s="98">
        <v>99.827070000000006</v>
      </c>
      <c r="D80" s="65">
        <f t="shared" si="19"/>
        <v>221.39427200434156</v>
      </c>
      <c r="E80" s="62">
        <f t="shared" si="29"/>
        <v>1</v>
      </c>
      <c r="F80" s="65">
        <f t="shared" si="30"/>
        <v>423.06536289491277</v>
      </c>
      <c r="G80" s="62">
        <f t="shared" si="24"/>
        <v>100</v>
      </c>
      <c r="H80" s="62">
        <f t="shared" si="25"/>
        <v>0</v>
      </c>
      <c r="I80" s="62" t="str">
        <f t="shared" si="26"/>
        <v>2004</v>
      </c>
      <c r="J80" s="62">
        <f t="shared" si="20"/>
        <v>7</v>
      </c>
      <c r="K80" s="66">
        <f>VLOOKUP(I80&amp;J80,CETES!F:G,2,)</f>
        <v>5.9666666666666661E-3</v>
      </c>
      <c r="L80" s="65">
        <v>10116.389648</v>
      </c>
      <c r="M80" s="62">
        <f t="shared" si="21"/>
        <v>100</v>
      </c>
      <c r="N80" s="67">
        <f t="shared" si="22"/>
        <v>-1.6089628097354924E-2</v>
      </c>
      <c r="O80" s="67">
        <f t="shared" si="23"/>
        <v>-1.6089628097354924E-2</v>
      </c>
      <c r="P80" s="63">
        <v>77</v>
      </c>
      <c r="Q80" s="67"/>
      <c r="R80" s="67"/>
      <c r="S80" s="68"/>
      <c r="T80" s="62"/>
      <c r="U80" s="67">
        <f t="shared" si="35"/>
        <v>0.43393389819963857</v>
      </c>
      <c r="V80" s="67">
        <f t="shared" si="36"/>
        <v>0.37543081032210734</v>
      </c>
      <c r="W80" s="67">
        <f t="shared" si="33"/>
        <v>7.2927874070867649E-2</v>
      </c>
      <c r="X80" s="67">
        <f t="shared" si="34"/>
        <v>7.2927874070867427E-2</v>
      </c>
      <c r="Y80" s="67">
        <f t="shared" si="31"/>
        <v>1.6913708101814695E-2</v>
      </c>
      <c r="Z80" s="67">
        <f t="shared" si="32"/>
        <v>1.6913708101814473E-2</v>
      </c>
      <c r="AA80" s="67">
        <f t="shared" si="27"/>
        <v>-1.6089628097354924E-2</v>
      </c>
      <c r="AB80" s="67">
        <f t="shared" si="28"/>
        <v>-1.6089628097354924E-2</v>
      </c>
      <c r="AC80" s="62"/>
      <c r="AD80" s="62">
        <f t="shared" si="37"/>
        <v>1</v>
      </c>
    </row>
    <row r="81" spans="1:30" x14ac:dyDescent="0.2">
      <c r="A81" s="96" t="s">
        <v>80</v>
      </c>
      <c r="B81" s="98">
        <v>100.6765</v>
      </c>
      <c r="C81" s="98">
        <v>99.936030000000002</v>
      </c>
      <c r="D81" s="65">
        <f t="shared" si="19"/>
        <v>224.63169197573106</v>
      </c>
      <c r="E81" s="62">
        <f t="shared" si="29"/>
        <v>1</v>
      </c>
      <c r="F81" s="65">
        <f t="shared" si="30"/>
        <v>429.25179329638348</v>
      </c>
      <c r="G81" s="62">
        <f t="shared" si="24"/>
        <v>100</v>
      </c>
      <c r="H81" s="62">
        <f t="shared" si="25"/>
        <v>0</v>
      </c>
      <c r="I81" s="62" t="str">
        <f t="shared" si="26"/>
        <v>2004</v>
      </c>
      <c r="J81" s="62">
        <f t="shared" si="20"/>
        <v>8</v>
      </c>
      <c r="K81" s="66">
        <f>VLOOKUP(I81&amp;J81,CETES!F:G,2,)</f>
        <v>6.1000000000000004E-3</v>
      </c>
      <c r="L81" s="65">
        <v>10264.320313</v>
      </c>
      <c r="M81" s="62">
        <f t="shared" si="21"/>
        <v>100</v>
      </c>
      <c r="N81" s="67">
        <f t="shared" si="22"/>
        <v>1.4622871414333716E-2</v>
      </c>
      <c r="O81" s="67">
        <f t="shared" si="23"/>
        <v>1.4622871414333716E-2</v>
      </c>
      <c r="P81" s="63">
        <v>78</v>
      </c>
      <c r="Q81" s="67"/>
      <c r="R81" s="67"/>
      <c r="S81" s="68"/>
      <c r="T81" s="62"/>
      <c r="U81" s="67">
        <f t="shared" si="35"/>
        <v>0.39554355820076026</v>
      </c>
      <c r="V81" s="67">
        <f t="shared" si="36"/>
        <v>0.35209492011552568</v>
      </c>
      <c r="W81" s="67">
        <f t="shared" si="33"/>
        <v>2.7274416353261E-2</v>
      </c>
      <c r="X81" s="67">
        <f t="shared" si="34"/>
        <v>2.7274416353260778E-2</v>
      </c>
      <c r="Y81" s="67">
        <f t="shared" si="31"/>
        <v>2.272057434708441E-2</v>
      </c>
      <c r="Z81" s="67">
        <f t="shared" si="32"/>
        <v>2.2720574347084188E-2</v>
      </c>
      <c r="AA81" s="67">
        <f t="shared" si="27"/>
        <v>1.4622871414333716E-2</v>
      </c>
      <c r="AB81" s="67">
        <f t="shared" si="28"/>
        <v>1.4622871414333716E-2</v>
      </c>
      <c r="AC81" s="62"/>
      <c r="AD81" s="62">
        <f t="shared" si="37"/>
        <v>1</v>
      </c>
    </row>
    <row r="82" spans="1:30" x14ac:dyDescent="0.2">
      <c r="A82" s="96" t="s">
        <v>81</v>
      </c>
      <c r="B82" s="98">
        <v>100.3635</v>
      </c>
      <c r="C82" s="98">
        <v>99.842179999999999</v>
      </c>
      <c r="D82" s="65">
        <f t="shared" si="19"/>
        <v>239.79888720626133</v>
      </c>
      <c r="E82" s="62">
        <f t="shared" si="29"/>
        <v>1</v>
      </c>
      <c r="F82" s="65">
        <f t="shared" si="30"/>
        <v>458.23499550938584</v>
      </c>
      <c r="G82" s="62">
        <f t="shared" si="24"/>
        <v>100</v>
      </c>
      <c r="H82" s="62">
        <f t="shared" si="25"/>
        <v>0</v>
      </c>
      <c r="I82" s="62" t="str">
        <f t="shared" si="26"/>
        <v>2004</v>
      </c>
      <c r="J82" s="62">
        <f t="shared" si="20"/>
        <v>9</v>
      </c>
      <c r="K82" s="66">
        <f>VLOOKUP(I82&amp;J82,CETES!F:G,2,)</f>
        <v>6.3416666666666665E-3</v>
      </c>
      <c r="L82" s="65">
        <v>10957.370117</v>
      </c>
      <c r="M82" s="62">
        <f t="shared" si="21"/>
        <v>100</v>
      </c>
      <c r="N82" s="67">
        <f t="shared" si="22"/>
        <v>6.7520282187826464E-2</v>
      </c>
      <c r="O82" s="67">
        <f t="shared" si="23"/>
        <v>6.7520282187826464E-2</v>
      </c>
      <c r="P82" s="63">
        <v>79</v>
      </c>
      <c r="Q82" s="67"/>
      <c r="R82" s="67"/>
      <c r="S82" s="68"/>
      <c r="T82" s="62"/>
      <c r="U82" s="67">
        <f t="shared" si="35"/>
        <v>0.44338875066645267</v>
      </c>
      <c r="V82" s="67">
        <f t="shared" si="36"/>
        <v>0.40075399937297118</v>
      </c>
      <c r="W82" s="67">
        <f t="shared" si="33"/>
        <v>4.1822687615878484E-2</v>
      </c>
      <c r="X82" s="67">
        <f t="shared" si="34"/>
        <v>4.1822687615878262E-2</v>
      </c>
      <c r="Y82" s="67">
        <f t="shared" si="31"/>
        <v>6.5703327176984017E-2</v>
      </c>
      <c r="Z82" s="67">
        <f t="shared" si="32"/>
        <v>6.5703327176984017E-2</v>
      </c>
      <c r="AA82" s="67">
        <f t="shared" si="27"/>
        <v>6.7520282187826464E-2</v>
      </c>
      <c r="AB82" s="67">
        <f t="shared" si="28"/>
        <v>6.7520282187826464E-2</v>
      </c>
      <c r="AC82" s="62"/>
      <c r="AD82" s="62">
        <f t="shared" si="37"/>
        <v>1</v>
      </c>
    </row>
    <row r="83" spans="1:30" x14ac:dyDescent="0.2">
      <c r="A83" s="96" t="s">
        <v>82</v>
      </c>
      <c r="B83" s="98">
        <v>100.07040000000001</v>
      </c>
      <c r="C83" s="98">
        <v>99.745000000000005</v>
      </c>
      <c r="D83" s="65">
        <f t="shared" si="19"/>
        <v>253.08245846327316</v>
      </c>
      <c r="E83" s="62">
        <f t="shared" si="29"/>
        <v>1</v>
      </c>
      <c r="F83" s="65">
        <f t="shared" si="30"/>
        <v>483.61875473454745</v>
      </c>
      <c r="G83" s="62">
        <f t="shared" si="24"/>
        <v>100</v>
      </c>
      <c r="H83" s="62">
        <f t="shared" si="25"/>
        <v>0</v>
      </c>
      <c r="I83" s="62" t="str">
        <f t="shared" si="26"/>
        <v>2004</v>
      </c>
      <c r="J83" s="62">
        <f t="shared" si="20"/>
        <v>10</v>
      </c>
      <c r="K83" s="66">
        <f>VLOOKUP(I83&amp;J83,CETES!F:G,2,)</f>
        <v>6.6416666666666664E-3</v>
      </c>
      <c r="L83" s="65">
        <v>11564.349609000001</v>
      </c>
      <c r="M83" s="62">
        <f t="shared" si="21"/>
        <v>100</v>
      </c>
      <c r="N83" s="67">
        <f t="shared" si="22"/>
        <v>5.5394632609725436E-2</v>
      </c>
      <c r="O83" s="67">
        <f t="shared" si="23"/>
        <v>5.5394632609725436E-2</v>
      </c>
      <c r="P83" s="63">
        <v>80</v>
      </c>
      <c r="Q83" s="67"/>
      <c r="R83" s="67"/>
      <c r="S83" s="68"/>
      <c r="T83" s="62"/>
      <c r="U83" s="67">
        <f t="shared" si="35"/>
        <v>0.47834825254484059</v>
      </c>
      <c r="V83" s="67">
        <f t="shared" si="36"/>
        <v>0.43392352934332967</v>
      </c>
      <c r="W83" s="67">
        <f t="shared" si="33"/>
        <v>0.16246467878971904</v>
      </c>
      <c r="X83" s="67">
        <f t="shared" si="34"/>
        <v>0.16246467878971904</v>
      </c>
      <c r="Y83" s="67">
        <f t="shared" si="31"/>
        <v>0.14313010979033014</v>
      </c>
      <c r="Z83" s="67">
        <f t="shared" si="32"/>
        <v>0.14313010979033036</v>
      </c>
      <c r="AA83" s="67">
        <f t="shared" si="27"/>
        <v>5.5394632609725436E-2</v>
      </c>
      <c r="AB83" s="67">
        <f t="shared" si="28"/>
        <v>5.5394632609725436E-2</v>
      </c>
      <c r="AC83" s="62"/>
      <c r="AD83" s="62">
        <f t="shared" si="37"/>
        <v>1</v>
      </c>
    </row>
    <row r="84" spans="1:30" x14ac:dyDescent="0.2">
      <c r="A84" s="96" t="s">
        <v>83</v>
      </c>
      <c r="B84" s="98">
        <v>99.897750000000002</v>
      </c>
      <c r="C84" s="98">
        <v>99.761309999999995</v>
      </c>
      <c r="D84" s="65">
        <f t="shared" si="19"/>
        <v>264.86081464882898</v>
      </c>
      <c r="E84" s="62">
        <f t="shared" si="29"/>
        <v>1</v>
      </c>
      <c r="F84" s="65">
        <f t="shared" si="30"/>
        <v>506.12617775337787</v>
      </c>
      <c r="G84" s="62">
        <f t="shared" si="24"/>
        <v>100</v>
      </c>
      <c r="H84" s="62">
        <f t="shared" si="25"/>
        <v>0</v>
      </c>
      <c r="I84" s="62" t="str">
        <f t="shared" si="26"/>
        <v>2004</v>
      </c>
      <c r="J84" s="62">
        <f t="shared" si="20"/>
        <v>11</v>
      </c>
      <c r="K84" s="66">
        <f>VLOOKUP(I84&amp;J84,CETES!F:G,2,)</f>
        <v>6.9666666666666661E-3</v>
      </c>
      <c r="L84" s="65">
        <v>12102.549805000001</v>
      </c>
      <c r="M84" s="62">
        <f t="shared" si="21"/>
        <v>100</v>
      </c>
      <c r="N84" s="67">
        <f t="shared" si="22"/>
        <v>4.6539599216296912E-2</v>
      </c>
      <c r="O84" s="67">
        <f t="shared" si="23"/>
        <v>4.6539599216296912E-2</v>
      </c>
      <c r="P84" s="63">
        <v>81</v>
      </c>
      <c r="Q84" s="67"/>
      <c r="R84" s="67"/>
      <c r="S84" s="68"/>
      <c r="T84" s="62"/>
      <c r="U84" s="67">
        <f t="shared" si="35"/>
        <v>0.50065775570578608</v>
      </c>
      <c r="V84" s="67">
        <f t="shared" si="36"/>
        <v>0.41476152162105073</v>
      </c>
      <c r="W84" s="67">
        <f t="shared" si="33"/>
        <v>0.20587884148133684</v>
      </c>
      <c r="X84" s="67">
        <f t="shared" si="34"/>
        <v>0.20587884148133684</v>
      </c>
      <c r="Y84" s="67">
        <f t="shared" si="31"/>
        <v>0.17908925637013073</v>
      </c>
      <c r="Z84" s="67">
        <f t="shared" si="32"/>
        <v>0.17908925637013096</v>
      </c>
      <c r="AA84" s="67">
        <f t="shared" si="27"/>
        <v>4.6539599216296912E-2</v>
      </c>
      <c r="AB84" s="67">
        <f t="shared" si="28"/>
        <v>4.6539599216296912E-2</v>
      </c>
      <c r="AC84" s="62"/>
      <c r="AD84" s="62">
        <f t="shared" si="37"/>
        <v>1</v>
      </c>
    </row>
    <row r="85" spans="1:30" x14ac:dyDescent="0.2">
      <c r="A85" s="96" t="s">
        <v>84</v>
      </c>
      <c r="B85" s="98">
        <v>99.859179999999995</v>
      </c>
      <c r="C85" s="98">
        <v>99.866460000000004</v>
      </c>
      <c r="D85" s="65">
        <f t="shared" si="19"/>
        <v>282.70407843589942</v>
      </c>
      <c r="E85" s="62">
        <f t="shared" si="29"/>
        <v>-1</v>
      </c>
      <c r="F85" s="65">
        <f t="shared" si="30"/>
        <v>540.22311621960239</v>
      </c>
      <c r="G85" s="62">
        <f t="shared" si="24"/>
        <v>75</v>
      </c>
      <c r="H85" s="62">
        <f t="shared" si="25"/>
        <v>25</v>
      </c>
      <c r="I85" s="62" t="str">
        <f t="shared" si="26"/>
        <v>2004</v>
      </c>
      <c r="J85" s="62">
        <f t="shared" si="20"/>
        <v>12</v>
      </c>
      <c r="K85" s="66">
        <f>VLOOKUP(I85&amp;J85,CETES!F:G,2,)</f>
        <v>7.175E-3</v>
      </c>
      <c r="L85" s="65">
        <v>12917.879883</v>
      </c>
      <c r="M85" s="62">
        <f t="shared" si="21"/>
        <v>100</v>
      </c>
      <c r="N85" s="67">
        <f t="shared" si="22"/>
        <v>6.73684546758202E-2</v>
      </c>
      <c r="O85" s="67">
        <f t="shared" si="23"/>
        <v>6.73684546758202E-2</v>
      </c>
      <c r="P85" s="63">
        <v>82</v>
      </c>
      <c r="Q85" s="67"/>
      <c r="R85" s="67"/>
      <c r="S85" s="68"/>
      <c r="T85" s="62"/>
      <c r="U85" s="67">
        <f t="shared" si="35"/>
        <v>0.51007181906747268</v>
      </c>
      <c r="V85" s="67">
        <f t="shared" si="36"/>
        <v>0.46872862285647354</v>
      </c>
      <c r="W85" s="67">
        <f t="shared" si="33"/>
        <v>0.25638063005896417</v>
      </c>
      <c r="X85" s="67">
        <f t="shared" si="34"/>
        <v>0.25638063005896439</v>
      </c>
      <c r="Y85" s="67">
        <f t="shared" si="31"/>
        <v>0.17892156101931156</v>
      </c>
      <c r="Z85" s="67">
        <f t="shared" si="32"/>
        <v>0.17892156101931178</v>
      </c>
      <c r="AA85" s="67">
        <f t="shared" si="27"/>
        <v>6.73684546758202E-2</v>
      </c>
      <c r="AB85" s="67">
        <f t="shared" si="28"/>
        <v>6.73684546758202E-2</v>
      </c>
      <c r="AC85" s="62"/>
      <c r="AD85" s="62">
        <f t="shared" si="37"/>
        <v>1</v>
      </c>
    </row>
    <row r="86" spans="1:30" x14ac:dyDescent="0.2">
      <c r="A86" s="96" t="s">
        <v>85</v>
      </c>
      <c r="B86" s="98">
        <v>99.868009999999998</v>
      </c>
      <c r="C86" s="98">
        <v>100.1476</v>
      </c>
      <c r="D86" s="65">
        <f t="shared" si="19"/>
        <v>286.62669930174985</v>
      </c>
      <c r="E86" s="62">
        <f t="shared" si="29"/>
        <v>-1</v>
      </c>
      <c r="F86" s="65">
        <f t="shared" si="30"/>
        <v>546.81398410357622</v>
      </c>
      <c r="G86" s="62">
        <f t="shared" si="24"/>
        <v>50</v>
      </c>
      <c r="H86" s="62">
        <f t="shared" si="25"/>
        <v>50</v>
      </c>
      <c r="I86" s="62" t="str">
        <f t="shared" si="26"/>
        <v>2005</v>
      </c>
      <c r="J86" s="62">
        <f t="shared" si="20"/>
        <v>1</v>
      </c>
      <c r="K86" s="66">
        <f>VLOOKUP(I86&amp;J86,CETES!F:G,2,)</f>
        <v>7.1916666666666665E-3</v>
      </c>
      <c r="L86" s="65">
        <v>13097.120117</v>
      </c>
      <c r="M86" s="62">
        <f t="shared" si="21"/>
        <v>100</v>
      </c>
      <c r="N86" s="67">
        <f t="shared" si="22"/>
        <v>1.3875360014446558E-2</v>
      </c>
      <c r="O86" s="67">
        <f t="shared" si="23"/>
        <v>1.2200270010835013E-2</v>
      </c>
      <c r="P86" s="63">
        <v>83</v>
      </c>
      <c r="Q86" s="67"/>
      <c r="R86" s="67"/>
      <c r="S86" s="68"/>
      <c r="T86" s="62"/>
      <c r="U86" s="67">
        <f t="shared" si="35"/>
        <v>0.48664750862796424</v>
      </c>
      <c r="V86" s="67">
        <f t="shared" si="36"/>
        <v>0.38905931192179022</v>
      </c>
      <c r="W86" s="67">
        <f t="shared" si="33"/>
        <v>0.29250473345746797</v>
      </c>
      <c r="X86" s="67">
        <f t="shared" si="34"/>
        <v>0.29464369925581968</v>
      </c>
      <c r="Y86" s="67">
        <f t="shared" si="31"/>
        <v>0.130671585314585</v>
      </c>
      <c r="Z86" s="67">
        <f t="shared" si="32"/>
        <v>0.13254273347176526</v>
      </c>
      <c r="AA86" s="67">
        <f t="shared" si="27"/>
        <v>1.2200270010835013E-2</v>
      </c>
      <c r="AB86" s="67">
        <f t="shared" si="28"/>
        <v>1.3875360014446558E-2</v>
      </c>
      <c r="AC86" s="62"/>
      <c r="AD86" s="62">
        <f t="shared" si="37"/>
        <v>1</v>
      </c>
    </row>
    <row r="87" spans="1:30" x14ac:dyDescent="0.2">
      <c r="A87" s="96" t="s">
        <v>86</v>
      </c>
      <c r="B87" s="98">
        <v>99.833179999999999</v>
      </c>
      <c r="C87" s="98">
        <v>100.49679999999999</v>
      </c>
      <c r="D87" s="65">
        <f t="shared" si="19"/>
        <v>301.77835726228352</v>
      </c>
      <c r="E87" s="62">
        <f t="shared" si="29"/>
        <v>-1</v>
      </c>
      <c r="F87" s="65">
        <f t="shared" si="30"/>
        <v>563.23307397137944</v>
      </c>
      <c r="G87" s="62">
        <f t="shared" si="24"/>
        <v>25</v>
      </c>
      <c r="H87" s="62">
        <f t="shared" si="25"/>
        <v>75</v>
      </c>
      <c r="I87" s="62" t="str">
        <f t="shared" si="26"/>
        <v>2005</v>
      </c>
      <c r="J87" s="62">
        <f t="shared" si="20"/>
        <v>2</v>
      </c>
      <c r="K87" s="66">
        <f>VLOOKUP(I87&amp;J87,CETES!F:G,2,)</f>
        <v>7.691666666666667E-3</v>
      </c>
      <c r="L87" s="65">
        <v>13789.459961</v>
      </c>
      <c r="M87" s="62">
        <f t="shared" si="21"/>
        <v>100</v>
      </c>
      <c r="N87" s="67">
        <f t="shared" si="22"/>
        <v>5.2861990866323927E-2</v>
      </c>
      <c r="O87" s="67">
        <f t="shared" si="23"/>
        <v>3.0026828766495317E-2</v>
      </c>
      <c r="P87" s="63">
        <v>84</v>
      </c>
      <c r="Q87" s="67"/>
      <c r="R87" s="67"/>
      <c r="S87" s="68"/>
      <c r="T87" s="62"/>
      <c r="U87" s="67">
        <f t="shared" si="35"/>
        <v>0.42840449174899486</v>
      </c>
      <c r="V87" s="67">
        <f t="shared" si="36"/>
        <v>0.38007768671462094</v>
      </c>
      <c r="W87" s="67">
        <f t="shared" si="33"/>
        <v>0.3121274803445877</v>
      </c>
      <c r="X87" s="67">
        <f t="shared" si="34"/>
        <v>0.34343624716537047</v>
      </c>
      <c r="Y87" s="67">
        <f t="shared" si="31"/>
        <v>0.11283134271278161</v>
      </c>
      <c r="Z87" s="67">
        <f t="shared" si="32"/>
        <v>0.13938469026610223</v>
      </c>
      <c r="AA87" s="67">
        <f t="shared" si="27"/>
        <v>3.0026828766495317E-2</v>
      </c>
      <c r="AB87" s="67">
        <f t="shared" si="28"/>
        <v>5.2861990866323927E-2</v>
      </c>
      <c r="AC87" s="62"/>
      <c r="AD87" s="62">
        <f t="shared" si="37"/>
        <v>1</v>
      </c>
    </row>
    <row r="88" spans="1:30" x14ac:dyDescent="0.2">
      <c r="A88" s="96" t="s">
        <v>87</v>
      </c>
      <c r="B88" s="98">
        <v>99.786640000000006</v>
      </c>
      <c r="C88" s="98">
        <v>100.9012</v>
      </c>
      <c r="D88" s="65">
        <f t="shared" si="19"/>
        <v>277.43031170135464</v>
      </c>
      <c r="E88" s="62">
        <f t="shared" si="29"/>
        <v>-1</v>
      </c>
      <c r="F88" s="65">
        <f t="shared" si="30"/>
        <v>555.12154878027138</v>
      </c>
      <c r="G88" s="62">
        <f t="shared" si="24"/>
        <v>0</v>
      </c>
      <c r="H88" s="62">
        <f t="shared" si="25"/>
        <v>100</v>
      </c>
      <c r="I88" s="62" t="str">
        <f t="shared" si="26"/>
        <v>2005</v>
      </c>
      <c r="J88" s="62">
        <f t="shared" si="20"/>
        <v>3</v>
      </c>
      <c r="K88" s="66">
        <f>VLOOKUP(I88&amp;J88,CETES!F:G,2,)</f>
        <v>7.9750000000000012E-3</v>
      </c>
      <c r="L88" s="65">
        <v>12676.900390999999</v>
      </c>
      <c r="M88" s="62">
        <f t="shared" si="21"/>
        <v>100</v>
      </c>
      <c r="N88" s="67">
        <f t="shared" si="22"/>
        <v>-8.0681881172039671E-2</v>
      </c>
      <c r="O88" s="67">
        <f t="shared" si="23"/>
        <v>-1.4401720293010123E-2</v>
      </c>
      <c r="P88" s="63">
        <v>85</v>
      </c>
      <c r="Q88" s="67"/>
      <c r="R88" s="67"/>
      <c r="S88" s="68"/>
      <c r="T88" s="62"/>
      <c r="U88" s="67">
        <f t="shared" si="35"/>
        <v>0.32850269686497358</v>
      </c>
      <c r="V88" s="67">
        <f t="shared" si="36"/>
        <v>0.20531498844782492</v>
      </c>
      <c r="W88" s="67">
        <f t="shared" si="33"/>
        <v>0.21143420781990674</v>
      </c>
      <c r="X88" s="67">
        <f t="shared" si="34"/>
        <v>0.15692910394002335</v>
      </c>
      <c r="Y88" s="67">
        <f t="shared" si="31"/>
        <v>2.7578295177233203E-2</v>
      </c>
      <c r="Z88" s="67">
        <f t="shared" si="32"/>
        <v>-1.8654724628391239E-2</v>
      </c>
      <c r="AA88" s="67">
        <f t="shared" si="27"/>
        <v>-1.4401720293010123E-2</v>
      </c>
      <c r="AB88" s="67">
        <f t="shared" si="28"/>
        <v>-8.0681881172039671E-2</v>
      </c>
      <c r="AC88" s="62"/>
      <c r="AD88" s="62">
        <f t="shared" si="37"/>
        <v>1</v>
      </c>
    </row>
    <row r="89" spans="1:30" x14ac:dyDescent="0.2">
      <c r="A89" s="96" t="s">
        <v>88</v>
      </c>
      <c r="B89" s="98">
        <v>99.663529999999994</v>
      </c>
      <c r="C89" s="98">
        <v>101.02849999999999</v>
      </c>
      <c r="D89" s="65">
        <f t="shared" si="19"/>
        <v>269.68508990877103</v>
      </c>
      <c r="E89" s="62">
        <f t="shared" si="29"/>
        <v>-1</v>
      </c>
      <c r="F89" s="65">
        <f t="shared" si="30"/>
        <v>559.54864313179405</v>
      </c>
      <c r="G89" s="62">
        <f t="shared" si="24"/>
        <v>0</v>
      </c>
      <c r="H89" s="62">
        <f t="shared" si="25"/>
        <v>100</v>
      </c>
      <c r="I89" s="62" t="str">
        <f t="shared" si="26"/>
        <v>2005</v>
      </c>
      <c r="J89" s="62">
        <f t="shared" si="20"/>
        <v>4</v>
      </c>
      <c r="K89" s="66">
        <f>VLOOKUP(I89&amp;J89,CETES!F:G,2,)</f>
        <v>8.0083333333333326E-3</v>
      </c>
      <c r="L89" s="65">
        <v>12322.990234000001</v>
      </c>
      <c r="M89" s="62">
        <f t="shared" si="21"/>
        <v>100</v>
      </c>
      <c r="N89" s="67">
        <f t="shared" si="22"/>
        <v>-2.7917720111712563E-2</v>
      </c>
      <c r="O89" s="67">
        <f t="shared" si="23"/>
        <v>7.9750000000000654E-3</v>
      </c>
      <c r="P89" s="63">
        <v>86</v>
      </c>
      <c r="Q89" s="67"/>
      <c r="R89" s="67"/>
      <c r="S89" s="68"/>
      <c r="T89" s="62"/>
      <c r="U89" s="67">
        <f t="shared" si="35"/>
        <v>0.27216488690777751</v>
      </c>
      <c r="V89" s="67">
        <f t="shared" si="36"/>
        <v>0.23872430084153962</v>
      </c>
      <c r="W89" s="67">
        <f t="shared" si="33"/>
        <v>0.15700360594767182</v>
      </c>
      <c r="X89" s="67">
        <f t="shared" si="34"/>
        <v>6.5601668113664191E-2</v>
      </c>
      <c r="Y89" s="67">
        <f t="shared" si="31"/>
        <v>2.3288832031416407E-2</v>
      </c>
      <c r="Z89" s="67">
        <f t="shared" si="32"/>
        <v>-5.9106878159816412E-2</v>
      </c>
      <c r="AA89" s="67">
        <f t="shared" si="27"/>
        <v>7.9750000000000654E-3</v>
      </c>
      <c r="AB89" s="67">
        <f t="shared" si="28"/>
        <v>-2.7917720111712674E-2</v>
      </c>
      <c r="AC89" s="62"/>
      <c r="AD89" s="62">
        <f t="shared" si="37"/>
        <v>1</v>
      </c>
    </row>
    <row r="90" spans="1:30" x14ac:dyDescent="0.2">
      <c r="A90" s="96" t="s">
        <v>89</v>
      </c>
      <c r="B90" s="98">
        <v>99.535259999999994</v>
      </c>
      <c r="C90" s="98">
        <v>100.9843</v>
      </c>
      <c r="D90" s="65">
        <f t="shared" si="19"/>
        <v>283.72193123927622</v>
      </c>
      <c r="E90" s="62">
        <f t="shared" si="29"/>
        <v>-1</v>
      </c>
      <c r="F90" s="65">
        <f t="shared" si="30"/>
        <v>564.02969518220789</v>
      </c>
      <c r="G90" s="62">
        <f t="shared" si="24"/>
        <v>0</v>
      </c>
      <c r="H90" s="62">
        <f t="shared" si="25"/>
        <v>100</v>
      </c>
      <c r="I90" s="62" t="str">
        <f t="shared" si="26"/>
        <v>2005</v>
      </c>
      <c r="J90" s="62">
        <f t="shared" si="20"/>
        <v>5</v>
      </c>
      <c r="K90" s="66">
        <f>VLOOKUP(I90&amp;J90,CETES!F:G,2,)</f>
        <v>8.0750000000000006E-3</v>
      </c>
      <c r="L90" s="65">
        <v>12964.389648</v>
      </c>
      <c r="M90" s="62">
        <f t="shared" si="21"/>
        <v>100</v>
      </c>
      <c r="N90" s="67">
        <f t="shared" si="22"/>
        <v>5.2049007734367381E-2</v>
      </c>
      <c r="O90" s="67">
        <f t="shared" si="23"/>
        <v>8.008333333333395E-3</v>
      </c>
      <c r="P90" s="63">
        <v>87</v>
      </c>
      <c r="Q90" s="67"/>
      <c r="R90" s="67"/>
      <c r="S90" s="68"/>
      <c r="T90" s="62"/>
      <c r="U90" s="67">
        <f t="shared" si="35"/>
        <v>0.35574683987955535</v>
      </c>
      <c r="V90" s="67">
        <f t="shared" si="36"/>
        <v>0.29175119467668864</v>
      </c>
      <c r="W90" s="67">
        <f t="shared" si="33"/>
        <v>0.11440530044475361</v>
      </c>
      <c r="X90" s="67">
        <f t="shared" si="34"/>
        <v>7.1211427086541823E-2</v>
      </c>
      <c r="Y90" s="67">
        <f t="shared" si="31"/>
        <v>1.4143722157711203E-3</v>
      </c>
      <c r="Z90" s="67">
        <f t="shared" si="32"/>
        <v>-5.9833402855043127E-2</v>
      </c>
      <c r="AA90" s="67">
        <f t="shared" si="27"/>
        <v>8.008333333333395E-3</v>
      </c>
      <c r="AB90" s="67">
        <f t="shared" si="28"/>
        <v>5.2049007734367381E-2</v>
      </c>
      <c r="AC90" s="62"/>
      <c r="AD90" s="62">
        <f t="shared" si="37"/>
        <v>1</v>
      </c>
    </row>
    <row r="91" spans="1:30" x14ac:dyDescent="0.2">
      <c r="A91" s="96" t="s">
        <v>90</v>
      </c>
      <c r="B91" s="98">
        <v>99.40643</v>
      </c>
      <c r="C91" s="98">
        <v>100.7118</v>
      </c>
      <c r="D91" s="65">
        <f t="shared" si="19"/>
        <v>295.14006592194295</v>
      </c>
      <c r="E91" s="62">
        <f t="shared" si="29"/>
        <v>-1</v>
      </c>
      <c r="F91" s="65">
        <f t="shared" si="30"/>
        <v>568.58423497080423</v>
      </c>
      <c r="G91" s="62">
        <f t="shared" si="24"/>
        <v>0</v>
      </c>
      <c r="H91" s="62">
        <f t="shared" si="25"/>
        <v>100</v>
      </c>
      <c r="I91" s="62" t="str">
        <f t="shared" si="26"/>
        <v>2005</v>
      </c>
      <c r="J91" s="62">
        <f t="shared" si="20"/>
        <v>6</v>
      </c>
      <c r="K91" s="66">
        <f>VLOOKUP(I91&amp;J91,CETES!F:G,2,)</f>
        <v>8.0083333333333326E-3</v>
      </c>
      <c r="L91" s="65">
        <v>13486.129883</v>
      </c>
      <c r="M91" s="62">
        <f t="shared" si="21"/>
        <v>100</v>
      </c>
      <c r="N91" s="67">
        <f t="shared" si="22"/>
        <v>4.0244103206238391E-2</v>
      </c>
      <c r="O91" s="67">
        <f t="shared" si="23"/>
        <v>8.0750000000000544E-3</v>
      </c>
      <c r="P91" s="63">
        <v>88</v>
      </c>
      <c r="Q91" s="67"/>
      <c r="R91" s="67"/>
      <c r="S91" s="68"/>
      <c r="T91" s="62"/>
      <c r="U91" s="67">
        <f t="shared" si="35"/>
        <v>0.35468926265505663</v>
      </c>
      <c r="V91" s="67">
        <f t="shared" si="36"/>
        <v>0.31164808102594188</v>
      </c>
      <c r="W91" s="67">
        <f t="shared" si="33"/>
        <v>5.2498898880278588E-2</v>
      </c>
      <c r="X91" s="67">
        <f t="shared" si="34"/>
        <v>4.3989416618420485E-2</v>
      </c>
      <c r="Y91" s="67">
        <f t="shared" si="31"/>
        <v>2.4251780929984479E-2</v>
      </c>
      <c r="Z91" s="67">
        <f t="shared" si="32"/>
        <v>6.3834964939419647E-2</v>
      </c>
      <c r="AA91" s="67">
        <f t="shared" si="27"/>
        <v>8.0750000000000544E-3</v>
      </c>
      <c r="AB91" s="67">
        <f t="shared" si="28"/>
        <v>4.0244103206238391E-2</v>
      </c>
      <c r="AC91" s="62"/>
      <c r="AD91" s="62">
        <f t="shared" si="37"/>
        <v>1</v>
      </c>
    </row>
    <row r="92" spans="1:30" x14ac:dyDescent="0.2">
      <c r="A92" s="96" t="s">
        <v>91</v>
      </c>
      <c r="B92" s="98">
        <v>99.272480000000002</v>
      </c>
      <c r="C92" s="98">
        <v>100.4755</v>
      </c>
      <c r="D92" s="65">
        <f t="shared" si="19"/>
        <v>315.35125979437629</v>
      </c>
      <c r="E92" s="62">
        <f t="shared" si="29"/>
        <v>-1</v>
      </c>
      <c r="F92" s="65">
        <f t="shared" si="30"/>
        <v>573.13764705252879</v>
      </c>
      <c r="G92" s="62">
        <f t="shared" si="24"/>
        <v>0</v>
      </c>
      <c r="H92" s="62">
        <f t="shared" si="25"/>
        <v>100</v>
      </c>
      <c r="I92" s="62" t="str">
        <f t="shared" si="26"/>
        <v>2005</v>
      </c>
      <c r="J92" s="62">
        <f t="shared" si="20"/>
        <v>7</v>
      </c>
      <c r="K92" s="66">
        <f>VLOOKUP(I92&amp;J92,CETES!F:G,2,)</f>
        <v>8.0250000000000009E-3</v>
      </c>
      <c r="L92" s="65">
        <v>14409.660156</v>
      </c>
      <c r="M92" s="62">
        <f t="shared" si="21"/>
        <v>100</v>
      </c>
      <c r="N92" s="67">
        <f t="shared" si="22"/>
        <v>6.8480007312117008E-2</v>
      </c>
      <c r="O92" s="67">
        <f t="shared" si="23"/>
        <v>8.008333333333395E-3</v>
      </c>
      <c r="P92" s="63">
        <v>89</v>
      </c>
      <c r="Q92" s="67"/>
      <c r="R92" s="67"/>
      <c r="S92" s="68"/>
      <c r="T92" s="62"/>
      <c r="U92" s="67">
        <f t="shared" si="35"/>
        <v>0.33292896304284403</v>
      </c>
      <c r="V92" s="67">
        <f t="shared" si="36"/>
        <v>0.42438761824963667</v>
      </c>
      <c r="W92" s="67">
        <f t="shared" si="33"/>
        <v>4.8140069043966616E-2</v>
      </c>
      <c r="X92" s="67">
        <f t="shared" si="34"/>
        <v>0.10021592741570173</v>
      </c>
      <c r="Y92" s="67">
        <f t="shared" si="31"/>
        <v>2.4285652530005475E-2</v>
      </c>
      <c r="Z92" s="67">
        <f t="shared" si="32"/>
        <v>0.16933145952211581</v>
      </c>
      <c r="AA92" s="67">
        <f t="shared" si="27"/>
        <v>8.008333333333395E-3</v>
      </c>
      <c r="AB92" s="67">
        <f t="shared" si="28"/>
        <v>6.8480007312117008E-2</v>
      </c>
      <c r="AC92" s="62"/>
      <c r="AD92" s="62">
        <f t="shared" si="37"/>
        <v>0</v>
      </c>
    </row>
    <row r="93" spans="1:30" x14ac:dyDescent="0.2">
      <c r="A93" s="96" t="s">
        <v>92</v>
      </c>
      <c r="B93" s="98">
        <v>99.323989999999995</v>
      </c>
      <c r="C93" s="98">
        <v>100.4061</v>
      </c>
      <c r="D93" s="65">
        <f t="shared" si="19"/>
        <v>311.70811781577345</v>
      </c>
      <c r="E93" s="62">
        <f t="shared" si="29"/>
        <v>-1</v>
      </c>
      <c r="F93" s="65">
        <f t="shared" si="30"/>
        <v>577.73707667012536</v>
      </c>
      <c r="G93" s="62">
        <f t="shared" si="24"/>
        <v>0</v>
      </c>
      <c r="H93" s="62">
        <f t="shared" si="25"/>
        <v>100</v>
      </c>
      <c r="I93" s="62" t="str">
        <f t="shared" si="26"/>
        <v>2005</v>
      </c>
      <c r="J93" s="62">
        <f t="shared" si="20"/>
        <v>8</v>
      </c>
      <c r="K93" s="66">
        <f>VLOOKUP(I93&amp;J93,CETES!F:G,2,)</f>
        <v>7.9750000000000012E-3</v>
      </c>
      <c r="L93" s="65">
        <v>14243.190430000001</v>
      </c>
      <c r="M93" s="62">
        <f t="shared" si="21"/>
        <v>100</v>
      </c>
      <c r="N93" s="67">
        <f t="shared" si="22"/>
        <v>-1.1552647612628308E-2</v>
      </c>
      <c r="O93" s="67">
        <f t="shared" si="23"/>
        <v>8.0249999999999488E-3</v>
      </c>
      <c r="P93" s="63">
        <v>90</v>
      </c>
      <c r="Q93" s="67"/>
      <c r="R93" s="67"/>
      <c r="S93" s="68"/>
      <c r="T93" s="62"/>
      <c r="U93" s="67">
        <f t="shared" si="35"/>
        <v>0.36559767672030441</v>
      </c>
      <c r="V93" s="67">
        <f t="shared" si="36"/>
        <v>0.3876408759341492</v>
      </c>
      <c r="W93" s="67">
        <f t="shared" si="33"/>
        <v>2.5751333451492053E-2</v>
      </c>
      <c r="X93" s="67">
        <f t="shared" si="34"/>
        <v>3.2904150726950965E-2</v>
      </c>
      <c r="Y93" s="67">
        <f t="shared" si="31"/>
        <v>2.4302588330015862E-2</v>
      </c>
      <c r="Z93" s="67">
        <f t="shared" si="32"/>
        <v>9.8639489919780221E-2</v>
      </c>
      <c r="AA93" s="67">
        <f t="shared" si="27"/>
        <v>8.0249999999999488E-3</v>
      </c>
      <c r="AB93" s="67">
        <f t="shared" si="28"/>
        <v>-1.1552647612628308E-2</v>
      </c>
      <c r="AC93" s="62"/>
      <c r="AD93" s="62">
        <f t="shared" si="37"/>
        <v>0</v>
      </c>
    </row>
    <row r="94" spans="1:30" x14ac:dyDescent="0.2">
      <c r="A94" s="96" t="s">
        <v>93</v>
      </c>
      <c r="B94" s="98">
        <v>99.577420000000004</v>
      </c>
      <c r="C94" s="98">
        <v>100.40130000000001</v>
      </c>
      <c r="D94" s="65">
        <f t="shared" si="19"/>
        <v>352.78330686146182</v>
      </c>
      <c r="E94" s="62">
        <f t="shared" si="29"/>
        <v>-1</v>
      </c>
      <c r="F94" s="65">
        <f t="shared" si="30"/>
        <v>582.34452985656958</v>
      </c>
      <c r="G94" s="62">
        <f t="shared" si="24"/>
        <v>0</v>
      </c>
      <c r="H94" s="62">
        <f t="shared" si="25"/>
        <v>100</v>
      </c>
      <c r="I94" s="62" t="str">
        <f t="shared" si="26"/>
        <v>2005</v>
      </c>
      <c r="J94" s="62">
        <f t="shared" si="20"/>
        <v>9</v>
      </c>
      <c r="K94" s="66">
        <f>VLOOKUP(I94&amp;J94,CETES!F:G,2,)</f>
        <v>7.5166666666666672E-3</v>
      </c>
      <c r="L94" s="65">
        <v>16120.080078000001</v>
      </c>
      <c r="M94" s="62">
        <f t="shared" si="21"/>
        <v>100</v>
      </c>
      <c r="N94" s="67">
        <f t="shared" si="22"/>
        <v>0.13177452462102623</v>
      </c>
      <c r="O94" s="67">
        <f t="shared" si="23"/>
        <v>7.9749999999998433E-3</v>
      </c>
      <c r="P94" s="63">
        <v>91</v>
      </c>
      <c r="Q94" s="67"/>
      <c r="R94" s="67"/>
      <c r="S94" s="68"/>
      <c r="T94" s="62"/>
      <c r="U94" s="67">
        <f t="shared" si="35"/>
        <v>0.35665019680996624</v>
      </c>
      <c r="V94" s="67">
        <f t="shared" si="36"/>
        <v>0.47116323587447551</v>
      </c>
      <c r="W94" s="67">
        <f t="shared" si="33"/>
        <v>4.9039676330550064E-2</v>
      </c>
      <c r="X94" s="67">
        <f t="shared" si="34"/>
        <v>0.27161053418424719</v>
      </c>
      <c r="Y94" s="67">
        <f t="shared" si="31"/>
        <v>2.4200978569994813E-2</v>
      </c>
      <c r="Z94" s="67">
        <f t="shared" si="32"/>
        <v>0.19530808451728165</v>
      </c>
      <c r="AA94" s="67">
        <f t="shared" si="27"/>
        <v>7.9749999999998433E-3</v>
      </c>
      <c r="AB94" s="67">
        <f t="shared" si="28"/>
        <v>0.13177452462102623</v>
      </c>
      <c r="AC94" s="62"/>
      <c r="AD94" s="62">
        <f t="shared" si="37"/>
        <v>0</v>
      </c>
    </row>
    <row r="95" spans="1:30" x14ac:dyDescent="0.2">
      <c r="A95" s="96" t="s">
        <v>94</v>
      </c>
      <c r="B95" s="98">
        <v>99.948279999999997</v>
      </c>
      <c r="C95" s="98">
        <v>100.4383</v>
      </c>
      <c r="D95" s="65">
        <f t="shared" si="19"/>
        <v>344.89715951764373</v>
      </c>
      <c r="E95" s="62">
        <f t="shared" si="29"/>
        <v>-1</v>
      </c>
      <c r="F95" s="65">
        <f t="shared" si="30"/>
        <v>586.72181957265809</v>
      </c>
      <c r="G95" s="62">
        <f t="shared" si="24"/>
        <v>0</v>
      </c>
      <c r="H95" s="62">
        <f t="shared" si="25"/>
        <v>100</v>
      </c>
      <c r="I95" s="62" t="str">
        <f t="shared" si="26"/>
        <v>2005</v>
      </c>
      <c r="J95" s="62">
        <f t="shared" si="20"/>
        <v>10</v>
      </c>
      <c r="K95" s="66">
        <f>VLOOKUP(I95&amp;J95,CETES!F:G,2,)</f>
        <v>7.3499999999999998E-3</v>
      </c>
      <c r="L95" s="65">
        <v>15759.730469</v>
      </c>
      <c r="M95" s="62">
        <f t="shared" si="21"/>
        <v>100</v>
      </c>
      <c r="N95" s="67">
        <f t="shared" si="22"/>
        <v>-2.2354083060157293E-2</v>
      </c>
      <c r="O95" s="67">
        <f t="shared" si="23"/>
        <v>7.516666666666616E-3</v>
      </c>
      <c r="P95" s="63">
        <v>92</v>
      </c>
      <c r="Q95" s="67"/>
      <c r="R95" s="67"/>
      <c r="S95" s="68"/>
      <c r="T95" s="62"/>
      <c r="U95" s="67">
        <f t="shared" si="35"/>
        <v>0.28039504909580937</v>
      </c>
      <c r="V95" s="67">
        <f t="shared" si="36"/>
        <v>0.36278571660743708</v>
      </c>
      <c r="W95" s="67">
        <f t="shared" si="33"/>
        <v>4.8562670599602953E-2</v>
      </c>
      <c r="X95" s="67">
        <f t="shared" si="34"/>
        <v>0.27888849781912439</v>
      </c>
      <c r="Y95" s="67">
        <f t="shared" si="31"/>
        <v>2.3701413770301993E-2</v>
      </c>
      <c r="Z95" s="67">
        <f t="shared" si="32"/>
        <v>9.3692030095369638E-2</v>
      </c>
      <c r="AA95" s="67">
        <f t="shared" si="27"/>
        <v>7.516666666666616E-3</v>
      </c>
      <c r="AB95" s="67">
        <f t="shared" si="28"/>
        <v>-2.2354083060157404E-2</v>
      </c>
      <c r="AC95" s="62"/>
      <c r="AD95" s="62">
        <f t="shared" si="37"/>
        <v>0</v>
      </c>
    </row>
    <row r="96" spans="1:30" x14ac:dyDescent="0.2">
      <c r="A96" s="96" t="s">
        <v>95</v>
      </c>
      <c r="B96" s="98">
        <v>100.26309999999999</v>
      </c>
      <c r="C96" s="98">
        <v>100.5485</v>
      </c>
      <c r="D96" s="65">
        <f t="shared" si="19"/>
        <v>368.34072961382043</v>
      </c>
      <c r="E96" s="62">
        <f t="shared" si="29"/>
        <v>-1</v>
      </c>
      <c r="F96" s="65">
        <f t="shared" si="30"/>
        <v>591.03422494651716</v>
      </c>
      <c r="G96" s="62">
        <f t="shared" si="24"/>
        <v>0</v>
      </c>
      <c r="H96" s="62">
        <f t="shared" si="25"/>
        <v>100</v>
      </c>
      <c r="I96" s="62" t="str">
        <f t="shared" si="26"/>
        <v>2005</v>
      </c>
      <c r="J96" s="62">
        <f t="shared" si="20"/>
        <v>11</v>
      </c>
      <c r="K96" s="66">
        <f>VLOOKUP(I96&amp;J96,CETES!F:G,2,)</f>
        <v>7.175E-3</v>
      </c>
      <c r="L96" s="65">
        <v>16830.960938</v>
      </c>
      <c r="M96" s="62">
        <f t="shared" si="21"/>
        <v>100</v>
      </c>
      <c r="N96" s="67">
        <f t="shared" si="22"/>
        <v>6.7972638942471297E-2</v>
      </c>
      <c r="O96" s="67">
        <f t="shared" si="23"/>
        <v>7.3499999999999677E-3</v>
      </c>
      <c r="P96" s="63">
        <v>93</v>
      </c>
      <c r="Q96" s="67"/>
      <c r="R96" s="67"/>
      <c r="S96" s="68"/>
      <c r="T96" s="62"/>
      <c r="U96" s="67">
        <f t="shared" si="35"/>
        <v>0.22210774325931326</v>
      </c>
      <c r="V96" s="67">
        <f t="shared" si="36"/>
        <v>0.39069544923884725</v>
      </c>
      <c r="W96" s="67">
        <f t="shared" si="33"/>
        <v>4.7877851104249913E-2</v>
      </c>
      <c r="X96" s="67">
        <f t="shared" si="34"/>
        <v>0.29824553218334438</v>
      </c>
      <c r="Y96" s="67">
        <f t="shared" si="31"/>
        <v>2.3015916432145733E-2</v>
      </c>
      <c r="Z96" s="67">
        <f t="shared" si="32"/>
        <v>0.18168475108985804</v>
      </c>
      <c r="AA96" s="67">
        <f t="shared" si="27"/>
        <v>7.3499999999999677E-3</v>
      </c>
      <c r="AB96" s="67">
        <f t="shared" si="28"/>
        <v>6.7972638942471297E-2</v>
      </c>
      <c r="AC96" s="62"/>
      <c r="AD96" s="62">
        <f t="shared" si="37"/>
        <v>0</v>
      </c>
    </row>
    <row r="97" spans="1:30" x14ac:dyDescent="0.2">
      <c r="A97" s="96" t="s">
        <v>96</v>
      </c>
      <c r="B97" s="98">
        <v>100.49890000000001</v>
      </c>
      <c r="C97" s="98">
        <v>100.5282</v>
      </c>
      <c r="D97" s="65">
        <f t="shared" si="19"/>
        <v>389.60719831520663</v>
      </c>
      <c r="E97" s="62">
        <f t="shared" si="29"/>
        <v>-1</v>
      </c>
      <c r="F97" s="65">
        <f t="shared" si="30"/>
        <v>595.27489551050837</v>
      </c>
      <c r="G97" s="62">
        <f t="shared" si="24"/>
        <v>0</v>
      </c>
      <c r="H97" s="62">
        <f t="shared" si="25"/>
        <v>100</v>
      </c>
      <c r="I97" s="62" t="str">
        <f t="shared" si="26"/>
        <v>2005</v>
      </c>
      <c r="J97" s="62">
        <f t="shared" si="20"/>
        <v>12</v>
      </c>
      <c r="K97" s="66">
        <f>VLOOKUP(I97&amp;J97,CETES!F:G,2,)</f>
        <v>6.6833333333333328E-3</v>
      </c>
      <c r="L97" s="65">
        <v>17802.710938</v>
      </c>
      <c r="M97" s="62">
        <f t="shared" si="21"/>
        <v>100</v>
      </c>
      <c r="N97" s="67">
        <f t="shared" si="22"/>
        <v>5.7735859739656226E-2</v>
      </c>
      <c r="O97" s="67">
        <f t="shared" si="23"/>
        <v>7.1749999999999314E-3</v>
      </c>
      <c r="P97" s="63">
        <v>94</v>
      </c>
      <c r="Q97" s="67"/>
      <c r="R97" s="67"/>
      <c r="S97" s="68"/>
      <c r="T97" s="62"/>
      <c r="U97" s="67">
        <f t="shared" si="35"/>
        <v>0.17613931402016969</v>
      </c>
      <c r="V97" s="67">
        <f t="shared" si="36"/>
        <v>0.37814495097051215</v>
      </c>
      <c r="W97" s="67">
        <f t="shared" si="33"/>
        <v>4.6942315488354369E-2</v>
      </c>
      <c r="X97" s="67">
        <f t="shared" si="34"/>
        <v>0.32007559562668053</v>
      </c>
      <c r="Y97" s="67">
        <f t="shared" si="31"/>
        <v>2.2203978900812382E-2</v>
      </c>
      <c r="Z97" s="67">
        <f t="shared" si="32"/>
        <v>0.1043810484723573</v>
      </c>
      <c r="AA97" s="67">
        <f t="shared" si="27"/>
        <v>7.1749999999999314E-3</v>
      </c>
      <c r="AB97" s="67">
        <f t="shared" si="28"/>
        <v>5.7735859739656226E-2</v>
      </c>
      <c r="AC97" s="62"/>
      <c r="AD97" s="62">
        <f t="shared" si="37"/>
        <v>0</v>
      </c>
    </row>
    <row r="98" spans="1:30" x14ac:dyDescent="0.2">
      <c r="A98" s="96" t="s">
        <v>97</v>
      </c>
      <c r="B98" s="98">
        <v>100.6301</v>
      </c>
      <c r="C98" s="98">
        <v>100.4982</v>
      </c>
      <c r="D98" s="65">
        <f t="shared" si="19"/>
        <v>413.77642610629175</v>
      </c>
      <c r="E98" s="62">
        <f t="shared" si="29"/>
        <v>1</v>
      </c>
      <c r="F98" s="65">
        <f t="shared" si="30"/>
        <v>599.25331606217026</v>
      </c>
      <c r="G98" s="62">
        <f t="shared" si="24"/>
        <v>25</v>
      </c>
      <c r="H98" s="62">
        <f t="shared" si="25"/>
        <v>75</v>
      </c>
      <c r="I98" s="62" t="str">
        <f t="shared" si="26"/>
        <v>2006</v>
      </c>
      <c r="J98" s="62">
        <f t="shared" si="20"/>
        <v>1</v>
      </c>
      <c r="K98" s="66">
        <f>VLOOKUP(I98&amp;J98,CETES!F:G,2,)</f>
        <v>6.4416666666666676E-3</v>
      </c>
      <c r="L98" s="65">
        <v>18907.099609000001</v>
      </c>
      <c r="M98" s="62">
        <f t="shared" si="21"/>
        <v>100</v>
      </c>
      <c r="N98" s="67">
        <f t="shared" si="22"/>
        <v>6.2034859457425373E-2</v>
      </c>
      <c r="O98" s="67">
        <f t="shared" si="23"/>
        <v>6.6833333333333744E-3</v>
      </c>
      <c r="P98" s="63">
        <v>95</v>
      </c>
      <c r="Q98" s="67"/>
      <c r="R98" s="67"/>
      <c r="S98" s="68"/>
      <c r="T98" s="62"/>
      <c r="U98" s="67">
        <f t="shared" si="35"/>
        <v>0.10927003689818404</v>
      </c>
      <c r="V98" s="67">
        <f t="shared" si="36"/>
        <v>0.44360740682668665</v>
      </c>
      <c r="W98" s="67">
        <f t="shared" si="33"/>
        <v>4.5566137809907259E-2</v>
      </c>
      <c r="X98" s="67">
        <f t="shared" si="34"/>
        <v>0.31211280518141327</v>
      </c>
      <c r="Y98" s="67">
        <f t="shared" si="31"/>
        <v>2.1358497453937364E-2</v>
      </c>
      <c r="Z98" s="67">
        <f t="shared" si="32"/>
        <v>0.19970957918290533</v>
      </c>
      <c r="AA98" s="67">
        <f t="shared" si="27"/>
        <v>6.6833333333333744E-3</v>
      </c>
      <c r="AB98" s="67">
        <f t="shared" si="28"/>
        <v>6.2034859457425373E-2</v>
      </c>
      <c r="AC98" s="62"/>
      <c r="AD98" s="62">
        <f t="shared" si="37"/>
        <v>0</v>
      </c>
    </row>
    <row r="99" spans="1:30" x14ac:dyDescent="0.2">
      <c r="A99" s="96" t="s">
        <v>98</v>
      </c>
      <c r="B99" s="98">
        <v>100.66549999999999</v>
      </c>
      <c r="C99" s="98">
        <v>100.524</v>
      </c>
      <c r="D99" s="65">
        <f t="shared" si="19"/>
        <v>409.38242907591319</v>
      </c>
      <c r="E99" s="62">
        <f t="shared" si="29"/>
        <v>1</v>
      </c>
      <c r="F99" s="65">
        <f t="shared" si="30"/>
        <v>600.55755282942164</v>
      </c>
      <c r="G99" s="62">
        <f t="shared" si="24"/>
        <v>50</v>
      </c>
      <c r="H99" s="62">
        <f t="shared" si="25"/>
        <v>50</v>
      </c>
      <c r="I99" s="62" t="str">
        <f t="shared" si="26"/>
        <v>2006</v>
      </c>
      <c r="J99" s="62">
        <f t="shared" si="20"/>
        <v>2</v>
      </c>
      <c r="K99" s="66">
        <f>VLOOKUP(I99&amp;J99,CETES!F:G,2,)</f>
        <v>6.2333333333333338E-3</v>
      </c>
      <c r="L99" s="65">
        <v>18706.320313</v>
      </c>
      <c r="M99" s="62">
        <f t="shared" si="21"/>
        <v>100</v>
      </c>
      <c r="N99" s="67">
        <f t="shared" si="22"/>
        <v>-1.0619254150669777E-2</v>
      </c>
      <c r="O99" s="67">
        <f t="shared" si="23"/>
        <v>2.1764364623324539E-3</v>
      </c>
      <c r="P99" s="63">
        <v>96</v>
      </c>
      <c r="Q99" s="67"/>
      <c r="R99" s="67"/>
      <c r="S99" s="68"/>
      <c r="T99" s="62"/>
      <c r="U99" s="67">
        <f t="shared" si="35"/>
        <v>9.8284920079266813E-2</v>
      </c>
      <c r="V99" s="67">
        <f t="shared" si="36"/>
        <v>0.35656656358596317</v>
      </c>
      <c r="W99" s="67">
        <f t="shared" si="33"/>
        <v>3.9499760498020287E-2</v>
      </c>
      <c r="X99" s="67">
        <f t="shared" si="34"/>
        <v>0.31335183679068446</v>
      </c>
      <c r="Y99" s="67">
        <f t="shared" si="31"/>
        <v>1.6112988860782496E-2</v>
      </c>
      <c r="Z99" s="67">
        <f t="shared" si="32"/>
        <v>0.11142319098168185</v>
      </c>
      <c r="AA99" s="67">
        <f t="shared" si="27"/>
        <v>2.1764364623324539E-3</v>
      </c>
      <c r="AB99" s="67">
        <f t="shared" si="28"/>
        <v>-1.0619254150669777E-2</v>
      </c>
      <c r="AC99" s="62"/>
      <c r="AD99" s="62">
        <f t="shared" si="37"/>
        <v>0</v>
      </c>
    </row>
    <row r="100" spans="1:30" x14ac:dyDescent="0.2">
      <c r="A100" s="96" t="s">
        <v>99</v>
      </c>
      <c r="B100" s="98">
        <v>100.74</v>
      </c>
      <c r="C100" s="98">
        <v>100.60890000000001</v>
      </c>
      <c r="D100" s="65">
        <f t="shared" si="19"/>
        <v>421.77597217009787</v>
      </c>
      <c r="E100" s="62">
        <f t="shared" si="29"/>
        <v>1</v>
      </c>
      <c r="F100" s="65">
        <f t="shared" si="30"/>
        <v>611.51985645026946</v>
      </c>
      <c r="G100" s="62">
        <f t="shared" si="24"/>
        <v>75</v>
      </c>
      <c r="H100" s="62">
        <f t="shared" si="25"/>
        <v>25</v>
      </c>
      <c r="I100" s="62" t="str">
        <f t="shared" si="26"/>
        <v>2006</v>
      </c>
      <c r="J100" s="62">
        <f t="shared" si="20"/>
        <v>3</v>
      </c>
      <c r="K100" s="66">
        <f>VLOOKUP(I100&amp;J100,CETES!F:G,2,)</f>
        <v>6.0583333333333331E-3</v>
      </c>
      <c r="L100" s="65">
        <v>19272.630859000001</v>
      </c>
      <c r="M100" s="62">
        <f t="shared" si="21"/>
        <v>100</v>
      </c>
      <c r="N100" s="67">
        <f t="shared" si="22"/>
        <v>3.0273754352770466E-2</v>
      </c>
      <c r="O100" s="67">
        <f t="shared" si="23"/>
        <v>1.8253543843052E-2</v>
      </c>
      <c r="P100" s="63">
        <v>97</v>
      </c>
      <c r="Q100" s="67"/>
      <c r="R100" s="67"/>
      <c r="S100" s="68"/>
      <c r="T100" s="62"/>
      <c r="U100" s="67">
        <f t="shared" si="35"/>
        <v>8.5731439985258673E-2</v>
      </c>
      <c r="V100" s="67">
        <f t="shared" si="36"/>
        <v>0.52029520344599844</v>
      </c>
      <c r="W100" s="67">
        <f t="shared" si="33"/>
        <v>5.0099769291017004E-2</v>
      </c>
      <c r="X100" s="67">
        <f t="shared" si="34"/>
        <v>0.19556669481452937</v>
      </c>
      <c r="Y100" s="67">
        <f t="shared" si="31"/>
        <v>2.7289847198796124E-2</v>
      </c>
      <c r="Z100" s="67">
        <f t="shared" si="32"/>
        <v>8.2567195868043175E-2</v>
      </c>
      <c r="AA100" s="67">
        <f t="shared" si="27"/>
        <v>1.8253543843052E-2</v>
      </c>
      <c r="AB100" s="67">
        <f t="shared" si="28"/>
        <v>3.0273754352770466E-2</v>
      </c>
      <c r="AC100" s="62"/>
      <c r="AD100" s="62">
        <f t="shared" si="37"/>
        <v>0</v>
      </c>
    </row>
    <row r="101" spans="1:30" x14ac:dyDescent="0.2">
      <c r="A101" s="96" t="s">
        <v>100</v>
      </c>
      <c r="B101" s="98">
        <v>100.8981</v>
      </c>
      <c r="C101" s="98">
        <v>100.6575</v>
      </c>
      <c r="D101" s="65">
        <f t="shared" si="19"/>
        <v>451.83590615396298</v>
      </c>
      <c r="E101" s="62">
        <f t="shared" si="29"/>
        <v>1</v>
      </c>
      <c r="F101" s="65">
        <f t="shared" si="30"/>
        <v>645.13327635009023</v>
      </c>
      <c r="G101" s="62">
        <f t="shared" si="24"/>
        <v>100</v>
      </c>
      <c r="H101" s="62">
        <f t="shared" si="25"/>
        <v>0</v>
      </c>
      <c r="I101" s="62" t="str">
        <f t="shared" si="26"/>
        <v>2006</v>
      </c>
      <c r="J101" s="62">
        <f t="shared" si="20"/>
        <v>4</v>
      </c>
      <c r="K101" s="66">
        <f>VLOOKUP(I101&amp;J101,CETES!F:G,2,)</f>
        <v>5.8583333333333334E-3</v>
      </c>
      <c r="L101" s="65">
        <v>20646.189452999999</v>
      </c>
      <c r="M101" s="62">
        <f t="shared" si="21"/>
        <v>100</v>
      </c>
      <c r="N101" s="67">
        <f t="shared" si="22"/>
        <v>7.1269906223444757E-2</v>
      </c>
      <c r="O101" s="67">
        <f t="shared" si="23"/>
        <v>5.4967013000916776E-2</v>
      </c>
      <c r="P101" s="63">
        <v>98</v>
      </c>
      <c r="Q101" s="67"/>
      <c r="R101" s="67"/>
      <c r="S101" s="68"/>
      <c r="T101" s="62"/>
      <c r="U101" s="67">
        <f t="shared" si="35"/>
        <v>0.16214778145001785</v>
      </c>
      <c r="V101" s="67">
        <f t="shared" si="36"/>
        <v>0.67542041833610345</v>
      </c>
      <c r="W101" s="67">
        <f t="shared" si="33"/>
        <v>9.9555623855912545E-2</v>
      </c>
      <c r="X101" s="67">
        <f t="shared" si="34"/>
        <v>0.31005980677219402</v>
      </c>
      <c r="Y101" s="67">
        <f t="shared" si="31"/>
        <v>7.6561879689557077E-2</v>
      </c>
      <c r="Z101" s="67">
        <f t="shared" si="32"/>
        <v>9.1980783936430388E-2</v>
      </c>
      <c r="AA101" s="67">
        <f t="shared" si="27"/>
        <v>5.4967013000916776E-2</v>
      </c>
      <c r="AB101" s="67">
        <f t="shared" si="28"/>
        <v>7.1269906223444757E-2</v>
      </c>
      <c r="AC101" s="62"/>
      <c r="AD101" s="62">
        <f t="shared" si="37"/>
        <v>0</v>
      </c>
    </row>
    <row r="102" spans="1:30" x14ac:dyDescent="0.2">
      <c r="A102" s="96" t="s">
        <v>101</v>
      </c>
      <c r="B102" s="98">
        <v>101.1412</v>
      </c>
      <c r="C102" s="98">
        <v>100.7664</v>
      </c>
      <c r="D102" s="65">
        <f t="shared" si="19"/>
        <v>408.76089470358636</v>
      </c>
      <c r="E102" s="62">
        <f t="shared" si="29"/>
        <v>1</v>
      </c>
      <c r="F102" s="65">
        <f t="shared" si="30"/>
        <v>583.6305872381497</v>
      </c>
      <c r="G102" s="62">
        <f t="shared" si="24"/>
        <v>100</v>
      </c>
      <c r="H102" s="62">
        <f t="shared" si="25"/>
        <v>0</v>
      </c>
      <c r="I102" s="62" t="str">
        <f t="shared" si="26"/>
        <v>2006</v>
      </c>
      <c r="J102" s="62">
        <f t="shared" si="20"/>
        <v>5</v>
      </c>
      <c r="K102" s="66">
        <f>VLOOKUP(I102&amp;J102,CETES!F:G,2,)</f>
        <v>5.841666666666666E-3</v>
      </c>
      <c r="L102" s="65">
        <v>18677.919922000001</v>
      </c>
      <c r="M102" s="62">
        <f t="shared" si="21"/>
        <v>100</v>
      </c>
      <c r="N102" s="67">
        <f t="shared" si="22"/>
        <v>-9.5333307653727717E-2</v>
      </c>
      <c r="O102" s="67">
        <f t="shared" si="23"/>
        <v>-9.5333307653727717E-2</v>
      </c>
      <c r="P102" s="63">
        <v>99</v>
      </c>
      <c r="Q102" s="67"/>
      <c r="R102" s="67"/>
      <c r="S102" s="68"/>
      <c r="T102" s="62"/>
      <c r="U102" s="67">
        <f t="shared" si="35"/>
        <v>4.3038160134870385E-2</v>
      </c>
      <c r="V102" s="67">
        <f t="shared" si="36"/>
        <v>0.44070954585057698</v>
      </c>
      <c r="W102" s="67">
        <f t="shared" si="33"/>
        <v>-1.2526580349957572E-2</v>
      </c>
      <c r="X102" s="67">
        <f t="shared" si="34"/>
        <v>0.1097358012298657</v>
      </c>
      <c r="Y102" s="67">
        <f t="shared" si="31"/>
        <v>-2.8185417886301689E-2</v>
      </c>
      <c r="Z102" s="67">
        <f t="shared" si="32"/>
        <v>-1.5182243501017378E-3</v>
      </c>
      <c r="AA102" s="67">
        <f t="shared" si="27"/>
        <v>-9.5333307653727717E-2</v>
      </c>
      <c r="AB102" s="67">
        <f t="shared" si="28"/>
        <v>-9.5333307653727717E-2</v>
      </c>
      <c r="AC102" s="62"/>
      <c r="AD102" s="62">
        <f t="shared" si="37"/>
        <v>0</v>
      </c>
    </row>
    <row r="103" spans="1:30" x14ac:dyDescent="0.2">
      <c r="A103" s="96" t="s">
        <v>102</v>
      </c>
      <c r="B103" s="98">
        <v>101.3575</v>
      </c>
      <c r="C103" s="98">
        <v>100.70569999999999</v>
      </c>
      <c r="D103" s="65">
        <f t="shared" si="19"/>
        <v>419.03029572043789</v>
      </c>
      <c r="E103" s="62">
        <f t="shared" si="29"/>
        <v>1</v>
      </c>
      <c r="F103" s="65">
        <f t="shared" si="30"/>
        <v>598.29328277411912</v>
      </c>
      <c r="G103" s="62">
        <f t="shared" si="24"/>
        <v>100</v>
      </c>
      <c r="H103" s="62">
        <f t="shared" si="25"/>
        <v>0</v>
      </c>
      <c r="I103" s="62" t="str">
        <f t="shared" si="26"/>
        <v>2006</v>
      </c>
      <c r="J103" s="62">
        <f t="shared" si="20"/>
        <v>6</v>
      </c>
      <c r="K103" s="66">
        <f>VLOOKUP(I103&amp;J103,CETES!F:G,2,)</f>
        <v>5.8500000000000002E-3</v>
      </c>
      <c r="L103" s="65">
        <v>19147.169922000001</v>
      </c>
      <c r="M103" s="62">
        <f t="shared" si="21"/>
        <v>100</v>
      </c>
      <c r="N103" s="67">
        <f t="shared" si="22"/>
        <v>2.5123247233076018E-2</v>
      </c>
      <c r="O103" s="67">
        <f t="shared" si="23"/>
        <v>2.5123247233076018E-2</v>
      </c>
      <c r="P103" s="63">
        <v>100</v>
      </c>
      <c r="Q103" s="67"/>
      <c r="R103" s="67"/>
      <c r="S103" s="68"/>
      <c r="T103" s="62"/>
      <c r="U103" s="67">
        <f t="shared" si="35"/>
        <v>6.0747843392966239E-2</v>
      </c>
      <c r="V103" s="67">
        <f t="shared" si="36"/>
        <v>0.41976757513925844</v>
      </c>
      <c r="W103" s="67">
        <f t="shared" si="33"/>
        <v>5.0705771171857261E-3</v>
      </c>
      <c r="X103" s="67">
        <f t="shared" si="34"/>
        <v>7.5519901922928234E-2</v>
      </c>
      <c r="Y103" s="67">
        <f t="shared" si="31"/>
        <v>-2.1629017499002479E-2</v>
      </c>
      <c r="Z103" s="67">
        <f t="shared" si="32"/>
        <v>-6.5097981649667735E-3</v>
      </c>
      <c r="AA103" s="67">
        <f t="shared" si="27"/>
        <v>2.5123247233076018E-2</v>
      </c>
      <c r="AB103" s="67">
        <f t="shared" si="28"/>
        <v>2.5123247233076018E-2</v>
      </c>
      <c r="AC103" s="62"/>
      <c r="AD103" s="62">
        <f t="shared" si="37"/>
        <v>0</v>
      </c>
    </row>
    <row r="104" spans="1:30" x14ac:dyDescent="0.2">
      <c r="A104" s="96" t="s">
        <v>103</v>
      </c>
      <c r="B104" s="98">
        <v>101.4285</v>
      </c>
      <c r="C104" s="98">
        <v>100.5658</v>
      </c>
      <c r="D104" s="65">
        <f t="shared" si="19"/>
        <v>439.79362977628909</v>
      </c>
      <c r="E104" s="62">
        <f t="shared" si="29"/>
        <v>1</v>
      </c>
      <c r="F104" s="65">
        <f t="shared" si="30"/>
        <v>627.93926164601146</v>
      </c>
      <c r="G104" s="62">
        <f t="shared" si="24"/>
        <v>100</v>
      </c>
      <c r="H104" s="62">
        <f t="shared" si="25"/>
        <v>0</v>
      </c>
      <c r="I104" s="62" t="str">
        <f t="shared" si="26"/>
        <v>2006</v>
      </c>
      <c r="J104" s="62">
        <f t="shared" si="20"/>
        <v>7</v>
      </c>
      <c r="K104" s="66">
        <f>VLOOKUP(I104&amp;J104,CETES!F:G,2,)</f>
        <v>5.8500000000000002E-3</v>
      </c>
      <c r="L104" s="65">
        <v>20095.929688</v>
      </c>
      <c r="M104" s="62">
        <f t="shared" si="21"/>
        <v>100</v>
      </c>
      <c r="N104" s="67">
        <f t="shared" si="22"/>
        <v>4.9550913783340755E-2</v>
      </c>
      <c r="O104" s="67">
        <f t="shared" si="23"/>
        <v>4.9550913783340755E-2</v>
      </c>
      <c r="P104" s="63">
        <v>101</v>
      </c>
      <c r="Q104" s="67"/>
      <c r="R104" s="67"/>
      <c r="S104" s="68"/>
      <c r="T104" s="62"/>
      <c r="U104" s="67">
        <f t="shared" si="35"/>
        <v>0.1043909117146995</v>
      </c>
      <c r="V104" s="67">
        <f t="shared" si="36"/>
        <v>0.39461510337093619</v>
      </c>
      <c r="W104" s="67">
        <f t="shared" si="33"/>
        <v>4.7869481594767116E-2</v>
      </c>
      <c r="X104" s="67">
        <f t="shared" si="34"/>
        <v>6.2877443054994098E-2</v>
      </c>
      <c r="Y104" s="67">
        <f t="shared" si="31"/>
        <v>-2.6651880060126087E-2</v>
      </c>
      <c r="Z104" s="67">
        <f t="shared" si="32"/>
        <v>-2.6651880060126198E-2</v>
      </c>
      <c r="AA104" s="67">
        <f t="shared" si="27"/>
        <v>4.9550913783340755E-2</v>
      </c>
      <c r="AB104" s="67">
        <f t="shared" si="28"/>
        <v>4.9550913783340755E-2</v>
      </c>
      <c r="AC104" s="62"/>
      <c r="AD104" s="62">
        <f t="shared" si="37"/>
        <v>0</v>
      </c>
    </row>
    <row r="105" spans="1:30" x14ac:dyDescent="0.2">
      <c r="A105" s="96" t="s">
        <v>104</v>
      </c>
      <c r="B105" s="98">
        <v>101.3404</v>
      </c>
      <c r="C105" s="98">
        <v>100.48869999999999</v>
      </c>
      <c r="D105" s="65">
        <f t="shared" si="19"/>
        <v>460.6589499813054</v>
      </c>
      <c r="E105" s="62">
        <f t="shared" si="29"/>
        <v>1</v>
      </c>
      <c r="F105" s="65">
        <f t="shared" si="30"/>
        <v>657.73085678623715</v>
      </c>
      <c r="G105" s="62">
        <f t="shared" si="24"/>
        <v>100</v>
      </c>
      <c r="H105" s="62">
        <f t="shared" si="25"/>
        <v>0</v>
      </c>
      <c r="I105" s="62" t="str">
        <f t="shared" si="26"/>
        <v>2006</v>
      </c>
      <c r="J105" s="62">
        <f t="shared" si="20"/>
        <v>8</v>
      </c>
      <c r="K105" s="66">
        <f>VLOOKUP(I105&amp;J105,CETES!F:G,2,)</f>
        <v>5.8500000000000002E-3</v>
      </c>
      <c r="L105" s="65">
        <v>21049.349609000001</v>
      </c>
      <c r="M105" s="62">
        <f t="shared" si="21"/>
        <v>100</v>
      </c>
      <c r="N105" s="67">
        <f t="shared" si="22"/>
        <v>4.7443434357223202E-2</v>
      </c>
      <c r="O105" s="67">
        <f t="shared" si="23"/>
        <v>4.7443434357223202E-2</v>
      </c>
      <c r="P105" s="63">
        <v>102</v>
      </c>
      <c r="Q105" s="67"/>
      <c r="R105" s="67"/>
      <c r="S105" s="68"/>
      <c r="T105" s="62"/>
      <c r="U105" s="67">
        <f t="shared" si="35"/>
        <v>0.1475966727517295</v>
      </c>
      <c r="V105" s="67">
        <f t="shared" si="36"/>
        <v>0.47785355482325031</v>
      </c>
      <c r="W105" s="67">
        <f t="shared" si="33"/>
        <v>9.520037453105612E-2</v>
      </c>
      <c r="X105" s="67">
        <f t="shared" si="34"/>
        <v>0.12525335056792053</v>
      </c>
      <c r="Y105" s="67">
        <f t="shared" si="31"/>
        <v>0.12696433526341377</v>
      </c>
      <c r="Z105" s="67">
        <f t="shared" si="32"/>
        <v>0.12696433526341355</v>
      </c>
      <c r="AA105" s="67">
        <f t="shared" si="27"/>
        <v>4.7443434357223202E-2</v>
      </c>
      <c r="AB105" s="67">
        <f t="shared" si="28"/>
        <v>4.7443434357223202E-2</v>
      </c>
      <c r="AC105" s="62"/>
      <c r="AD105" s="62">
        <f t="shared" si="37"/>
        <v>0</v>
      </c>
    </row>
    <row r="106" spans="1:30" x14ac:dyDescent="0.2">
      <c r="A106" s="96" t="s">
        <v>105</v>
      </c>
      <c r="B106" s="98">
        <v>101.1832</v>
      </c>
      <c r="C106" s="98">
        <v>100.66500000000001</v>
      </c>
      <c r="D106" s="65">
        <f t="shared" si="19"/>
        <v>480.08731661674551</v>
      </c>
      <c r="E106" s="62">
        <f t="shared" si="29"/>
        <v>1</v>
      </c>
      <c r="F106" s="65">
        <f t="shared" si="30"/>
        <v>685.47076335617078</v>
      </c>
      <c r="G106" s="62">
        <f t="shared" si="24"/>
        <v>100</v>
      </c>
      <c r="H106" s="62">
        <f t="shared" si="25"/>
        <v>0</v>
      </c>
      <c r="I106" s="62" t="str">
        <f t="shared" si="26"/>
        <v>2006</v>
      </c>
      <c r="J106" s="62">
        <f t="shared" si="20"/>
        <v>9</v>
      </c>
      <c r="K106" s="66">
        <f>VLOOKUP(I106&amp;J106,CETES!F:G,2,)</f>
        <v>5.8749999999999991E-3</v>
      </c>
      <c r="L106" s="65">
        <v>21937.109375</v>
      </c>
      <c r="M106" s="62">
        <f t="shared" si="21"/>
        <v>100</v>
      </c>
      <c r="N106" s="67">
        <f t="shared" si="22"/>
        <v>4.2175163721943409E-2</v>
      </c>
      <c r="O106" s="67">
        <f t="shared" si="23"/>
        <v>4.2175163721943409E-2</v>
      </c>
      <c r="P106" s="63">
        <v>103</v>
      </c>
      <c r="Q106" s="67"/>
      <c r="R106" s="67"/>
      <c r="S106" s="68"/>
      <c r="T106" s="62"/>
      <c r="U106" s="67">
        <f t="shared" si="35"/>
        <v>0.18647528614051345</v>
      </c>
      <c r="V106" s="67">
        <f t="shared" si="36"/>
        <v>0.36085610424099768</v>
      </c>
      <c r="W106" s="67">
        <f t="shared" si="33"/>
        <v>0.12092969038678336</v>
      </c>
      <c r="X106" s="67">
        <f t="shared" si="34"/>
        <v>0.13825193537371838</v>
      </c>
      <c r="Y106" s="67">
        <f t="shared" si="31"/>
        <v>0.14571027803928205</v>
      </c>
      <c r="Z106" s="67">
        <f t="shared" si="32"/>
        <v>0.14571027803928205</v>
      </c>
      <c r="AA106" s="67">
        <f t="shared" si="27"/>
        <v>4.2175163721943409E-2</v>
      </c>
      <c r="AB106" s="67">
        <f t="shared" si="28"/>
        <v>4.2175163721943409E-2</v>
      </c>
      <c r="AC106" s="62"/>
      <c r="AD106" s="62">
        <f t="shared" si="37"/>
        <v>0</v>
      </c>
    </row>
    <row r="107" spans="1:30" x14ac:dyDescent="0.2">
      <c r="A107" s="96" t="s">
        <v>106</v>
      </c>
      <c r="B107" s="98">
        <v>101.02419999999999</v>
      </c>
      <c r="C107" s="98">
        <v>100.7954</v>
      </c>
      <c r="D107" s="65">
        <f t="shared" si="19"/>
        <v>504.37584175796212</v>
      </c>
      <c r="E107" s="62">
        <f t="shared" si="29"/>
        <v>1</v>
      </c>
      <c r="F107" s="65">
        <f t="shared" si="30"/>
        <v>720.15002542598347</v>
      </c>
      <c r="G107" s="62">
        <f t="shared" si="24"/>
        <v>100</v>
      </c>
      <c r="H107" s="62">
        <f t="shared" si="25"/>
        <v>0</v>
      </c>
      <c r="I107" s="62" t="str">
        <f t="shared" si="26"/>
        <v>2006</v>
      </c>
      <c r="J107" s="62">
        <f t="shared" si="20"/>
        <v>10</v>
      </c>
      <c r="K107" s="66">
        <f>VLOOKUP(I107&amp;J107,CETES!F:G,2,)</f>
        <v>5.8666666666666667E-3</v>
      </c>
      <c r="L107" s="65">
        <v>23046.949218999998</v>
      </c>
      <c r="M107" s="62">
        <f t="shared" si="21"/>
        <v>100</v>
      </c>
      <c r="N107" s="67">
        <f t="shared" si="22"/>
        <v>5.0591890892643931E-2</v>
      </c>
      <c r="O107" s="67">
        <f t="shared" si="23"/>
        <v>5.0591890892643931E-2</v>
      </c>
      <c r="P107" s="63">
        <v>104</v>
      </c>
      <c r="Q107" s="67"/>
      <c r="R107" s="67"/>
      <c r="S107" s="68"/>
      <c r="T107" s="62"/>
      <c r="U107" s="67">
        <f t="shared" si="35"/>
        <v>0.23663911740246824</v>
      </c>
      <c r="V107" s="67">
        <f t="shared" si="36"/>
        <v>0.46239488450225963</v>
      </c>
      <c r="W107" s="67">
        <f t="shared" si="33"/>
        <v>0.11628101018181614</v>
      </c>
      <c r="X107" s="67">
        <f t="shared" si="34"/>
        <v>0.11628101018181614</v>
      </c>
      <c r="Y107" s="67">
        <f t="shared" si="31"/>
        <v>0.1468466289848811</v>
      </c>
      <c r="Z107" s="67">
        <f t="shared" si="32"/>
        <v>0.14684662898488132</v>
      </c>
      <c r="AA107" s="67">
        <f t="shared" si="27"/>
        <v>5.0591890892643931E-2</v>
      </c>
      <c r="AB107" s="67">
        <f t="shared" si="28"/>
        <v>5.0591890892643931E-2</v>
      </c>
      <c r="AC107" s="62"/>
      <c r="AD107" s="62">
        <f t="shared" si="37"/>
        <v>0</v>
      </c>
    </row>
    <row r="108" spans="1:30" x14ac:dyDescent="0.2">
      <c r="A108" s="96" t="s">
        <v>107</v>
      </c>
      <c r="B108" s="98">
        <v>100.8228</v>
      </c>
      <c r="C108" s="98">
        <v>100.8819</v>
      </c>
      <c r="D108" s="65">
        <f t="shared" si="19"/>
        <v>546.28638992779486</v>
      </c>
      <c r="E108" s="62">
        <f t="shared" si="29"/>
        <v>-1</v>
      </c>
      <c r="F108" s="65">
        <f t="shared" si="30"/>
        <v>779.99008879009182</v>
      </c>
      <c r="G108" s="62">
        <f t="shared" si="24"/>
        <v>75</v>
      </c>
      <c r="H108" s="62">
        <f t="shared" si="25"/>
        <v>25</v>
      </c>
      <c r="I108" s="62" t="str">
        <f t="shared" si="26"/>
        <v>2006</v>
      </c>
      <c r="J108" s="62">
        <f t="shared" si="20"/>
        <v>11</v>
      </c>
      <c r="K108" s="66">
        <f>VLOOKUP(I108&amp;J108,CETES!F:G,2,)</f>
        <v>5.8749999999999991E-3</v>
      </c>
      <c r="L108" s="65">
        <v>24962.009765999999</v>
      </c>
      <c r="M108" s="62">
        <f t="shared" si="21"/>
        <v>100</v>
      </c>
      <c r="N108" s="67">
        <f t="shared" si="22"/>
        <v>8.3093884956418229E-2</v>
      </c>
      <c r="O108" s="67">
        <f t="shared" si="23"/>
        <v>8.3093884956418229E-2</v>
      </c>
      <c r="P108" s="63">
        <v>105</v>
      </c>
      <c r="Q108" s="67"/>
      <c r="R108" s="67"/>
      <c r="S108" s="68"/>
      <c r="T108" s="62"/>
      <c r="U108" s="67">
        <f t="shared" si="35"/>
        <v>0.32940358236242462</v>
      </c>
      <c r="V108" s="67">
        <f t="shared" si="36"/>
        <v>0.48310068913784798</v>
      </c>
      <c r="W108" s="67">
        <f t="shared" si="33"/>
        <v>0.33644484344309711</v>
      </c>
      <c r="X108" s="67">
        <f t="shared" si="34"/>
        <v>0.33644484344309733</v>
      </c>
      <c r="Y108" s="67">
        <f t="shared" si="31"/>
        <v>0.18588033500698131</v>
      </c>
      <c r="Z108" s="67">
        <f t="shared" si="32"/>
        <v>0.18588033500698176</v>
      </c>
      <c r="AA108" s="67">
        <f t="shared" si="27"/>
        <v>8.3093884956418229E-2</v>
      </c>
      <c r="AB108" s="67">
        <f t="shared" si="28"/>
        <v>8.3093884956418229E-2</v>
      </c>
      <c r="AC108" s="62"/>
      <c r="AD108" s="62">
        <f t="shared" si="37"/>
        <v>0</v>
      </c>
    </row>
    <row r="109" spans="1:30" x14ac:dyDescent="0.2">
      <c r="A109" s="96" t="s">
        <v>108</v>
      </c>
      <c r="B109" s="98">
        <v>100.6015</v>
      </c>
      <c r="C109" s="98">
        <v>101.0378</v>
      </c>
      <c r="D109" s="65">
        <f t="shared" si="19"/>
        <v>578.81386790908186</v>
      </c>
      <c r="E109" s="62">
        <f t="shared" si="29"/>
        <v>-1</v>
      </c>
      <c r="F109" s="65">
        <f t="shared" si="30"/>
        <v>815.96785536922118</v>
      </c>
      <c r="G109" s="62">
        <f t="shared" si="24"/>
        <v>50</v>
      </c>
      <c r="H109" s="62">
        <f t="shared" si="25"/>
        <v>50</v>
      </c>
      <c r="I109" s="62" t="str">
        <f t="shared" si="26"/>
        <v>2006</v>
      </c>
      <c r="J109" s="62">
        <f t="shared" si="20"/>
        <v>12</v>
      </c>
      <c r="K109" s="66">
        <f>VLOOKUP(I109&amp;J109,CETES!F:G,2,)</f>
        <v>5.8500000000000002E-3</v>
      </c>
      <c r="L109" s="65">
        <v>26448.320313</v>
      </c>
      <c r="M109" s="62">
        <f t="shared" si="21"/>
        <v>100</v>
      </c>
      <c r="N109" s="67">
        <f t="shared" si="22"/>
        <v>5.9542903833987637E-2</v>
      </c>
      <c r="O109" s="67">
        <f t="shared" si="23"/>
        <v>4.6125927875490635E-2</v>
      </c>
      <c r="P109" s="63">
        <v>106</v>
      </c>
      <c r="Q109" s="67"/>
      <c r="R109" s="67"/>
      <c r="S109" s="68"/>
      <c r="T109" s="62"/>
      <c r="U109" s="67">
        <f t="shared" si="35"/>
        <v>0.38057632016666765</v>
      </c>
      <c r="V109" s="67">
        <f t="shared" si="36"/>
        <v>0.48563442978484206</v>
      </c>
      <c r="W109" s="67">
        <f t="shared" si="33"/>
        <v>0.36382586745050149</v>
      </c>
      <c r="X109" s="67">
        <f t="shared" si="34"/>
        <v>0.38131746993120985</v>
      </c>
      <c r="Y109" s="67">
        <f t="shared" si="31"/>
        <v>0.1903758686572079</v>
      </c>
      <c r="Z109" s="67">
        <f t="shared" si="32"/>
        <v>0.20564290676970742</v>
      </c>
      <c r="AA109" s="67">
        <f t="shared" si="27"/>
        <v>4.6125927875490635E-2</v>
      </c>
      <c r="AB109" s="67">
        <f t="shared" si="28"/>
        <v>5.9542903833987637E-2</v>
      </c>
      <c r="AC109" s="62"/>
      <c r="AD109" s="62">
        <f t="shared" si="37"/>
        <v>0</v>
      </c>
    </row>
    <row r="110" spans="1:30" x14ac:dyDescent="0.2">
      <c r="A110" s="96" t="s">
        <v>109</v>
      </c>
      <c r="B110" s="98">
        <v>100.3236</v>
      </c>
      <c r="C110" s="98">
        <v>101.13339999999999</v>
      </c>
      <c r="D110" s="65">
        <f t="shared" si="19"/>
        <v>603.17527082574873</v>
      </c>
      <c r="E110" s="62">
        <f t="shared" si="29"/>
        <v>-1</v>
      </c>
      <c r="F110" s="65">
        <f t="shared" si="30"/>
        <v>835.52598967036806</v>
      </c>
      <c r="G110" s="62">
        <f t="shared" si="24"/>
        <v>25</v>
      </c>
      <c r="H110" s="62">
        <f t="shared" si="25"/>
        <v>75</v>
      </c>
      <c r="I110" s="62" t="str">
        <f t="shared" si="26"/>
        <v>2007</v>
      </c>
      <c r="J110" s="62">
        <f t="shared" si="20"/>
        <v>1</v>
      </c>
      <c r="K110" s="66">
        <f>VLOOKUP(I110&amp;J110,CETES!F:G,2,)</f>
        <v>5.8833333333333333E-3</v>
      </c>
      <c r="L110" s="65">
        <v>27561.490234000001</v>
      </c>
      <c r="M110" s="62">
        <f t="shared" si="21"/>
        <v>100</v>
      </c>
      <c r="N110" s="67">
        <f t="shared" si="22"/>
        <v>4.2088492116939769E-2</v>
      </c>
      <c r="O110" s="67">
        <f t="shared" si="23"/>
        <v>2.3969246058469951E-2</v>
      </c>
      <c r="P110" s="63">
        <v>107</v>
      </c>
      <c r="Q110" s="67"/>
      <c r="R110" s="67"/>
      <c r="S110" s="68"/>
      <c r="T110" s="62"/>
      <c r="U110" s="67">
        <f t="shared" si="35"/>
        <v>0.40359688602997457</v>
      </c>
      <c r="V110" s="67">
        <f t="shared" si="36"/>
        <v>0.45773232298836608</v>
      </c>
      <c r="W110" s="67">
        <f t="shared" si="33"/>
        <v>0.33058408783074245</v>
      </c>
      <c r="X110" s="67">
        <f t="shared" si="34"/>
        <v>0.37149615180321582</v>
      </c>
      <c r="Y110" s="67">
        <f t="shared" si="31"/>
        <v>0.16021101183206565</v>
      </c>
      <c r="Z110" s="67">
        <f t="shared" si="32"/>
        <v>0.19588453864766597</v>
      </c>
      <c r="AA110" s="67">
        <f t="shared" si="27"/>
        <v>2.3969246058469951E-2</v>
      </c>
      <c r="AB110" s="67">
        <f t="shared" si="28"/>
        <v>4.2088492116939769E-2</v>
      </c>
      <c r="AC110" s="62"/>
      <c r="AD110" s="62">
        <f t="shared" si="37"/>
        <v>0</v>
      </c>
    </row>
    <row r="111" spans="1:30" x14ac:dyDescent="0.2">
      <c r="A111" s="96" t="s">
        <v>110</v>
      </c>
      <c r="B111" s="98">
        <v>99.986040000000003</v>
      </c>
      <c r="C111" s="98">
        <v>101.41240000000001</v>
      </c>
      <c r="D111" s="65">
        <f t="shared" si="19"/>
        <v>582.98572657955106</v>
      </c>
      <c r="E111" s="62">
        <f t="shared" si="29"/>
        <v>-1</v>
      </c>
      <c r="F111" s="65">
        <f t="shared" si="30"/>
        <v>832.22104529249157</v>
      </c>
      <c r="G111" s="62">
        <f t="shared" si="24"/>
        <v>0</v>
      </c>
      <c r="H111" s="62">
        <f t="shared" si="25"/>
        <v>100</v>
      </c>
      <c r="I111" s="62" t="str">
        <f t="shared" si="26"/>
        <v>2007</v>
      </c>
      <c r="J111" s="62">
        <f t="shared" si="20"/>
        <v>2</v>
      </c>
      <c r="K111" s="66">
        <f>VLOOKUP(I111&amp;J111,CETES!F:G,2,)</f>
        <v>5.8583333333333334E-3</v>
      </c>
      <c r="L111" s="65">
        <v>26638.949218999998</v>
      </c>
      <c r="M111" s="62">
        <f t="shared" si="21"/>
        <v>100</v>
      </c>
      <c r="N111" s="67">
        <f t="shared" si="22"/>
        <v>-3.3472102094898704E-2</v>
      </c>
      <c r="O111" s="67">
        <f t="shared" si="23"/>
        <v>-3.95552552372469E-3</v>
      </c>
      <c r="P111" s="63">
        <v>108</v>
      </c>
      <c r="Q111" s="67"/>
      <c r="R111" s="67"/>
      <c r="S111" s="68"/>
      <c r="T111" s="62"/>
      <c r="U111" s="67">
        <f t="shared" si="35"/>
        <v>0.38876335430432851</v>
      </c>
      <c r="V111" s="67">
        <f t="shared" si="36"/>
        <v>0.42406142807718306</v>
      </c>
      <c r="W111" s="67">
        <f t="shared" si="33"/>
        <v>0.26529116994576984</v>
      </c>
      <c r="X111" s="67">
        <f t="shared" si="34"/>
        <v>0.2655473786045186</v>
      </c>
      <c r="Y111" s="67">
        <f t="shared" si="31"/>
        <v>6.6963615631859597E-2</v>
      </c>
      <c r="Z111" s="67">
        <f t="shared" si="32"/>
        <v>6.717966496768657E-2</v>
      </c>
      <c r="AA111" s="67">
        <f t="shared" si="27"/>
        <v>-3.95552552372469E-3</v>
      </c>
      <c r="AB111" s="67">
        <f t="shared" si="28"/>
        <v>-3.3472102094898704E-2</v>
      </c>
      <c r="AC111" s="62"/>
      <c r="AD111" s="62">
        <f t="shared" si="37"/>
        <v>0</v>
      </c>
    </row>
    <row r="112" spans="1:30" x14ac:dyDescent="0.2">
      <c r="A112" s="96" t="s">
        <v>111</v>
      </c>
      <c r="B112" s="98">
        <v>99.62021</v>
      </c>
      <c r="C112" s="98">
        <v>101.56610000000001</v>
      </c>
      <c r="D112" s="65">
        <f t="shared" si="19"/>
        <v>629.13489888283357</v>
      </c>
      <c r="E112" s="62">
        <f t="shared" si="29"/>
        <v>-1</v>
      </c>
      <c r="F112" s="65">
        <f t="shared" si="30"/>
        <v>837.09647358283007</v>
      </c>
      <c r="G112" s="62">
        <f t="shared" si="24"/>
        <v>0</v>
      </c>
      <c r="H112" s="62">
        <f t="shared" si="25"/>
        <v>100</v>
      </c>
      <c r="I112" s="62" t="str">
        <f t="shared" si="26"/>
        <v>2007</v>
      </c>
      <c r="J112" s="62">
        <f t="shared" si="20"/>
        <v>3</v>
      </c>
      <c r="K112" s="66">
        <f>VLOOKUP(I112&amp;J112,CETES!F:G,2,)</f>
        <v>5.8583333333333334E-3</v>
      </c>
      <c r="L112" s="65">
        <v>28747.689452999999</v>
      </c>
      <c r="M112" s="62">
        <f t="shared" si="21"/>
        <v>100</v>
      </c>
      <c r="N112" s="67">
        <f t="shared" si="22"/>
        <v>7.9160038057956239E-2</v>
      </c>
      <c r="O112" s="67">
        <f t="shared" si="23"/>
        <v>5.8583333333332988E-3</v>
      </c>
      <c r="P112" s="63">
        <v>109</v>
      </c>
      <c r="Q112" s="67"/>
      <c r="R112" s="67"/>
      <c r="S112" s="68"/>
      <c r="T112" s="62"/>
      <c r="U112" s="67">
        <f t="shared" si="35"/>
        <v>0.39386553318494921</v>
      </c>
      <c r="V112" s="67">
        <f t="shared" si="36"/>
        <v>0.49163285818735547</v>
      </c>
      <c r="W112" s="67">
        <f t="shared" si="33"/>
        <v>0.22119938344894008</v>
      </c>
      <c r="X112" s="67">
        <f t="shared" si="34"/>
        <v>0.3104593208511548</v>
      </c>
      <c r="Y112" s="67">
        <f t="shared" si="31"/>
        <v>2.5893934515408557E-2</v>
      </c>
      <c r="Z112" s="67">
        <f t="shared" si="32"/>
        <v>8.6938191642733642E-2</v>
      </c>
      <c r="AA112" s="67">
        <f t="shared" si="27"/>
        <v>5.8583333333332988E-3</v>
      </c>
      <c r="AB112" s="67">
        <f t="shared" si="28"/>
        <v>7.9160038057956239E-2</v>
      </c>
      <c r="AC112" s="62"/>
      <c r="AD112" s="62">
        <f t="shared" si="37"/>
        <v>0</v>
      </c>
    </row>
    <row r="113" spans="1:30" x14ac:dyDescent="0.2">
      <c r="A113" s="96" t="s">
        <v>112</v>
      </c>
      <c r="B113" s="98">
        <v>99.357089999999999</v>
      </c>
      <c r="C113" s="98">
        <v>101.544</v>
      </c>
      <c r="D113" s="65">
        <f t="shared" si="19"/>
        <v>634.58466231656155</v>
      </c>
      <c r="E113" s="62">
        <f t="shared" si="29"/>
        <v>-1</v>
      </c>
      <c r="F113" s="65">
        <f t="shared" si="30"/>
        <v>842.00046375723616</v>
      </c>
      <c r="G113" s="62">
        <f t="shared" si="24"/>
        <v>0</v>
      </c>
      <c r="H113" s="62">
        <f t="shared" si="25"/>
        <v>100</v>
      </c>
      <c r="I113" s="62" t="str">
        <f t="shared" si="26"/>
        <v>2007</v>
      </c>
      <c r="J113" s="62">
        <f t="shared" si="20"/>
        <v>4</v>
      </c>
      <c r="K113" s="66">
        <f>VLOOKUP(I113&amp;J113,CETES!F:G,2,)</f>
        <v>5.8333333333333336E-3</v>
      </c>
      <c r="L113" s="65">
        <v>28996.710938</v>
      </c>
      <c r="M113" s="62">
        <f t="shared" si="21"/>
        <v>100</v>
      </c>
      <c r="N113" s="67">
        <f t="shared" si="22"/>
        <v>8.6623130323961739E-3</v>
      </c>
      <c r="O113" s="67">
        <f t="shared" si="23"/>
        <v>5.8583333333332988E-3</v>
      </c>
      <c r="P113" s="63">
        <v>110</v>
      </c>
      <c r="Q113" s="67"/>
      <c r="R113" s="67"/>
      <c r="S113" s="68"/>
      <c r="T113" s="62"/>
      <c r="U113" s="67">
        <f t="shared" si="35"/>
        <v>0.37689799419572911</v>
      </c>
      <c r="V113" s="67">
        <f t="shared" si="36"/>
        <v>0.40445824175010792</v>
      </c>
      <c r="W113" s="67">
        <f t="shared" si="33"/>
        <v>0.16920146362443811</v>
      </c>
      <c r="X113" s="67">
        <f t="shared" si="34"/>
        <v>0.25815832119311444</v>
      </c>
      <c r="Y113" s="67">
        <f t="shared" si="31"/>
        <v>7.7489798844228019E-3</v>
      </c>
      <c r="Z113" s="67">
        <f t="shared" si="32"/>
        <v>5.2073407200221133E-2</v>
      </c>
      <c r="AA113" s="67">
        <f t="shared" si="27"/>
        <v>5.8583333333332988E-3</v>
      </c>
      <c r="AB113" s="67">
        <f t="shared" si="28"/>
        <v>8.6623130323961739E-3</v>
      </c>
      <c r="AC113" s="62"/>
      <c r="AD113" s="62">
        <f t="shared" si="37"/>
        <v>0</v>
      </c>
    </row>
    <row r="114" spans="1:30" x14ac:dyDescent="0.2">
      <c r="A114" s="96" t="s">
        <v>113</v>
      </c>
      <c r="B114" s="98">
        <v>99.206779999999995</v>
      </c>
      <c r="C114" s="98">
        <v>101.3968</v>
      </c>
      <c r="D114" s="65">
        <f t="shared" si="19"/>
        <v>687.15721126218011</v>
      </c>
      <c r="E114" s="62">
        <f t="shared" si="29"/>
        <v>-1</v>
      </c>
      <c r="F114" s="65">
        <f t="shared" si="30"/>
        <v>846.9121331291534</v>
      </c>
      <c r="G114" s="62">
        <f t="shared" si="24"/>
        <v>0</v>
      </c>
      <c r="H114" s="62">
        <f t="shared" si="25"/>
        <v>100</v>
      </c>
      <c r="I114" s="62" t="str">
        <f t="shared" si="26"/>
        <v>2007</v>
      </c>
      <c r="J114" s="62">
        <f t="shared" si="20"/>
        <v>5</v>
      </c>
      <c r="K114" s="66">
        <f>VLOOKUP(I114&amp;J114,CETES!F:G,2,)</f>
        <v>6.0166666666666667E-3</v>
      </c>
      <c r="L114" s="65">
        <v>31398.960938</v>
      </c>
      <c r="M114" s="62">
        <f t="shared" si="21"/>
        <v>100</v>
      </c>
      <c r="N114" s="67">
        <f t="shared" si="22"/>
        <v>8.284560290773757E-2</v>
      </c>
      <c r="O114" s="67">
        <f t="shared" si="23"/>
        <v>5.833333333333357E-3</v>
      </c>
      <c r="P114" s="63">
        <v>111</v>
      </c>
      <c r="Q114" s="67"/>
      <c r="R114" s="67"/>
      <c r="S114" s="68"/>
      <c r="T114" s="62"/>
      <c r="U114" s="67">
        <f t="shared" si="35"/>
        <v>0.31277080903445009</v>
      </c>
      <c r="V114" s="67">
        <f t="shared" si="36"/>
        <v>0.68107375281207716</v>
      </c>
      <c r="W114" s="67">
        <f t="shared" si="33"/>
        <v>8.5798582957470559E-2</v>
      </c>
      <c r="X114" s="67">
        <f t="shared" si="34"/>
        <v>0.25786990840647683</v>
      </c>
      <c r="Y114" s="67">
        <f t="shared" si="31"/>
        <v>1.7652867492071733E-2</v>
      </c>
      <c r="Z114" s="67">
        <f t="shared" si="32"/>
        <v>0.17868616663021242</v>
      </c>
      <c r="AA114" s="67">
        <f t="shared" si="27"/>
        <v>5.833333333333357E-3</v>
      </c>
      <c r="AB114" s="67">
        <f t="shared" si="28"/>
        <v>8.284560290773757E-2</v>
      </c>
      <c r="AC114" s="62"/>
      <c r="AD114" s="62">
        <f t="shared" si="37"/>
        <v>0</v>
      </c>
    </row>
    <row r="115" spans="1:30" x14ac:dyDescent="0.2">
      <c r="A115" s="96" t="s">
        <v>114</v>
      </c>
      <c r="B115" s="98">
        <v>99.13288</v>
      </c>
      <c r="C115" s="98">
        <v>101.31699999999999</v>
      </c>
      <c r="D115" s="65">
        <f t="shared" si="19"/>
        <v>681.73176892145852</v>
      </c>
      <c r="E115" s="62">
        <f t="shared" si="29"/>
        <v>-1</v>
      </c>
      <c r="F115" s="65">
        <f t="shared" si="30"/>
        <v>852.00772113014716</v>
      </c>
      <c r="G115" s="62">
        <f t="shared" si="24"/>
        <v>0</v>
      </c>
      <c r="H115" s="62">
        <f t="shared" si="25"/>
        <v>100</v>
      </c>
      <c r="I115" s="62" t="str">
        <f t="shared" si="26"/>
        <v>2007</v>
      </c>
      <c r="J115" s="62">
        <f t="shared" si="20"/>
        <v>6</v>
      </c>
      <c r="K115" s="66">
        <f>VLOOKUP(I115&amp;J115,CETES!F:G,2,)</f>
        <v>5.9916666666666668E-3</v>
      </c>
      <c r="L115" s="65">
        <v>31151.050781000002</v>
      </c>
      <c r="M115" s="62">
        <f t="shared" si="21"/>
        <v>100</v>
      </c>
      <c r="N115" s="67">
        <f t="shared" si="22"/>
        <v>-7.8954892007260247E-3</v>
      </c>
      <c r="O115" s="67">
        <f t="shared" si="23"/>
        <v>6.0166666666667812E-3</v>
      </c>
      <c r="P115" s="63">
        <v>112</v>
      </c>
      <c r="Q115" s="67"/>
      <c r="R115" s="67"/>
      <c r="S115" s="68"/>
      <c r="T115" s="62"/>
      <c r="U115" s="67">
        <f t="shared" si="35"/>
        <v>0.45984076187988854</v>
      </c>
      <c r="V115" s="67">
        <f t="shared" si="36"/>
        <v>0.62692715988317427</v>
      </c>
      <c r="W115" s="67">
        <f t="shared" si="33"/>
        <v>4.416824207446024E-2</v>
      </c>
      <c r="X115" s="67">
        <f t="shared" si="34"/>
        <v>0.1778082846980833</v>
      </c>
      <c r="Y115" s="67">
        <f t="shared" si="31"/>
        <v>1.7813057416782518E-2</v>
      </c>
      <c r="Z115" s="67">
        <f t="shared" si="32"/>
        <v>8.3601895447259933E-2</v>
      </c>
      <c r="AA115" s="67">
        <f t="shared" si="27"/>
        <v>6.0166666666667812E-3</v>
      </c>
      <c r="AB115" s="67">
        <f t="shared" si="28"/>
        <v>-7.8954892007260247E-3</v>
      </c>
      <c r="AC115" s="62"/>
      <c r="AD115" s="62">
        <f t="shared" si="37"/>
        <v>0</v>
      </c>
    </row>
    <row r="116" spans="1:30" x14ac:dyDescent="0.2">
      <c r="A116" s="96" t="s">
        <v>115</v>
      </c>
      <c r="B116" s="98">
        <v>99.270679999999999</v>
      </c>
      <c r="C116" s="98">
        <v>101.3342</v>
      </c>
      <c r="D116" s="65">
        <f t="shared" si="19"/>
        <v>670.97782670718834</v>
      </c>
      <c r="E116" s="62">
        <f t="shared" si="29"/>
        <v>-1</v>
      </c>
      <c r="F116" s="65">
        <f t="shared" si="30"/>
        <v>857.11266739258531</v>
      </c>
      <c r="G116" s="62">
        <f t="shared" si="24"/>
        <v>0</v>
      </c>
      <c r="H116" s="62">
        <f t="shared" si="25"/>
        <v>100</v>
      </c>
      <c r="I116" s="62" t="str">
        <f t="shared" si="26"/>
        <v>2007</v>
      </c>
      <c r="J116" s="62">
        <f t="shared" si="20"/>
        <v>7</v>
      </c>
      <c r="K116" s="66">
        <f>VLOOKUP(I116&amp;J116,CETES!F:G,2,)</f>
        <v>5.9916666666666668E-3</v>
      </c>
      <c r="L116" s="65">
        <v>30659.660156000002</v>
      </c>
      <c r="M116" s="62">
        <f t="shared" si="21"/>
        <v>100</v>
      </c>
      <c r="N116" s="67">
        <f t="shared" si="22"/>
        <v>-1.5774447817333725E-2</v>
      </c>
      <c r="O116" s="67">
        <f t="shared" si="23"/>
        <v>5.9916666666666174E-3</v>
      </c>
      <c r="P116" s="63">
        <v>113</v>
      </c>
      <c r="Q116" s="67"/>
      <c r="R116" s="67"/>
      <c r="S116" s="68"/>
      <c r="T116" s="62"/>
      <c r="U116" s="67">
        <f t="shared" si="35"/>
        <v>0.43259617326538069</v>
      </c>
      <c r="V116" s="67">
        <f t="shared" si="36"/>
        <v>0.5256651785713593</v>
      </c>
      <c r="W116" s="67">
        <f t="shared" si="33"/>
        <v>2.5836033814739423E-2</v>
      </c>
      <c r="X116" s="67">
        <f t="shared" si="34"/>
        <v>0.11240937611486923</v>
      </c>
      <c r="Y116" s="67">
        <f t="shared" si="31"/>
        <v>1.7947975429745355E-2</v>
      </c>
      <c r="Z116" s="67">
        <f t="shared" si="32"/>
        <v>5.7349580838863989E-2</v>
      </c>
      <c r="AA116" s="67">
        <f t="shared" si="27"/>
        <v>5.9916666666666174E-3</v>
      </c>
      <c r="AB116" s="67">
        <f t="shared" si="28"/>
        <v>-1.5774447817333836E-2</v>
      </c>
      <c r="AC116" s="62"/>
      <c r="AD116" s="62">
        <f t="shared" si="37"/>
        <v>0</v>
      </c>
    </row>
    <row r="117" spans="1:30" x14ac:dyDescent="0.2">
      <c r="A117" s="96" t="s">
        <v>116</v>
      </c>
      <c r="B117" s="98">
        <v>99.480260000000001</v>
      </c>
      <c r="C117" s="98">
        <v>101.3546</v>
      </c>
      <c r="D117" s="65">
        <f t="shared" si="19"/>
        <v>664.15415647286443</v>
      </c>
      <c r="E117" s="62">
        <f t="shared" si="29"/>
        <v>-1</v>
      </c>
      <c r="F117" s="65">
        <f t="shared" si="30"/>
        <v>862.24820079137919</v>
      </c>
      <c r="G117" s="62">
        <f t="shared" si="24"/>
        <v>0</v>
      </c>
      <c r="H117" s="62">
        <f t="shared" si="25"/>
        <v>100</v>
      </c>
      <c r="I117" s="62" t="str">
        <f t="shared" si="26"/>
        <v>2007</v>
      </c>
      <c r="J117" s="62">
        <f t="shared" si="20"/>
        <v>8</v>
      </c>
      <c r="K117" s="66">
        <f>VLOOKUP(I117&amp;J117,CETES!F:G,2,)</f>
        <v>6.025E-3</v>
      </c>
      <c r="L117" s="65">
        <v>30347.859375</v>
      </c>
      <c r="M117" s="62">
        <f t="shared" si="21"/>
        <v>100</v>
      </c>
      <c r="N117" s="67">
        <f t="shared" si="22"/>
        <v>-1.0169740284579842E-2</v>
      </c>
      <c r="O117" s="67">
        <f t="shared" si="23"/>
        <v>5.9916666666666174E-3</v>
      </c>
      <c r="P117" s="63">
        <v>114</v>
      </c>
      <c r="Q117" s="67"/>
      <c r="R117" s="67"/>
      <c r="S117" s="68"/>
      <c r="T117" s="62"/>
      <c r="U117" s="67">
        <f t="shared" si="35"/>
        <v>0.3731394952613345</v>
      </c>
      <c r="V117" s="67">
        <f t="shared" si="36"/>
        <v>0.44174807957126938</v>
      </c>
      <c r="W117" s="67">
        <f t="shared" si="33"/>
        <v>3.6080745216355625E-2</v>
      </c>
      <c r="X117" s="67">
        <f t="shared" si="34"/>
        <v>0.139228845909382</v>
      </c>
      <c r="Y117" s="67">
        <f t="shared" si="31"/>
        <v>1.810821579041777E-2</v>
      </c>
      <c r="Z117" s="67">
        <f t="shared" si="32"/>
        <v>-3.3475679818688708E-2</v>
      </c>
      <c r="AA117" s="67">
        <f t="shared" si="27"/>
        <v>5.9916666666666174E-3</v>
      </c>
      <c r="AB117" s="67">
        <f t="shared" si="28"/>
        <v>-1.0169740284579842E-2</v>
      </c>
      <c r="AC117" s="62"/>
      <c r="AD117" s="62">
        <f t="shared" si="37"/>
        <v>0</v>
      </c>
    </row>
    <row r="118" spans="1:30" x14ac:dyDescent="0.2">
      <c r="A118" s="96" t="s">
        <v>117</v>
      </c>
      <c r="B118" s="98">
        <v>99.761799999999994</v>
      </c>
      <c r="C118" s="98">
        <v>101.28279999999999</v>
      </c>
      <c r="D118" s="65">
        <f t="shared" si="19"/>
        <v>663.02337512064821</v>
      </c>
      <c r="E118" s="62">
        <f t="shared" si="29"/>
        <v>-1</v>
      </c>
      <c r="F118" s="65">
        <f t="shared" si="30"/>
        <v>867.4432462011473</v>
      </c>
      <c r="G118" s="62">
        <f t="shared" si="24"/>
        <v>0</v>
      </c>
      <c r="H118" s="62">
        <f t="shared" si="25"/>
        <v>100</v>
      </c>
      <c r="I118" s="62" t="str">
        <f t="shared" si="26"/>
        <v>2007</v>
      </c>
      <c r="J118" s="62">
        <f t="shared" si="20"/>
        <v>9</v>
      </c>
      <c r="K118" s="66">
        <f>VLOOKUP(I118&amp;J118,CETES!F:G,2,)</f>
        <v>5.9916666666666668E-3</v>
      </c>
      <c r="L118" s="65">
        <v>30296.189452999999</v>
      </c>
      <c r="M118" s="62">
        <f t="shared" si="21"/>
        <v>100</v>
      </c>
      <c r="N118" s="67">
        <f t="shared" si="22"/>
        <v>-1.7025886854664662E-3</v>
      </c>
      <c r="O118" s="67">
        <f t="shared" si="23"/>
        <v>6.0250000000001691E-3</v>
      </c>
      <c r="P118" s="63">
        <v>115</v>
      </c>
      <c r="Q118" s="67"/>
      <c r="R118" s="67"/>
      <c r="S118" s="68"/>
      <c r="T118" s="62"/>
      <c r="U118" s="67">
        <f t="shared" si="35"/>
        <v>0.31884225477818329</v>
      </c>
      <c r="V118" s="67">
        <f t="shared" si="36"/>
        <v>0.38104747234957892</v>
      </c>
      <c r="W118" s="67">
        <f t="shared" si="33"/>
        <v>3.6252419614708264E-2</v>
      </c>
      <c r="X118" s="67">
        <f t="shared" si="34"/>
        <v>5.3865198541665826E-2</v>
      </c>
      <c r="Y118" s="67">
        <f t="shared" si="31"/>
        <v>1.8116649284029673E-2</v>
      </c>
      <c r="Z118" s="67">
        <f t="shared" si="32"/>
        <v>-2.74424556015751E-2</v>
      </c>
      <c r="AA118" s="67">
        <f t="shared" si="27"/>
        <v>6.0250000000001691E-3</v>
      </c>
      <c r="AB118" s="67">
        <f t="shared" si="28"/>
        <v>-1.7025886854664662E-3</v>
      </c>
      <c r="AC118" s="62"/>
      <c r="AD118" s="62">
        <f t="shared" si="37"/>
        <v>0</v>
      </c>
    </row>
    <row r="119" spans="1:30" x14ac:dyDescent="0.2">
      <c r="A119" s="96" t="s">
        <v>118</v>
      </c>
      <c r="B119" s="98">
        <v>100.0249</v>
      </c>
      <c r="C119" s="98">
        <v>101.0633</v>
      </c>
      <c r="D119" s="65">
        <f t="shared" si="19"/>
        <v>688.46392516948924</v>
      </c>
      <c r="E119" s="62">
        <f t="shared" si="29"/>
        <v>-1</v>
      </c>
      <c r="F119" s="65">
        <f t="shared" si="30"/>
        <v>872.64067698463589</v>
      </c>
      <c r="G119" s="62">
        <f t="shared" si="24"/>
        <v>0</v>
      </c>
      <c r="H119" s="62">
        <f t="shared" si="25"/>
        <v>100</v>
      </c>
      <c r="I119" s="62" t="str">
        <f t="shared" si="26"/>
        <v>2007</v>
      </c>
      <c r="J119" s="62">
        <f t="shared" si="20"/>
        <v>10</v>
      </c>
      <c r="K119" s="66">
        <f>VLOOKUP(I119&amp;J119,CETES!F:G,2,)</f>
        <v>6.000000000000001E-3</v>
      </c>
      <c r="L119" s="65">
        <v>31458.669922000001</v>
      </c>
      <c r="M119" s="62">
        <f t="shared" si="21"/>
        <v>100</v>
      </c>
      <c r="N119" s="67">
        <f t="shared" si="22"/>
        <v>3.8370517546552074E-2</v>
      </c>
      <c r="O119" s="67">
        <f t="shared" si="23"/>
        <v>5.9916666666666174E-3</v>
      </c>
      <c r="P119" s="63">
        <v>116</v>
      </c>
      <c r="Q119" s="67"/>
      <c r="R119" s="67"/>
      <c r="S119" s="68"/>
      <c r="T119" s="62"/>
      <c r="U119" s="67">
        <f t="shared" si="35"/>
        <v>0.27305309523640697</v>
      </c>
      <c r="V119" s="67">
        <f t="shared" si="36"/>
        <v>0.36498196021820295</v>
      </c>
      <c r="W119" s="67">
        <f t="shared" si="33"/>
        <v>3.6389781889994088E-2</v>
      </c>
      <c r="X119" s="67">
        <f t="shared" si="34"/>
        <v>8.4904766932501374E-2</v>
      </c>
      <c r="Y119" s="67">
        <f t="shared" si="31"/>
        <v>1.8116649284029673E-2</v>
      </c>
      <c r="Z119" s="67">
        <f t="shared" si="32"/>
        <v>2.6060620435273574E-2</v>
      </c>
      <c r="AA119" s="67">
        <f t="shared" si="27"/>
        <v>5.9916666666666174E-3</v>
      </c>
      <c r="AB119" s="67">
        <f t="shared" si="28"/>
        <v>3.8370517546552074E-2</v>
      </c>
      <c r="AC119" s="62"/>
      <c r="AD119" s="62">
        <f t="shared" si="37"/>
        <v>0</v>
      </c>
    </row>
    <row r="120" spans="1:30" x14ac:dyDescent="0.2">
      <c r="A120" s="96" t="s">
        <v>119</v>
      </c>
      <c r="B120" s="98">
        <v>100.09439999999999</v>
      </c>
      <c r="C120" s="98">
        <v>100.72929999999999</v>
      </c>
      <c r="D120" s="65">
        <f t="shared" si="19"/>
        <v>651.51924037048309</v>
      </c>
      <c r="E120" s="62">
        <f t="shared" si="29"/>
        <v>-1</v>
      </c>
      <c r="F120" s="65">
        <f t="shared" si="30"/>
        <v>877.87652104654376</v>
      </c>
      <c r="G120" s="62">
        <f t="shared" si="24"/>
        <v>0</v>
      </c>
      <c r="H120" s="62">
        <f t="shared" si="25"/>
        <v>100</v>
      </c>
      <c r="I120" s="62" t="str">
        <f t="shared" si="26"/>
        <v>2007</v>
      </c>
      <c r="J120" s="62">
        <f t="shared" si="20"/>
        <v>11</v>
      </c>
      <c r="K120" s="66">
        <f>VLOOKUP(I120&amp;J120,CETES!F:G,2,)</f>
        <v>6.2000000000000006E-3</v>
      </c>
      <c r="L120" s="65">
        <v>29770.519531000002</v>
      </c>
      <c r="M120" s="62">
        <f t="shared" si="21"/>
        <v>100</v>
      </c>
      <c r="N120" s="67">
        <f t="shared" si="22"/>
        <v>-5.3662484624609652E-2</v>
      </c>
      <c r="O120" s="67">
        <f t="shared" si="23"/>
        <v>6.0000000000000053E-3</v>
      </c>
      <c r="P120" s="63">
        <v>117</v>
      </c>
      <c r="Q120" s="67"/>
      <c r="R120" s="67"/>
      <c r="S120" s="68"/>
      <c r="T120" s="62"/>
      <c r="U120" s="67">
        <f t="shared" si="35"/>
        <v>0.21901894057042059</v>
      </c>
      <c r="V120" s="67">
        <f t="shared" si="36"/>
        <v>0.19263311768868574</v>
      </c>
      <c r="W120" s="67">
        <f t="shared" si="33"/>
        <v>3.6561511762718268E-2</v>
      </c>
      <c r="X120" s="67">
        <f t="shared" si="34"/>
        <v>-5.1862907508802514E-2</v>
      </c>
      <c r="Y120" s="67">
        <f t="shared" si="31"/>
        <v>1.8125083057083602E-2</v>
      </c>
      <c r="Z120" s="67">
        <f t="shared" si="32"/>
        <v>-1.9024071413603516E-2</v>
      </c>
      <c r="AA120" s="67">
        <f t="shared" si="27"/>
        <v>6.0000000000000053E-3</v>
      </c>
      <c r="AB120" s="67">
        <f t="shared" si="28"/>
        <v>-5.3662484624609763E-2</v>
      </c>
      <c r="AC120" s="62"/>
      <c r="AD120" s="62">
        <f t="shared" si="37"/>
        <v>1</v>
      </c>
    </row>
    <row r="121" spans="1:30" x14ac:dyDescent="0.2">
      <c r="A121" s="96" t="s">
        <v>120</v>
      </c>
      <c r="B121" s="98">
        <v>100.0925</v>
      </c>
      <c r="C121" s="98">
        <v>100.54859999999999</v>
      </c>
      <c r="D121" s="65">
        <f t="shared" si="19"/>
        <v>646.40501403853705</v>
      </c>
      <c r="E121" s="62">
        <f t="shared" si="29"/>
        <v>-1</v>
      </c>
      <c r="F121" s="65">
        <f t="shared" si="30"/>
        <v>883.31935547703233</v>
      </c>
      <c r="G121" s="62">
        <f t="shared" si="24"/>
        <v>0</v>
      </c>
      <c r="H121" s="62">
        <f t="shared" si="25"/>
        <v>100</v>
      </c>
      <c r="I121" s="62" t="str">
        <f t="shared" si="26"/>
        <v>2007</v>
      </c>
      <c r="J121" s="62">
        <f t="shared" si="20"/>
        <v>12</v>
      </c>
      <c r="K121" s="66">
        <f>VLOOKUP(I121&amp;J121,CETES!F:G,2,)</f>
        <v>6.2000000000000006E-3</v>
      </c>
      <c r="L121" s="65">
        <v>29536.830077999999</v>
      </c>
      <c r="M121" s="62">
        <f t="shared" si="21"/>
        <v>100</v>
      </c>
      <c r="N121" s="67">
        <f t="shared" si="22"/>
        <v>-7.849693478028108E-3</v>
      </c>
      <c r="O121" s="67">
        <f t="shared" si="23"/>
        <v>6.1999999999999833E-3</v>
      </c>
      <c r="P121" s="63">
        <v>118</v>
      </c>
      <c r="Q121" s="67"/>
      <c r="R121" s="67"/>
      <c r="S121" s="68"/>
      <c r="T121" s="62"/>
      <c r="U121" s="67">
        <f t="shared" si="35"/>
        <v>0.13247510214805835</v>
      </c>
      <c r="V121" s="67">
        <f t="shared" si="36"/>
        <v>0.11677527073361715</v>
      </c>
      <c r="W121" s="67">
        <f t="shared" si="33"/>
        <v>3.675041149316316E-2</v>
      </c>
      <c r="X121" s="67">
        <f t="shared" si="34"/>
        <v>-5.1819141330043506E-2</v>
      </c>
      <c r="Y121" s="67">
        <f t="shared" si="31"/>
        <v>1.8302187890000043E-2</v>
      </c>
      <c r="Z121" s="67">
        <f t="shared" si="32"/>
        <v>-2.5064517641006701E-2</v>
      </c>
      <c r="AA121" s="67">
        <f t="shared" si="27"/>
        <v>6.1999999999999833E-3</v>
      </c>
      <c r="AB121" s="67">
        <f t="shared" si="28"/>
        <v>-7.849693478028219E-3</v>
      </c>
      <c r="AC121" s="62"/>
      <c r="AD121" s="62">
        <f t="shared" si="37"/>
        <v>1</v>
      </c>
    </row>
    <row r="122" spans="1:30" x14ac:dyDescent="0.2">
      <c r="A122" s="96" t="s">
        <v>121</v>
      </c>
      <c r="B122" s="98">
        <v>100.1301</v>
      </c>
      <c r="C122" s="98">
        <v>100.38509999999999</v>
      </c>
      <c r="D122" s="65">
        <f t="shared" si="19"/>
        <v>630.14052703938626</v>
      </c>
      <c r="E122" s="62">
        <f t="shared" si="29"/>
        <v>-1</v>
      </c>
      <c r="F122" s="65">
        <f t="shared" si="30"/>
        <v>888.7959354809899</v>
      </c>
      <c r="G122" s="62">
        <f t="shared" si="24"/>
        <v>0</v>
      </c>
      <c r="H122" s="62">
        <f t="shared" si="25"/>
        <v>100</v>
      </c>
      <c r="I122" s="62" t="str">
        <f t="shared" si="26"/>
        <v>2008</v>
      </c>
      <c r="J122" s="62">
        <f t="shared" si="20"/>
        <v>1</v>
      </c>
      <c r="K122" s="66">
        <f>VLOOKUP(I122&amp;J122,CETES!F:G,2,)</f>
        <v>6.1916666666666656E-3</v>
      </c>
      <c r="L122" s="65">
        <v>28793.640625</v>
      </c>
      <c r="M122" s="62">
        <f t="shared" si="21"/>
        <v>100</v>
      </c>
      <c r="N122" s="67">
        <f t="shared" si="22"/>
        <v>-2.5161449317255946E-2</v>
      </c>
      <c r="O122" s="67">
        <f t="shared" si="23"/>
        <v>6.1999999999999833E-3</v>
      </c>
      <c r="P122" s="63">
        <v>119</v>
      </c>
      <c r="Q122" s="67"/>
      <c r="R122" s="67"/>
      <c r="S122" s="68"/>
      <c r="T122" s="62"/>
      <c r="U122" s="67">
        <f t="shared" si="35"/>
        <v>8.9253614137549953E-2</v>
      </c>
      <c r="V122" s="67">
        <f t="shared" si="36"/>
        <v>4.4705506869872069E-2</v>
      </c>
      <c r="W122" s="67">
        <f t="shared" si="33"/>
        <v>3.6965114731984938E-2</v>
      </c>
      <c r="X122" s="67">
        <f t="shared" si="34"/>
        <v>-6.0862368385868337E-2</v>
      </c>
      <c r="Y122" s="67">
        <f t="shared" si="31"/>
        <v>1.8513070640000073E-2</v>
      </c>
      <c r="Z122" s="67">
        <f t="shared" si="32"/>
        <v>-8.47152566719378E-2</v>
      </c>
      <c r="AA122" s="67">
        <f t="shared" si="27"/>
        <v>6.1999999999999833E-3</v>
      </c>
      <c r="AB122" s="67">
        <f t="shared" si="28"/>
        <v>-2.5161449317255946E-2</v>
      </c>
      <c r="AC122" s="62"/>
      <c r="AD122" s="62">
        <f t="shared" si="37"/>
        <v>1</v>
      </c>
    </row>
    <row r="123" spans="1:30" x14ac:dyDescent="0.2">
      <c r="A123" s="96" t="s">
        <v>122</v>
      </c>
      <c r="B123" s="98">
        <v>100.27460000000001</v>
      </c>
      <c r="C123" s="98">
        <v>100.1788</v>
      </c>
      <c r="D123" s="65">
        <f t="shared" si="19"/>
        <v>632.87346590834682</v>
      </c>
      <c r="E123" s="62">
        <f t="shared" si="29"/>
        <v>1</v>
      </c>
      <c r="F123" s="65">
        <f t="shared" si="30"/>
        <v>894.29906364817634</v>
      </c>
      <c r="G123" s="62">
        <f t="shared" si="24"/>
        <v>25</v>
      </c>
      <c r="H123" s="62">
        <f t="shared" si="25"/>
        <v>75</v>
      </c>
      <c r="I123" s="62" t="str">
        <f t="shared" si="26"/>
        <v>2008</v>
      </c>
      <c r="J123" s="62">
        <f t="shared" si="20"/>
        <v>2</v>
      </c>
      <c r="K123" s="66">
        <f>VLOOKUP(I123&amp;J123,CETES!F:G,2,)</f>
        <v>6.1833333333333332E-3</v>
      </c>
      <c r="L123" s="65">
        <v>28918.519531000002</v>
      </c>
      <c r="M123" s="62">
        <f t="shared" si="21"/>
        <v>100</v>
      </c>
      <c r="N123" s="67">
        <f t="shared" si="22"/>
        <v>4.3370307918471074E-3</v>
      </c>
      <c r="O123" s="67">
        <f t="shared" si="23"/>
        <v>6.1916666666665954E-3</v>
      </c>
      <c r="P123" s="63">
        <v>120</v>
      </c>
      <c r="Q123" s="67">
        <f t="shared" ref="Q123:Q154" si="38">D123/D3-1</f>
        <v>5.0442093282474669</v>
      </c>
      <c r="R123" s="67">
        <f t="shared" ref="R123:R154" si="39">F123/F3-1</f>
        <v>7.9429906364817633</v>
      </c>
      <c r="S123" s="68">
        <f t="shared" ref="S123:S145" si="40">R123-Q123</f>
        <v>2.8987813082342964</v>
      </c>
      <c r="T123" s="62">
        <f t="shared" ref="T123:T145" si="41">IF(S123&gt;0,1,0)</f>
        <v>1</v>
      </c>
      <c r="U123" s="67">
        <f t="shared" si="35"/>
        <v>7.0342604185173796E-2</v>
      </c>
      <c r="V123" s="67">
        <f t="shared" si="36"/>
        <v>8.5572831467921384E-2</v>
      </c>
      <c r="W123" s="67">
        <f t="shared" si="33"/>
        <v>3.7171272526147936E-2</v>
      </c>
      <c r="X123" s="67">
        <f t="shared" si="34"/>
        <v>-4.7098539186505528E-2</v>
      </c>
      <c r="Y123" s="67">
        <f t="shared" si="31"/>
        <v>1.8707121340999944E-2</v>
      </c>
      <c r="Z123" s="67">
        <f t="shared" si="32"/>
        <v>-2.8618916076113887E-2</v>
      </c>
      <c r="AA123" s="67">
        <f t="shared" si="27"/>
        <v>6.1916666666665954E-3</v>
      </c>
      <c r="AB123" s="67">
        <f t="shared" si="28"/>
        <v>4.3370307918471074E-3</v>
      </c>
      <c r="AC123" s="62"/>
      <c r="AD123" s="62">
        <f t="shared" si="37"/>
        <v>0</v>
      </c>
    </row>
    <row r="124" spans="1:30" x14ac:dyDescent="0.2">
      <c r="A124" s="96" t="s">
        <v>123</v>
      </c>
      <c r="B124" s="98">
        <v>100.4344</v>
      </c>
      <c r="C124" s="98">
        <v>100.12009999999999</v>
      </c>
      <c r="D124" s="65">
        <f t="shared" si="19"/>
        <v>676.52188245702825</v>
      </c>
      <c r="E124" s="62">
        <f t="shared" si="29"/>
        <v>1</v>
      </c>
      <c r="F124" s="65">
        <f t="shared" si="30"/>
        <v>913.86602109003763</v>
      </c>
      <c r="G124" s="62">
        <f t="shared" si="24"/>
        <v>50</v>
      </c>
      <c r="H124" s="62">
        <f t="shared" si="25"/>
        <v>50</v>
      </c>
      <c r="I124" s="62" t="str">
        <f t="shared" si="26"/>
        <v>2008</v>
      </c>
      <c r="J124" s="62">
        <f t="shared" si="20"/>
        <v>3</v>
      </c>
      <c r="K124" s="66">
        <f>VLOOKUP(I124&amp;J124,CETES!F:G,2,)</f>
        <v>6.1916666666666656E-3</v>
      </c>
      <c r="L124" s="65">
        <v>30912.990234000001</v>
      </c>
      <c r="M124" s="62">
        <f t="shared" si="21"/>
        <v>100</v>
      </c>
      <c r="N124" s="67">
        <f t="shared" si="22"/>
        <v>6.8968631013837767E-2</v>
      </c>
      <c r="O124" s="67">
        <f t="shared" si="23"/>
        <v>2.1879657753459458E-2</v>
      </c>
      <c r="P124" s="63">
        <v>121</v>
      </c>
      <c r="Q124" s="67">
        <f t="shared" si="38"/>
        <v>5.1626308823984255</v>
      </c>
      <c r="R124" s="67">
        <f t="shared" si="39"/>
        <v>7.7165420197215333</v>
      </c>
      <c r="S124" s="68">
        <f t="shared" si="40"/>
        <v>2.5539111373231078</v>
      </c>
      <c r="T124" s="62">
        <f t="shared" si="41"/>
        <v>1</v>
      </c>
      <c r="U124" s="67">
        <f t="shared" si="35"/>
        <v>9.8104916066922065E-2</v>
      </c>
      <c r="V124" s="67">
        <f t="shared" si="36"/>
        <v>7.5320863074581412E-2</v>
      </c>
      <c r="W124" s="67">
        <f t="shared" si="33"/>
        <v>5.3516786362903579E-2</v>
      </c>
      <c r="X124" s="67">
        <f t="shared" si="34"/>
        <v>2.0359021782487829E-2</v>
      </c>
      <c r="Y124" s="67">
        <f t="shared" si="31"/>
        <v>3.4581678102715951E-2</v>
      </c>
      <c r="Z124" s="67">
        <f t="shared" si="32"/>
        <v>4.6591328601135462E-2</v>
      </c>
      <c r="AA124" s="67">
        <f t="shared" si="27"/>
        <v>2.1879657753459458E-2</v>
      </c>
      <c r="AB124" s="67">
        <f t="shared" si="28"/>
        <v>6.8968631013837767E-2</v>
      </c>
      <c r="AC124" s="62"/>
      <c r="AD124" s="62">
        <f t="shared" si="37"/>
        <v>1</v>
      </c>
    </row>
    <row r="125" spans="1:30" x14ac:dyDescent="0.2">
      <c r="A125" s="96" t="s">
        <v>124</v>
      </c>
      <c r="B125" s="98">
        <v>100.3202</v>
      </c>
      <c r="C125" s="98">
        <v>100.1675</v>
      </c>
      <c r="D125" s="65">
        <f t="shared" si="19"/>
        <v>662.69993446504884</v>
      </c>
      <c r="E125" s="62">
        <f t="shared" si="29"/>
        <v>1</v>
      </c>
      <c r="F125" s="65">
        <f t="shared" si="30"/>
        <v>907.35964731841364</v>
      </c>
      <c r="G125" s="62">
        <f t="shared" si="24"/>
        <v>75</v>
      </c>
      <c r="H125" s="62">
        <f t="shared" si="25"/>
        <v>25</v>
      </c>
      <c r="I125" s="62" t="str">
        <f t="shared" si="26"/>
        <v>2008</v>
      </c>
      <c r="J125" s="62">
        <f t="shared" si="20"/>
        <v>4</v>
      </c>
      <c r="K125" s="66">
        <f>VLOOKUP(I125&amp;J125,CETES!F:G,2,)</f>
        <v>6.1916666666666656E-3</v>
      </c>
      <c r="L125" s="65">
        <v>30281.410156000002</v>
      </c>
      <c r="M125" s="62">
        <f t="shared" si="21"/>
        <v>100</v>
      </c>
      <c r="N125" s="67">
        <f t="shared" si="22"/>
        <v>-2.0430895659694137E-2</v>
      </c>
      <c r="O125" s="67">
        <f t="shared" si="23"/>
        <v>-7.1196144965137709E-3</v>
      </c>
      <c r="P125" s="63">
        <v>122</v>
      </c>
      <c r="Q125" s="67">
        <f t="shared" si="38"/>
        <v>4.9392435531295042</v>
      </c>
      <c r="R125" s="67">
        <f t="shared" si="39"/>
        <v>7.5144634894339664</v>
      </c>
      <c r="S125" s="68">
        <f t="shared" si="40"/>
        <v>2.5752199363044621</v>
      </c>
      <c r="T125" s="62">
        <f t="shared" si="41"/>
        <v>1</v>
      </c>
      <c r="U125" s="67">
        <f t="shared" si="35"/>
        <v>8.3936769479929119E-2</v>
      </c>
      <c r="V125" s="67">
        <f t="shared" si="36"/>
        <v>4.4304997927072209E-2</v>
      </c>
      <c r="W125" s="67">
        <f t="shared" si="33"/>
        <v>3.9786101255040451E-2</v>
      </c>
      <c r="X125" s="67">
        <f t="shared" si="34"/>
        <v>-3.742242659714945E-2</v>
      </c>
      <c r="Y125" s="67">
        <f t="shared" si="31"/>
        <v>2.0886359957730471E-2</v>
      </c>
      <c r="Z125" s="67">
        <f t="shared" si="32"/>
        <v>5.1670073624113133E-2</v>
      </c>
      <c r="AA125" s="67">
        <f t="shared" si="27"/>
        <v>-7.1196144965137709E-3</v>
      </c>
      <c r="AB125" s="67">
        <f t="shared" si="28"/>
        <v>-2.0430895659694137E-2</v>
      </c>
      <c r="AC125" s="62"/>
      <c r="AD125" s="62">
        <f t="shared" si="37"/>
        <v>1</v>
      </c>
    </row>
    <row r="126" spans="1:30" x14ac:dyDescent="0.2">
      <c r="A126" s="96" t="s">
        <v>125</v>
      </c>
      <c r="B126" s="98">
        <v>99.941410000000005</v>
      </c>
      <c r="C126" s="98">
        <v>100.3837</v>
      </c>
      <c r="D126" s="65">
        <f t="shared" si="19"/>
        <v>699.77396132486729</v>
      </c>
      <c r="E126" s="62">
        <f t="shared" si="29"/>
        <v>-1</v>
      </c>
      <c r="F126" s="65">
        <f t="shared" si="30"/>
        <v>946.83510068048292</v>
      </c>
      <c r="G126" s="62">
        <f t="shared" si="24"/>
        <v>50</v>
      </c>
      <c r="H126" s="62">
        <f t="shared" si="25"/>
        <v>50</v>
      </c>
      <c r="I126" s="62" t="str">
        <f t="shared" si="26"/>
        <v>2008</v>
      </c>
      <c r="J126" s="62">
        <f t="shared" si="20"/>
        <v>5</v>
      </c>
      <c r="K126" s="66">
        <f>VLOOKUP(I126&amp;J126,CETES!F:G,2,)</f>
        <v>6.2000000000000006E-3</v>
      </c>
      <c r="L126" s="65">
        <v>31975.470702999999</v>
      </c>
      <c r="M126" s="62">
        <f t="shared" si="21"/>
        <v>100</v>
      </c>
      <c r="N126" s="67">
        <f t="shared" si="22"/>
        <v>5.5943912065942403E-2</v>
      </c>
      <c r="O126" s="67">
        <f t="shared" si="23"/>
        <v>4.3505850716123451E-2</v>
      </c>
      <c r="P126" s="63">
        <v>123</v>
      </c>
      <c r="Q126" s="67">
        <f t="shared" si="38"/>
        <v>6.05858758693899</v>
      </c>
      <c r="R126" s="67">
        <f t="shared" si="39"/>
        <v>8.3350274520128345</v>
      </c>
      <c r="S126" s="68">
        <f t="shared" si="40"/>
        <v>2.2764398650738444</v>
      </c>
      <c r="T126" s="62">
        <f t="shared" si="41"/>
        <v>1</v>
      </c>
      <c r="U126" s="67">
        <f t="shared" si="35"/>
        <v>0.12450662610736107</v>
      </c>
      <c r="V126" s="67">
        <f t="shared" si="36"/>
        <v>1.8360791178356761E-2</v>
      </c>
      <c r="W126" s="67">
        <f t="shared" si="33"/>
        <v>7.8551570728570663E-2</v>
      </c>
      <c r="X126" s="67">
        <f t="shared" si="34"/>
        <v>7.4064920825583247E-2</v>
      </c>
      <c r="Y126" s="67">
        <f t="shared" si="31"/>
        <v>5.8745490370964548E-2</v>
      </c>
      <c r="Z126" s="67">
        <f t="shared" si="32"/>
        <v>0.1057091172569542</v>
      </c>
      <c r="AA126" s="67">
        <f t="shared" si="27"/>
        <v>4.3505850716123451E-2</v>
      </c>
      <c r="AB126" s="67">
        <f t="shared" si="28"/>
        <v>5.5943912065942403E-2</v>
      </c>
      <c r="AC126" s="62"/>
      <c r="AD126" s="62">
        <f t="shared" si="37"/>
        <v>1</v>
      </c>
    </row>
    <row r="127" spans="1:30" x14ac:dyDescent="0.2">
      <c r="A127" s="96" t="s">
        <v>126</v>
      </c>
      <c r="B127" s="98">
        <v>99.405000000000001</v>
      </c>
      <c r="C127" s="98">
        <v>100.58159999999999</v>
      </c>
      <c r="D127" s="65">
        <f t="shared" si="19"/>
        <v>643.31183228532404</v>
      </c>
      <c r="E127" s="62">
        <f t="shared" si="29"/>
        <v>-1</v>
      </c>
      <c r="F127" s="65">
        <f t="shared" si="30"/>
        <v>911.57200791279831</v>
      </c>
      <c r="G127" s="62">
        <f t="shared" si="24"/>
        <v>25</v>
      </c>
      <c r="H127" s="62">
        <f t="shared" si="25"/>
        <v>75</v>
      </c>
      <c r="I127" s="62" t="str">
        <f t="shared" si="26"/>
        <v>2008</v>
      </c>
      <c r="J127" s="62">
        <f t="shared" si="20"/>
        <v>6</v>
      </c>
      <c r="K127" s="66">
        <f>VLOOKUP(I127&amp;J127,CETES!F:G,2,)</f>
        <v>6.45E-3</v>
      </c>
      <c r="L127" s="65">
        <v>29395.490234000001</v>
      </c>
      <c r="M127" s="62">
        <f t="shared" si="21"/>
        <v>100</v>
      </c>
      <c r="N127" s="67">
        <f t="shared" si="22"/>
        <v>-8.068623892870308E-2</v>
      </c>
      <c r="O127" s="67">
        <f t="shared" si="23"/>
        <v>-3.7243119464351659E-2</v>
      </c>
      <c r="P127" s="63">
        <v>124</v>
      </c>
      <c r="Q127" s="67">
        <f t="shared" si="38"/>
        <v>5.8639032720445226</v>
      </c>
      <c r="R127" s="67">
        <f t="shared" si="39"/>
        <v>8.0025227965588517</v>
      </c>
      <c r="S127" s="68">
        <f t="shared" si="40"/>
        <v>2.1386195245143291</v>
      </c>
      <c r="T127" s="62">
        <f t="shared" si="41"/>
        <v>1</v>
      </c>
      <c r="U127" s="67">
        <f t="shared" si="35"/>
        <v>7.6347796016029257E-2</v>
      </c>
      <c r="V127" s="67">
        <f t="shared" si="36"/>
        <v>-5.6356382946503136E-2</v>
      </c>
      <c r="W127" s="67">
        <f t="shared" si="33"/>
        <v>3.1984640957525734E-2</v>
      </c>
      <c r="X127" s="67">
        <f t="shared" si="34"/>
        <v>-4.7852069306947298E-3</v>
      </c>
      <c r="Y127" s="67">
        <f t="shared" si="31"/>
        <v>-2.5102292067967769E-3</v>
      </c>
      <c r="Z127" s="67">
        <f t="shared" si="32"/>
        <v>-4.9089395380811807E-2</v>
      </c>
      <c r="AA127" s="67">
        <f t="shared" si="27"/>
        <v>-3.7243119464351659E-2</v>
      </c>
      <c r="AB127" s="67">
        <f t="shared" si="28"/>
        <v>-8.0686238928702969E-2</v>
      </c>
      <c r="AC127" s="62"/>
      <c r="AD127" s="62">
        <f t="shared" si="37"/>
        <v>1</v>
      </c>
    </row>
    <row r="128" spans="1:30" x14ac:dyDescent="0.2">
      <c r="A128" s="96" t="s">
        <v>127</v>
      </c>
      <c r="B128" s="98">
        <v>98.763620000000003</v>
      </c>
      <c r="C128" s="98">
        <v>100.3544</v>
      </c>
      <c r="D128" s="65">
        <f t="shared" si="19"/>
        <v>601.85188691764449</v>
      </c>
      <c r="E128" s="62">
        <f t="shared" si="29"/>
        <v>-1</v>
      </c>
      <c r="F128" s="65">
        <f t="shared" si="30"/>
        <v>901.29456568561693</v>
      </c>
      <c r="G128" s="62">
        <f t="shared" si="24"/>
        <v>0</v>
      </c>
      <c r="H128" s="62">
        <f t="shared" si="25"/>
        <v>100</v>
      </c>
      <c r="I128" s="62" t="str">
        <f t="shared" si="26"/>
        <v>2008</v>
      </c>
      <c r="J128" s="62">
        <f t="shared" si="20"/>
        <v>7</v>
      </c>
      <c r="K128" s="66">
        <f>VLOOKUP(I128&amp;J128,CETES!F:G,2,)</f>
        <v>6.7416666666666666E-3</v>
      </c>
      <c r="L128" s="65">
        <v>27501.019531000002</v>
      </c>
      <c r="M128" s="62">
        <f t="shared" si="21"/>
        <v>100</v>
      </c>
      <c r="N128" s="67">
        <f t="shared" si="22"/>
        <v>-6.4447664860128206E-2</v>
      </c>
      <c r="O128" s="67">
        <f t="shared" si="23"/>
        <v>-1.1274416215032002E-2</v>
      </c>
      <c r="P128" s="63">
        <v>125</v>
      </c>
      <c r="Q128" s="67">
        <f t="shared" si="38"/>
        <v>5.4785109361835982</v>
      </c>
      <c r="R128" s="67">
        <f t="shared" si="39"/>
        <v>7.7586958008020996</v>
      </c>
      <c r="S128" s="68">
        <f t="shared" si="40"/>
        <v>2.2801848646185015</v>
      </c>
      <c r="T128" s="62">
        <f t="shared" si="41"/>
        <v>1</v>
      </c>
      <c r="U128" s="67">
        <f t="shared" si="35"/>
        <v>5.7847884864345112E-2</v>
      </c>
      <c r="V128" s="67">
        <f t="shared" si="36"/>
        <v>-0.10302268873589793</v>
      </c>
      <c r="W128" s="67">
        <f t="shared" si="33"/>
        <v>1.4062429524796638E-2</v>
      </c>
      <c r="X128" s="67">
        <f t="shared" si="34"/>
        <v>-4.4892589680989636E-2</v>
      </c>
      <c r="Y128" s="67">
        <f t="shared" si="31"/>
        <v>-6.6843193332668527E-3</v>
      </c>
      <c r="Z128" s="67">
        <f t="shared" si="32"/>
        <v>-9.1818399826042785E-2</v>
      </c>
      <c r="AA128" s="67">
        <f t="shared" si="27"/>
        <v>-1.1274416215032002E-2</v>
      </c>
      <c r="AB128" s="67">
        <f t="shared" si="28"/>
        <v>-6.4447664860128095E-2</v>
      </c>
      <c r="AC128" s="62"/>
      <c r="AD128" s="62">
        <f t="shared" si="37"/>
        <v>1</v>
      </c>
    </row>
    <row r="129" spans="1:30" x14ac:dyDescent="0.2">
      <c r="A129" s="96" t="s">
        <v>128</v>
      </c>
      <c r="B129" s="98">
        <v>98.184539999999998</v>
      </c>
      <c r="C129" s="98">
        <v>99.956140000000005</v>
      </c>
      <c r="D129" s="65">
        <f t="shared" si="19"/>
        <v>575.37074447111934</v>
      </c>
      <c r="E129" s="62">
        <f t="shared" si="29"/>
        <v>-1</v>
      </c>
      <c r="F129" s="65">
        <f t="shared" si="30"/>
        <v>907.37079321594751</v>
      </c>
      <c r="G129" s="62">
        <f t="shared" si="24"/>
        <v>0</v>
      </c>
      <c r="H129" s="62">
        <f t="shared" si="25"/>
        <v>100</v>
      </c>
      <c r="I129" s="62" t="str">
        <f t="shared" si="26"/>
        <v>2008</v>
      </c>
      <c r="J129" s="62">
        <f t="shared" si="20"/>
        <v>8</v>
      </c>
      <c r="K129" s="66">
        <f>VLOOKUP(I129&amp;J129,CETES!F:G,2,)</f>
        <v>6.8416666666666669E-3</v>
      </c>
      <c r="L129" s="65">
        <v>26290.990234000001</v>
      </c>
      <c r="M129" s="62">
        <f t="shared" si="21"/>
        <v>100</v>
      </c>
      <c r="N129" s="67">
        <f t="shared" si="22"/>
        <v>-4.3999434116834046E-2</v>
      </c>
      <c r="O129" s="67">
        <f t="shared" si="23"/>
        <v>6.7416666666666458E-3</v>
      </c>
      <c r="P129" s="63">
        <v>126</v>
      </c>
      <c r="Q129" s="67">
        <f t="shared" si="38"/>
        <v>7.7873014514164751</v>
      </c>
      <c r="R129" s="67">
        <f t="shared" si="39"/>
        <v>7.6731197367160995</v>
      </c>
      <c r="S129" s="68">
        <f t="shared" si="40"/>
        <v>-0.11418171470037564</v>
      </c>
      <c r="T129" s="62">
        <f t="shared" si="41"/>
        <v>0</v>
      </c>
      <c r="U129" s="67">
        <f t="shared" si="35"/>
        <v>5.8636545387028338E-2</v>
      </c>
      <c r="V129" s="67">
        <f t="shared" si="36"/>
        <v>-0.13367892248578073</v>
      </c>
      <c r="W129" s="67">
        <f t="shared" si="33"/>
        <v>1.4616731806077032E-2</v>
      </c>
      <c r="X129" s="67">
        <f t="shared" si="34"/>
        <v>-9.0859744537867826E-2</v>
      </c>
      <c r="Y129" s="67">
        <f t="shared" si="31"/>
        <v>-4.168023284748601E-2</v>
      </c>
      <c r="Z129" s="67">
        <f t="shared" si="32"/>
        <v>-0.17777628738602647</v>
      </c>
      <c r="AA129" s="67">
        <f t="shared" si="27"/>
        <v>6.7416666666666458E-3</v>
      </c>
      <c r="AB129" s="67">
        <f t="shared" si="28"/>
        <v>-4.3999434116834046E-2</v>
      </c>
      <c r="AC129" s="62"/>
      <c r="AD129" s="62">
        <f t="shared" si="37"/>
        <v>1</v>
      </c>
    </row>
    <row r="130" spans="1:30" x14ac:dyDescent="0.2">
      <c r="A130" s="96" t="s">
        <v>129</v>
      </c>
      <c r="B130" s="98">
        <v>97.579570000000004</v>
      </c>
      <c r="C130" s="98">
        <v>99.403319999999994</v>
      </c>
      <c r="D130" s="65">
        <f t="shared" si="19"/>
        <v>544.68641232530922</v>
      </c>
      <c r="E130" s="62">
        <f t="shared" si="29"/>
        <v>-1</v>
      </c>
      <c r="F130" s="65">
        <f t="shared" si="30"/>
        <v>913.5787217262</v>
      </c>
      <c r="G130" s="62">
        <f t="shared" si="24"/>
        <v>0</v>
      </c>
      <c r="H130" s="62">
        <f t="shared" si="25"/>
        <v>100</v>
      </c>
      <c r="I130" s="62" t="str">
        <f t="shared" si="26"/>
        <v>2008</v>
      </c>
      <c r="J130" s="62">
        <f t="shared" si="20"/>
        <v>9</v>
      </c>
      <c r="K130" s="66">
        <f>VLOOKUP(I130&amp;J130,CETES!F:G,2,)</f>
        <v>6.7916666666666672E-3</v>
      </c>
      <c r="L130" s="65">
        <v>24888.900390999999</v>
      </c>
      <c r="M130" s="62">
        <f t="shared" si="21"/>
        <v>100</v>
      </c>
      <c r="N130" s="67">
        <f t="shared" si="22"/>
        <v>-5.3329670374560267E-2</v>
      </c>
      <c r="O130" s="67">
        <f t="shared" si="23"/>
        <v>6.8416666666666348E-3</v>
      </c>
      <c r="P130" s="63">
        <v>127</v>
      </c>
      <c r="Q130" s="67">
        <f t="shared" si="38"/>
        <v>5.9719153603802066</v>
      </c>
      <c r="R130" s="67">
        <f t="shared" si="39"/>
        <v>7.1974331530217359</v>
      </c>
      <c r="S130" s="68">
        <f t="shared" si="40"/>
        <v>1.2255177926415293</v>
      </c>
      <c r="T130" s="62">
        <f t="shared" si="41"/>
        <v>1</v>
      </c>
      <c r="U130" s="67">
        <f t="shared" si="35"/>
        <v>5.953102701485391E-2</v>
      </c>
      <c r="V130" s="67">
        <f t="shared" si="36"/>
        <v>-0.17848083074568166</v>
      </c>
      <c r="W130" s="67">
        <f t="shared" si="33"/>
        <v>-3.1437799109212961E-4</v>
      </c>
      <c r="X130" s="67">
        <f t="shared" si="34"/>
        <v>-0.1948724402718679</v>
      </c>
      <c r="Y130" s="67">
        <f t="shared" si="31"/>
        <v>2.2013771769895385E-3</v>
      </c>
      <c r="Z130" s="67">
        <f t="shared" si="32"/>
        <v>-0.15330888538091125</v>
      </c>
      <c r="AA130" s="67">
        <f t="shared" si="27"/>
        <v>6.8416666666666348E-3</v>
      </c>
      <c r="AB130" s="67">
        <f t="shared" si="28"/>
        <v>-5.3329670374560156E-2</v>
      </c>
      <c r="AC130" s="62"/>
      <c r="AD130" s="62">
        <f t="shared" si="37"/>
        <v>1</v>
      </c>
    </row>
    <row r="131" spans="1:30" x14ac:dyDescent="0.2">
      <c r="A131" s="96" t="s">
        <v>130</v>
      </c>
      <c r="B131" s="98">
        <v>96.87688</v>
      </c>
      <c r="C131" s="98">
        <v>98.574529999999996</v>
      </c>
      <c r="D131" s="65">
        <f t="shared" ref="D131:D194" si="42">D130*(L131/L130)</f>
        <v>447.43994291353658</v>
      </c>
      <c r="E131" s="62">
        <f t="shared" si="29"/>
        <v>-1</v>
      </c>
      <c r="F131" s="65">
        <f t="shared" si="30"/>
        <v>919.78344387792379</v>
      </c>
      <c r="G131" s="62">
        <f t="shared" si="24"/>
        <v>0</v>
      </c>
      <c r="H131" s="62">
        <f t="shared" si="25"/>
        <v>100</v>
      </c>
      <c r="I131" s="62" t="str">
        <f t="shared" si="26"/>
        <v>2008</v>
      </c>
      <c r="J131" s="62">
        <f t="shared" ref="J131:J194" si="43">VLOOKUP(LEFT(A131,3),$AE$2:$AF$13,2,)</f>
        <v>10</v>
      </c>
      <c r="K131" s="66">
        <f>VLOOKUP(I131&amp;J131,CETES!F:G,2,)</f>
        <v>6.0166666666666667E-3</v>
      </c>
      <c r="L131" s="65">
        <v>20445.320313</v>
      </c>
      <c r="M131" s="62">
        <f t="shared" ref="M131:M194" si="44">G131+H131</f>
        <v>100</v>
      </c>
      <c r="N131" s="67">
        <f t="shared" ref="N131:N194" si="45">D131/D130-1</f>
        <v>-0.17853661705387469</v>
      </c>
      <c r="O131" s="67">
        <f t="shared" ref="O131:O194" si="46">F131/F130-1</f>
        <v>6.7916666666667513E-3</v>
      </c>
      <c r="P131" s="63">
        <v>128</v>
      </c>
      <c r="Q131" s="67">
        <f t="shared" si="38"/>
        <v>4.017428764702375</v>
      </c>
      <c r="R131" s="67">
        <f t="shared" si="39"/>
        <v>6.5967863149424275</v>
      </c>
      <c r="S131" s="68">
        <f t="shared" si="40"/>
        <v>2.5793575502400525</v>
      </c>
      <c r="T131" s="62">
        <f t="shared" si="41"/>
        <v>1</v>
      </c>
      <c r="U131" s="67">
        <f t="shared" si="35"/>
        <v>6.0338469295822428E-2</v>
      </c>
      <c r="V131" s="67">
        <f t="shared" si="36"/>
        <v>-0.35008948681895902</v>
      </c>
      <c r="W131" s="67">
        <f t="shared" si="33"/>
        <v>1.3692251574364267E-2</v>
      </c>
      <c r="X131" s="67">
        <f t="shared" si="34"/>
        <v>-0.32482271440886201</v>
      </c>
      <c r="Y131" s="67">
        <f t="shared" si="31"/>
        <v>2.0513690968770426E-2</v>
      </c>
      <c r="Z131" s="67">
        <f t="shared" si="32"/>
        <v>-0.25656136893567161</v>
      </c>
      <c r="AA131" s="67">
        <f t="shared" si="27"/>
        <v>6.7916666666667513E-3</v>
      </c>
      <c r="AB131" s="67">
        <f t="shared" si="28"/>
        <v>-0.17853661705387469</v>
      </c>
      <c r="AC131" s="62"/>
      <c r="AD131" s="62">
        <f t="shared" si="37"/>
        <v>1</v>
      </c>
    </row>
    <row r="132" spans="1:30" x14ac:dyDescent="0.2">
      <c r="A132" s="96" t="s">
        <v>131</v>
      </c>
      <c r="B132" s="98">
        <v>96.149870000000007</v>
      </c>
      <c r="C132" s="98">
        <v>97.114620000000002</v>
      </c>
      <c r="D132" s="65">
        <f t="shared" si="42"/>
        <v>449.39644468438991</v>
      </c>
      <c r="E132" s="62">
        <f t="shared" si="29"/>
        <v>-1</v>
      </c>
      <c r="F132" s="65">
        <f t="shared" si="30"/>
        <v>925.31747426525601</v>
      </c>
      <c r="G132" s="62">
        <f t="shared" ref="G132:G195" si="47">IF(AND(E132&gt;0,G131&lt;100,G131&gt;=0),G131+$M$1,IF(E132&gt;0,100,100-H132))</f>
        <v>0</v>
      </c>
      <c r="H132" s="62">
        <f t="shared" ref="H132:H195" si="48">IF(AND(E132&lt;0,H131&lt;100),H131+$M$1,IF(E132&lt;0,100,100-G132))</f>
        <v>100</v>
      </c>
      <c r="I132" s="62" t="str">
        <f t="shared" ref="I132:I195" si="49">RIGHT(A132,4)</f>
        <v>2008</v>
      </c>
      <c r="J132" s="62">
        <f t="shared" si="43"/>
        <v>11</v>
      </c>
      <c r="K132" s="66">
        <f>VLOOKUP(I132&amp;J132,CETES!F:G,2,)</f>
        <v>6.5166666666666671E-3</v>
      </c>
      <c r="L132" s="65">
        <v>20534.720702999999</v>
      </c>
      <c r="M132" s="62">
        <f t="shared" si="44"/>
        <v>100</v>
      </c>
      <c r="N132" s="67">
        <f t="shared" si="45"/>
        <v>4.3726578322744736E-3</v>
      </c>
      <c r="O132" s="67">
        <f t="shared" si="46"/>
        <v>6.0166666666667812E-3</v>
      </c>
      <c r="P132" s="63">
        <v>129</v>
      </c>
      <c r="Q132" s="67">
        <f t="shared" si="38"/>
        <v>4.4470490679556738</v>
      </c>
      <c r="R132" s="67">
        <f t="shared" si="39"/>
        <v>7.0382248881725911</v>
      </c>
      <c r="S132" s="68">
        <f t="shared" si="40"/>
        <v>2.5911758202169173</v>
      </c>
      <c r="T132" s="62">
        <f t="shared" si="41"/>
        <v>1</v>
      </c>
      <c r="U132" s="67">
        <f t="shared" si="35"/>
        <v>6.0364819873675923E-2</v>
      </c>
      <c r="V132" s="67">
        <f t="shared" si="36"/>
        <v>-0.31023304173052058</v>
      </c>
      <c r="W132" s="67">
        <f t="shared" si="33"/>
        <v>-2.2725843602294016E-2</v>
      </c>
      <c r="X132" s="67">
        <f t="shared" si="34"/>
        <v>-0.35779770394205979</v>
      </c>
      <c r="Y132" s="67">
        <f t="shared" si="31"/>
        <v>1.9778773114022208E-2</v>
      </c>
      <c r="Z132" s="67">
        <f t="shared" si="32"/>
        <v>-0.21894456921428107</v>
      </c>
      <c r="AA132" s="67">
        <f t="shared" ref="AA132:AA195" si="50">F132/F131-1</f>
        <v>6.0166666666667812E-3</v>
      </c>
      <c r="AB132" s="67">
        <f t="shared" ref="AB132:AB195" si="51">L132/L131-1</f>
        <v>4.3726578322744736E-3</v>
      </c>
      <c r="AC132" s="62"/>
      <c r="AD132" s="62">
        <f t="shared" si="37"/>
        <v>1</v>
      </c>
    </row>
    <row r="133" spans="1:30" x14ac:dyDescent="0.2">
      <c r="A133" s="96" t="s">
        <v>132</v>
      </c>
      <c r="B133" s="98">
        <v>95.51437</v>
      </c>
      <c r="C133" s="98">
        <v>95.442790000000002</v>
      </c>
      <c r="D133" s="65">
        <f t="shared" si="42"/>
        <v>489.78686026592379</v>
      </c>
      <c r="E133" s="62">
        <f t="shared" ref="E133:E196" si="52">IF(B133&lt;C133,-1,1)</f>
        <v>1</v>
      </c>
      <c r="F133" s="65">
        <f t="shared" ref="F133:F196" si="53">F132+F132*G132/100*(D133/D132-1)+F132*H132/100*K132</f>
        <v>931.34745980588457</v>
      </c>
      <c r="G133" s="62">
        <f t="shared" si="47"/>
        <v>25</v>
      </c>
      <c r="H133" s="62">
        <f t="shared" si="48"/>
        <v>75</v>
      </c>
      <c r="I133" s="62" t="str">
        <f t="shared" si="49"/>
        <v>2008</v>
      </c>
      <c r="J133" s="62">
        <f t="shared" si="43"/>
        <v>12</v>
      </c>
      <c r="K133" s="66">
        <f>VLOOKUP(I133&amp;J133,CETES!F:G,2,)</f>
        <v>6.6416666666666664E-3</v>
      </c>
      <c r="L133" s="65">
        <v>22380.320313</v>
      </c>
      <c r="M133" s="62">
        <f t="shared" si="44"/>
        <v>100</v>
      </c>
      <c r="N133" s="67">
        <f t="shared" si="45"/>
        <v>8.9877025195203686E-2</v>
      </c>
      <c r="O133" s="67">
        <f t="shared" si="46"/>
        <v>6.5166666666667261E-3</v>
      </c>
      <c r="P133" s="63">
        <v>130</v>
      </c>
      <c r="Q133" s="67">
        <f t="shared" si="38"/>
        <v>4.6520814439581093</v>
      </c>
      <c r="R133" s="67">
        <f t="shared" si="39"/>
        <v>6.7028377325652633</v>
      </c>
      <c r="S133" s="68">
        <f t="shared" si="40"/>
        <v>2.050756288607154</v>
      </c>
      <c r="T133" s="62">
        <f t="shared" si="41"/>
        <v>1</v>
      </c>
      <c r="U133" s="67">
        <f t="shared" si="35"/>
        <v>6.0909407504823543E-2</v>
      </c>
      <c r="V133" s="67">
        <f t="shared" si="36"/>
        <v>-0.24229105649121108</v>
      </c>
      <c r="W133" s="67">
        <f t="shared" si="33"/>
        <v>2.169379020135298E-2</v>
      </c>
      <c r="X133" s="67">
        <f t="shared" si="34"/>
        <v>-0.23864782880490876</v>
      </c>
      <c r="Y133" s="67">
        <f t="shared" si="31"/>
        <v>1.9449597125150486E-2</v>
      </c>
      <c r="Z133" s="67">
        <f t="shared" si="32"/>
        <v>-0.10079111726876933</v>
      </c>
      <c r="AA133" s="67">
        <f t="shared" si="50"/>
        <v>6.5166666666667261E-3</v>
      </c>
      <c r="AB133" s="67">
        <f t="shared" si="51"/>
        <v>8.9877025195203686E-2</v>
      </c>
      <c r="AC133" s="62"/>
      <c r="AD133" s="62">
        <f t="shared" si="37"/>
        <v>1</v>
      </c>
    </row>
    <row r="134" spans="1:30" x14ac:dyDescent="0.2">
      <c r="A134" s="96" t="s">
        <v>133</v>
      </c>
      <c r="B134" s="98">
        <v>95.120289999999997</v>
      </c>
      <c r="C134" s="98">
        <v>94.439019999999999</v>
      </c>
      <c r="D134" s="65">
        <f t="shared" si="42"/>
        <v>428.17746410062404</v>
      </c>
      <c r="E134" s="62">
        <f t="shared" si="52"/>
        <v>1</v>
      </c>
      <c r="F134" s="65">
        <f t="shared" si="53"/>
        <v>906.69860960984226</v>
      </c>
      <c r="G134" s="62">
        <f t="shared" si="47"/>
        <v>50</v>
      </c>
      <c r="H134" s="62">
        <f t="shared" si="48"/>
        <v>50</v>
      </c>
      <c r="I134" s="62" t="str">
        <f t="shared" si="49"/>
        <v>2009</v>
      </c>
      <c r="J134" s="62">
        <f t="shared" si="43"/>
        <v>1</v>
      </c>
      <c r="K134" s="66">
        <f>VLOOKUP(I134&amp;J134,CETES!F:G,2,)</f>
        <v>6.0916666666666662E-3</v>
      </c>
      <c r="L134" s="65">
        <v>19565.140625</v>
      </c>
      <c r="M134" s="62">
        <f t="shared" si="44"/>
        <v>100</v>
      </c>
      <c r="N134" s="67">
        <f t="shared" si="45"/>
        <v>-0.12578817678336596</v>
      </c>
      <c r="O134" s="67">
        <f t="shared" si="46"/>
        <v>-2.6465794195841497E-2</v>
      </c>
      <c r="P134" s="63">
        <v>131</v>
      </c>
      <c r="Q134" s="67">
        <f t="shared" si="38"/>
        <v>3.9432761471634867</v>
      </c>
      <c r="R134" s="67">
        <f t="shared" si="39"/>
        <v>6.5022537577640165</v>
      </c>
      <c r="S134" s="68">
        <f t="shared" si="40"/>
        <v>2.5589776106005298</v>
      </c>
      <c r="T134" s="62">
        <f t="shared" si="41"/>
        <v>1</v>
      </c>
      <c r="U134" s="67">
        <f t="shared" si="35"/>
        <v>2.6467498971743941E-2</v>
      </c>
      <c r="V134" s="67">
        <f t="shared" si="36"/>
        <v>-0.32050479896548334</v>
      </c>
      <c r="W134" s="67">
        <f t="shared" si="33"/>
        <v>5.9958687536461053E-3</v>
      </c>
      <c r="X134" s="67">
        <f t="shared" si="34"/>
        <v>-0.2885667164831629</v>
      </c>
      <c r="Y134" s="67">
        <f t="shared" ref="Y134:Y197" si="54">F134/F131-1</f>
        <v>-1.4225994559017296E-2</v>
      </c>
      <c r="Z134" s="67">
        <f t="shared" ref="Z134:Z197" si="55">L134/L131-1</f>
        <v>-4.3050423007574223E-2</v>
      </c>
      <c r="AA134" s="67">
        <f t="shared" si="50"/>
        <v>-2.6465794195841497E-2</v>
      </c>
      <c r="AB134" s="67">
        <f t="shared" si="51"/>
        <v>-0.12578817678336596</v>
      </c>
      <c r="AC134" s="62"/>
      <c r="AD134" s="62">
        <f t="shared" si="37"/>
        <v>1</v>
      </c>
    </row>
    <row r="135" spans="1:30" x14ac:dyDescent="0.2">
      <c r="A135" s="96" t="s">
        <v>134</v>
      </c>
      <c r="B135" s="98">
        <v>95.023570000000007</v>
      </c>
      <c r="C135" s="98">
        <v>94.178740000000005</v>
      </c>
      <c r="D135" s="65">
        <f t="shared" si="42"/>
        <v>388.50133647155667</v>
      </c>
      <c r="E135" s="62">
        <f t="shared" si="52"/>
        <v>1</v>
      </c>
      <c r="F135" s="65">
        <f t="shared" si="53"/>
        <v>867.45164129982868</v>
      </c>
      <c r="G135" s="62">
        <f t="shared" si="47"/>
        <v>75</v>
      </c>
      <c r="H135" s="62">
        <f t="shared" si="48"/>
        <v>25</v>
      </c>
      <c r="I135" s="62" t="str">
        <f t="shared" si="49"/>
        <v>2009</v>
      </c>
      <c r="J135" s="62">
        <f t="shared" si="43"/>
        <v>2</v>
      </c>
      <c r="K135" s="66">
        <f>VLOOKUP(I135&amp;J135,CETES!F:G,2,)</f>
        <v>6.0333333333333341E-3</v>
      </c>
      <c r="L135" s="65">
        <v>17752.179688</v>
      </c>
      <c r="M135" s="62">
        <f t="shared" si="44"/>
        <v>100</v>
      </c>
      <c r="N135" s="67">
        <f t="shared" si="45"/>
        <v>-9.2662811463947725E-2</v>
      </c>
      <c r="O135" s="67">
        <f t="shared" si="46"/>
        <v>-4.3285572398640615E-2</v>
      </c>
      <c r="P135" s="63">
        <v>132</v>
      </c>
      <c r="Q135" s="67">
        <f t="shared" si="38"/>
        <v>3.1663960994290381</v>
      </c>
      <c r="R135" s="67">
        <f t="shared" si="39"/>
        <v>5.6673160953722439</v>
      </c>
      <c r="S135" s="68">
        <f t="shared" si="40"/>
        <v>2.5009199959432058</v>
      </c>
      <c r="T135" s="62">
        <f t="shared" si="41"/>
        <v>1</v>
      </c>
      <c r="U135" s="67">
        <f t="shared" si="35"/>
        <v>-2.4014842247911838E-2</v>
      </c>
      <c r="V135" s="67">
        <f t="shared" si="36"/>
        <v>-0.38613110297814301</v>
      </c>
      <c r="W135" s="67">
        <f t="shared" si="33"/>
        <v>-4.3994309949778598E-2</v>
      </c>
      <c r="X135" s="67">
        <f t="shared" si="34"/>
        <v>-0.32478086485146729</v>
      </c>
      <c r="Y135" s="67">
        <f t="shared" si="54"/>
        <v>-6.2536193873757084E-2</v>
      </c>
      <c r="Z135" s="67">
        <f t="shared" si="55"/>
        <v>-0.13550420554750897</v>
      </c>
      <c r="AA135" s="67">
        <f t="shared" si="50"/>
        <v>-4.3285572398640615E-2</v>
      </c>
      <c r="AB135" s="67">
        <f t="shared" si="51"/>
        <v>-9.2662811463947725E-2</v>
      </c>
      <c r="AC135" s="62"/>
      <c r="AD135" s="62">
        <f t="shared" si="37"/>
        <v>1</v>
      </c>
    </row>
    <row r="136" spans="1:30" x14ac:dyDescent="0.2">
      <c r="A136" s="96" t="s">
        <v>135</v>
      </c>
      <c r="B136" s="98">
        <v>95.152630000000002</v>
      </c>
      <c r="C136" s="98">
        <v>94.208399999999997</v>
      </c>
      <c r="D136" s="65">
        <f t="shared" si="42"/>
        <v>429.52576751729447</v>
      </c>
      <c r="E136" s="62">
        <f t="shared" si="52"/>
        <v>1</v>
      </c>
      <c r="F136" s="65">
        <f t="shared" si="53"/>
        <v>937.46002363214484</v>
      </c>
      <c r="G136" s="62">
        <f t="shared" si="47"/>
        <v>100</v>
      </c>
      <c r="H136" s="62">
        <f t="shared" si="48"/>
        <v>0</v>
      </c>
      <c r="I136" s="62" t="str">
        <f t="shared" si="49"/>
        <v>2009</v>
      </c>
      <c r="J136" s="62">
        <f t="shared" si="43"/>
        <v>3</v>
      </c>
      <c r="K136" s="66">
        <f>VLOOKUP(I136&amp;J136,CETES!F:G,2,)</f>
        <v>5.4333333333333326E-3</v>
      </c>
      <c r="L136" s="65">
        <v>19626.75</v>
      </c>
      <c r="M136" s="62">
        <f t="shared" si="44"/>
        <v>100</v>
      </c>
      <c r="N136" s="67">
        <f t="shared" si="45"/>
        <v>0.10559662784774315</v>
      </c>
      <c r="O136" s="67">
        <f t="shared" si="46"/>
        <v>8.0705804219140642E-2</v>
      </c>
      <c r="P136" s="63">
        <v>133</v>
      </c>
      <c r="Q136" s="67">
        <f t="shared" si="38"/>
        <v>2.9807863373840093</v>
      </c>
      <c r="R136" s="67">
        <f t="shared" si="39"/>
        <v>5.2268748341868596</v>
      </c>
      <c r="S136" s="68">
        <f t="shared" si="40"/>
        <v>2.2460884968028503</v>
      </c>
      <c r="T136" s="62">
        <f t="shared" si="41"/>
        <v>1</v>
      </c>
      <c r="U136" s="67">
        <f t="shared" si="35"/>
        <v>4.826233386390788E-2</v>
      </c>
      <c r="V136" s="67">
        <f t="shared" si="36"/>
        <v>-0.36509700771640985</v>
      </c>
      <c r="W136" s="67">
        <f t="shared" si="33"/>
        <v>2.6140387618508898E-2</v>
      </c>
      <c r="X136" s="67">
        <f t="shared" si="34"/>
        <v>-0.21142558764479724</v>
      </c>
      <c r="Y136" s="67">
        <f t="shared" si="54"/>
        <v>6.5631400632522041E-3</v>
      </c>
      <c r="Z136" s="67">
        <f t="shared" si="55"/>
        <v>-0.12303533973106451</v>
      </c>
      <c r="AA136" s="67">
        <f t="shared" si="50"/>
        <v>8.0705804219140642E-2</v>
      </c>
      <c r="AB136" s="67">
        <f t="shared" si="51"/>
        <v>0.10559662784774315</v>
      </c>
      <c r="AC136" s="62"/>
      <c r="AD136" s="62">
        <f t="shared" si="37"/>
        <v>1</v>
      </c>
    </row>
    <row r="137" spans="1:30" x14ac:dyDescent="0.2">
      <c r="A137" s="96" t="s">
        <v>136</v>
      </c>
      <c r="B137" s="98">
        <v>95.507710000000003</v>
      </c>
      <c r="C137" s="98">
        <v>94.352469999999997</v>
      </c>
      <c r="D137" s="65">
        <f t="shared" si="42"/>
        <v>479.25001266391683</v>
      </c>
      <c r="E137" s="62">
        <f t="shared" si="52"/>
        <v>1</v>
      </c>
      <c r="F137" s="65">
        <f t="shared" si="53"/>
        <v>1045.9855081442381</v>
      </c>
      <c r="G137" s="62">
        <f t="shared" si="47"/>
        <v>100</v>
      </c>
      <c r="H137" s="62">
        <f t="shared" si="48"/>
        <v>0</v>
      </c>
      <c r="I137" s="62" t="str">
        <f t="shared" si="49"/>
        <v>2009</v>
      </c>
      <c r="J137" s="62">
        <f t="shared" si="43"/>
        <v>4</v>
      </c>
      <c r="K137" s="66">
        <f>VLOOKUP(I137&amp;J137,CETES!F:G,2,)</f>
        <v>4.783333333333333E-3</v>
      </c>
      <c r="L137" s="65">
        <v>21898.849609000001</v>
      </c>
      <c r="M137" s="62">
        <f t="shared" si="44"/>
        <v>100</v>
      </c>
      <c r="N137" s="67">
        <f t="shared" si="45"/>
        <v>0.11576545322073195</v>
      </c>
      <c r="O137" s="67">
        <f t="shared" si="46"/>
        <v>0.11576545322073195</v>
      </c>
      <c r="P137" s="63">
        <v>134</v>
      </c>
      <c r="Q137" s="67">
        <f t="shared" si="38"/>
        <v>3.044519539439591</v>
      </c>
      <c r="R137" s="67">
        <f t="shared" si="39"/>
        <v>5.3265683716809722</v>
      </c>
      <c r="S137" s="68">
        <f t="shared" si="40"/>
        <v>2.2820488322413812</v>
      </c>
      <c r="T137" s="62">
        <f t="shared" si="41"/>
        <v>1</v>
      </c>
      <c r="U137" s="67">
        <f t="shared" si="35"/>
        <v>0.14457205323884503</v>
      </c>
      <c r="V137" s="67">
        <f t="shared" si="36"/>
        <v>-0.27682200081884456</v>
      </c>
      <c r="W137" s="67">
        <f t="shared" ref="W137:W200" si="56">F137/F131-1</f>
        <v>0.13720845390979242</v>
      </c>
      <c r="X137" s="67">
        <f t="shared" ref="X137:X200" si="57">L137/L131-1</f>
        <v>7.109349590751024E-2</v>
      </c>
      <c r="Y137" s="67">
        <f t="shared" si="54"/>
        <v>0.15361984352698177</v>
      </c>
      <c r="Z137" s="67">
        <f t="shared" si="55"/>
        <v>0.11927892718634636</v>
      </c>
      <c r="AA137" s="67">
        <f t="shared" si="50"/>
        <v>0.11576545322073195</v>
      </c>
      <c r="AB137" s="67">
        <f t="shared" si="51"/>
        <v>0.11576545322073195</v>
      </c>
      <c r="AC137" s="62"/>
      <c r="AD137" s="62">
        <f t="shared" si="37"/>
        <v>1</v>
      </c>
    </row>
    <row r="138" spans="1:30" x14ac:dyDescent="0.2">
      <c r="A138" s="96" t="s">
        <v>137</v>
      </c>
      <c r="B138" s="98">
        <v>96.137169999999998</v>
      </c>
      <c r="C138" s="98">
        <v>94.985529999999997</v>
      </c>
      <c r="D138" s="65">
        <f t="shared" si="42"/>
        <v>532.49248172282216</v>
      </c>
      <c r="E138" s="62">
        <f t="shared" si="52"/>
        <v>1</v>
      </c>
      <c r="F138" s="65">
        <f t="shared" si="53"/>
        <v>1162.1896804589653</v>
      </c>
      <c r="G138" s="62">
        <f t="shared" si="47"/>
        <v>100</v>
      </c>
      <c r="H138" s="62">
        <f t="shared" si="48"/>
        <v>0</v>
      </c>
      <c r="I138" s="62" t="str">
        <f t="shared" si="49"/>
        <v>2009</v>
      </c>
      <c r="J138" s="62">
        <f t="shared" si="43"/>
        <v>5</v>
      </c>
      <c r="K138" s="66">
        <f>VLOOKUP(I138&amp;J138,CETES!F:G,2,)</f>
        <v>4.241666666666667E-3</v>
      </c>
      <c r="L138" s="65">
        <v>24331.710938</v>
      </c>
      <c r="M138" s="62">
        <f t="shared" si="44"/>
        <v>100</v>
      </c>
      <c r="N138" s="67">
        <f t="shared" si="45"/>
        <v>0.11109539416171632</v>
      </c>
      <c r="O138" s="67">
        <f t="shared" si="46"/>
        <v>0.11109539416171632</v>
      </c>
      <c r="P138" s="63">
        <v>135</v>
      </c>
      <c r="Q138" s="67">
        <f t="shared" si="38"/>
        <v>3.4419981877841455</v>
      </c>
      <c r="R138" s="67">
        <f t="shared" si="39"/>
        <v>5.9398525063956606</v>
      </c>
      <c r="S138" s="68">
        <f t="shared" si="40"/>
        <v>2.4978543186115152</v>
      </c>
      <c r="T138" s="62">
        <f t="shared" si="41"/>
        <v>1</v>
      </c>
      <c r="U138" s="67">
        <f t="shared" si="35"/>
        <v>0.2808478797725571</v>
      </c>
      <c r="V138" s="67">
        <f t="shared" si="36"/>
        <v>-0.23905073473344829</v>
      </c>
      <c r="W138" s="67">
        <f t="shared" si="56"/>
        <v>0.25599020096512981</v>
      </c>
      <c r="X138" s="67">
        <f t="shared" si="57"/>
        <v>0.18490586212089477</v>
      </c>
      <c r="Y138" s="67">
        <f t="shared" si="54"/>
        <v>0.33977460543793292</v>
      </c>
      <c r="Z138" s="67">
        <f t="shared" si="55"/>
        <v>0.37063230350510623</v>
      </c>
      <c r="AA138" s="67">
        <f t="shared" si="50"/>
        <v>0.11109539416171632</v>
      </c>
      <c r="AB138" s="67">
        <f t="shared" si="51"/>
        <v>0.1110953941617161</v>
      </c>
      <c r="AC138" s="62"/>
      <c r="AD138" s="62">
        <f t="shared" si="37"/>
        <v>1</v>
      </c>
    </row>
    <row r="139" spans="1:30" x14ac:dyDescent="0.2">
      <c r="A139" s="96" t="s">
        <v>138</v>
      </c>
      <c r="B139" s="98">
        <v>96.968440000000001</v>
      </c>
      <c r="C139" s="98">
        <v>95.853480000000005</v>
      </c>
      <c r="D139" s="65">
        <f t="shared" si="42"/>
        <v>533.29499237600328</v>
      </c>
      <c r="E139" s="62">
        <f t="shared" si="52"/>
        <v>1</v>
      </c>
      <c r="F139" s="65">
        <f t="shared" si="53"/>
        <v>1163.9411973941303</v>
      </c>
      <c r="G139" s="62">
        <f t="shared" si="47"/>
        <v>100</v>
      </c>
      <c r="H139" s="62">
        <f t="shared" si="48"/>
        <v>0</v>
      </c>
      <c r="I139" s="62" t="str">
        <f t="shared" si="49"/>
        <v>2009</v>
      </c>
      <c r="J139" s="62">
        <f t="shared" si="43"/>
        <v>6</v>
      </c>
      <c r="K139" s="66">
        <f>VLOOKUP(I139&amp;J139,CETES!F:G,2,)</f>
        <v>3.933333333333333E-3</v>
      </c>
      <c r="L139" s="65">
        <v>24368.380859000001</v>
      </c>
      <c r="M139" s="62">
        <f t="shared" si="44"/>
        <v>100</v>
      </c>
      <c r="N139" s="67">
        <f t="shared" si="45"/>
        <v>1.5070835377519742E-3</v>
      </c>
      <c r="O139" s="67">
        <f t="shared" si="46"/>
        <v>1.5070835377519742E-3</v>
      </c>
      <c r="P139" s="63">
        <v>136</v>
      </c>
      <c r="Q139" s="67">
        <f t="shared" si="38"/>
        <v>3.1801766936091278</v>
      </c>
      <c r="R139" s="67">
        <f t="shared" si="39"/>
        <v>5.6806292975226373</v>
      </c>
      <c r="S139" s="68">
        <f t="shared" si="40"/>
        <v>2.5004526039135095</v>
      </c>
      <c r="T139" s="62">
        <f t="shared" si="41"/>
        <v>1</v>
      </c>
      <c r="U139" s="67">
        <f t="shared" si="35"/>
        <v>0.22929662890361269</v>
      </c>
      <c r="V139" s="67">
        <f t="shared" si="36"/>
        <v>-0.17101634757516115</v>
      </c>
      <c r="W139" s="67">
        <f t="shared" si="56"/>
        <v>0.24973895095684684</v>
      </c>
      <c r="X139" s="67">
        <f t="shared" si="57"/>
        <v>8.8830745860469351E-2</v>
      </c>
      <c r="Y139" s="67">
        <f t="shared" si="54"/>
        <v>0.24159022043894174</v>
      </c>
      <c r="Z139" s="67">
        <f t="shared" si="55"/>
        <v>0.24159022043894174</v>
      </c>
      <c r="AA139" s="67">
        <f t="shared" si="50"/>
        <v>1.5070835377519742E-3</v>
      </c>
      <c r="AB139" s="67">
        <f t="shared" si="51"/>
        <v>1.5070835377519742E-3</v>
      </c>
      <c r="AC139" s="62"/>
      <c r="AD139" s="62">
        <f t="shared" si="37"/>
        <v>1</v>
      </c>
    </row>
    <row r="140" spans="1:30" x14ac:dyDescent="0.2">
      <c r="A140" s="96" t="s">
        <v>139</v>
      </c>
      <c r="B140" s="98">
        <v>97.886700000000005</v>
      </c>
      <c r="C140" s="98">
        <v>96.488960000000006</v>
      </c>
      <c r="D140" s="65">
        <f t="shared" si="42"/>
        <v>591.83920383425436</v>
      </c>
      <c r="E140" s="62">
        <f t="shared" si="52"/>
        <v>1</v>
      </c>
      <c r="F140" s="65">
        <f t="shared" si="53"/>
        <v>1291.7166698050319</v>
      </c>
      <c r="G140" s="62">
        <f t="shared" si="47"/>
        <v>100</v>
      </c>
      <c r="H140" s="62">
        <f t="shared" si="48"/>
        <v>0</v>
      </c>
      <c r="I140" s="62" t="str">
        <f t="shared" si="49"/>
        <v>2009</v>
      </c>
      <c r="J140" s="62">
        <f t="shared" si="43"/>
        <v>7</v>
      </c>
      <c r="K140" s="66">
        <f>VLOOKUP(I140&amp;J140,CETES!F:G,2,)</f>
        <v>3.7583333333333336E-3</v>
      </c>
      <c r="L140" s="65">
        <v>27043.5</v>
      </c>
      <c r="M140" s="62">
        <f t="shared" si="44"/>
        <v>100</v>
      </c>
      <c r="N140" s="67">
        <f t="shared" si="45"/>
        <v>0.10977828836797721</v>
      </c>
      <c r="O140" s="67">
        <f t="shared" si="46"/>
        <v>0.10977828836797721</v>
      </c>
      <c r="P140" s="63">
        <v>137</v>
      </c>
      <c r="Q140" s="67">
        <f t="shared" si="38"/>
        <v>4.1410076318460272</v>
      </c>
      <c r="R140" s="67">
        <f t="shared" si="39"/>
        <v>6.5010942211859275</v>
      </c>
      <c r="S140" s="68">
        <f t="shared" si="40"/>
        <v>2.3600865893399003</v>
      </c>
      <c r="T140" s="62">
        <f t="shared" si="41"/>
        <v>1</v>
      </c>
      <c r="U140" s="67">
        <f t="shared" si="35"/>
        <v>0.41702099076368149</v>
      </c>
      <c r="V140" s="67">
        <f t="shared" si="36"/>
        <v>-1.6636457076955713E-2</v>
      </c>
      <c r="W140" s="67">
        <f t="shared" si="56"/>
        <v>0.4246373117974287</v>
      </c>
      <c r="X140" s="67">
        <f t="shared" si="57"/>
        <v>0.38222875666144107</v>
      </c>
      <c r="Y140" s="67">
        <f t="shared" si="54"/>
        <v>0.234927883558123</v>
      </c>
      <c r="Z140" s="67">
        <f t="shared" si="55"/>
        <v>0.234927883558123</v>
      </c>
      <c r="AA140" s="67">
        <f t="shared" si="50"/>
        <v>0.10977828836797721</v>
      </c>
      <c r="AB140" s="67">
        <f t="shared" si="51"/>
        <v>0.10977828836797721</v>
      </c>
      <c r="AC140" s="62"/>
      <c r="AD140" s="62">
        <f t="shared" si="37"/>
        <v>1</v>
      </c>
    </row>
    <row r="141" spans="1:30" x14ac:dyDescent="0.2">
      <c r="A141" s="96" t="s">
        <v>140</v>
      </c>
      <c r="B141" s="98">
        <v>98.842150000000004</v>
      </c>
      <c r="C141" s="98">
        <v>97.19032</v>
      </c>
      <c r="D141" s="65">
        <f t="shared" si="42"/>
        <v>615.61583188828979</v>
      </c>
      <c r="E141" s="62">
        <f t="shared" si="52"/>
        <v>1</v>
      </c>
      <c r="F141" s="65">
        <f t="shared" si="53"/>
        <v>1343.6102696378553</v>
      </c>
      <c r="G141" s="62">
        <f t="shared" si="47"/>
        <v>100</v>
      </c>
      <c r="H141" s="62">
        <f t="shared" si="48"/>
        <v>0</v>
      </c>
      <c r="I141" s="62" t="str">
        <f t="shared" si="49"/>
        <v>2009</v>
      </c>
      <c r="J141" s="62">
        <f t="shared" si="43"/>
        <v>8</v>
      </c>
      <c r="K141" s="66">
        <f>VLOOKUP(I141&amp;J141,CETES!F:G,2,)</f>
        <v>3.7249999999999996E-3</v>
      </c>
      <c r="L141" s="65">
        <v>28129.949218999998</v>
      </c>
      <c r="M141" s="62">
        <f t="shared" si="44"/>
        <v>100</v>
      </c>
      <c r="N141" s="67">
        <f t="shared" si="45"/>
        <v>4.0174134967737141E-2</v>
      </c>
      <c r="O141" s="67">
        <f t="shared" si="46"/>
        <v>4.0174134967737141E-2</v>
      </c>
      <c r="P141" s="63">
        <v>138</v>
      </c>
      <c r="Q141" s="67">
        <f t="shared" si="38"/>
        <v>4.5299130058366295</v>
      </c>
      <c r="R141" s="67">
        <f t="shared" si="39"/>
        <v>6.6760453133405573</v>
      </c>
      <c r="S141" s="68">
        <f t="shared" si="40"/>
        <v>2.1461323075039278</v>
      </c>
      <c r="T141" s="62">
        <f t="shared" si="41"/>
        <v>1</v>
      </c>
      <c r="U141" s="67">
        <f t="shared" si="35"/>
        <v>0.49075598676861842</v>
      </c>
      <c r="V141" s="67">
        <f t="shared" si="36"/>
        <v>6.9946356855810743E-2</v>
      </c>
      <c r="W141" s="67">
        <f t="shared" si="56"/>
        <v>0.54891662620469428</v>
      </c>
      <c r="X141" s="67">
        <f t="shared" si="57"/>
        <v>0.58459128475446276</v>
      </c>
      <c r="Y141" s="67">
        <f t="shared" si="54"/>
        <v>0.15610239208736076</v>
      </c>
      <c r="Z141" s="67">
        <f t="shared" si="55"/>
        <v>0.15610239208736076</v>
      </c>
      <c r="AA141" s="67">
        <f t="shared" si="50"/>
        <v>4.0174134967737141E-2</v>
      </c>
      <c r="AB141" s="67">
        <f t="shared" si="51"/>
        <v>4.0174134967737141E-2</v>
      </c>
      <c r="AC141" s="62"/>
      <c r="AD141" s="62">
        <f t="shared" si="37"/>
        <v>1</v>
      </c>
    </row>
    <row r="142" spans="1:30" x14ac:dyDescent="0.2">
      <c r="A142" s="96" t="s">
        <v>141</v>
      </c>
      <c r="B142" s="98">
        <v>99.751289999999997</v>
      </c>
      <c r="C142" s="98">
        <v>97.819209999999998</v>
      </c>
      <c r="D142" s="65">
        <f t="shared" si="42"/>
        <v>639.73915308233848</v>
      </c>
      <c r="E142" s="62">
        <f t="shared" si="52"/>
        <v>1</v>
      </c>
      <c r="F142" s="65">
        <f t="shared" si="53"/>
        <v>1396.2605434209017</v>
      </c>
      <c r="G142" s="62">
        <f t="shared" si="47"/>
        <v>100</v>
      </c>
      <c r="H142" s="62">
        <f t="shared" si="48"/>
        <v>0</v>
      </c>
      <c r="I142" s="62" t="str">
        <f t="shared" si="49"/>
        <v>2009</v>
      </c>
      <c r="J142" s="62">
        <f t="shared" si="43"/>
        <v>9</v>
      </c>
      <c r="K142" s="66">
        <f>VLOOKUP(I142&amp;J142,CETES!F:G,2,)</f>
        <v>3.7499999999999999E-3</v>
      </c>
      <c r="L142" s="65">
        <v>29232.240234000001</v>
      </c>
      <c r="M142" s="62">
        <f t="shared" si="44"/>
        <v>100</v>
      </c>
      <c r="N142" s="67">
        <f t="shared" si="45"/>
        <v>3.9185673831770629E-2</v>
      </c>
      <c r="O142" s="67">
        <f t="shared" si="46"/>
        <v>3.9185673831770629E-2</v>
      </c>
      <c r="P142" s="63">
        <v>139</v>
      </c>
      <c r="Q142" s="67">
        <f t="shared" si="38"/>
        <v>4.7880352403015536</v>
      </c>
      <c r="R142" s="67">
        <f t="shared" si="39"/>
        <v>6.8481270378856873</v>
      </c>
      <c r="S142" s="68">
        <f t="shared" si="40"/>
        <v>2.0600917975841337</v>
      </c>
      <c r="T142" s="62">
        <f t="shared" si="41"/>
        <v>1</v>
      </c>
      <c r="U142" s="67">
        <f t="shared" si="35"/>
        <v>0.5387982000965752</v>
      </c>
      <c r="V142" s="67">
        <f t="shared" si="36"/>
        <v>0.17450910947317633</v>
      </c>
      <c r="W142" s="67">
        <f t="shared" si="56"/>
        <v>0.48940809018304154</v>
      </c>
      <c r="X142" s="67">
        <f t="shared" si="57"/>
        <v>0.4894080901830411</v>
      </c>
      <c r="Y142" s="67">
        <f t="shared" si="54"/>
        <v>0.1995971502227909</v>
      </c>
      <c r="Z142" s="67">
        <f t="shared" si="55"/>
        <v>0.19959715022279068</v>
      </c>
      <c r="AA142" s="67">
        <f t="shared" si="50"/>
        <v>3.9185673831770629E-2</v>
      </c>
      <c r="AB142" s="67">
        <f t="shared" si="51"/>
        <v>3.9185673831770629E-2</v>
      </c>
      <c r="AC142" s="62"/>
      <c r="AD142" s="62">
        <f t="shared" si="37"/>
        <v>1</v>
      </c>
    </row>
    <row r="143" spans="1:30" x14ac:dyDescent="0.2">
      <c r="A143" s="96" t="s">
        <v>142</v>
      </c>
      <c r="B143" s="98">
        <v>100.5098</v>
      </c>
      <c r="C143" s="98">
        <v>98.082920000000001</v>
      </c>
      <c r="D143" s="65">
        <f t="shared" si="42"/>
        <v>626.91009566621221</v>
      </c>
      <c r="E143" s="62">
        <f t="shared" si="52"/>
        <v>1</v>
      </c>
      <c r="F143" s="65">
        <f t="shared" si="53"/>
        <v>1368.2605271750415</v>
      </c>
      <c r="G143" s="62">
        <f t="shared" si="47"/>
        <v>100</v>
      </c>
      <c r="H143" s="62">
        <f t="shared" si="48"/>
        <v>0</v>
      </c>
      <c r="I143" s="62" t="str">
        <f t="shared" si="49"/>
        <v>2009</v>
      </c>
      <c r="J143" s="62">
        <f t="shared" si="43"/>
        <v>10</v>
      </c>
      <c r="K143" s="66">
        <f>VLOOKUP(I143&amp;J143,CETES!F:G,2,)</f>
        <v>3.7666666666666664E-3</v>
      </c>
      <c r="L143" s="65">
        <v>28646.029297000001</v>
      </c>
      <c r="M143" s="62">
        <f t="shared" si="44"/>
        <v>100</v>
      </c>
      <c r="N143" s="67">
        <f t="shared" si="45"/>
        <v>-2.0053575514824007E-2</v>
      </c>
      <c r="O143" s="67">
        <f t="shared" si="46"/>
        <v>-2.0053575514824007E-2</v>
      </c>
      <c r="P143" s="63">
        <v>140</v>
      </c>
      <c r="Q143" s="67">
        <f t="shared" si="38"/>
        <v>4.2557952362999147</v>
      </c>
      <c r="R143" s="67">
        <f t="shared" si="39"/>
        <v>6.5668991141794439</v>
      </c>
      <c r="S143" s="68">
        <f t="shared" si="40"/>
        <v>2.3111038778795292</v>
      </c>
      <c r="T143" s="62">
        <f t="shared" si="41"/>
        <v>1</v>
      </c>
      <c r="U143" s="67">
        <f t="shared" ref="U143:U206" si="58">F143/F130-1</f>
        <v>0.49769307738442481</v>
      </c>
      <c r="V143" s="67">
        <f t="shared" ref="V143:V206" si="59">L143/L131-1</f>
        <v>0.40110445121202831</v>
      </c>
      <c r="W143" s="67">
        <f t="shared" si="56"/>
        <v>0.30810658132594582</v>
      </c>
      <c r="X143" s="67">
        <f t="shared" si="57"/>
        <v>0.30810658132594515</v>
      </c>
      <c r="Y143" s="67">
        <f t="shared" si="54"/>
        <v>5.9257466563130246E-2</v>
      </c>
      <c r="Z143" s="67">
        <f t="shared" si="55"/>
        <v>5.9257466563129801E-2</v>
      </c>
      <c r="AA143" s="67">
        <f t="shared" si="50"/>
        <v>-2.0053575514824007E-2</v>
      </c>
      <c r="AB143" s="67">
        <f t="shared" si="51"/>
        <v>-2.0053575514824118E-2</v>
      </c>
      <c r="AC143" s="62"/>
      <c r="AD143" s="62">
        <f t="shared" ref="AD143:AD206" si="60">IF(U143&gt;V143,1,0)</f>
        <v>1</v>
      </c>
    </row>
    <row r="144" spans="1:30" x14ac:dyDescent="0.2">
      <c r="A144" s="96" t="s">
        <v>143</v>
      </c>
      <c r="B144" s="98">
        <v>101.0264</v>
      </c>
      <c r="C144" s="98">
        <v>98.123360000000005</v>
      </c>
      <c r="D144" s="65">
        <f t="shared" si="42"/>
        <v>677.48741714311893</v>
      </c>
      <c r="E144" s="62">
        <f t="shared" si="52"/>
        <v>1</v>
      </c>
      <c r="F144" s="65">
        <f t="shared" si="53"/>
        <v>1478.6478905713072</v>
      </c>
      <c r="G144" s="62">
        <f t="shared" si="47"/>
        <v>100</v>
      </c>
      <c r="H144" s="62">
        <f t="shared" si="48"/>
        <v>0</v>
      </c>
      <c r="I144" s="62" t="str">
        <f t="shared" si="49"/>
        <v>2009</v>
      </c>
      <c r="J144" s="62">
        <f t="shared" si="43"/>
        <v>11</v>
      </c>
      <c r="K144" s="66">
        <f>VLOOKUP(I144&amp;J144,CETES!F:G,2,)</f>
        <v>3.741666666666667E-3</v>
      </c>
      <c r="L144" s="65">
        <v>30957.109375</v>
      </c>
      <c r="M144" s="62">
        <f t="shared" si="44"/>
        <v>100</v>
      </c>
      <c r="N144" s="67">
        <f t="shared" si="45"/>
        <v>8.0677152635671989E-2</v>
      </c>
      <c r="O144" s="67">
        <f t="shared" si="46"/>
        <v>8.0677152635671989E-2</v>
      </c>
      <c r="P144" s="63">
        <v>141</v>
      </c>
      <c r="Q144" s="67">
        <f t="shared" si="38"/>
        <v>4.0447746490039806</v>
      </c>
      <c r="R144" s="67">
        <f t="shared" si="39"/>
        <v>7.058313408383956</v>
      </c>
      <c r="S144" s="68">
        <f t="shared" si="40"/>
        <v>3.0135387593799754</v>
      </c>
      <c r="T144" s="62">
        <f t="shared" si="41"/>
        <v>1</v>
      </c>
      <c r="U144" s="67">
        <f t="shared" si="58"/>
        <v>0.60760437732727612</v>
      </c>
      <c r="V144" s="67">
        <f t="shared" si="59"/>
        <v>0.50754957044423565</v>
      </c>
      <c r="W144" s="67">
        <f t="shared" si="56"/>
        <v>0.27229480301990638</v>
      </c>
      <c r="X144" s="67">
        <f t="shared" si="57"/>
        <v>0.27229480301990594</v>
      </c>
      <c r="Y144" s="67">
        <f t="shared" si="54"/>
        <v>0.10050356415469253</v>
      </c>
      <c r="Z144" s="67">
        <f t="shared" si="55"/>
        <v>0.1005035641546923</v>
      </c>
      <c r="AA144" s="67">
        <f t="shared" si="50"/>
        <v>8.0677152635671989E-2</v>
      </c>
      <c r="AB144" s="67">
        <f t="shared" si="51"/>
        <v>8.0677152635671989E-2</v>
      </c>
      <c r="AC144" s="62"/>
      <c r="AD144" s="62">
        <f t="shared" si="60"/>
        <v>1</v>
      </c>
    </row>
    <row r="145" spans="1:30" x14ac:dyDescent="0.2">
      <c r="A145" s="96" t="s">
        <v>144</v>
      </c>
      <c r="B145" s="98">
        <v>101.21169999999999</v>
      </c>
      <c r="C145" s="98">
        <v>98.227419999999995</v>
      </c>
      <c r="D145" s="65">
        <f t="shared" si="42"/>
        <v>702.9472445373201</v>
      </c>
      <c r="E145" s="62">
        <f t="shared" si="52"/>
        <v>1</v>
      </c>
      <c r="F145" s="65">
        <f t="shared" si="53"/>
        <v>1534.2151514799957</v>
      </c>
      <c r="G145" s="62">
        <f t="shared" si="47"/>
        <v>100</v>
      </c>
      <c r="H145" s="62">
        <f t="shared" si="48"/>
        <v>0</v>
      </c>
      <c r="I145" s="62" t="str">
        <f t="shared" si="49"/>
        <v>2009</v>
      </c>
      <c r="J145" s="62">
        <f t="shared" si="43"/>
        <v>12</v>
      </c>
      <c r="K145" s="66">
        <f>VLOOKUP(I145&amp;J145,CETES!F:G,2,)</f>
        <v>3.7583333333333336E-3</v>
      </c>
      <c r="L145" s="65">
        <v>32120.470702999999</v>
      </c>
      <c r="M145" s="62">
        <f t="shared" si="44"/>
        <v>100</v>
      </c>
      <c r="N145" s="67">
        <f t="shared" si="45"/>
        <v>3.7579778974437872E-2</v>
      </c>
      <c r="O145" s="67">
        <f t="shared" si="46"/>
        <v>3.7579778974437872E-2</v>
      </c>
      <c r="P145" s="63">
        <v>142</v>
      </c>
      <c r="Q145" s="67">
        <f t="shared" si="38"/>
        <v>3.5050507484124482</v>
      </c>
      <c r="R145" s="67">
        <f t="shared" si="39"/>
        <v>7.2422486089930498</v>
      </c>
      <c r="S145" s="68">
        <f t="shared" si="40"/>
        <v>3.7371978605806015</v>
      </c>
      <c r="T145" s="62">
        <f t="shared" si="41"/>
        <v>1</v>
      </c>
      <c r="U145" s="67">
        <f t="shared" si="58"/>
        <v>0.65804190901963899</v>
      </c>
      <c r="V145" s="67">
        <f t="shared" si="59"/>
        <v>0.43521049983999838</v>
      </c>
      <c r="W145" s="67">
        <f t="shared" si="56"/>
        <v>0.31812084228554394</v>
      </c>
      <c r="X145" s="67">
        <f t="shared" si="57"/>
        <v>0.31812084228554349</v>
      </c>
      <c r="Y145" s="67">
        <f t="shared" si="54"/>
        <v>9.8802912328310066E-2</v>
      </c>
      <c r="Z145" s="67">
        <f t="shared" si="55"/>
        <v>9.8802912328310066E-2</v>
      </c>
      <c r="AA145" s="67">
        <f t="shared" si="50"/>
        <v>3.7579778974437872E-2</v>
      </c>
      <c r="AB145" s="67">
        <f t="shared" si="51"/>
        <v>3.7579778974437872E-2</v>
      </c>
      <c r="AC145" s="62"/>
      <c r="AD145" s="62">
        <f t="shared" si="60"/>
        <v>1</v>
      </c>
    </row>
    <row r="146" spans="1:30" x14ac:dyDescent="0.2">
      <c r="A146" s="96" t="s">
        <v>145</v>
      </c>
      <c r="B146" s="98">
        <v>101.1645</v>
      </c>
      <c r="C146" s="98">
        <v>98.706500000000005</v>
      </c>
      <c r="D146" s="65">
        <f t="shared" si="42"/>
        <v>665.111612614553</v>
      </c>
      <c r="E146" s="62">
        <f t="shared" si="52"/>
        <v>1</v>
      </c>
      <c r="F146" s="65">
        <f t="shared" si="53"/>
        <v>1451.6371198953684</v>
      </c>
      <c r="G146" s="62">
        <f t="shared" si="47"/>
        <v>100</v>
      </c>
      <c r="H146" s="62">
        <f t="shared" si="48"/>
        <v>0</v>
      </c>
      <c r="I146" s="62" t="str">
        <f t="shared" si="49"/>
        <v>2010</v>
      </c>
      <c r="J146" s="62">
        <f t="shared" si="43"/>
        <v>1</v>
      </c>
      <c r="K146" s="66">
        <f>VLOOKUP(I146&amp;J146,CETES!F:G,2,)</f>
        <v>3.7333333333333337E-3</v>
      </c>
      <c r="L146" s="65">
        <v>30391.609375</v>
      </c>
      <c r="M146" s="62">
        <f t="shared" si="44"/>
        <v>100</v>
      </c>
      <c r="N146" s="67">
        <f t="shared" si="45"/>
        <v>-5.3824283709470344E-2</v>
      </c>
      <c r="O146" s="67">
        <f t="shared" si="46"/>
        <v>-5.3824283709470344E-2</v>
      </c>
      <c r="P146" s="63">
        <v>143</v>
      </c>
      <c r="Q146" s="67">
        <f t="shared" si="38"/>
        <v>3.6148090831996011</v>
      </c>
      <c r="R146" s="67">
        <f t="shared" si="39"/>
        <v>6.6944202078111772</v>
      </c>
      <c r="S146" s="68">
        <f t="shared" ref="S146:S158" si="61">R146-Q146</f>
        <v>3.079611124611576</v>
      </c>
      <c r="T146" s="62">
        <f t="shared" ref="T146:T158" si="62">IF(S146&gt;0,1,0)</f>
        <v>1</v>
      </c>
      <c r="U146" s="67">
        <f t="shared" si="58"/>
        <v>0.55864184157212904</v>
      </c>
      <c r="V146" s="67">
        <f t="shared" si="59"/>
        <v>0.55335501837212075</v>
      </c>
      <c r="W146" s="67">
        <f t="shared" si="56"/>
        <v>0.12380458797862737</v>
      </c>
      <c r="X146" s="67">
        <f t="shared" si="57"/>
        <v>0.12380458797862692</v>
      </c>
      <c r="Y146" s="67">
        <f t="shared" si="54"/>
        <v>6.0936196772751527E-2</v>
      </c>
      <c r="Z146" s="67">
        <f t="shared" si="55"/>
        <v>6.0936196772751527E-2</v>
      </c>
      <c r="AA146" s="67">
        <f t="shared" si="50"/>
        <v>-5.3824283709470344E-2</v>
      </c>
      <c r="AB146" s="67">
        <f t="shared" si="51"/>
        <v>-5.3824283709470233E-2</v>
      </c>
      <c r="AC146" s="62"/>
      <c r="AD146" s="62">
        <f t="shared" si="60"/>
        <v>1</v>
      </c>
    </row>
    <row r="147" spans="1:30" x14ac:dyDescent="0.2">
      <c r="A147" s="96" t="s">
        <v>146</v>
      </c>
      <c r="B147" s="98">
        <v>101.045</v>
      </c>
      <c r="C147" s="98">
        <v>99.446770000000001</v>
      </c>
      <c r="D147" s="65">
        <f t="shared" si="42"/>
        <v>692.31277063655</v>
      </c>
      <c r="E147" s="62">
        <f t="shared" si="52"/>
        <v>1</v>
      </c>
      <c r="F147" s="65">
        <f t="shared" si="53"/>
        <v>1511.0049161268164</v>
      </c>
      <c r="G147" s="62">
        <f t="shared" si="47"/>
        <v>100</v>
      </c>
      <c r="H147" s="62">
        <f t="shared" si="48"/>
        <v>0</v>
      </c>
      <c r="I147" s="62" t="str">
        <f t="shared" si="49"/>
        <v>2010</v>
      </c>
      <c r="J147" s="62">
        <f t="shared" si="43"/>
        <v>2</v>
      </c>
      <c r="K147" s="66">
        <f>VLOOKUP(I147&amp;J147,CETES!F:G,2,)</f>
        <v>3.741666666666667E-3</v>
      </c>
      <c r="L147" s="65">
        <v>31634.539063</v>
      </c>
      <c r="M147" s="62">
        <f t="shared" si="44"/>
        <v>100</v>
      </c>
      <c r="N147" s="67">
        <f t="shared" si="45"/>
        <v>4.0897132911376088E-2</v>
      </c>
      <c r="O147" s="67">
        <f t="shared" si="46"/>
        <v>4.0897132911376088E-2</v>
      </c>
      <c r="P147" s="63">
        <v>144</v>
      </c>
      <c r="Q147" s="67">
        <f t="shared" si="38"/>
        <v>3.2931838557342834</v>
      </c>
      <c r="R147" s="67">
        <f t="shared" si="39"/>
        <v>6.8987803021723346</v>
      </c>
      <c r="S147" s="68">
        <f t="shared" si="61"/>
        <v>3.6055964464380512</v>
      </c>
      <c r="T147" s="62">
        <f t="shared" si="62"/>
        <v>1</v>
      </c>
      <c r="U147" s="67">
        <f t="shared" si="58"/>
        <v>0.66649082739523635</v>
      </c>
      <c r="V147" s="67">
        <f t="shared" si="59"/>
        <v>0.78200872337857774</v>
      </c>
      <c r="W147" s="67">
        <f t="shared" si="56"/>
        <v>0.12458571527149709</v>
      </c>
      <c r="X147" s="67">
        <f t="shared" si="57"/>
        <v>0.12458571527149687</v>
      </c>
      <c r="Y147" s="67">
        <f t="shared" si="54"/>
        <v>2.1882846999502492E-2</v>
      </c>
      <c r="Z147" s="67">
        <f t="shared" si="55"/>
        <v>2.1882846999502936E-2</v>
      </c>
      <c r="AA147" s="67">
        <f t="shared" si="50"/>
        <v>4.0897132911376088E-2</v>
      </c>
      <c r="AB147" s="67">
        <f t="shared" si="51"/>
        <v>4.0897132911376088E-2</v>
      </c>
      <c r="AC147" s="62"/>
      <c r="AD147" s="62">
        <f t="shared" si="60"/>
        <v>0</v>
      </c>
    </row>
    <row r="148" spans="1:30" x14ac:dyDescent="0.2">
      <c r="A148" s="96" t="s">
        <v>147</v>
      </c>
      <c r="B148" s="98">
        <v>100.9308</v>
      </c>
      <c r="C148" s="98">
        <v>100.1009</v>
      </c>
      <c r="D148" s="65">
        <f t="shared" si="42"/>
        <v>728.02622667014714</v>
      </c>
      <c r="E148" s="62">
        <f t="shared" si="52"/>
        <v>1</v>
      </c>
      <c r="F148" s="65">
        <f t="shared" si="53"/>
        <v>1588.9511998405019</v>
      </c>
      <c r="G148" s="62">
        <f t="shared" si="47"/>
        <v>100</v>
      </c>
      <c r="H148" s="62">
        <f t="shared" si="48"/>
        <v>0</v>
      </c>
      <c r="I148" s="62" t="str">
        <f t="shared" si="49"/>
        <v>2010</v>
      </c>
      <c r="J148" s="62">
        <f t="shared" si="43"/>
        <v>3</v>
      </c>
      <c r="K148" s="66">
        <f>VLOOKUP(I148&amp;J148,CETES!F:G,2,)</f>
        <v>3.7083333333333339E-3</v>
      </c>
      <c r="L148" s="65">
        <v>33266.429687999997</v>
      </c>
      <c r="M148" s="62">
        <f t="shared" si="44"/>
        <v>100</v>
      </c>
      <c r="N148" s="67">
        <f t="shared" si="45"/>
        <v>5.158572475957679E-2</v>
      </c>
      <c r="O148" s="67">
        <f t="shared" si="46"/>
        <v>5.158572475957679E-2</v>
      </c>
      <c r="P148" s="63">
        <v>145</v>
      </c>
      <c r="Q148" s="67">
        <f t="shared" si="38"/>
        <v>3.4514006206135228</v>
      </c>
      <c r="R148" s="67">
        <f t="shared" si="39"/>
        <v>7.2017407619019949</v>
      </c>
      <c r="S148" s="68">
        <f t="shared" si="61"/>
        <v>3.750340141288472</v>
      </c>
      <c r="T148" s="62">
        <f t="shared" si="62"/>
        <v>1</v>
      </c>
      <c r="U148" s="67">
        <f t="shared" si="58"/>
        <v>0.83174614490272414</v>
      </c>
      <c r="V148" s="67">
        <f t="shared" si="59"/>
        <v>0.69495355512247303</v>
      </c>
      <c r="W148" s="67">
        <f t="shared" si="56"/>
        <v>0.1380047995537419</v>
      </c>
      <c r="X148" s="67">
        <f t="shared" si="57"/>
        <v>0.13800479955374167</v>
      </c>
      <c r="Y148" s="67">
        <f t="shared" si="54"/>
        <v>3.5676905098808609E-2</v>
      </c>
      <c r="Z148" s="67">
        <f t="shared" si="55"/>
        <v>3.5676905098808831E-2</v>
      </c>
      <c r="AA148" s="67">
        <f t="shared" si="50"/>
        <v>5.158572475957679E-2</v>
      </c>
      <c r="AB148" s="67">
        <f t="shared" si="51"/>
        <v>5.158572475957679E-2</v>
      </c>
      <c r="AC148" s="62"/>
      <c r="AD148" s="62">
        <f t="shared" si="60"/>
        <v>1</v>
      </c>
    </row>
    <row r="149" spans="1:30" x14ac:dyDescent="0.2">
      <c r="A149" s="96" t="s">
        <v>148</v>
      </c>
      <c r="B149" s="98">
        <v>100.93899999999999</v>
      </c>
      <c r="C149" s="98">
        <v>100.67529999999999</v>
      </c>
      <c r="D149" s="65">
        <f t="shared" si="42"/>
        <v>715.35258489179193</v>
      </c>
      <c r="E149" s="62">
        <f t="shared" si="52"/>
        <v>1</v>
      </c>
      <c r="F149" s="65">
        <f t="shared" si="53"/>
        <v>1561.2903854737274</v>
      </c>
      <c r="G149" s="62">
        <f t="shared" si="47"/>
        <v>100</v>
      </c>
      <c r="H149" s="62">
        <f t="shared" si="48"/>
        <v>0</v>
      </c>
      <c r="I149" s="62" t="str">
        <f t="shared" si="49"/>
        <v>2010</v>
      </c>
      <c r="J149" s="62">
        <f t="shared" si="43"/>
        <v>4</v>
      </c>
      <c r="K149" s="66">
        <f>VLOOKUP(I149&amp;J149,CETES!F:G,2,)</f>
        <v>3.7083333333333339E-3</v>
      </c>
      <c r="L149" s="65">
        <v>32687.320313</v>
      </c>
      <c r="M149" s="62">
        <f t="shared" si="44"/>
        <v>100</v>
      </c>
      <c r="N149" s="67">
        <f t="shared" si="45"/>
        <v>-1.7408221454221495E-2</v>
      </c>
      <c r="O149" s="67">
        <f t="shared" si="46"/>
        <v>-1.7408221454221606E-2</v>
      </c>
      <c r="P149" s="63">
        <v>146</v>
      </c>
      <c r="Q149" s="67">
        <f t="shared" si="38"/>
        <v>3.9222849838687992</v>
      </c>
      <c r="R149" s="67">
        <f t="shared" si="39"/>
        <v>6.973382074805774</v>
      </c>
      <c r="S149" s="68">
        <f t="shared" si="61"/>
        <v>3.0510970909369748</v>
      </c>
      <c r="T149" s="62">
        <f t="shared" si="62"/>
        <v>1</v>
      </c>
      <c r="U149" s="67">
        <f t="shared" si="58"/>
        <v>0.66544742828028136</v>
      </c>
      <c r="V149" s="67">
        <f t="shared" si="59"/>
        <v>0.49265011160979655</v>
      </c>
      <c r="W149" s="67">
        <f t="shared" si="56"/>
        <v>0.14107683037324925</v>
      </c>
      <c r="X149" s="67">
        <f t="shared" si="57"/>
        <v>0.14107683037324925</v>
      </c>
      <c r="Y149" s="67">
        <f t="shared" si="54"/>
        <v>7.5537656123220831E-2</v>
      </c>
      <c r="Z149" s="67">
        <f t="shared" si="55"/>
        <v>7.5537656123220609E-2</v>
      </c>
      <c r="AA149" s="67">
        <f t="shared" si="50"/>
        <v>-1.7408221454221606E-2</v>
      </c>
      <c r="AB149" s="67">
        <f t="shared" si="51"/>
        <v>-1.7408221454221606E-2</v>
      </c>
      <c r="AC149" s="62"/>
      <c r="AD149" s="62">
        <f t="shared" si="60"/>
        <v>1</v>
      </c>
    </row>
    <row r="150" spans="1:30" x14ac:dyDescent="0.2">
      <c r="A150" s="96" t="s">
        <v>149</v>
      </c>
      <c r="B150" s="98">
        <v>101.03</v>
      </c>
      <c r="C150" s="98">
        <v>101.1421</v>
      </c>
      <c r="D150" s="65">
        <f t="shared" si="42"/>
        <v>701.15398048170243</v>
      </c>
      <c r="E150" s="62">
        <f t="shared" si="52"/>
        <v>-1</v>
      </c>
      <c r="F150" s="65">
        <f t="shared" si="53"/>
        <v>1530.3012690284841</v>
      </c>
      <c r="G150" s="62">
        <f t="shared" si="47"/>
        <v>75</v>
      </c>
      <c r="H150" s="62">
        <f t="shared" si="48"/>
        <v>25</v>
      </c>
      <c r="I150" s="62" t="str">
        <f t="shared" si="49"/>
        <v>2010</v>
      </c>
      <c r="J150" s="62">
        <f t="shared" si="43"/>
        <v>5</v>
      </c>
      <c r="K150" s="66">
        <f>VLOOKUP(I150&amp;J150,CETES!F:G,2,)</f>
        <v>3.7916666666666667E-3</v>
      </c>
      <c r="L150" s="65">
        <v>32038.529297000001</v>
      </c>
      <c r="M150" s="62">
        <f t="shared" si="44"/>
        <v>100</v>
      </c>
      <c r="N150" s="67">
        <f t="shared" si="45"/>
        <v>-1.9848400229429908E-2</v>
      </c>
      <c r="O150" s="67">
        <f t="shared" si="46"/>
        <v>-1.9848400229429797E-2</v>
      </c>
      <c r="P150" s="63">
        <v>147</v>
      </c>
      <c r="Q150" s="67">
        <f t="shared" si="38"/>
        <v>4.3745640197486955</v>
      </c>
      <c r="R150" s="67">
        <f t="shared" si="39"/>
        <v>6.7328329653961099</v>
      </c>
      <c r="S150" s="68">
        <f t="shared" si="61"/>
        <v>2.3582689456474144</v>
      </c>
      <c r="T150" s="62">
        <f t="shared" si="62"/>
        <v>1</v>
      </c>
      <c r="U150" s="67">
        <f t="shared" si="58"/>
        <v>0.46302339479206278</v>
      </c>
      <c r="V150" s="67">
        <f t="shared" si="59"/>
        <v>0.31673968093069416</v>
      </c>
      <c r="W150" s="67">
        <f t="shared" si="56"/>
        <v>3.4932845599380258E-2</v>
      </c>
      <c r="X150" s="67">
        <f t="shared" si="57"/>
        <v>3.4932845599380258E-2</v>
      </c>
      <c r="Y150" s="67">
        <f t="shared" si="54"/>
        <v>1.2770542766419535E-2</v>
      </c>
      <c r="Z150" s="67">
        <f t="shared" si="55"/>
        <v>1.2770542766419313E-2</v>
      </c>
      <c r="AA150" s="67">
        <f t="shared" si="50"/>
        <v>-1.9848400229429797E-2</v>
      </c>
      <c r="AB150" s="67">
        <f t="shared" si="51"/>
        <v>-1.9848400229429908E-2</v>
      </c>
      <c r="AC150" s="62"/>
      <c r="AD150" s="62">
        <f t="shared" si="60"/>
        <v>1</v>
      </c>
    </row>
    <row r="151" spans="1:30" x14ac:dyDescent="0.2">
      <c r="A151" s="96" t="s">
        <v>150</v>
      </c>
      <c r="B151" s="98">
        <v>101.08839999999999</v>
      </c>
      <c r="C151" s="98">
        <v>101.267</v>
      </c>
      <c r="D151" s="65">
        <f t="shared" si="42"/>
        <v>681.86132470836662</v>
      </c>
      <c r="E151" s="62">
        <f t="shared" si="52"/>
        <v>-1</v>
      </c>
      <c r="F151" s="65">
        <f t="shared" si="53"/>
        <v>1500.1715262311695</v>
      </c>
      <c r="G151" s="62">
        <f t="shared" si="47"/>
        <v>50</v>
      </c>
      <c r="H151" s="62">
        <f t="shared" si="48"/>
        <v>50</v>
      </c>
      <c r="I151" s="62" t="str">
        <f t="shared" si="49"/>
        <v>2010</v>
      </c>
      <c r="J151" s="62">
        <f t="shared" si="43"/>
        <v>6</v>
      </c>
      <c r="K151" s="66">
        <f>VLOOKUP(I151&amp;J151,CETES!F:G,2,)</f>
        <v>3.8249999999999998E-3</v>
      </c>
      <c r="L151" s="65">
        <v>31156.970702999999</v>
      </c>
      <c r="M151" s="62">
        <f t="shared" si="44"/>
        <v>100</v>
      </c>
      <c r="N151" s="67">
        <f t="shared" si="45"/>
        <v>-2.7515576193522406E-2</v>
      </c>
      <c r="O151" s="67">
        <f t="shared" si="46"/>
        <v>-1.9688765478474979E-2</v>
      </c>
      <c r="P151" s="63">
        <v>148</v>
      </c>
      <c r="Q151" s="67">
        <f t="shared" si="38"/>
        <v>3.4840947901496646</v>
      </c>
      <c r="R151" s="67">
        <f t="shared" si="39"/>
        <v>6.4847778738706605</v>
      </c>
      <c r="S151" s="68">
        <f t="shared" si="61"/>
        <v>3.0006830837209959</v>
      </c>
      <c r="T151" s="62">
        <f t="shared" si="62"/>
        <v>1</v>
      </c>
      <c r="U151" s="67">
        <f t="shared" si="58"/>
        <v>0.29081470215664829</v>
      </c>
      <c r="V151" s="67">
        <f t="shared" si="59"/>
        <v>0.27858190017958306</v>
      </c>
      <c r="W151" s="67">
        <f t="shared" si="56"/>
        <v>-2.2189603078802689E-2</v>
      </c>
      <c r="X151" s="67">
        <f t="shared" si="57"/>
        <v>-2.9996447091605427E-2</v>
      </c>
      <c r="Y151" s="67">
        <f t="shared" si="54"/>
        <v>-5.5873127896088892E-2</v>
      </c>
      <c r="Z151" s="67">
        <f t="shared" si="55"/>
        <v>-6.3411042446822274E-2</v>
      </c>
      <c r="AA151" s="67">
        <f t="shared" si="50"/>
        <v>-1.9688765478474979E-2</v>
      </c>
      <c r="AB151" s="67">
        <f t="shared" si="51"/>
        <v>-2.7515576193522406E-2</v>
      </c>
      <c r="AC151" s="62"/>
      <c r="AD151" s="62">
        <f t="shared" si="60"/>
        <v>1</v>
      </c>
    </row>
    <row r="152" spans="1:30" x14ac:dyDescent="0.2">
      <c r="A152" s="96" t="s">
        <v>151</v>
      </c>
      <c r="B152" s="98">
        <v>101.2259</v>
      </c>
      <c r="C152" s="98">
        <v>101.218</v>
      </c>
      <c r="D152" s="65">
        <f t="shared" si="42"/>
        <v>707.06746896586264</v>
      </c>
      <c r="E152" s="62">
        <f t="shared" si="52"/>
        <v>1</v>
      </c>
      <c r="F152" s="65">
        <f t="shared" si="53"/>
        <v>1530.768779001336</v>
      </c>
      <c r="G152" s="62">
        <f t="shared" si="47"/>
        <v>75</v>
      </c>
      <c r="H152" s="62">
        <f t="shared" si="48"/>
        <v>25</v>
      </c>
      <c r="I152" s="62" t="str">
        <f t="shared" si="49"/>
        <v>2010</v>
      </c>
      <c r="J152" s="62">
        <f t="shared" si="43"/>
        <v>7</v>
      </c>
      <c r="K152" s="66">
        <f>VLOOKUP(I152&amp;J152,CETES!F:G,2,)</f>
        <v>3.8333333333333331E-3</v>
      </c>
      <c r="L152" s="65">
        <v>32308.740234000001</v>
      </c>
      <c r="M152" s="62">
        <f t="shared" si="44"/>
        <v>100</v>
      </c>
      <c r="N152" s="67">
        <f t="shared" si="45"/>
        <v>3.696667246566121E-2</v>
      </c>
      <c r="O152" s="67">
        <f t="shared" si="46"/>
        <v>2.03958362328307E-2</v>
      </c>
      <c r="P152" s="63">
        <v>149</v>
      </c>
      <c r="Q152" s="67">
        <f t="shared" si="38"/>
        <v>3.959732711630358</v>
      </c>
      <c r="R152" s="67">
        <f t="shared" si="39"/>
        <v>6.5306886657877001</v>
      </c>
      <c r="S152" s="68">
        <f t="shared" si="61"/>
        <v>2.5709559541573421</v>
      </c>
      <c r="T152" s="62">
        <f t="shared" si="62"/>
        <v>1</v>
      </c>
      <c r="U152" s="67">
        <f t="shared" si="58"/>
        <v>0.31515989160661317</v>
      </c>
      <c r="V152" s="67">
        <f t="shared" si="59"/>
        <v>0.19469522192023958</v>
      </c>
      <c r="W152" s="67">
        <f t="shared" si="56"/>
        <v>5.4512011315659414E-2</v>
      </c>
      <c r="X152" s="67">
        <f t="shared" si="57"/>
        <v>6.3080925901114693E-2</v>
      </c>
      <c r="Y152" s="67">
        <f t="shared" si="54"/>
        <v>-1.9548962035739748E-2</v>
      </c>
      <c r="Z152" s="67">
        <f t="shared" si="55"/>
        <v>-1.1581863406815773E-2</v>
      </c>
      <c r="AA152" s="67">
        <f t="shared" si="50"/>
        <v>2.03958362328307E-2</v>
      </c>
      <c r="AB152" s="67">
        <f t="shared" si="51"/>
        <v>3.696667246566121E-2</v>
      </c>
      <c r="AC152" s="62"/>
      <c r="AD152" s="62">
        <f t="shared" si="60"/>
        <v>1</v>
      </c>
    </row>
    <row r="153" spans="1:30" x14ac:dyDescent="0.2">
      <c r="A153" s="96" t="s">
        <v>152</v>
      </c>
      <c r="B153" s="98">
        <v>101.30589999999999</v>
      </c>
      <c r="C153" s="98">
        <v>101.2561</v>
      </c>
      <c r="D153" s="65">
        <f t="shared" si="42"/>
        <v>693.30437887771484</v>
      </c>
      <c r="E153" s="62">
        <f t="shared" si="52"/>
        <v>1</v>
      </c>
      <c r="F153" s="65">
        <f t="shared" si="53"/>
        <v>1509.888419630754</v>
      </c>
      <c r="G153" s="62">
        <f t="shared" si="47"/>
        <v>100</v>
      </c>
      <c r="H153" s="62">
        <f t="shared" si="48"/>
        <v>0</v>
      </c>
      <c r="I153" s="62" t="str">
        <f t="shared" si="49"/>
        <v>2010</v>
      </c>
      <c r="J153" s="62">
        <f t="shared" si="43"/>
        <v>8</v>
      </c>
      <c r="K153" s="66">
        <f>VLOOKUP(I153&amp;J153,CETES!F:G,2,)</f>
        <v>3.7249999999999996E-3</v>
      </c>
      <c r="L153" s="65">
        <v>31679.849609000001</v>
      </c>
      <c r="M153" s="62">
        <f t="shared" si="44"/>
        <v>100</v>
      </c>
      <c r="N153" s="67">
        <f t="shared" si="45"/>
        <v>-1.946503083825557E-2</v>
      </c>
      <c r="O153" s="67">
        <f t="shared" si="46"/>
        <v>-1.364043979535845E-2</v>
      </c>
      <c r="P153" s="63">
        <v>150</v>
      </c>
      <c r="Q153" s="67">
        <f t="shared" si="38"/>
        <v>3.753294229338497</v>
      </c>
      <c r="R153" s="67">
        <f t="shared" si="39"/>
        <v>6.3450291397217429</v>
      </c>
      <c r="S153" s="68">
        <f t="shared" si="61"/>
        <v>2.5917349103832459</v>
      </c>
      <c r="T153" s="62">
        <f t="shared" si="62"/>
        <v>1</v>
      </c>
      <c r="U153" s="67">
        <f t="shared" si="58"/>
        <v>0.16890062265640071</v>
      </c>
      <c r="V153" s="67">
        <f t="shared" si="59"/>
        <v>0.12619647345834051</v>
      </c>
      <c r="W153" s="67">
        <f t="shared" si="56"/>
        <v>-7.3890990303615567E-4</v>
      </c>
      <c r="X153" s="67">
        <f t="shared" si="57"/>
        <v>1.4323125084820809E-3</v>
      </c>
      <c r="Y153" s="67">
        <f t="shared" si="54"/>
        <v>-1.3339105057848633E-2</v>
      </c>
      <c r="Z153" s="67">
        <f t="shared" si="55"/>
        <v>-1.1195260702356435E-2</v>
      </c>
      <c r="AA153" s="67">
        <f t="shared" si="50"/>
        <v>-1.364043979535845E-2</v>
      </c>
      <c r="AB153" s="67">
        <f t="shared" si="51"/>
        <v>-1.946503083825557E-2</v>
      </c>
      <c r="AC153" s="62"/>
      <c r="AD153" s="62">
        <f t="shared" si="60"/>
        <v>1</v>
      </c>
    </row>
    <row r="154" spans="1:30" x14ac:dyDescent="0.2">
      <c r="A154" s="96" t="s">
        <v>153</v>
      </c>
      <c r="B154" s="98">
        <v>101.3182</v>
      </c>
      <c r="C154" s="98">
        <v>101.3817</v>
      </c>
      <c r="D154" s="65">
        <f t="shared" si="42"/>
        <v>729.42488201594074</v>
      </c>
      <c r="E154" s="62">
        <f t="shared" si="52"/>
        <v>-1</v>
      </c>
      <c r="F154" s="65">
        <f t="shared" si="53"/>
        <v>1588.5521798220957</v>
      </c>
      <c r="G154" s="62">
        <f t="shared" si="47"/>
        <v>75</v>
      </c>
      <c r="H154" s="62">
        <f t="shared" si="48"/>
        <v>25</v>
      </c>
      <c r="I154" s="62" t="str">
        <f t="shared" si="49"/>
        <v>2010</v>
      </c>
      <c r="J154" s="62">
        <f t="shared" si="43"/>
        <v>9</v>
      </c>
      <c r="K154" s="66">
        <f>VLOOKUP(I154&amp;J154,CETES!F:G,2,)</f>
        <v>3.6333333333333335E-3</v>
      </c>
      <c r="L154" s="65">
        <v>33330.339844000002</v>
      </c>
      <c r="M154" s="62">
        <f t="shared" si="44"/>
        <v>100</v>
      </c>
      <c r="N154" s="67">
        <f t="shared" si="45"/>
        <v>5.2099055247128101E-2</v>
      </c>
      <c r="O154" s="67">
        <f t="shared" si="46"/>
        <v>5.2099055247128101E-2</v>
      </c>
      <c r="P154" s="63">
        <v>151</v>
      </c>
      <c r="Q154" s="67">
        <f t="shared" si="38"/>
        <v>4.2616660878674626</v>
      </c>
      <c r="R154" s="67">
        <f t="shared" si="39"/>
        <v>6.6322317202299956</v>
      </c>
      <c r="S154" s="68">
        <f t="shared" si="61"/>
        <v>2.370565632362533</v>
      </c>
      <c r="T154" s="62">
        <f t="shared" si="62"/>
        <v>1</v>
      </c>
      <c r="U154" s="67">
        <f t="shared" si="58"/>
        <v>0.18230130843690251</v>
      </c>
      <c r="V154" s="67">
        <f t="shared" si="59"/>
        <v>0.14019108960501447</v>
      </c>
      <c r="W154" s="67">
        <f t="shared" si="56"/>
        <v>-2.5112163195839532E-4</v>
      </c>
      <c r="X154" s="67">
        <f t="shared" si="57"/>
        <v>1.9211606595419539E-3</v>
      </c>
      <c r="Y154" s="67">
        <f t="shared" si="54"/>
        <v>5.8913698897460121E-2</v>
      </c>
      <c r="Z154" s="67">
        <f t="shared" si="55"/>
        <v>6.9755470187309765E-2</v>
      </c>
      <c r="AA154" s="67">
        <f t="shared" si="50"/>
        <v>5.2099055247128101E-2</v>
      </c>
      <c r="AB154" s="67">
        <f t="shared" si="51"/>
        <v>5.2099055247128101E-2</v>
      </c>
      <c r="AC154" s="62"/>
      <c r="AD154" s="62">
        <f t="shared" si="60"/>
        <v>1</v>
      </c>
    </row>
    <row r="155" spans="1:30" x14ac:dyDescent="0.2">
      <c r="A155" s="96" t="s">
        <v>154</v>
      </c>
      <c r="B155" s="98">
        <v>101.2589</v>
      </c>
      <c r="C155" s="98">
        <v>101.23739999999999</v>
      </c>
      <c r="D155" s="65">
        <f t="shared" si="42"/>
        <v>778.40021693947187</v>
      </c>
      <c r="E155" s="62">
        <f t="shared" si="52"/>
        <v>1</v>
      </c>
      <c r="F155" s="65">
        <f t="shared" si="53"/>
        <v>1669.9895154121677</v>
      </c>
      <c r="G155" s="62">
        <f t="shared" si="47"/>
        <v>100</v>
      </c>
      <c r="H155" s="62">
        <f t="shared" si="48"/>
        <v>0</v>
      </c>
      <c r="I155" s="62" t="str">
        <f t="shared" si="49"/>
        <v>2010</v>
      </c>
      <c r="J155" s="62">
        <f t="shared" si="43"/>
        <v>10</v>
      </c>
      <c r="K155" s="66">
        <f>VLOOKUP(I155&amp;J155,CETES!F:G,2,)</f>
        <v>3.1999999999999997E-3</v>
      </c>
      <c r="L155" s="65">
        <v>35568.21875</v>
      </c>
      <c r="M155" s="62">
        <f t="shared" si="44"/>
        <v>100</v>
      </c>
      <c r="N155" s="67">
        <f t="shared" si="45"/>
        <v>6.7142396881466393E-2</v>
      </c>
      <c r="O155" s="67">
        <f t="shared" si="46"/>
        <v>5.1265130994433195E-2</v>
      </c>
      <c r="P155" s="63">
        <v>152</v>
      </c>
      <c r="Q155" s="67">
        <f t="shared" ref="Q155:Q186" si="63">D155/D35-1</f>
        <v>4.5625402625434139</v>
      </c>
      <c r="R155" s="67">
        <f t="shared" ref="R155:R186" si="64">F155/F35-1</f>
        <v>6.9237913710615953</v>
      </c>
      <c r="S155" s="68">
        <f t="shared" si="61"/>
        <v>2.3612511085181813</v>
      </c>
      <c r="T155" s="62">
        <f t="shared" si="62"/>
        <v>1</v>
      </c>
      <c r="U155" s="67">
        <f t="shared" si="58"/>
        <v>0.19604433662546783</v>
      </c>
      <c r="V155" s="67">
        <f t="shared" si="59"/>
        <v>0.24164568782749019</v>
      </c>
      <c r="W155" s="67">
        <f t="shared" si="56"/>
        <v>6.9621340751072847E-2</v>
      </c>
      <c r="X155" s="67">
        <f t="shared" si="57"/>
        <v>8.813504470276956E-2</v>
      </c>
      <c r="Y155" s="67">
        <f t="shared" si="54"/>
        <v>9.094824660694889E-2</v>
      </c>
      <c r="Z155" s="67">
        <f t="shared" si="55"/>
        <v>0.10088534843490726</v>
      </c>
      <c r="AA155" s="67">
        <f t="shared" si="50"/>
        <v>5.1265130994433195E-2</v>
      </c>
      <c r="AB155" s="67">
        <f t="shared" si="51"/>
        <v>6.7142396881466393E-2</v>
      </c>
      <c r="AC155" s="62"/>
      <c r="AD155" s="62">
        <f t="shared" si="60"/>
        <v>0</v>
      </c>
    </row>
    <row r="156" spans="1:30" x14ac:dyDescent="0.2">
      <c r="A156" s="96" t="s">
        <v>155</v>
      </c>
      <c r="B156" s="98">
        <v>101.11109999999999</v>
      </c>
      <c r="C156" s="98">
        <v>100.90989999999999</v>
      </c>
      <c r="D156" s="65">
        <f t="shared" si="42"/>
        <v>805.73644466717144</v>
      </c>
      <c r="E156" s="62">
        <f t="shared" si="52"/>
        <v>1</v>
      </c>
      <c r="F156" s="65">
        <f t="shared" si="53"/>
        <v>1728.6369986768434</v>
      </c>
      <c r="G156" s="62">
        <f t="shared" si="47"/>
        <v>100</v>
      </c>
      <c r="H156" s="62">
        <f t="shared" si="48"/>
        <v>0</v>
      </c>
      <c r="I156" s="62" t="str">
        <f t="shared" si="49"/>
        <v>2010</v>
      </c>
      <c r="J156" s="62">
        <f t="shared" si="43"/>
        <v>11</v>
      </c>
      <c r="K156" s="66">
        <f>VLOOKUP(I156&amp;J156,CETES!F:G,2,)</f>
        <v>3.4750000000000002E-3</v>
      </c>
      <c r="L156" s="65">
        <v>36817.320312999997</v>
      </c>
      <c r="M156" s="62">
        <f t="shared" si="44"/>
        <v>100</v>
      </c>
      <c r="N156" s="67">
        <f t="shared" si="45"/>
        <v>3.5118473932574945E-2</v>
      </c>
      <c r="O156" s="67">
        <f t="shared" si="46"/>
        <v>3.5118473932574945E-2</v>
      </c>
      <c r="P156" s="63">
        <v>153</v>
      </c>
      <c r="Q156" s="67">
        <f t="shared" si="63"/>
        <v>5.5133081547982226</v>
      </c>
      <c r="R156" s="67">
        <f t="shared" si="64"/>
        <v>7.0883540543591845</v>
      </c>
      <c r="S156" s="68">
        <f t="shared" si="61"/>
        <v>1.575045899560962</v>
      </c>
      <c r="T156" s="62">
        <f t="shared" si="62"/>
        <v>1</v>
      </c>
      <c r="U156" s="67">
        <f t="shared" si="58"/>
        <v>0.26338293354544673</v>
      </c>
      <c r="V156" s="67">
        <f t="shared" si="59"/>
        <v>0.18930097338908913</v>
      </c>
      <c r="W156" s="67">
        <f t="shared" si="56"/>
        <v>0.12960567547217239</v>
      </c>
      <c r="X156" s="67">
        <f t="shared" si="57"/>
        <v>0.14915762742103977</v>
      </c>
      <c r="Y156" s="67">
        <f t="shared" si="54"/>
        <v>0.14487731424523731</v>
      </c>
      <c r="Z156" s="67">
        <f t="shared" si="55"/>
        <v>0.16216840570292601</v>
      </c>
      <c r="AA156" s="67">
        <f t="shared" si="50"/>
        <v>3.5118473932574945E-2</v>
      </c>
      <c r="AB156" s="67">
        <f t="shared" si="51"/>
        <v>3.5118473932574945E-2</v>
      </c>
      <c r="AC156" s="62"/>
      <c r="AD156" s="62">
        <f t="shared" si="60"/>
        <v>1</v>
      </c>
    </row>
    <row r="157" spans="1:30" x14ac:dyDescent="0.2">
      <c r="A157" s="96" t="s">
        <v>156</v>
      </c>
      <c r="B157" s="98">
        <v>100.8006</v>
      </c>
      <c r="C157" s="98">
        <v>100.8322</v>
      </c>
      <c r="D157" s="65">
        <f t="shared" si="42"/>
        <v>843.6729086925958</v>
      </c>
      <c r="E157" s="62">
        <f t="shared" si="52"/>
        <v>-1</v>
      </c>
      <c r="F157" s="65">
        <f t="shared" si="53"/>
        <v>1810.0263608527225</v>
      </c>
      <c r="G157" s="62">
        <f t="shared" si="47"/>
        <v>75</v>
      </c>
      <c r="H157" s="62">
        <f t="shared" si="48"/>
        <v>25</v>
      </c>
      <c r="I157" s="62" t="str">
        <f t="shared" si="49"/>
        <v>2010</v>
      </c>
      <c r="J157" s="62">
        <f t="shared" si="43"/>
        <v>12</v>
      </c>
      <c r="K157" s="66">
        <f>VLOOKUP(I157&amp;J157,CETES!F:G,2,)</f>
        <v>3.7083333333333339E-3</v>
      </c>
      <c r="L157" s="65">
        <v>38550.789062999997</v>
      </c>
      <c r="M157" s="62">
        <f t="shared" si="44"/>
        <v>100</v>
      </c>
      <c r="N157" s="67">
        <f t="shared" si="45"/>
        <v>4.7082968973924055E-2</v>
      </c>
      <c r="O157" s="67">
        <f t="shared" si="46"/>
        <v>4.7082968973924055E-2</v>
      </c>
      <c r="P157" s="63">
        <v>154</v>
      </c>
      <c r="Q157" s="67">
        <f t="shared" si="63"/>
        <v>5.8205048778278536</v>
      </c>
      <c r="R157" s="67">
        <f t="shared" si="64"/>
        <v>7.3434695034979889</v>
      </c>
      <c r="S157" s="68">
        <f t="shared" si="61"/>
        <v>1.5229646256701352</v>
      </c>
      <c r="T157" s="62">
        <f t="shared" si="62"/>
        <v>1</v>
      </c>
      <c r="U157" s="67">
        <f t="shared" si="58"/>
        <v>0.22410911508714904</v>
      </c>
      <c r="V157" s="67">
        <f t="shared" si="59"/>
        <v>0.20019377734085997</v>
      </c>
      <c r="W157" s="67">
        <f t="shared" si="56"/>
        <v>0.20654627101208267</v>
      </c>
      <c r="X157" s="67">
        <f t="shared" si="57"/>
        <v>0.23730864051196332</v>
      </c>
      <c r="Y157" s="67">
        <f t="shared" si="54"/>
        <v>0.13941888963032367</v>
      </c>
      <c r="Z157" s="67">
        <f t="shared" si="55"/>
        <v>0.15662754245632926</v>
      </c>
      <c r="AA157" s="67">
        <f t="shared" si="50"/>
        <v>4.7082968973924055E-2</v>
      </c>
      <c r="AB157" s="67">
        <f t="shared" si="51"/>
        <v>4.7082968973924055E-2</v>
      </c>
      <c r="AC157" s="62"/>
      <c r="AD157" s="62">
        <f t="shared" si="60"/>
        <v>1</v>
      </c>
    </row>
    <row r="158" spans="1:30" x14ac:dyDescent="0.2">
      <c r="A158" s="96" t="s">
        <v>157</v>
      </c>
      <c r="B158" s="98">
        <v>100.3399</v>
      </c>
      <c r="C158" s="98">
        <v>101.0505</v>
      </c>
      <c r="D158" s="65">
        <f t="shared" si="42"/>
        <v>809.34562686914558</v>
      </c>
      <c r="E158" s="62">
        <f t="shared" si="52"/>
        <v>-1</v>
      </c>
      <c r="F158" s="65">
        <f t="shared" si="53"/>
        <v>1756.4697728118797</v>
      </c>
      <c r="G158" s="62">
        <f t="shared" si="47"/>
        <v>50</v>
      </c>
      <c r="H158" s="62">
        <f t="shared" si="48"/>
        <v>50</v>
      </c>
      <c r="I158" s="62" t="str">
        <f t="shared" si="49"/>
        <v>2011</v>
      </c>
      <c r="J158" s="62">
        <f t="shared" si="43"/>
        <v>1</v>
      </c>
      <c r="K158" s="66">
        <f>VLOOKUP(I158&amp;J158,CETES!F:G,2,)</f>
        <v>3.375E-3</v>
      </c>
      <c r="L158" s="65">
        <v>36982.238280999998</v>
      </c>
      <c r="M158" s="62">
        <f t="shared" si="44"/>
        <v>100</v>
      </c>
      <c r="N158" s="67">
        <f t="shared" si="45"/>
        <v>-4.068790341584605E-2</v>
      </c>
      <c r="O158" s="67">
        <f t="shared" si="46"/>
        <v>-2.9588844228551348E-2</v>
      </c>
      <c r="P158" s="63">
        <v>155</v>
      </c>
      <c r="Q158" s="67">
        <f t="shared" si="63"/>
        <v>4.6922985460974598</v>
      </c>
      <c r="R158" s="67">
        <f t="shared" si="64"/>
        <v>6.9796278392890727</v>
      </c>
      <c r="S158" s="68">
        <f t="shared" si="61"/>
        <v>2.2873292931916129</v>
      </c>
      <c r="T158" s="62">
        <f t="shared" si="62"/>
        <v>1</v>
      </c>
      <c r="U158" s="67">
        <f t="shared" si="58"/>
        <v>0.14486535419591173</v>
      </c>
      <c r="V158" s="67">
        <f t="shared" si="59"/>
        <v>0.21685685758456152</v>
      </c>
      <c r="W158" s="67">
        <f t="shared" si="56"/>
        <v>0.14744290379229552</v>
      </c>
      <c r="X158" s="67">
        <f t="shared" si="57"/>
        <v>0.14465120005149124</v>
      </c>
      <c r="Y158" s="67">
        <f t="shared" si="54"/>
        <v>5.1784910385121785E-2</v>
      </c>
      <c r="Z158" s="67">
        <f t="shared" si="55"/>
        <v>3.9755140422937263E-2</v>
      </c>
      <c r="AA158" s="67">
        <f t="shared" si="50"/>
        <v>-2.9588844228551348E-2</v>
      </c>
      <c r="AB158" s="67">
        <f t="shared" si="51"/>
        <v>-4.068790341584605E-2</v>
      </c>
      <c r="AC158" s="62"/>
      <c r="AD158" s="62">
        <f t="shared" si="60"/>
        <v>0</v>
      </c>
    </row>
    <row r="159" spans="1:30" x14ac:dyDescent="0.2">
      <c r="A159" s="96" t="s">
        <v>158</v>
      </c>
      <c r="B159" s="98">
        <v>99.858069999999998</v>
      </c>
      <c r="C159" s="98">
        <v>101.4276</v>
      </c>
      <c r="D159" s="65">
        <f t="shared" si="42"/>
        <v>810.16544870140865</v>
      </c>
      <c r="E159" s="62">
        <f t="shared" si="52"/>
        <v>-1</v>
      </c>
      <c r="F159" s="65">
        <f t="shared" si="53"/>
        <v>1760.3234183509053</v>
      </c>
      <c r="G159" s="62">
        <f t="shared" si="47"/>
        <v>25</v>
      </c>
      <c r="H159" s="62">
        <f t="shared" si="48"/>
        <v>75</v>
      </c>
      <c r="I159" s="62" t="str">
        <f t="shared" si="49"/>
        <v>2011</v>
      </c>
      <c r="J159" s="62">
        <f t="shared" si="43"/>
        <v>2</v>
      </c>
      <c r="K159" s="66">
        <f>VLOOKUP(I159&amp;J159,CETES!F:G,2,)</f>
        <v>3.4499999999999999E-3</v>
      </c>
      <c r="L159" s="65">
        <v>37019.699219000002</v>
      </c>
      <c r="M159" s="62">
        <f t="shared" si="44"/>
        <v>100</v>
      </c>
      <c r="N159" s="67">
        <f t="shared" si="45"/>
        <v>1.0129440439858861E-3</v>
      </c>
      <c r="O159" s="67">
        <f t="shared" si="46"/>
        <v>2.193972021993007E-3</v>
      </c>
      <c r="P159" s="63">
        <v>156</v>
      </c>
      <c r="Q159" s="67">
        <f t="shared" si="63"/>
        <v>5.137116197934823</v>
      </c>
      <c r="R159" s="67">
        <f t="shared" si="64"/>
        <v>6.8775277892476456</v>
      </c>
      <c r="S159" s="68">
        <f t="shared" ref="S159:S207" si="65">R159-Q159</f>
        <v>1.7404115913128226</v>
      </c>
      <c r="T159" s="62">
        <f t="shared" ref="T159:T207" si="66">IF(S159&gt;0,1,0)</f>
        <v>1</v>
      </c>
      <c r="U159" s="67">
        <f t="shared" si="58"/>
        <v>0.21264701365433969</v>
      </c>
      <c r="V159" s="67">
        <f t="shared" si="59"/>
        <v>0.17023039739177137</v>
      </c>
      <c r="W159" s="67">
        <f t="shared" si="56"/>
        <v>0.16586324887596371</v>
      </c>
      <c r="X159" s="67">
        <f t="shared" si="57"/>
        <v>0.16855665907211215</v>
      </c>
      <c r="Y159" s="67">
        <f t="shared" si="54"/>
        <v>1.8330291263183529E-2</v>
      </c>
      <c r="Z159" s="67">
        <f t="shared" si="55"/>
        <v>5.496839647195717E-3</v>
      </c>
      <c r="AA159" s="67">
        <f t="shared" si="50"/>
        <v>2.193972021993007E-3</v>
      </c>
      <c r="AB159" s="67">
        <f t="shared" si="51"/>
        <v>1.0129440439858861E-3</v>
      </c>
      <c r="AC159" s="62"/>
      <c r="AD159" s="62">
        <f t="shared" si="60"/>
        <v>1</v>
      </c>
    </row>
    <row r="160" spans="1:30" x14ac:dyDescent="0.2">
      <c r="A160" s="96" t="s">
        <v>159</v>
      </c>
      <c r="B160" s="98">
        <v>99.510180000000005</v>
      </c>
      <c r="C160" s="98">
        <v>101.84690000000001</v>
      </c>
      <c r="D160" s="65">
        <f t="shared" si="42"/>
        <v>819.37480898996228</v>
      </c>
      <c r="E160" s="62">
        <f t="shared" si="52"/>
        <v>-1</v>
      </c>
      <c r="F160" s="65">
        <f t="shared" si="53"/>
        <v>1769.8807681424587</v>
      </c>
      <c r="G160" s="62">
        <f t="shared" si="47"/>
        <v>0</v>
      </c>
      <c r="H160" s="62">
        <f t="shared" si="48"/>
        <v>100</v>
      </c>
      <c r="I160" s="62" t="str">
        <f t="shared" si="49"/>
        <v>2011</v>
      </c>
      <c r="J160" s="62">
        <f t="shared" si="43"/>
        <v>3</v>
      </c>
      <c r="K160" s="66">
        <f>VLOOKUP(I160&amp;J160,CETES!F:G,2,)</f>
        <v>3.5833333333333329E-3</v>
      </c>
      <c r="L160" s="65">
        <v>37440.511719000002</v>
      </c>
      <c r="M160" s="62">
        <f t="shared" si="44"/>
        <v>100</v>
      </c>
      <c r="N160" s="67">
        <f t="shared" si="45"/>
        <v>1.1367258753523846E-2</v>
      </c>
      <c r="O160" s="67">
        <f t="shared" si="46"/>
        <v>5.4293146883808152E-3</v>
      </c>
      <c r="P160" s="63">
        <v>157</v>
      </c>
      <c r="Q160" s="67">
        <f t="shared" si="63"/>
        <v>5.5365275561324943</v>
      </c>
      <c r="R160" s="67">
        <f t="shared" si="64"/>
        <v>6.8107515757322918</v>
      </c>
      <c r="S160" s="68">
        <f t="shared" si="65"/>
        <v>1.2742240195997976</v>
      </c>
      <c r="T160" s="62">
        <f t="shared" si="66"/>
        <v>1</v>
      </c>
      <c r="U160" s="67">
        <f t="shared" si="58"/>
        <v>0.171326942257225</v>
      </c>
      <c r="V160" s="67">
        <f t="shared" si="59"/>
        <v>0.12547430157513118</v>
      </c>
      <c r="W160" s="67">
        <f t="shared" si="56"/>
        <v>0.11414707720880179</v>
      </c>
      <c r="X160" s="67">
        <f t="shared" si="57"/>
        <v>0.12331623062463004</v>
      </c>
      <c r="Y160" s="67">
        <f t="shared" si="54"/>
        <v>-2.2179562451980384E-2</v>
      </c>
      <c r="Z160" s="67">
        <f t="shared" si="55"/>
        <v>-2.8800379213654304E-2</v>
      </c>
      <c r="AA160" s="67">
        <f t="shared" si="50"/>
        <v>5.4293146883808152E-3</v>
      </c>
      <c r="AB160" s="67">
        <f t="shared" si="51"/>
        <v>1.1367258753523846E-2</v>
      </c>
      <c r="AC160" s="62"/>
      <c r="AD160" s="62">
        <f t="shared" si="60"/>
        <v>1</v>
      </c>
    </row>
    <row r="161" spans="1:30" x14ac:dyDescent="0.2">
      <c r="A161" s="96" t="s">
        <v>160</v>
      </c>
      <c r="B161" s="98">
        <v>99.348190000000002</v>
      </c>
      <c r="C161" s="98">
        <v>102.14</v>
      </c>
      <c r="D161" s="65">
        <f t="shared" si="42"/>
        <v>808.9163103851273</v>
      </c>
      <c r="E161" s="62">
        <f t="shared" si="52"/>
        <v>-1</v>
      </c>
      <c r="F161" s="65">
        <f t="shared" si="53"/>
        <v>1776.2228408949691</v>
      </c>
      <c r="G161" s="62">
        <f t="shared" si="47"/>
        <v>0</v>
      </c>
      <c r="H161" s="62">
        <f t="shared" si="48"/>
        <v>100</v>
      </c>
      <c r="I161" s="62" t="str">
        <f t="shared" si="49"/>
        <v>2011</v>
      </c>
      <c r="J161" s="62">
        <f t="shared" si="43"/>
        <v>4</v>
      </c>
      <c r="K161" s="66">
        <f>VLOOKUP(I161&amp;J161,CETES!F:G,2,)</f>
        <v>3.5333333333333332E-3</v>
      </c>
      <c r="L161" s="65">
        <v>36962.621094000002</v>
      </c>
      <c r="M161" s="62">
        <f t="shared" si="44"/>
        <v>100</v>
      </c>
      <c r="N161" s="67">
        <f t="shared" si="45"/>
        <v>-1.2763998221677175E-2</v>
      </c>
      <c r="O161" s="67">
        <f t="shared" si="46"/>
        <v>3.5833333333332718E-3</v>
      </c>
      <c r="P161" s="63">
        <v>158</v>
      </c>
      <c r="Q161" s="67">
        <f t="shared" si="63"/>
        <v>5.1735556547663828</v>
      </c>
      <c r="R161" s="67">
        <f t="shared" si="64"/>
        <v>6.7392265475217812</v>
      </c>
      <c r="S161" s="68">
        <f t="shared" si="65"/>
        <v>1.5656708927553984</v>
      </c>
      <c r="T161" s="62">
        <f t="shared" si="66"/>
        <v>1</v>
      </c>
      <c r="U161" s="67">
        <f t="shared" si="58"/>
        <v>0.1178586485684805</v>
      </c>
      <c r="V161" s="67">
        <f t="shared" si="59"/>
        <v>0.13079385951682565</v>
      </c>
      <c r="W161" s="67">
        <f t="shared" si="56"/>
        <v>6.3613169126143898E-2</v>
      </c>
      <c r="X161" s="67">
        <f t="shared" si="57"/>
        <v>3.9203603469740944E-2</v>
      </c>
      <c r="Y161" s="67">
        <f t="shared" si="54"/>
        <v>1.1245891269433761E-2</v>
      </c>
      <c r="Z161" s="67">
        <f t="shared" si="55"/>
        <v>-5.3044888335151974E-4</v>
      </c>
      <c r="AA161" s="67">
        <f t="shared" si="50"/>
        <v>3.5833333333332718E-3</v>
      </c>
      <c r="AB161" s="67">
        <f t="shared" si="51"/>
        <v>-1.2763998221677175E-2</v>
      </c>
      <c r="AC161" s="62"/>
      <c r="AD161" s="62">
        <f t="shared" si="60"/>
        <v>0</v>
      </c>
    </row>
    <row r="162" spans="1:30" x14ac:dyDescent="0.2">
      <c r="A162" s="96" t="s">
        <v>161</v>
      </c>
      <c r="B162" s="98">
        <v>99.305499999999995</v>
      </c>
      <c r="C162" s="98">
        <v>102.10760000000001</v>
      </c>
      <c r="D162" s="65">
        <f t="shared" si="42"/>
        <v>784.19026199296343</v>
      </c>
      <c r="E162" s="62">
        <f t="shared" si="52"/>
        <v>-1</v>
      </c>
      <c r="F162" s="65">
        <f t="shared" si="53"/>
        <v>1782.4988282661313</v>
      </c>
      <c r="G162" s="62">
        <f t="shared" si="47"/>
        <v>0</v>
      </c>
      <c r="H162" s="62">
        <f t="shared" si="48"/>
        <v>100</v>
      </c>
      <c r="I162" s="62" t="str">
        <f t="shared" si="49"/>
        <v>2011</v>
      </c>
      <c r="J162" s="62">
        <f t="shared" si="43"/>
        <v>5</v>
      </c>
      <c r="K162" s="66">
        <f>VLOOKUP(I162&amp;J162,CETES!F:G,2,)</f>
        <v>3.6583333333333329E-3</v>
      </c>
      <c r="L162" s="65">
        <v>35832.789062999997</v>
      </c>
      <c r="M162" s="62">
        <f t="shared" si="44"/>
        <v>100</v>
      </c>
      <c r="N162" s="67">
        <f t="shared" si="45"/>
        <v>-3.0566880744921199E-2</v>
      </c>
      <c r="O162" s="67">
        <f t="shared" si="46"/>
        <v>3.5333333333333883E-3</v>
      </c>
      <c r="P162" s="63">
        <v>159</v>
      </c>
      <c r="Q162" s="67">
        <f t="shared" si="63"/>
        <v>4.4330052231450008</v>
      </c>
      <c r="R162" s="67">
        <f t="shared" si="64"/>
        <v>6.6775126677109125</v>
      </c>
      <c r="S162" s="68">
        <f t="shared" si="65"/>
        <v>2.2445074445659117</v>
      </c>
      <c r="T162" s="62">
        <f t="shared" si="66"/>
        <v>1</v>
      </c>
      <c r="U162" s="67">
        <f t="shared" si="58"/>
        <v>0.1416830878166746</v>
      </c>
      <c r="V162" s="67">
        <f t="shared" si="59"/>
        <v>0.1184280255447081</v>
      </c>
      <c r="W162" s="67">
        <f t="shared" si="56"/>
        <v>3.115855418489577E-2</v>
      </c>
      <c r="X162" s="67">
        <f t="shared" si="57"/>
        <v>-2.6740980647968704E-2</v>
      </c>
      <c r="Y162" s="67">
        <f t="shared" si="54"/>
        <v>1.2597349830180793E-2</v>
      </c>
      <c r="Z162" s="67">
        <f t="shared" si="55"/>
        <v>-3.2061582915045239E-2</v>
      </c>
      <c r="AA162" s="67">
        <f t="shared" si="50"/>
        <v>3.5333333333333883E-3</v>
      </c>
      <c r="AB162" s="67">
        <f t="shared" si="51"/>
        <v>-3.0566880744921199E-2</v>
      </c>
      <c r="AC162" s="62"/>
      <c r="AD162" s="62">
        <f t="shared" si="60"/>
        <v>1</v>
      </c>
    </row>
    <row r="163" spans="1:30" x14ac:dyDescent="0.2">
      <c r="A163" s="96" t="s">
        <v>162</v>
      </c>
      <c r="B163" s="98">
        <v>99.36703</v>
      </c>
      <c r="C163" s="98">
        <v>101.7311</v>
      </c>
      <c r="D163" s="65">
        <f t="shared" si="42"/>
        <v>800.062833130424</v>
      </c>
      <c r="E163" s="62">
        <f t="shared" si="52"/>
        <v>-1</v>
      </c>
      <c r="F163" s="65">
        <f t="shared" si="53"/>
        <v>1789.019803146205</v>
      </c>
      <c r="G163" s="62">
        <f t="shared" si="47"/>
        <v>0</v>
      </c>
      <c r="H163" s="62">
        <f t="shared" si="48"/>
        <v>100</v>
      </c>
      <c r="I163" s="62" t="str">
        <f t="shared" si="49"/>
        <v>2011</v>
      </c>
      <c r="J163" s="62">
        <f t="shared" si="43"/>
        <v>6</v>
      </c>
      <c r="K163" s="66">
        <f>VLOOKUP(I163&amp;J163,CETES!F:G,2,)</f>
        <v>3.6083333333333332E-3</v>
      </c>
      <c r="L163" s="65">
        <v>36558.070312999997</v>
      </c>
      <c r="M163" s="62">
        <f t="shared" si="44"/>
        <v>100</v>
      </c>
      <c r="N163" s="67">
        <f t="shared" si="45"/>
        <v>2.0240714411731586E-2</v>
      </c>
      <c r="O163" s="67">
        <f t="shared" si="46"/>
        <v>3.658333333333319E-3</v>
      </c>
      <c r="P163" s="63">
        <v>160</v>
      </c>
      <c r="Q163" s="67">
        <f t="shared" si="63"/>
        <v>4.4841191779929588</v>
      </c>
      <c r="R163" s="67">
        <f t="shared" si="64"/>
        <v>6.6371200583636281</v>
      </c>
      <c r="S163" s="68">
        <f t="shared" si="65"/>
        <v>2.1530008803706693</v>
      </c>
      <c r="T163" s="62">
        <f t="shared" si="66"/>
        <v>1</v>
      </c>
      <c r="U163" s="67">
        <f t="shared" si="58"/>
        <v>0.16906379113308145</v>
      </c>
      <c r="V163" s="67">
        <f t="shared" si="59"/>
        <v>0.17335124333765672</v>
      </c>
      <c r="W163" s="67">
        <f t="shared" si="56"/>
        <v>-1.1605663962054757E-2</v>
      </c>
      <c r="X163" s="67">
        <f t="shared" si="57"/>
        <v>-5.1690738333357689E-2</v>
      </c>
      <c r="Y163" s="67">
        <f t="shared" si="54"/>
        <v>1.0813742568564821E-2</v>
      </c>
      <c r="Z163" s="67">
        <f t="shared" si="55"/>
        <v>-2.3569159861460687E-2</v>
      </c>
      <c r="AA163" s="67">
        <f t="shared" si="50"/>
        <v>3.658333333333319E-3</v>
      </c>
      <c r="AB163" s="67">
        <f t="shared" si="51"/>
        <v>2.0240714411731586E-2</v>
      </c>
      <c r="AC163" s="62"/>
      <c r="AD163" s="62">
        <f t="shared" si="60"/>
        <v>0</v>
      </c>
    </row>
    <row r="164" spans="1:30" x14ac:dyDescent="0.2">
      <c r="A164" s="96" t="s">
        <v>163</v>
      </c>
      <c r="B164" s="98">
        <v>99.447540000000004</v>
      </c>
      <c r="C164" s="98">
        <v>101.2997</v>
      </c>
      <c r="D164" s="65">
        <f t="shared" si="42"/>
        <v>787.83517783688228</v>
      </c>
      <c r="E164" s="62">
        <f t="shared" si="52"/>
        <v>-1</v>
      </c>
      <c r="F164" s="65">
        <f t="shared" si="53"/>
        <v>1795.4751829358909</v>
      </c>
      <c r="G164" s="62">
        <f t="shared" si="47"/>
        <v>0</v>
      </c>
      <c r="H164" s="62">
        <f t="shared" si="48"/>
        <v>100</v>
      </c>
      <c r="I164" s="62" t="str">
        <f t="shared" si="49"/>
        <v>2011</v>
      </c>
      <c r="J164" s="62">
        <f t="shared" si="43"/>
        <v>7</v>
      </c>
      <c r="K164" s="66">
        <f>VLOOKUP(I164&amp;J164,CETES!F:G,2,)</f>
        <v>3.4000000000000002E-3</v>
      </c>
      <c r="L164" s="65">
        <v>35999.339844000002</v>
      </c>
      <c r="M164" s="62">
        <f t="shared" si="44"/>
        <v>100</v>
      </c>
      <c r="N164" s="67">
        <f t="shared" si="45"/>
        <v>-1.5283368739550496E-2</v>
      </c>
      <c r="O164" s="67">
        <f t="shared" si="46"/>
        <v>3.6083333333332135E-3</v>
      </c>
      <c r="P164" s="63">
        <v>161</v>
      </c>
      <c r="Q164" s="67">
        <f t="shared" si="63"/>
        <v>4.5602589257545727</v>
      </c>
      <c r="R164" s="67">
        <f t="shared" si="64"/>
        <v>6.6081236143740432</v>
      </c>
      <c r="S164" s="68">
        <f t="shared" si="65"/>
        <v>2.0478646886194705</v>
      </c>
      <c r="T164" s="62">
        <f t="shared" si="66"/>
        <v>1</v>
      </c>
      <c r="U164" s="67">
        <f t="shared" si="58"/>
        <v>0.19684659490011969</v>
      </c>
      <c r="V164" s="67">
        <f t="shared" si="59"/>
        <v>0.11422913995625894</v>
      </c>
      <c r="W164" s="67">
        <f t="shared" si="56"/>
        <v>2.220670729879326E-2</v>
      </c>
      <c r="X164" s="67">
        <f t="shared" si="57"/>
        <v>-2.6577581095327374E-2</v>
      </c>
      <c r="Y164" s="67">
        <f t="shared" si="54"/>
        <v>1.0838922683384267E-2</v>
      </c>
      <c r="Z164" s="67">
        <f t="shared" si="55"/>
        <v>-2.6060956217100251E-2</v>
      </c>
      <c r="AA164" s="67">
        <f t="shared" si="50"/>
        <v>3.6083333333332135E-3</v>
      </c>
      <c r="AB164" s="67">
        <f t="shared" si="51"/>
        <v>-1.5283368739550496E-2</v>
      </c>
      <c r="AC164" s="62"/>
      <c r="AD164" s="62">
        <f t="shared" si="60"/>
        <v>1</v>
      </c>
    </row>
    <row r="165" spans="1:30" x14ac:dyDescent="0.2">
      <c r="A165" s="96" t="s">
        <v>164</v>
      </c>
      <c r="B165" s="98">
        <v>99.598960000000005</v>
      </c>
      <c r="C165" s="98">
        <v>101.0527</v>
      </c>
      <c r="D165" s="65">
        <f t="shared" si="42"/>
        <v>781.74601324268201</v>
      </c>
      <c r="E165" s="62">
        <f t="shared" si="52"/>
        <v>-1</v>
      </c>
      <c r="F165" s="65">
        <f t="shared" si="53"/>
        <v>1801.5797985578729</v>
      </c>
      <c r="G165" s="62">
        <f t="shared" si="47"/>
        <v>0</v>
      </c>
      <c r="H165" s="62">
        <f t="shared" si="48"/>
        <v>100</v>
      </c>
      <c r="I165" s="62" t="str">
        <f t="shared" si="49"/>
        <v>2011</v>
      </c>
      <c r="J165" s="62">
        <f t="shared" si="43"/>
        <v>8</v>
      </c>
      <c r="K165" s="66">
        <f>VLOOKUP(I165&amp;J165,CETES!F:G,2,)</f>
        <v>3.4750000000000002E-3</v>
      </c>
      <c r="L165" s="65">
        <v>35721.101562999997</v>
      </c>
      <c r="M165" s="62">
        <f t="shared" si="44"/>
        <v>100</v>
      </c>
      <c r="N165" s="67">
        <f t="shared" si="45"/>
        <v>-7.7289828704005803E-3</v>
      </c>
      <c r="O165" s="67">
        <f t="shared" si="46"/>
        <v>3.4000000000000696E-3</v>
      </c>
      <c r="P165" s="63">
        <v>162</v>
      </c>
      <c r="Q165" s="67">
        <f t="shared" si="63"/>
        <v>4.6604022468540078</v>
      </c>
      <c r="R165" s="67">
        <f t="shared" si="64"/>
        <v>6.5746564259926394</v>
      </c>
      <c r="S165" s="68">
        <f t="shared" si="65"/>
        <v>1.9142541791386316</v>
      </c>
      <c r="T165" s="62">
        <f t="shared" si="66"/>
        <v>1</v>
      </c>
      <c r="U165" s="67">
        <f t="shared" si="58"/>
        <v>0.17691177352938459</v>
      </c>
      <c r="V165" s="67">
        <f t="shared" si="59"/>
        <v>0.12756537685241742</v>
      </c>
      <c r="W165" s="67">
        <f t="shared" si="56"/>
        <v>2.3436818357854383E-2</v>
      </c>
      <c r="X165" s="67">
        <f t="shared" si="57"/>
        <v>-3.5078557724572579E-2</v>
      </c>
      <c r="Y165" s="67">
        <f t="shared" si="54"/>
        <v>1.070461870109729E-2</v>
      </c>
      <c r="Z165" s="67">
        <f t="shared" si="55"/>
        <v>-3.1169078076405121E-3</v>
      </c>
      <c r="AA165" s="67">
        <f t="shared" si="50"/>
        <v>3.4000000000000696E-3</v>
      </c>
      <c r="AB165" s="67">
        <f t="shared" si="51"/>
        <v>-7.7289828704005803E-3</v>
      </c>
      <c r="AC165" s="62"/>
      <c r="AD165" s="62">
        <f t="shared" si="60"/>
        <v>1</v>
      </c>
    </row>
    <row r="166" spans="1:30" x14ac:dyDescent="0.2">
      <c r="A166" s="96" t="s">
        <v>165</v>
      </c>
      <c r="B166" s="98">
        <v>99.817189999999997</v>
      </c>
      <c r="C166" s="98">
        <v>100.9605</v>
      </c>
      <c r="D166" s="65">
        <f t="shared" si="42"/>
        <v>733.2096548462705</v>
      </c>
      <c r="E166" s="62">
        <f t="shared" si="52"/>
        <v>-1</v>
      </c>
      <c r="F166" s="65">
        <f t="shared" si="53"/>
        <v>1807.8402883578615</v>
      </c>
      <c r="G166" s="62">
        <f t="shared" si="47"/>
        <v>0</v>
      </c>
      <c r="H166" s="62">
        <f t="shared" si="48"/>
        <v>100</v>
      </c>
      <c r="I166" s="62" t="str">
        <f t="shared" si="49"/>
        <v>2011</v>
      </c>
      <c r="J166" s="62">
        <f t="shared" si="43"/>
        <v>9</v>
      </c>
      <c r="K166" s="66">
        <f>VLOOKUP(I166&amp;J166,CETES!F:G,2,)</f>
        <v>3.6166666666666669E-3</v>
      </c>
      <c r="L166" s="65">
        <v>33503.28125</v>
      </c>
      <c r="M166" s="62">
        <f t="shared" si="44"/>
        <v>100</v>
      </c>
      <c r="N166" s="67">
        <f t="shared" si="45"/>
        <v>-6.2087119824356662E-2</v>
      </c>
      <c r="O166" s="67">
        <f t="shared" si="46"/>
        <v>3.4749999999998948E-3</v>
      </c>
      <c r="P166" s="63">
        <v>163</v>
      </c>
      <c r="Q166" s="67">
        <f t="shared" si="63"/>
        <v>5.2002584575371289</v>
      </c>
      <c r="R166" s="67">
        <f t="shared" si="64"/>
        <v>6.8456167498649272</v>
      </c>
      <c r="S166" s="68">
        <f t="shared" si="65"/>
        <v>1.6453582923277983</v>
      </c>
      <c r="T166" s="62">
        <f t="shared" si="66"/>
        <v>1</v>
      </c>
      <c r="U166" s="67">
        <f t="shared" si="58"/>
        <v>0.19733370019486096</v>
      </c>
      <c r="V166" s="67">
        <f t="shared" si="59"/>
        <v>5.1887081502750565E-3</v>
      </c>
      <c r="W166" s="67">
        <f t="shared" si="56"/>
        <v>2.1447501379000977E-2</v>
      </c>
      <c r="X166" s="67">
        <f t="shared" si="57"/>
        <v>-0.10515963292782582</v>
      </c>
      <c r="Y166" s="67">
        <f t="shared" si="54"/>
        <v>1.0519998257458196E-2</v>
      </c>
      <c r="Z166" s="67">
        <f t="shared" si="55"/>
        <v>-8.3559909941792521E-2</v>
      </c>
      <c r="AA166" s="67">
        <f t="shared" si="50"/>
        <v>3.4749999999998948E-3</v>
      </c>
      <c r="AB166" s="67">
        <f t="shared" si="51"/>
        <v>-6.2087119824356662E-2</v>
      </c>
      <c r="AC166" s="62"/>
      <c r="AD166" s="62">
        <f t="shared" si="60"/>
        <v>1</v>
      </c>
    </row>
    <row r="167" spans="1:30" x14ac:dyDescent="0.2">
      <c r="A167" s="96" t="s">
        <v>166</v>
      </c>
      <c r="B167" s="98">
        <v>100.0514</v>
      </c>
      <c r="C167" s="98">
        <v>100.8336</v>
      </c>
      <c r="D167" s="65">
        <f t="shared" si="42"/>
        <v>791.35092258335726</v>
      </c>
      <c r="E167" s="62">
        <f t="shared" si="52"/>
        <v>-1</v>
      </c>
      <c r="F167" s="65">
        <f t="shared" si="53"/>
        <v>1814.3786440674223</v>
      </c>
      <c r="G167" s="62">
        <f t="shared" si="47"/>
        <v>0</v>
      </c>
      <c r="H167" s="62">
        <f t="shared" si="48"/>
        <v>100</v>
      </c>
      <c r="I167" s="62" t="str">
        <f t="shared" si="49"/>
        <v>2011</v>
      </c>
      <c r="J167" s="62">
        <f t="shared" si="43"/>
        <v>10</v>
      </c>
      <c r="K167" s="66">
        <f>VLOOKUP(I167&amp;J167,CETES!F:G,2,)</f>
        <v>3.6416666666666667E-3</v>
      </c>
      <c r="L167" s="65">
        <v>36159.988280999998</v>
      </c>
      <c r="M167" s="62">
        <f t="shared" si="44"/>
        <v>100</v>
      </c>
      <c r="N167" s="67">
        <f t="shared" si="45"/>
        <v>7.9296920536701121E-2</v>
      </c>
      <c r="O167" s="67">
        <f t="shared" si="46"/>
        <v>3.6166666666666014E-3</v>
      </c>
      <c r="P167" s="63">
        <v>164</v>
      </c>
      <c r="Q167" s="67">
        <f t="shared" si="63"/>
        <v>5.5305629047845191</v>
      </c>
      <c r="R167" s="67">
        <f t="shared" si="64"/>
        <v>6.7470703011658877</v>
      </c>
      <c r="S167" s="68">
        <f t="shared" si="65"/>
        <v>1.2165073963813686</v>
      </c>
      <c r="T167" s="62">
        <f t="shared" si="66"/>
        <v>1</v>
      </c>
      <c r="U167" s="67">
        <f t="shared" si="58"/>
        <v>0.14215866945624489</v>
      </c>
      <c r="V167" s="67">
        <f t="shared" si="59"/>
        <v>1.6637592541796753E-2</v>
      </c>
      <c r="W167" s="67">
        <f t="shared" si="56"/>
        <v>2.1481428058445662E-2</v>
      </c>
      <c r="X167" s="67">
        <f t="shared" si="57"/>
        <v>-2.1714715819498354E-2</v>
      </c>
      <c r="Y167" s="67">
        <f t="shared" si="54"/>
        <v>1.0528388980916681E-2</v>
      </c>
      <c r="Z167" s="67">
        <f t="shared" si="55"/>
        <v>4.4625384158751835E-3</v>
      </c>
      <c r="AA167" s="67">
        <f t="shared" si="50"/>
        <v>3.6166666666666014E-3</v>
      </c>
      <c r="AB167" s="67">
        <f t="shared" si="51"/>
        <v>7.9296920536701121E-2</v>
      </c>
      <c r="AC167" s="62"/>
      <c r="AD167" s="62">
        <f t="shared" si="60"/>
        <v>1</v>
      </c>
    </row>
    <row r="168" spans="1:30" x14ac:dyDescent="0.2">
      <c r="A168" s="96" t="s">
        <v>167</v>
      </c>
      <c r="B168" s="98">
        <v>100.2603</v>
      </c>
      <c r="C168" s="98">
        <v>100.7928</v>
      </c>
      <c r="D168" s="65">
        <f t="shared" si="42"/>
        <v>805.99529977404939</v>
      </c>
      <c r="E168" s="62">
        <f t="shared" si="52"/>
        <v>-1</v>
      </c>
      <c r="F168" s="65">
        <f t="shared" si="53"/>
        <v>1820.9860062962346</v>
      </c>
      <c r="G168" s="62">
        <f t="shared" si="47"/>
        <v>0</v>
      </c>
      <c r="H168" s="62">
        <f t="shared" si="48"/>
        <v>100</v>
      </c>
      <c r="I168" s="62" t="str">
        <f t="shared" si="49"/>
        <v>2011</v>
      </c>
      <c r="J168" s="62">
        <f t="shared" si="43"/>
        <v>11</v>
      </c>
      <c r="K168" s="66">
        <f>VLOOKUP(I168&amp;J168,CETES!F:G,2,)</f>
        <v>3.6000000000000003E-3</v>
      </c>
      <c r="L168" s="65">
        <v>36829.148437999997</v>
      </c>
      <c r="M168" s="62">
        <f t="shared" si="44"/>
        <v>100</v>
      </c>
      <c r="N168" s="67">
        <f t="shared" si="45"/>
        <v>1.8505541312678009E-2</v>
      </c>
      <c r="O168" s="67">
        <f t="shared" si="46"/>
        <v>3.6416666666667652E-3</v>
      </c>
      <c r="P168" s="63">
        <v>165</v>
      </c>
      <c r="Q168" s="67">
        <f t="shared" si="63"/>
        <v>5.3141130369819134</v>
      </c>
      <c r="R168" s="67">
        <f t="shared" si="64"/>
        <v>6.4652672862902714</v>
      </c>
      <c r="S168" s="68">
        <f t="shared" si="65"/>
        <v>1.151154249308358</v>
      </c>
      <c r="T168" s="62">
        <f t="shared" si="66"/>
        <v>1</v>
      </c>
      <c r="U168" s="67">
        <f t="shared" si="58"/>
        <v>9.0417628069239475E-2</v>
      </c>
      <c r="V168" s="67">
        <f t="shared" si="59"/>
        <v>3.2126523330444634E-4</v>
      </c>
      <c r="W168" s="67">
        <f t="shared" si="56"/>
        <v>2.159169892276469E-2</v>
      </c>
      <c r="X168" s="67">
        <f t="shared" si="57"/>
        <v>2.780580024759538E-2</v>
      </c>
      <c r="Y168" s="67">
        <f t="shared" si="54"/>
        <v>1.0771772504274191E-2</v>
      </c>
      <c r="Z168" s="67">
        <f t="shared" si="55"/>
        <v>3.1019392642351207E-2</v>
      </c>
      <c r="AA168" s="67">
        <f t="shared" si="50"/>
        <v>3.6416666666667652E-3</v>
      </c>
      <c r="AB168" s="67">
        <f t="shared" si="51"/>
        <v>1.8505541312678009E-2</v>
      </c>
      <c r="AC168" s="62"/>
      <c r="AD168" s="62">
        <f t="shared" si="60"/>
        <v>1</v>
      </c>
    </row>
    <row r="169" spans="1:30" x14ac:dyDescent="0.2">
      <c r="A169" s="96" t="s">
        <v>168</v>
      </c>
      <c r="B169" s="98">
        <v>100.5025</v>
      </c>
      <c r="C169" s="98">
        <v>100.9487</v>
      </c>
      <c r="D169" s="65">
        <f t="shared" si="42"/>
        <v>811.43082956629394</v>
      </c>
      <c r="E169" s="62">
        <f t="shared" si="52"/>
        <v>-1</v>
      </c>
      <c r="F169" s="65">
        <f t="shared" si="53"/>
        <v>1827.5415559189009</v>
      </c>
      <c r="G169" s="62">
        <f t="shared" si="47"/>
        <v>0</v>
      </c>
      <c r="H169" s="62">
        <f t="shared" si="48"/>
        <v>100</v>
      </c>
      <c r="I169" s="62" t="str">
        <f t="shared" si="49"/>
        <v>2011</v>
      </c>
      <c r="J169" s="62">
        <f t="shared" si="43"/>
        <v>12</v>
      </c>
      <c r="K169" s="66">
        <f>VLOOKUP(I169&amp;J169,CETES!F:G,2,)</f>
        <v>3.5916666666666666E-3</v>
      </c>
      <c r="L169" s="65">
        <v>37077.519530999998</v>
      </c>
      <c r="M169" s="62">
        <f t="shared" si="44"/>
        <v>100</v>
      </c>
      <c r="N169" s="67">
        <f t="shared" si="45"/>
        <v>6.7438728163407013E-3</v>
      </c>
      <c r="O169" s="67">
        <f t="shared" si="46"/>
        <v>3.6000000000000476E-3</v>
      </c>
      <c r="P169" s="63">
        <v>166</v>
      </c>
      <c r="Q169" s="67">
        <f t="shared" si="63"/>
        <v>4.8185642787183482</v>
      </c>
      <c r="R169" s="67">
        <f t="shared" si="64"/>
        <v>5.8578898181300358</v>
      </c>
      <c r="S169" s="68">
        <f t="shared" si="65"/>
        <v>1.0393255394116876</v>
      </c>
      <c r="T169" s="62">
        <f t="shared" si="66"/>
        <v>1</v>
      </c>
      <c r="U169" s="67">
        <f t="shared" si="58"/>
        <v>5.7215342097711952E-2</v>
      </c>
      <c r="V169" s="67">
        <f t="shared" si="59"/>
        <v>-3.8216326249311483E-2</v>
      </c>
      <c r="W169" s="67">
        <f t="shared" si="56"/>
        <v>2.153232328951904E-2</v>
      </c>
      <c r="X169" s="67">
        <f t="shared" si="57"/>
        <v>1.4208879559359122E-2</v>
      </c>
      <c r="Y169" s="67">
        <f t="shared" si="54"/>
        <v>1.0897681442277651E-2</v>
      </c>
      <c r="Z169" s="67">
        <f t="shared" si="55"/>
        <v>0.10668323064625196</v>
      </c>
      <c r="AA169" s="67">
        <f t="shared" si="50"/>
        <v>3.6000000000000476E-3</v>
      </c>
      <c r="AB169" s="67">
        <f t="shared" si="51"/>
        <v>6.7438728163407013E-3</v>
      </c>
      <c r="AC169" s="62"/>
      <c r="AD169" s="62">
        <f t="shared" si="60"/>
        <v>1</v>
      </c>
    </row>
    <row r="170" spans="1:30" x14ac:dyDescent="0.2">
      <c r="A170" s="96" t="s">
        <v>169</v>
      </c>
      <c r="B170" s="98">
        <v>100.7664</v>
      </c>
      <c r="C170" s="98">
        <v>101.0968</v>
      </c>
      <c r="D170" s="65">
        <f t="shared" si="42"/>
        <v>818.98456013053988</v>
      </c>
      <c r="E170" s="62">
        <f t="shared" si="52"/>
        <v>-1</v>
      </c>
      <c r="F170" s="65">
        <f t="shared" si="53"/>
        <v>1834.1054760072429</v>
      </c>
      <c r="G170" s="62">
        <f t="shared" si="47"/>
        <v>0</v>
      </c>
      <c r="H170" s="62">
        <f t="shared" si="48"/>
        <v>100</v>
      </c>
      <c r="I170" s="62" t="str">
        <f t="shared" si="49"/>
        <v>2012</v>
      </c>
      <c r="J170" s="62">
        <f t="shared" si="43"/>
        <v>1</v>
      </c>
      <c r="K170" s="66">
        <f>VLOOKUP(I170&amp;J170,CETES!F:G,2,)</f>
        <v>3.5333333333333332E-3</v>
      </c>
      <c r="L170" s="65">
        <v>37422.679687999997</v>
      </c>
      <c r="M170" s="62">
        <f t="shared" si="44"/>
        <v>100</v>
      </c>
      <c r="N170" s="67">
        <f t="shared" si="45"/>
        <v>9.3091490845662594E-3</v>
      </c>
      <c r="O170" s="67">
        <f t="shared" si="46"/>
        <v>3.5916666666666597E-3</v>
      </c>
      <c r="P170" s="63">
        <v>167</v>
      </c>
      <c r="Q170" s="67">
        <f t="shared" si="63"/>
        <v>4.4017582685579137</v>
      </c>
      <c r="R170" s="67">
        <f t="shared" si="64"/>
        <v>5.3305675710966183</v>
      </c>
      <c r="S170" s="68">
        <f t="shared" si="65"/>
        <v>0.92880930253870453</v>
      </c>
      <c r="T170" s="62">
        <f t="shared" si="66"/>
        <v>1</v>
      </c>
      <c r="U170" s="67">
        <f t="shared" si="58"/>
        <v>1.3303184790732336E-2</v>
      </c>
      <c r="V170" s="67">
        <f t="shared" si="59"/>
        <v>1.1909538942814102E-2</v>
      </c>
      <c r="W170" s="67">
        <f t="shared" si="56"/>
        <v>2.1515358963739795E-2</v>
      </c>
      <c r="X170" s="67">
        <f t="shared" si="57"/>
        <v>3.9537942922506675E-2</v>
      </c>
      <c r="Y170" s="67">
        <f t="shared" si="54"/>
        <v>1.0872500072861113E-2</v>
      </c>
      <c r="Z170" s="67">
        <f t="shared" si="55"/>
        <v>3.4919574563675226E-2</v>
      </c>
      <c r="AA170" s="67">
        <f t="shared" si="50"/>
        <v>3.5916666666666597E-3</v>
      </c>
      <c r="AB170" s="67">
        <f t="shared" si="51"/>
        <v>9.3091490845662594E-3</v>
      </c>
      <c r="AC170" s="62"/>
      <c r="AD170" s="62">
        <f t="shared" si="60"/>
        <v>1</v>
      </c>
    </row>
    <row r="171" spans="1:30" x14ac:dyDescent="0.2">
      <c r="A171" s="96" t="s">
        <v>170</v>
      </c>
      <c r="B171" s="98">
        <v>101.0286</v>
      </c>
      <c r="C171" s="98">
        <v>101.40649999999999</v>
      </c>
      <c r="D171" s="65">
        <f t="shared" si="42"/>
        <v>827.60739302874038</v>
      </c>
      <c r="E171" s="62">
        <f t="shared" si="52"/>
        <v>-1</v>
      </c>
      <c r="F171" s="65">
        <f t="shared" si="53"/>
        <v>1840.5859820224684</v>
      </c>
      <c r="G171" s="62">
        <f t="shared" si="47"/>
        <v>0</v>
      </c>
      <c r="H171" s="62">
        <f t="shared" si="48"/>
        <v>100</v>
      </c>
      <c r="I171" s="62" t="str">
        <f t="shared" si="49"/>
        <v>2012</v>
      </c>
      <c r="J171" s="62">
        <f t="shared" si="43"/>
        <v>2</v>
      </c>
      <c r="K171" s="66">
        <f>VLOOKUP(I171&amp;J171,CETES!F:G,2,)</f>
        <v>3.6249999999999998E-3</v>
      </c>
      <c r="L171" s="65">
        <v>37816.691405999998</v>
      </c>
      <c r="M171" s="62">
        <f t="shared" si="44"/>
        <v>100</v>
      </c>
      <c r="N171" s="67">
        <f t="shared" si="45"/>
        <v>1.0528687985065455E-2</v>
      </c>
      <c r="O171" s="67">
        <f t="shared" si="46"/>
        <v>3.5333333333333883E-3</v>
      </c>
      <c r="P171" s="63">
        <v>168</v>
      </c>
      <c r="Q171" s="67">
        <f t="shared" si="63"/>
        <v>4.6154174270332291</v>
      </c>
      <c r="R171" s="67">
        <f t="shared" si="64"/>
        <v>5.5354079806709979</v>
      </c>
      <c r="S171" s="68">
        <f t="shared" si="65"/>
        <v>0.91999055363776883</v>
      </c>
      <c r="T171" s="62">
        <f t="shared" si="66"/>
        <v>1</v>
      </c>
      <c r="U171" s="67">
        <f t="shared" si="58"/>
        <v>4.7889357683582379E-2</v>
      </c>
      <c r="V171" s="67">
        <f t="shared" si="59"/>
        <v>2.1528867165699461E-2</v>
      </c>
      <c r="W171" s="67">
        <f t="shared" si="56"/>
        <v>2.1651099493799286E-2</v>
      </c>
      <c r="X171" s="67">
        <f t="shared" si="57"/>
        <v>5.8665319693573359E-2</v>
      </c>
      <c r="Y171" s="67">
        <f t="shared" si="54"/>
        <v>1.0763386241555484E-2</v>
      </c>
      <c r="Z171" s="67">
        <f t="shared" si="55"/>
        <v>2.6814167850296E-2</v>
      </c>
      <c r="AA171" s="67">
        <f t="shared" si="50"/>
        <v>3.5333333333333883E-3</v>
      </c>
      <c r="AB171" s="67">
        <f t="shared" si="51"/>
        <v>1.0528687985065455E-2</v>
      </c>
      <c r="AC171" s="62"/>
      <c r="AD171" s="62">
        <f t="shared" si="60"/>
        <v>1</v>
      </c>
    </row>
    <row r="172" spans="1:30" x14ac:dyDescent="0.2">
      <c r="A172" s="96" t="s">
        <v>171</v>
      </c>
      <c r="B172" s="98">
        <v>101.26260000000001</v>
      </c>
      <c r="C172" s="98">
        <v>101.7351</v>
      </c>
      <c r="D172" s="65">
        <f t="shared" si="42"/>
        <v>864.91091015478423</v>
      </c>
      <c r="E172" s="62">
        <f t="shared" si="52"/>
        <v>-1</v>
      </c>
      <c r="F172" s="65">
        <f t="shared" si="53"/>
        <v>1847.2581062073</v>
      </c>
      <c r="G172" s="62">
        <f t="shared" si="47"/>
        <v>0</v>
      </c>
      <c r="H172" s="62">
        <f t="shared" si="48"/>
        <v>100</v>
      </c>
      <c r="I172" s="62" t="str">
        <f t="shared" si="49"/>
        <v>2012</v>
      </c>
      <c r="J172" s="62">
        <f t="shared" si="43"/>
        <v>3</v>
      </c>
      <c r="K172" s="66">
        <f>VLOOKUP(I172&amp;J172,CETES!F:G,2,)</f>
        <v>3.5666666666666672E-3</v>
      </c>
      <c r="L172" s="65">
        <v>39521.238280999998</v>
      </c>
      <c r="M172" s="62">
        <f t="shared" si="44"/>
        <v>100</v>
      </c>
      <c r="N172" s="67">
        <f t="shared" si="45"/>
        <v>4.507392930544829E-2</v>
      </c>
      <c r="O172" s="67">
        <f t="shared" si="46"/>
        <v>3.6249999999999893E-3</v>
      </c>
      <c r="P172" s="63">
        <v>169</v>
      </c>
      <c r="Q172" s="67">
        <f t="shared" si="63"/>
        <v>4.3683768798194569</v>
      </c>
      <c r="R172" s="67">
        <f t="shared" si="64"/>
        <v>5.0000948117345407</v>
      </c>
      <c r="S172" s="68">
        <f t="shared" si="65"/>
        <v>0.63171793191508385</v>
      </c>
      <c r="T172" s="62">
        <f t="shared" si="66"/>
        <v>1</v>
      </c>
      <c r="U172" s="67">
        <f t="shared" si="58"/>
        <v>4.9385633884162283E-2</v>
      </c>
      <c r="V172" s="67">
        <f t="shared" si="59"/>
        <v>5.5574202019896157E-2</v>
      </c>
      <c r="W172" s="67">
        <f t="shared" si="56"/>
        <v>2.1803816467240722E-2</v>
      </c>
      <c r="X172" s="67">
        <f t="shared" si="57"/>
        <v>0.17962291472570313</v>
      </c>
      <c r="Y172" s="67">
        <f t="shared" si="54"/>
        <v>1.0788564683819502E-2</v>
      </c>
      <c r="Z172" s="67">
        <f t="shared" si="55"/>
        <v>6.590836660356536E-2</v>
      </c>
      <c r="AA172" s="67">
        <f t="shared" si="50"/>
        <v>3.6249999999999893E-3</v>
      </c>
      <c r="AB172" s="67">
        <f t="shared" si="51"/>
        <v>4.507392930544829E-2</v>
      </c>
      <c r="AC172" s="62"/>
      <c r="AD172" s="62">
        <f t="shared" si="60"/>
        <v>0</v>
      </c>
    </row>
    <row r="173" spans="1:30" x14ac:dyDescent="0.2">
      <c r="A173" s="96" t="s">
        <v>172</v>
      </c>
      <c r="B173" s="98">
        <v>101.378</v>
      </c>
      <c r="C173" s="98">
        <v>101.85380000000001</v>
      </c>
      <c r="D173" s="65">
        <f t="shared" si="42"/>
        <v>863.59261273516836</v>
      </c>
      <c r="E173" s="62">
        <f t="shared" si="52"/>
        <v>-1</v>
      </c>
      <c r="F173" s="65">
        <f t="shared" si="53"/>
        <v>1853.8466601194393</v>
      </c>
      <c r="G173" s="62">
        <f t="shared" si="47"/>
        <v>0</v>
      </c>
      <c r="H173" s="62">
        <f t="shared" si="48"/>
        <v>100</v>
      </c>
      <c r="I173" s="62" t="str">
        <f t="shared" si="49"/>
        <v>2012</v>
      </c>
      <c r="J173" s="62">
        <f t="shared" si="43"/>
        <v>4</v>
      </c>
      <c r="K173" s="66">
        <f>VLOOKUP(I173&amp;J173,CETES!F:G,2,)</f>
        <v>3.6083333333333332E-3</v>
      </c>
      <c r="L173" s="65">
        <v>39461</v>
      </c>
      <c r="M173" s="62">
        <f t="shared" si="44"/>
        <v>100</v>
      </c>
      <c r="N173" s="67">
        <f t="shared" si="45"/>
        <v>-1.524200243213425E-3</v>
      </c>
      <c r="O173" s="67">
        <f t="shared" si="46"/>
        <v>3.5666666666667179E-3</v>
      </c>
      <c r="P173" s="63">
        <v>170</v>
      </c>
      <c r="Q173" s="67">
        <f t="shared" si="63"/>
        <v>4.2750127347892137</v>
      </c>
      <c r="R173" s="67">
        <f t="shared" si="64"/>
        <v>4.9258044087394035</v>
      </c>
      <c r="S173" s="68">
        <f t="shared" si="65"/>
        <v>0.65079167395018978</v>
      </c>
      <c r="T173" s="62">
        <f t="shared" si="66"/>
        <v>1</v>
      </c>
      <c r="U173" s="67">
        <f t="shared" si="58"/>
        <v>4.7441552836977374E-2</v>
      </c>
      <c r="V173" s="67">
        <f t="shared" si="59"/>
        <v>6.7592038444631575E-2</v>
      </c>
      <c r="W173" s="67">
        <f t="shared" si="56"/>
        <v>2.1752910386741986E-2</v>
      </c>
      <c r="X173" s="67">
        <f t="shared" si="57"/>
        <v>9.1289070487185153E-2</v>
      </c>
      <c r="Y173" s="67">
        <f t="shared" si="54"/>
        <v>1.076338540527777E-2</v>
      </c>
      <c r="Z173" s="67">
        <f t="shared" si="55"/>
        <v>5.4467513523720479E-2</v>
      </c>
      <c r="AA173" s="67">
        <f t="shared" si="50"/>
        <v>3.5666666666667179E-3</v>
      </c>
      <c r="AB173" s="67">
        <f t="shared" si="51"/>
        <v>-1.524200243213425E-3</v>
      </c>
      <c r="AC173" s="62"/>
      <c r="AD173" s="62">
        <f t="shared" si="60"/>
        <v>0</v>
      </c>
    </row>
    <row r="174" spans="1:30" x14ac:dyDescent="0.2">
      <c r="A174" s="96" t="s">
        <v>173</v>
      </c>
      <c r="B174" s="98">
        <v>101.39060000000001</v>
      </c>
      <c r="C174" s="98">
        <v>101.90770000000001</v>
      </c>
      <c r="D174" s="65">
        <f t="shared" si="42"/>
        <v>828.8385790533074</v>
      </c>
      <c r="E174" s="62">
        <f t="shared" si="52"/>
        <v>-1</v>
      </c>
      <c r="F174" s="65">
        <f t="shared" si="53"/>
        <v>1860.535956818037</v>
      </c>
      <c r="G174" s="62">
        <f t="shared" si="47"/>
        <v>0</v>
      </c>
      <c r="H174" s="62">
        <f t="shared" si="48"/>
        <v>100</v>
      </c>
      <c r="I174" s="62" t="str">
        <f t="shared" si="49"/>
        <v>2012</v>
      </c>
      <c r="J174" s="62">
        <f t="shared" si="43"/>
        <v>5</v>
      </c>
      <c r="K174" s="66">
        <f>VLOOKUP(I174&amp;J174,CETES!F:G,2,)</f>
        <v>3.7000000000000002E-3</v>
      </c>
      <c r="L174" s="65">
        <v>37872.949219000002</v>
      </c>
      <c r="M174" s="62">
        <f t="shared" si="44"/>
        <v>100</v>
      </c>
      <c r="N174" s="67">
        <f t="shared" si="45"/>
        <v>-4.0243551379843367E-2</v>
      </c>
      <c r="O174" s="67">
        <f t="shared" si="46"/>
        <v>3.6083333333334355E-3</v>
      </c>
      <c r="P174" s="63">
        <v>171</v>
      </c>
      <c r="Q174" s="67">
        <f t="shared" si="63"/>
        <v>4.3860761474005505</v>
      </c>
      <c r="R174" s="67">
        <f t="shared" si="64"/>
        <v>5.3270244006544649</v>
      </c>
      <c r="S174" s="68">
        <f t="shared" si="65"/>
        <v>0.9409482532539144</v>
      </c>
      <c r="T174" s="62">
        <f t="shared" si="66"/>
        <v>1</v>
      </c>
      <c r="U174" s="67">
        <f t="shared" si="58"/>
        <v>4.7467645377528012E-2</v>
      </c>
      <c r="V174" s="67">
        <f t="shared" si="59"/>
        <v>5.6935566818788974E-2</v>
      </c>
      <c r="W174" s="67">
        <f t="shared" si="56"/>
        <v>2.1718975535811147E-2</v>
      </c>
      <c r="X174" s="67">
        <f t="shared" si="57"/>
        <v>2.8341702843257099E-2</v>
      </c>
      <c r="Y174" s="67">
        <f t="shared" si="54"/>
        <v>1.0838925749965256E-2</v>
      </c>
      <c r="Z174" s="67">
        <f t="shared" si="55"/>
        <v>1.4876450294400989E-3</v>
      </c>
      <c r="AA174" s="67">
        <f t="shared" si="50"/>
        <v>3.6083333333334355E-3</v>
      </c>
      <c r="AB174" s="67">
        <f t="shared" si="51"/>
        <v>-4.0243551379843367E-2</v>
      </c>
      <c r="AC174" s="62"/>
      <c r="AD174" s="62">
        <f t="shared" si="60"/>
        <v>0</v>
      </c>
    </row>
    <row r="175" spans="1:30" x14ac:dyDescent="0.2">
      <c r="A175" s="96" t="s">
        <v>174</v>
      </c>
      <c r="B175" s="98">
        <v>101.3545</v>
      </c>
      <c r="C175" s="98">
        <v>101.87139999999999</v>
      </c>
      <c r="D175" s="65">
        <f t="shared" si="42"/>
        <v>879.75558373441788</v>
      </c>
      <c r="E175" s="62">
        <f t="shared" si="52"/>
        <v>-1</v>
      </c>
      <c r="F175" s="65">
        <f t="shared" si="53"/>
        <v>1867.4199398582637</v>
      </c>
      <c r="G175" s="62">
        <f t="shared" si="47"/>
        <v>0</v>
      </c>
      <c r="H175" s="62">
        <f t="shared" si="48"/>
        <v>100</v>
      </c>
      <c r="I175" s="62" t="str">
        <f t="shared" si="49"/>
        <v>2012</v>
      </c>
      <c r="J175" s="62">
        <f t="shared" si="43"/>
        <v>6</v>
      </c>
      <c r="K175" s="66">
        <f>VLOOKUP(I175&amp;J175,CETES!F:G,2,)</f>
        <v>3.5583333333333331E-3</v>
      </c>
      <c r="L175" s="65">
        <v>40199.550780999998</v>
      </c>
      <c r="M175" s="62">
        <f t="shared" si="44"/>
        <v>100</v>
      </c>
      <c r="N175" s="67">
        <f t="shared" si="45"/>
        <v>6.1431750364790538E-2</v>
      </c>
      <c r="O175" s="67">
        <f t="shared" si="46"/>
        <v>3.7000000000000366E-3</v>
      </c>
      <c r="P175" s="63">
        <v>172</v>
      </c>
      <c r="Q175" s="67">
        <f t="shared" si="63"/>
        <v>5.2219255013155275</v>
      </c>
      <c r="R175" s="67">
        <f t="shared" si="64"/>
        <v>5.9113625709812423</v>
      </c>
      <c r="S175" s="68">
        <f t="shared" si="65"/>
        <v>0.68943706966571483</v>
      </c>
      <c r="T175" s="62">
        <f t="shared" si="66"/>
        <v>1</v>
      </c>
      <c r="U175" s="67">
        <f t="shared" si="58"/>
        <v>4.7641608648201217E-2</v>
      </c>
      <c r="V175" s="67">
        <f t="shared" si="59"/>
        <v>9.9608114892899557E-2</v>
      </c>
      <c r="W175" s="67">
        <f t="shared" si="56"/>
        <v>2.1820780933931472E-2</v>
      </c>
      <c r="X175" s="67">
        <f t="shared" si="57"/>
        <v>8.4202807779245159E-2</v>
      </c>
      <c r="Y175" s="67">
        <f t="shared" si="54"/>
        <v>1.0914464840194427E-2</v>
      </c>
      <c r="Z175" s="67">
        <f t="shared" si="55"/>
        <v>1.7163240057842533E-2</v>
      </c>
      <c r="AA175" s="67">
        <f t="shared" si="50"/>
        <v>3.7000000000000366E-3</v>
      </c>
      <c r="AB175" s="67">
        <f t="shared" si="51"/>
        <v>6.1431750364790538E-2</v>
      </c>
      <c r="AC175" s="62"/>
      <c r="AD175" s="62">
        <f t="shared" si="60"/>
        <v>0</v>
      </c>
    </row>
    <row r="176" spans="1:30" x14ac:dyDescent="0.2">
      <c r="A176" s="96" t="s">
        <v>175</v>
      </c>
      <c r="B176" s="98">
        <v>101.3475</v>
      </c>
      <c r="C176" s="98">
        <v>101.61799999999999</v>
      </c>
      <c r="D176" s="65">
        <f t="shared" si="42"/>
        <v>890.80146459021876</v>
      </c>
      <c r="E176" s="62">
        <f t="shared" si="52"/>
        <v>-1</v>
      </c>
      <c r="F176" s="65">
        <f t="shared" si="53"/>
        <v>1874.0648424775927</v>
      </c>
      <c r="G176" s="62">
        <f t="shared" si="47"/>
        <v>0</v>
      </c>
      <c r="H176" s="62">
        <f t="shared" si="48"/>
        <v>100</v>
      </c>
      <c r="I176" s="62" t="str">
        <f t="shared" si="49"/>
        <v>2012</v>
      </c>
      <c r="J176" s="62">
        <f t="shared" si="43"/>
        <v>7</v>
      </c>
      <c r="K176" s="66">
        <f>VLOOKUP(I176&amp;J176,CETES!F:G,2,)</f>
        <v>3.4416666666666662E-3</v>
      </c>
      <c r="L176" s="65">
        <v>40704.28125</v>
      </c>
      <c r="M176" s="62">
        <f t="shared" si="44"/>
        <v>100</v>
      </c>
      <c r="N176" s="67">
        <f t="shared" si="45"/>
        <v>1.255562460759041E-2</v>
      </c>
      <c r="O176" s="67">
        <f t="shared" si="46"/>
        <v>3.55833333333333E-3</v>
      </c>
      <c r="P176" s="63">
        <v>173</v>
      </c>
      <c r="Q176" s="67">
        <f t="shared" si="63"/>
        <v>5.7594426793925271</v>
      </c>
      <c r="R176" s="67">
        <f t="shared" si="64"/>
        <v>6.4417228320931734</v>
      </c>
      <c r="S176" s="68">
        <f t="shared" si="65"/>
        <v>0.68228015270064635</v>
      </c>
      <c r="T176" s="62">
        <f t="shared" si="66"/>
        <v>1</v>
      </c>
      <c r="U176" s="67">
        <f t="shared" si="58"/>
        <v>4.7537226352567963E-2</v>
      </c>
      <c r="V176" s="67">
        <f t="shared" si="59"/>
        <v>0.13069521347859303</v>
      </c>
      <c r="W176" s="67">
        <f t="shared" si="56"/>
        <v>2.1786842138075579E-2</v>
      </c>
      <c r="X176" s="67">
        <f t="shared" si="57"/>
        <v>8.7690181177813464E-2</v>
      </c>
      <c r="Y176" s="67">
        <f t="shared" si="54"/>
        <v>1.0906070492826325E-2</v>
      </c>
      <c r="Z176" s="67">
        <f t="shared" si="55"/>
        <v>3.150658244849347E-2</v>
      </c>
      <c r="AA176" s="67">
        <f t="shared" si="50"/>
        <v>3.55833333333333E-3</v>
      </c>
      <c r="AB176" s="67">
        <f t="shared" si="51"/>
        <v>1.255562460759041E-2</v>
      </c>
      <c r="AC176" s="62"/>
      <c r="AD176" s="62">
        <f t="shared" si="60"/>
        <v>0</v>
      </c>
    </row>
    <row r="177" spans="1:30" x14ac:dyDescent="0.2">
      <c r="A177" s="96" t="s">
        <v>176</v>
      </c>
      <c r="B177" s="98">
        <v>101.2466</v>
      </c>
      <c r="C177" s="98">
        <v>101.2753</v>
      </c>
      <c r="D177" s="65">
        <f t="shared" si="42"/>
        <v>862.73141514152417</v>
      </c>
      <c r="E177" s="62">
        <f t="shared" si="52"/>
        <v>-1</v>
      </c>
      <c r="F177" s="65">
        <f t="shared" si="53"/>
        <v>1880.5147489771198</v>
      </c>
      <c r="G177" s="62">
        <f t="shared" si="47"/>
        <v>0</v>
      </c>
      <c r="H177" s="62">
        <f t="shared" si="48"/>
        <v>100</v>
      </c>
      <c r="I177" s="62" t="str">
        <f t="shared" si="49"/>
        <v>2012</v>
      </c>
      <c r="J177" s="62">
        <f t="shared" si="43"/>
        <v>8</v>
      </c>
      <c r="K177" s="66">
        <f>VLOOKUP(I177&amp;J177,CETES!F:G,2,)</f>
        <v>3.4583333333333337E-3</v>
      </c>
      <c r="L177" s="65">
        <v>39421.648437999997</v>
      </c>
      <c r="M177" s="62">
        <f t="shared" si="44"/>
        <v>100</v>
      </c>
      <c r="N177" s="67">
        <f t="shared" si="45"/>
        <v>-3.1511005049376761E-2</v>
      </c>
      <c r="O177" s="67">
        <f t="shared" si="46"/>
        <v>3.4416666666665652E-3</v>
      </c>
      <c r="P177" s="63">
        <v>174</v>
      </c>
      <c r="Q177" s="67">
        <f t="shared" si="63"/>
        <v>5.3415251715038368</v>
      </c>
      <c r="R177" s="67">
        <f t="shared" si="64"/>
        <v>6.2335878827908271</v>
      </c>
      <c r="S177" s="68">
        <f t="shared" si="65"/>
        <v>0.89206271128699033</v>
      </c>
      <c r="T177" s="62">
        <f t="shared" si="66"/>
        <v>1</v>
      </c>
      <c r="U177" s="67">
        <f t="shared" si="58"/>
        <v>4.736326452709605E-2</v>
      </c>
      <c r="V177" s="67">
        <f t="shared" si="59"/>
        <v>0.10359554193684306</v>
      </c>
      <c r="W177" s="67">
        <f t="shared" si="56"/>
        <v>2.1693508124394745E-2</v>
      </c>
      <c r="X177" s="67">
        <f t="shared" si="57"/>
        <v>4.2440440248174616E-2</v>
      </c>
      <c r="Y177" s="67">
        <f t="shared" si="54"/>
        <v>1.0738191909631878E-2</v>
      </c>
      <c r="Z177" s="67">
        <f t="shared" si="55"/>
        <v>4.08919624939863E-2</v>
      </c>
      <c r="AA177" s="67">
        <f t="shared" si="50"/>
        <v>3.4416666666665652E-3</v>
      </c>
      <c r="AB177" s="67">
        <f t="shared" si="51"/>
        <v>-3.1511005049376761E-2</v>
      </c>
      <c r="AC177" s="62"/>
      <c r="AD177" s="62">
        <f t="shared" si="60"/>
        <v>0</v>
      </c>
    </row>
    <row r="178" spans="1:30" x14ac:dyDescent="0.2">
      <c r="A178" s="96" t="s">
        <v>177</v>
      </c>
      <c r="B178" s="98">
        <v>101.00539999999999</v>
      </c>
      <c r="C178" s="98">
        <v>101.0488</v>
      </c>
      <c r="D178" s="65">
        <f t="shared" si="42"/>
        <v>892.87957184798881</v>
      </c>
      <c r="E178" s="62">
        <f t="shared" si="52"/>
        <v>-1</v>
      </c>
      <c r="F178" s="65">
        <f t="shared" si="53"/>
        <v>1887.0181958173323</v>
      </c>
      <c r="G178" s="62">
        <f t="shared" si="47"/>
        <v>0</v>
      </c>
      <c r="H178" s="62">
        <f t="shared" si="48"/>
        <v>100</v>
      </c>
      <c r="I178" s="62" t="str">
        <f t="shared" si="49"/>
        <v>2012</v>
      </c>
      <c r="J178" s="62">
        <f t="shared" si="43"/>
        <v>9</v>
      </c>
      <c r="K178" s="66">
        <f>VLOOKUP(I178&amp;J178,CETES!F:G,2,)</f>
        <v>3.4333333333333334E-3</v>
      </c>
      <c r="L178" s="65">
        <v>40799.238280999998</v>
      </c>
      <c r="M178" s="62">
        <f t="shared" si="44"/>
        <v>100</v>
      </c>
      <c r="N178" s="67">
        <f t="shared" si="45"/>
        <v>3.4945008582444093E-2</v>
      </c>
      <c r="O178" s="67">
        <f t="shared" si="46"/>
        <v>3.458333333333341E-3</v>
      </c>
      <c r="P178" s="63">
        <v>175</v>
      </c>
      <c r="Q178" s="67">
        <f t="shared" si="63"/>
        <v>6.1222001303606621</v>
      </c>
      <c r="R178" s="67">
        <f t="shared" si="64"/>
        <v>6.8769172696668575</v>
      </c>
      <c r="S178" s="68">
        <f t="shared" si="65"/>
        <v>0.75471713930619533</v>
      </c>
      <c r="T178" s="62">
        <f t="shared" si="66"/>
        <v>1</v>
      </c>
      <c r="U178" s="67">
        <f t="shared" si="58"/>
        <v>4.7424153694358262E-2</v>
      </c>
      <c r="V178" s="67">
        <f t="shared" si="59"/>
        <v>0.21776843218901121</v>
      </c>
      <c r="W178" s="67">
        <f t="shared" si="56"/>
        <v>2.152384091666848E-2</v>
      </c>
      <c r="X178" s="67">
        <f t="shared" si="57"/>
        <v>3.233704346289179E-2</v>
      </c>
      <c r="Y178" s="67">
        <f t="shared" si="54"/>
        <v>1.0494830616704309E-2</v>
      </c>
      <c r="Z178" s="67">
        <f t="shared" si="55"/>
        <v>1.4917766202587446E-2</v>
      </c>
      <c r="AA178" s="67">
        <f t="shared" si="50"/>
        <v>3.458333333333341E-3</v>
      </c>
      <c r="AB178" s="67">
        <f t="shared" si="51"/>
        <v>3.4945008582444093E-2</v>
      </c>
      <c r="AC178" s="62"/>
      <c r="AD178" s="62">
        <f t="shared" si="60"/>
        <v>0</v>
      </c>
    </row>
    <row r="179" spans="1:30" x14ac:dyDescent="0.2">
      <c r="A179" s="96" t="s">
        <v>178</v>
      </c>
      <c r="B179" s="98">
        <v>100.742</v>
      </c>
      <c r="C179" s="98">
        <v>100.9436</v>
      </c>
      <c r="D179" s="65">
        <f t="shared" si="42"/>
        <v>910.84085067238698</v>
      </c>
      <c r="E179" s="62">
        <f t="shared" si="52"/>
        <v>-1</v>
      </c>
      <c r="F179" s="65">
        <f t="shared" si="53"/>
        <v>1893.4969582896385</v>
      </c>
      <c r="G179" s="62">
        <f t="shared" si="47"/>
        <v>0</v>
      </c>
      <c r="H179" s="62">
        <f t="shared" si="48"/>
        <v>100</v>
      </c>
      <c r="I179" s="62" t="str">
        <f t="shared" si="49"/>
        <v>2012</v>
      </c>
      <c r="J179" s="62">
        <f t="shared" si="43"/>
        <v>10</v>
      </c>
      <c r="K179" s="66">
        <f>VLOOKUP(I179&amp;J179,CETES!F:G,2,)</f>
        <v>3.5166666666666662E-3</v>
      </c>
      <c r="L179" s="65">
        <v>41619.960937999997</v>
      </c>
      <c r="M179" s="62">
        <f t="shared" si="44"/>
        <v>100</v>
      </c>
      <c r="N179" s="67">
        <f t="shared" si="45"/>
        <v>2.0116126956767344E-2</v>
      </c>
      <c r="O179" s="67">
        <f t="shared" si="46"/>
        <v>3.4333333333333993E-3</v>
      </c>
      <c r="P179" s="63">
        <v>176</v>
      </c>
      <c r="Q179" s="67">
        <f t="shared" si="63"/>
        <v>5.9741695883499109</v>
      </c>
      <c r="R179" s="67">
        <f t="shared" si="64"/>
        <v>6.5870601202871821</v>
      </c>
      <c r="S179" s="68">
        <f t="shared" si="65"/>
        <v>0.61289053193727128</v>
      </c>
      <c r="T179" s="62">
        <f t="shared" si="66"/>
        <v>1</v>
      </c>
      <c r="U179" s="67">
        <f t="shared" si="58"/>
        <v>4.7380662154389075E-2</v>
      </c>
      <c r="V179" s="67">
        <f t="shared" si="59"/>
        <v>0.15099486798973616</v>
      </c>
      <c r="W179" s="67">
        <f t="shared" si="56"/>
        <v>2.1388121802719429E-2</v>
      </c>
      <c r="X179" s="67">
        <f t="shared" si="57"/>
        <v>5.4711257646790523E-2</v>
      </c>
      <c r="Y179" s="67">
        <f t="shared" si="54"/>
        <v>1.0368966628900411E-2</v>
      </c>
      <c r="Z179" s="67">
        <f t="shared" si="55"/>
        <v>2.2495906078675576E-2</v>
      </c>
      <c r="AA179" s="67">
        <f t="shared" si="50"/>
        <v>3.4333333333333993E-3</v>
      </c>
      <c r="AB179" s="67">
        <f t="shared" si="51"/>
        <v>2.0116126956767344E-2</v>
      </c>
      <c r="AC179" s="62"/>
      <c r="AD179" s="62">
        <f t="shared" si="60"/>
        <v>0</v>
      </c>
    </row>
    <row r="180" spans="1:30" x14ac:dyDescent="0.2">
      <c r="A180" s="96" t="s">
        <v>179</v>
      </c>
      <c r="B180" s="98">
        <v>100.5274</v>
      </c>
      <c r="C180" s="98">
        <v>100.94159999999999</v>
      </c>
      <c r="D180" s="65">
        <f t="shared" si="42"/>
        <v>915.51451893474518</v>
      </c>
      <c r="E180" s="62">
        <f t="shared" si="52"/>
        <v>-1</v>
      </c>
      <c r="F180" s="65">
        <f t="shared" si="53"/>
        <v>1900.1557559262903</v>
      </c>
      <c r="G180" s="62">
        <f t="shared" si="47"/>
        <v>0</v>
      </c>
      <c r="H180" s="62">
        <f t="shared" si="48"/>
        <v>100</v>
      </c>
      <c r="I180" s="62" t="str">
        <f t="shared" si="49"/>
        <v>2012</v>
      </c>
      <c r="J180" s="62">
        <f t="shared" si="43"/>
        <v>11</v>
      </c>
      <c r="K180" s="66">
        <f>VLOOKUP(I180&amp;J180,CETES!F:G,2,)</f>
        <v>3.5416666666666669E-3</v>
      </c>
      <c r="L180" s="65">
        <v>41833.519530999998</v>
      </c>
      <c r="M180" s="62">
        <f t="shared" si="44"/>
        <v>100</v>
      </c>
      <c r="N180" s="67">
        <f t="shared" si="45"/>
        <v>5.1311579392909756E-3</v>
      </c>
      <c r="O180" s="67">
        <f t="shared" si="46"/>
        <v>3.5166666666666124E-3</v>
      </c>
      <c r="P180" s="63">
        <v>177</v>
      </c>
      <c r="Q180" s="67">
        <f t="shared" si="63"/>
        <v>5.7946522806407099</v>
      </c>
      <c r="R180" s="67">
        <f t="shared" si="64"/>
        <v>6.3798937978137813</v>
      </c>
      <c r="S180" s="68">
        <f t="shared" si="65"/>
        <v>0.58524151717307138</v>
      </c>
      <c r="T180" s="62">
        <f t="shared" si="66"/>
        <v>1</v>
      </c>
      <c r="U180" s="67">
        <f t="shared" si="58"/>
        <v>4.727630152578044E-2</v>
      </c>
      <c r="V180" s="67">
        <f t="shared" si="59"/>
        <v>0.13588071691162251</v>
      </c>
      <c r="W180" s="67">
        <f t="shared" si="56"/>
        <v>2.1294831181877694E-2</v>
      </c>
      <c r="X180" s="67">
        <f t="shared" si="57"/>
        <v>0.10457517551902362</v>
      </c>
      <c r="Y180" s="67">
        <f t="shared" si="54"/>
        <v>1.0444484394421361E-2</v>
      </c>
      <c r="Z180" s="67">
        <f t="shared" si="55"/>
        <v>6.1181386080119138E-2</v>
      </c>
      <c r="AA180" s="67">
        <f t="shared" si="50"/>
        <v>3.5166666666666124E-3</v>
      </c>
      <c r="AB180" s="67">
        <f t="shared" si="51"/>
        <v>5.1311579392909756E-3</v>
      </c>
      <c r="AC180" s="62"/>
      <c r="AD180" s="62">
        <f t="shared" si="60"/>
        <v>0</v>
      </c>
    </row>
    <row r="181" spans="1:30" x14ac:dyDescent="0.2">
      <c r="A181" s="96" t="s">
        <v>180</v>
      </c>
      <c r="B181" s="98">
        <v>100.44710000000001</v>
      </c>
      <c r="C181" s="98">
        <v>101.0017</v>
      </c>
      <c r="D181" s="65">
        <f t="shared" si="42"/>
        <v>956.48945293385748</v>
      </c>
      <c r="E181" s="62">
        <f t="shared" si="52"/>
        <v>-1</v>
      </c>
      <c r="F181" s="65">
        <f t="shared" si="53"/>
        <v>1906.8854742285293</v>
      </c>
      <c r="G181" s="62">
        <f t="shared" si="47"/>
        <v>0</v>
      </c>
      <c r="H181" s="62">
        <f t="shared" si="48"/>
        <v>100</v>
      </c>
      <c r="I181" s="62" t="str">
        <f t="shared" si="49"/>
        <v>2012</v>
      </c>
      <c r="J181" s="62">
        <f t="shared" si="43"/>
        <v>12</v>
      </c>
      <c r="K181" s="66">
        <f>VLOOKUP(I181&amp;J181,CETES!F:G,2,)</f>
        <v>3.2583333333333336E-3</v>
      </c>
      <c r="L181" s="65">
        <v>43705.828125</v>
      </c>
      <c r="M181" s="62">
        <f t="shared" si="44"/>
        <v>100</v>
      </c>
      <c r="N181" s="67">
        <f t="shared" si="45"/>
        <v>4.4756181525978489E-2</v>
      </c>
      <c r="O181" s="67">
        <f t="shared" si="46"/>
        <v>3.5416666666667762E-3</v>
      </c>
      <c r="P181" s="63">
        <v>178</v>
      </c>
      <c r="Q181" s="67">
        <f t="shared" si="63"/>
        <v>6.1332115633654851</v>
      </c>
      <c r="R181" s="67">
        <f t="shared" si="64"/>
        <v>6.4419789978852302</v>
      </c>
      <c r="S181" s="68">
        <f t="shared" si="65"/>
        <v>0.30876743451974509</v>
      </c>
      <c r="T181" s="62">
        <f t="shared" si="66"/>
        <v>1</v>
      </c>
      <c r="U181" s="67">
        <f t="shared" si="58"/>
        <v>4.7171953894916907E-2</v>
      </c>
      <c r="V181" s="67">
        <f t="shared" si="59"/>
        <v>0.17876893270754435</v>
      </c>
      <c r="W181" s="67">
        <f t="shared" si="56"/>
        <v>2.1133722269914834E-2</v>
      </c>
      <c r="X181" s="67">
        <f t="shared" si="57"/>
        <v>8.7221804121682345E-2</v>
      </c>
      <c r="Y181" s="67">
        <f t="shared" si="54"/>
        <v>1.0528397900578801E-2</v>
      </c>
      <c r="Z181" s="67">
        <f t="shared" si="55"/>
        <v>7.1241277201824271E-2</v>
      </c>
      <c r="AA181" s="67">
        <f t="shared" si="50"/>
        <v>3.5416666666667762E-3</v>
      </c>
      <c r="AB181" s="67">
        <f t="shared" si="51"/>
        <v>4.4756181525978489E-2</v>
      </c>
      <c r="AC181" s="62"/>
      <c r="AD181" s="62">
        <f t="shared" si="60"/>
        <v>0</v>
      </c>
    </row>
    <row r="182" spans="1:30" x14ac:dyDescent="0.2">
      <c r="A182" s="96" t="s">
        <v>181</v>
      </c>
      <c r="B182" s="98">
        <v>100.5416</v>
      </c>
      <c r="C182" s="98">
        <v>101.39749999999999</v>
      </c>
      <c r="D182" s="65">
        <f t="shared" si="42"/>
        <v>990.89726364685384</v>
      </c>
      <c r="E182" s="62">
        <f t="shared" si="52"/>
        <v>-1</v>
      </c>
      <c r="F182" s="65">
        <f t="shared" si="53"/>
        <v>1913.0987427320574</v>
      </c>
      <c r="G182" s="62">
        <f t="shared" si="47"/>
        <v>0</v>
      </c>
      <c r="H182" s="62">
        <f t="shared" si="48"/>
        <v>100</v>
      </c>
      <c r="I182" s="62" t="str">
        <f t="shared" si="49"/>
        <v>2013</v>
      </c>
      <c r="J182" s="62">
        <f t="shared" si="43"/>
        <v>1</v>
      </c>
      <c r="K182" s="66">
        <f>VLOOKUP(I182&amp;J182,CETES!F:G,2,)</f>
        <v>3.5250000000000004E-3</v>
      </c>
      <c r="L182" s="65">
        <v>45278.058594000002</v>
      </c>
      <c r="M182" s="62">
        <f t="shared" si="44"/>
        <v>100</v>
      </c>
      <c r="N182" s="67">
        <f t="shared" si="45"/>
        <v>3.5973016333276542E-2</v>
      </c>
      <c r="O182" s="67">
        <f t="shared" si="46"/>
        <v>3.2583333333333631E-3</v>
      </c>
      <c r="P182" s="63">
        <v>179</v>
      </c>
      <c r="Q182" s="67">
        <f t="shared" si="63"/>
        <v>6.6041982498154468</v>
      </c>
      <c r="R182" s="67">
        <f t="shared" si="64"/>
        <v>6.682827782243038</v>
      </c>
      <c r="S182" s="68">
        <f t="shared" si="65"/>
        <v>7.8629532427591187E-2</v>
      </c>
      <c r="T182" s="62">
        <f t="shared" si="66"/>
        <v>1</v>
      </c>
      <c r="U182" s="67">
        <f t="shared" si="58"/>
        <v>4.6815453545261621E-2</v>
      </c>
      <c r="V182" s="67">
        <f t="shared" si="59"/>
        <v>0.20990957813528577</v>
      </c>
      <c r="W182" s="67">
        <f t="shared" si="56"/>
        <v>2.0828468348437879E-2</v>
      </c>
      <c r="X182" s="67">
        <f t="shared" si="57"/>
        <v>0.11236600189322843</v>
      </c>
      <c r="Y182" s="67">
        <f t="shared" si="54"/>
        <v>1.0352160512644648E-2</v>
      </c>
      <c r="Z182" s="67">
        <f t="shared" si="55"/>
        <v>8.7892866152598392E-2</v>
      </c>
      <c r="AA182" s="67">
        <f t="shared" si="50"/>
        <v>3.2583333333333631E-3</v>
      </c>
      <c r="AB182" s="67">
        <f t="shared" si="51"/>
        <v>3.5973016333276542E-2</v>
      </c>
      <c r="AC182" s="62"/>
      <c r="AD182" s="62">
        <f t="shared" si="60"/>
        <v>0</v>
      </c>
    </row>
    <row r="183" spans="1:30" x14ac:dyDescent="0.2">
      <c r="A183" s="96" t="s">
        <v>182</v>
      </c>
      <c r="B183" s="98">
        <v>100.68259999999999</v>
      </c>
      <c r="C183" s="98">
        <v>102.0539</v>
      </c>
      <c r="D183" s="65">
        <f t="shared" si="42"/>
        <v>965.57511330292004</v>
      </c>
      <c r="E183" s="62">
        <f t="shared" si="52"/>
        <v>-1</v>
      </c>
      <c r="F183" s="65">
        <f t="shared" si="53"/>
        <v>1919.8424158001878</v>
      </c>
      <c r="G183" s="62">
        <f t="shared" si="47"/>
        <v>0</v>
      </c>
      <c r="H183" s="62">
        <f t="shared" si="48"/>
        <v>100</v>
      </c>
      <c r="I183" s="62" t="str">
        <f t="shared" si="49"/>
        <v>2013</v>
      </c>
      <c r="J183" s="62">
        <f t="shared" si="43"/>
        <v>2</v>
      </c>
      <c r="K183" s="66">
        <f>VLOOKUP(I183&amp;J183,CETES!F:G,2,)</f>
        <v>3.4416666666666662E-3</v>
      </c>
      <c r="L183" s="65">
        <v>44120.988280999998</v>
      </c>
      <c r="M183" s="62">
        <f t="shared" si="44"/>
        <v>100</v>
      </c>
      <c r="N183" s="67">
        <f t="shared" si="45"/>
        <v>-2.5554768665662975E-2</v>
      </c>
      <c r="O183" s="67">
        <f t="shared" si="46"/>
        <v>3.5250000000000004E-3</v>
      </c>
      <c r="P183" s="63">
        <v>180</v>
      </c>
      <c r="Q183" s="67">
        <f t="shared" si="63"/>
        <v>6.4439921043155444</v>
      </c>
      <c r="R183" s="67">
        <f t="shared" si="64"/>
        <v>6.7454085869805924</v>
      </c>
      <c r="S183" s="68">
        <f t="shared" si="65"/>
        <v>0.30141648266504806</v>
      </c>
      <c r="T183" s="62">
        <f t="shared" si="66"/>
        <v>1</v>
      </c>
      <c r="U183" s="67">
        <f t="shared" si="58"/>
        <v>4.6745915605459043E-2</v>
      </c>
      <c r="V183" s="67">
        <f t="shared" si="59"/>
        <v>0.16670672765412142</v>
      </c>
      <c r="W183" s="67">
        <f t="shared" si="56"/>
        <v>2.0913245612383502E-2</v>
      </c>
      <c r="X183" s="67">
        <f t="shared" si="57"/>
        <v>0.11920708618744946</v>
      </c>
      <c r="Y183" s="67">
        <f t="shared" si="54"/>
        <v>1.0360550608810914E-2</v>
      </c>
      <c r="Z183" s="67">
        <f t="shared" si="55"/>
        <v>5.4680284509767585E-2</v>
      </c>
      <c r="AA183" s="67">
        <f t="shared" si="50"/>
        <v>3.5250000000000004E-3</v>
      </c>
      <c r="AB183" s="67">
        <f t="shared" si="51"/>
        <v>-2.5554768665662975E-2</v>
      </c>
      <c r="AC183" s="62"/>
      <c r="AD183" s="62">
        <f t="shared" si="60"/>
        <v>0</v>
      </c>
    </row>
    <row r="184" spans="1:30" x14ac:dyDescent="0.2">
      <c r="A184" s="96" t="s">
        <v>183</v>
      </c>
      <c r="B184" s="98">
        <v>100.7004</v>
      </c>
      <c r="C184" s="98">
        <v>102.4949</v>
      </c>
      <c r="D184" s="65">
        <f t="shared" si="42"/>
        <v>964.61440866026487</v>
      </c>
      <c r="E184" s="62">
        <f t="shared" si="52"/>
        <v>-1</v>
      </c>
      <c r="F184" s="65">
        <f t="shared" si="53"/>
        <v>1926.4498734479002</v>
      </c>
      <c r="G184" s="62">
        <f t="shared" si="47"/>
        <v>0</v>
      </c>
      <c r="H184" s="62">
        <f t="shared" si="48"/>
        <v>100</v>
      </c>
      <c r="I184" s="62" t="str">
        <f t="shared" si="49"/>
        <v>2013</v>
      </c>
      <c r="J184" s="62">
        <f t="shared" si="43"/>
        <v>3</v>
      </c>
      <c r="K184" s="66">
        <f>VLOOKUP(I184&amp;J184,CETES!F:G,2,)</f>
        <v>3.2916666666666667E-3</v>
      </c>
      <c r="L184" s="65">
        <v>44077.089844000002</v>
      </c>
      <c r="M184" s="62">
        <f t="shared" si="44"/>
        <v>100</v>
      </c>
      <c r="N184" s="67">
        <f t="shared" si="45"/>
        <v>-9.9495588630993392E-4</v>
      </c>
      <c r="O184" s="67">
        <f t="shared" si="46"/>
        <v>3.4416666666667872E-3</v>
      </c>
      <c r="P184" s="63">
        <v>181</v>
      </c>
      <c r="Q184" s="67">
        <f t="shared" si="63"/>
        <v>6.4529705541548985</v>
      </c>
      <c r="R184" s="67">
        <f t="shared" si="64"/>
        <v>6.7891897521930868</v>
      </c>
      <c r="S184" s="68">
        <f t="shared" si="65"/>
        <v>0.33621919803818834</v>
      </c>
      <c r="T184" s="62">
        <f t="shared" si="66"/>
        <v>1</v>
      </c>
      <c r="U184" s="67">
        <f t="shared" si="58"/>
        <v>4.6650301732214183E-2</v>
      </c>
      <c r="V184" s="67">
        <f t="shared" si="59"/>
        <v>0.11527603286636512</v>
      </c>
      <c r="W184" s="67">
        <f t="shared" si="56"/>
        <v>2.0896289033126569E-2</v>
      </c>
      <c r="X184" s="67">
        <f t="shared" si="57"/>
        <v>8.0340999026113691E-2</v>
      </c>
      <c r="Y184" s="67">
        <f t="shared" si="54"/>
        <v>1.0259871126915066E-2</v>
      </c>
      <c r="Z184" s="67">
        <f t="shared" si="55"/>
        <v>8.494558619005721E-3</v>
      </c>
      <c r="AA184" s="67">
        <f t="shared" si="50"/>
        <v>3.4416666666667872E-3</v>
      </c>
      <c r="AB184" s="67">
        <f t="shared" si="51"/>
        <v>-9.9495588631004495E-4</v>
      </c>
      <c r="AC184" s="62"/>
      <c r="AD184" s="62">
        <f t="shared" si="60"/>
        <v>0</v>
      </c>
    </row>
    <row r="185" spans="1:30" x14ac:dyDescent="0.2">
      <c r="A185" s="96" t="s">
        <v>184</v>
      </c>
      <c r="B185" s="98">
        <v>100.57810000000001</v>
      </c>
      <c r="C185" s="98">
        <v>102.4772</v>
      </c>
      <c r="D185" s="65">
        <f t="shared" si="42"/>
        <v>924.92409015244084</v>
      </c>
      <c r="E185" s="62">
        <f t="shared" si="52"/>
        <v>-1</v>
      </c>
      <c r="F185" s="65">
        <f t="shared" si="53"/>
        <v>1932.791104281333</v>
      </c>
      <c r="G185" s="62">
        <f t="shared" si="47"/>
        <v>0</v>
      </c>
      <c r="H185" s="62">
        <f t="shared" si="48"/>
        <v>100</v>
      </c>
      <c r="I185" s="62" t="str">
        <f t="shared" si="49"/>
        <v>2013</v>
      </c>
      <c r="J185" s="62">
        <f t="shared" si="43"/>
        <v>4</v>
      </c>
      <c r="K185" s="66">
        <f>VLOOKUP(I185&amp;J185,CETES!F:G,2,)</f>
        <v>3.133333333333333E-3</v>
      </c>
      <c r="L185" s="65">
        <v>42263.480469000002</v>
      </c>
      <c r="M185" s="62">
        <f t="shared" si="44"/>
        <v>100</v>
      </c>
      <c r="N185" s="67">
        <f t="shared" si="45"/>
        <v>-4.1146304835886882E-2</v>
      </c>
      <c r="O185" s="67">
        <f t="shared" si="46"/>
        <v>3.2916666666666927E-3</v>
      </c>
      <c r="P185" s="63">
        <v>182</v>
      </c>
      <c r="Q185" s="67">
        <f t="shared" si="63"/>
        <v>5.4922058822264184</v>
      </c>
      <c r="R185" s="67">
        <f t="shared" si="64"/>
        <v>6.0995369035388238</v>
      </c>
      <c r="S185" s="68">
        <f t="shared" si="65"/>
        <v>0.60733102131240546</v>
      </c>
      <c r="T185" s="62">
        <f t="shared" si="66"/>
        <v>1</v>
      </c>
      <c r="U185" s="67">
        <f t="shared" si="58"/>
        <v>4.6302678432763811E-2</v>
      </c>
      <c r="V185" s="67">
        <f t="shared" si="59"/>
        <v>7.1018992650971891E-2</v>
      </c>
      <c r="W185" s="67">
        <f t="shared" si="56"/>
        <v>2.0752156912461128E-2</v>
      </c>
      <c r="X185" s="67">
        <f t="shared" si="57"/>
        <v>1.5461800455762953E-2</v>
      </c>
      <c r="Y185" s="67">
        <f t="shared" si="54"/>
        <v>1.0293437086866364E-2</v>
      </c>
      <c r="Z185" s="67">
        <f t="shared" si="55"/>
        <v>-6.657922664112359E-2</v>
      </c>
      <c r="AA185" s="67">
        <f t="shared" si="50"/>
        <v>3.2916666666666927E-3</v>
      </c>
      <c r="AB185" s="67">
        <f t="shared" si="51"/>
        <v>-4.1146304835886882E-2</v>
      </c>
      <c r="AC185" s="62"/>
      <c r="AD185" s="62">
        <f t="shared" si="60"/>
        <v>0</v>
      </c>
    </row>
    <row r="186" spans="1:30" x14ac:dyDescent="0.2">
      <c r="A186" s="96" t="s">
        <v>185</v>
      </c>
      <c r="B186" s="98">
        <v>100.3522</v>
      </c>
      <c r="C186" s="98">
        <v>102.1644</v>
      </c>
      <c r="D186" s="65">
        <f t="shared" si="42"/>
        <v>910.14840471277307</v>
      </c>
      <c r="E186" s="62">
        <f t="shared" si="52"/>
        <v>-1</v>
      </c>
      <c r="F186" s="65">
        <f t="shared" si="53"/>
        <v>1938.8471830747478</v>
      </c>
      <c r="G186" s="62">
        <f t="shared" si="47"/>
        <v>0</v>
      </c>
      <c r="H186" s="62">
        <f t="shared" si="48"/>
        <v>100</v>
      </c>
      <c r="I186" s="62" t="str">
        <f t="shared" si="49"/>
        <v>2013</v>
      </c>
      <c r="J186" s="62">
        <f t="shared" si="43"/>
        <v>5</v>
      </c>
      <c r="K186" s="66">
        <f>VLOOKUP(I186&amp;J186,CETES!F:G,2,)</f>
        <v>3.0916666666666666E-3</v>
      </c>
      <c r="L186" s="65">
        <v>41588.320312999997</v>
      </c>
      <c r="M186" s="62">
        <f t="shared" si="44"/>
        <v>100</v>
      </c>
      <c r="N186" s="67">
        <f t="shared" si="45"/>
        <v>-1.5975024974463015E-2</v>
      </c>
      <c r="O186" s="67">
        <f t="shared" si="46"/>
        <v>3.1333333333334323E-3</v>
      </c>
      <c r="P186" s="63">
        <v>183</v>
      </c>
      <c r="Q186" s="67">
        <f t="shared" si="63"/>
        <v>5.2079716055393384</v>
      </c>
      <c r="R186" s="67">
        <f t="shared" si="64"/>
        <v>5.9205402647306427</v>
      </c>
      <c r="S186" s="68">
        <f t="shared" si="65"/>
        <v>0.7125686591913043</v>
      </c>
      <c r="T186" s="62">
        <f t="shared" si="66"/>
        <v>1</v>
      </c>
      <c r="U186" s="67">
        <f t="shared" si="58"/>
        <v>4.5850891977134767E-2</v>
      </c>
      <c r="V186" s="67">
        <f t="shared" si="59"/>
        <v>9.8100918217799649E-2</v>
      </c>
      <c r="W186" s="67">
        <f t="shared" si="56"/>
        <v>2.0362239794177395E-2</v>
      </c>
      <c r="X186" s="67">
        <f t="shared" si="57"/>
        <v>-5.8613098001065733E-3</v>
      </c>
      <c r="Y186" s="67">
        <f t="shared" si="54"/>
        <v>9.8991287608565237E-3</v>
      </c>
      <c r="Z186" s="67">
        <f t="shared" si="55"/>
        <v>-5.7402793243655714E-2</v>
      </c>
      <c r="AA186" s="67">
        <f t="shared" si="50"/>
        <v>3.1333333333334323E-3</v>
      </c>
      <c r="AB186" s="67">
        <f t="shared" si="51"/>
        <v>-1.5975024974463015E-2</v>
      </c>
      <c r="AC186" s="62"/>
      <c r="AD186" s="62">
        <f t="shared" si="60"/>
        <v>0</v>
      </c>
    </row>
    <row r="187" spans="1:30" x14ac:dyDescent="0.2">
      <c r="A187" s="96" t="s">
        <v>186</v>
      </c>
      <c r="B187" s="98">
        <v>99.92989</v>
      </c>
      <c r="C187" s="98">
        <v>101.8579</v>
      </c>
      <c r="D187" s="65">
        <f t="shared" si="42"/>
        <v>889.02923036391348</v>
      </c>
      <c r="E187" s="62">
        <f t="shared" si="52"/>
        <v>-1</v>
      </c>
      <c r="F187" s="65">
        <f t="shared" si="53"/>
        <v>1944.8414522824205</v>
      </c>
      <c r="G187" s="62">
        <f t="shared" si="47"/>
        <v>0</v>
      </c>
      <c r="H187" s="62">
        <f t="shared" si="48"/>
        <v>100</v>
      </c>
      <c r="I187" s="62" t="str">
        <f t="shared" si="49"/>
        <v>2013</v>
      </c>
      <c r="J187" s="62">
        <f t="shared" si="43"/>
        <v>6</v>
      </c>
      <c r="K187" s="66">
        <f>VLOOKUP(I187&amp;J187,CETES!F:G,2,)</f>
        <v>3.1833333333333332E-3</v>
      </c>
      <c r="L187" s="65">
        <v>40623.300780999998</v>
      </c>
      <c r="M187" s="62">
        <f t="shared" si="44"/>
        <v>100</v>
      </c>
      <c r="N187" s="67">
        <f t="shared" si="45"/>
        <v>-2.3204099726488514E-2</v>
      </c>
      <c r="O187" s="67">
        <f t="shared" si="46"/>
        <v>3.0916666666667147E-3</v>
      </c>
      <c r="P187" s="63">
        <v>184</v>
      </c>
      <c r="Q187" s="67">
        <f t="shared" ref="Q187:Q218" si="67">D187/D67-1</f>
        <v>4.7580945449399508</v>
      </c>
      <c r="R187" s="67">
        <f t="shared" ref="R187:R218" si="68">F187/F67-1</f>
        <v>5.5918279529404415</v>
      </c>
      <c r="S187" s="68">
        <f t="shared" si="65"/>
        <v>0.83373340800049078</v>
      </c>
      <c r="T187" s="62">
        <f t="shared" si="66"/>
        <v>1</v>
      </c>
      <c r="U187" s="67">
        <f t="shared" si="58"/>
        <v>4.5312478458393368E-2</v>
      </c>
      <c r="V187" s="67">
        <f t="shared" si="59"/>
        <v>1.0541162569415619E-2</v>
      </c>
      <c r="W187" s="67">
        <f t="shared" si="56"/>
        <v>1.990469724944921E-2</v>
      </c>
      <c r="X187" s="67">
        <f t="shared" si="57"/>
        <v>-7.0528976940646859E-2</v>
      </c>
      <c r="Y187" s="67">
        <f t="shared" si="54"/>
        <v>9.5468764009953855E-3</v>
      </c>
      <c r="Z187" s="67">
        <f t="shared" si="55"/>
        <v>-7.8357919618192606E-2</v>
      </c>
      <c r="AA187" s="67">
        <f t="shared" si="50"/>
        <v>3.0916666666667147E-3</v>
      </c>
      <c r="AB187" s="67">
        <f t="shared" si="51"/>
        <v>-2.3204099726488514E-2</v>
      </c>
      <c r="AC187" s="62"/>
      <c r="AD187" s="62">
        <f t="shared" si="60"/>
        <v>1</v>
      </c>
    </row>
    <row r="188" spans="1:30" x14ac:dyDescent="0.2">
      <c r="A188" s="96" t="s">
        <v>187</v>
      </c>
      <c r="B188" s="98">
        <v>99.402569999999997</v>
      </c>
      <c r="C188" s="98">
        <v>101.5954</v>
      </c>
      <c r="D188" s="65">
        <f t="shared" si="42"/>
        <v>893.72521079027274</v>
      </c>
      <c r="E188" s="62">
        <f t="shared" si="52"/>
        <v>-1</v>
      </c>
      <c r="F188" s="65">
        <f t="shared" si="53"/>
        <v>1951.0325309055195</v>
      </c>
      <c r="G188" s="62">
        <f t="shared" si="47"/>
        <v>0</v>
      </c>
      <c r="H188" s="62">
        <f t="shared" si="48"/>
        <v>100</v>
      </c>
      <c r="I188" s="62" t="str">
        <f t="shared" si="49"/>
        <v>2013</v>
      </c>
      <c r="J188" s="62">
        <f t="shared" si="43"/>
        <v>7</v>
      </c>
      <c r="K188" s="66">
        <f>VLOOKUP(I188&amp;J188,CETES!F:G,2,)</f>
        <v>3.2499999999999999E-3</v>
      </c>
      <c r="L188" s="65">
        <v>40837.878905999998</v>
      </c>
      <c r="M188" s="62">
        <f t="shared" si="44"/>
        <v>100</v>
      </c>
      <c r="N188" s="67">
        <f t="shared" si="45"/>
        <v>5.2821440127868158E-3</v>
      </c>
      <c r="O188" s="67">
        <f t="shared" si="46"/>
        <v>3.1833333333333158E-3</v>
      </c>
      <c r="P188" s="63">
        <v>185</v>
      </c>
      <c r="Q188" s="67">
        <f t="shared" si="67"/>
        <v>4.5523441494387678</v>
      </c>
      <c r="R188" s="67">
        <f t="shared" si="68"/>
        <v>5.343015737770858</v>
      </c>
      <c r="S188" s="68">
        <f t="shared" si="65"/>
        <v>0.79067158833209028</v>
      </c>
      <c r="T188" s="62">
        <f t="shared" si="66"/>
        <v>1</v>
      </c>
      <c r="U188" s="67">
        <f t="shared" si="58"/>
        <v>4.4774391267130786E-2</v>
      </c>
      <c r="V188" s="67">
        <f t="shared" si="59"/>
        <v>3.2821524394315293E-3</v>
      </c>
      <c r="W188" s="67">
        <f t="shared" si="56"/>
        <v>1.9828452826898824E-2</v>
      </c>
      <c r="X188" s="67">
        <f t="shared" si="57"/>
        <v>-9.8064710057784832E-2</v>
      </c>
      <c r="Y188" s="67">
        <f t="shared" si="54"/>
        <v>9.4378676432129716E-3</v>
      </c>
      <c r="Z188" s="67">
        <f t="shared" si="55"/>
        <v>-3.3731286377270187E-2</v>
      </c>
      <c r="AA188" s="67">
        <f t="shared" si="50"/>
        <v>3.1833333333333158E-3</v>
      </c>
      <c r="AB188" s="67">
        <f t="shared" si="51"/>
        <v>5.2821440127868158E-3</v>
      </c>
      <c r="AC188" s="62"/>
      <c r="AD188" s="62">
        <f t="shared" si="60"/>
        <v>1</v>
      </c>
    </row>
    <row r="189" spans="1:30" x14ac:dyDescent="0.2">
      <c r="A189" s="96" t="s">
        <v>188</v>
      </c>
      <c r="B189" s="98">
        <v>98.984120000000004</v>
      </c>
      <c r="C189" s="98">
        <v>101.3313</v>
      </c>
      <c r="D189" s="65">
        <f t="shared" si="42"/>
        <v>864.27916008652335</v>
      </c>
      <c r="E189" s="62">
        <f t="shared" si="52"/>
        <v>-1</v>
      </c>
      <c r="F189" s="65">
        <f t="shared" si="53"/>
        <v>1957.3733866309624</v>
      </c>
      <c r="G189" s="62">
        <f t="shared" si="47"/>
        <v>0</v>
      </c>
      <c r="H189" s="62">
        <f t="shared" si="48"/>
        <v>100</v>
      </c>
      <c r="I189" s="62" t="str">
        <f t="shared" si="49"/>
        <v>2013</v>
      </c>
      <c r="J189" s="62">
        <f t="shared" si="43"/>
        <v>8</v>
      </c>
      <c r="K189" s="66">
        <f>VLOOKUP(I189&amp;J189,CETES!F:G,2,)</f>
        <v>3.1916666666666669E-3</v>
      </c>
      <c r="L189" s="65">
        <v>39492.371094000002</v>
      </c>
      <c r="M189" s="62">
        <f t="shared" si="44"/>
        <v>100</v>
      </c>
      <c r="N189" s="67">
        <f t="shared" si="45"/>
        <v>-3.2947543997009832E-2</v>
      </c>
      <c r="O189" s="67">
        <f t="shared" si="46"/>
        <v>3.2499999999999751E-3</v>
      </c>
      <c r="P189" s="63">
        <v>186</v>
      </c>
      <c r="Q189" s="67">
        <f t="shared" si="67"/>
        <v>4.2022377236109421</v>
      </c>
      <c r="R189" s="67">
        <f t="shared" si="68"/>
        <v>5.1655062463669035</v>
      </c>
      <c r="S189" s="68">
        <f t="shared" si="65"/>
        <v>0.96326852275596142</v>
      </c>
      <c r="T189" s="62">
        <f t="shared" si="66"/>
        <v>1</v>
      </c>
      <c r="U189" s="67">
        <f t="shared" si="58"/>
        <v>4.4453394709241811E-2</v>
      </c>
      <c r="V189" s="67">
        <f t="shared" si="59"/>
        <v>1.7940055477698724E-3</v>
      </c>
      <c r="W189" s="67">
        <f t="shared" si="56"/>
        <v>1.9548985126017104E-2</v>
      </c>
      <c r="X189" s="67">
        <f t="shared" si="57"/>
        <v>-0.10490737781123627</v>
      </c>
      <c r="Y189" s="67">
        <f t="shared" si="54"/>
        <v>9.55526754142344E-3</v>
      </c>
      <c r="Z189" s="67">
        <f t="shared" si="55"/>
        <v>-5.0397544388077309E-2</v>
      </c>
      <c r="AA189" s="67">
        <f t="shared" si="50"/>
        <v>3.2499999999999751E-3</v>
      </c>
      <c r="AB189" s="67">
        <f t="shared" si="51"/>
        <v>-3.2947543997009832E-2</v>
      </c>
      <c r="AC189" s="62"/>
      <c r="AD189" s="62">
        <f t="shared" si="60"/>
        <v>1</v>
      </c>
    </row>
    <row r="190" spans="1:30" x14ac:dyDescent="0.2">
      <c r="A190" s="96" t="s">
        <v>189</v>
      </c>
      <c r="B190" s="98">
        <v>98.754329999999996</v>
      </c>
      <c r="C190" s="98">
        <v>100.9967</v>
      </c>
      <c r="D190" s="65">
        <f t="shared" si="42"/>
        <v>879.44218783326846</v>
      </c>
      <c r="E190" s="62">
        <f t="shared" si="52"/>
        <v>-1</v>
      </c>
      <c r="F190" s="65">
        <f t="shared" si="53"/>
        <v>1963.6206700232929</v>
      </c>
      <c r="G190" s="62">
        <f t="shared" si="47"/>
        <v>0</v>
      </c>
      <c r="H190" s="62">
        <f t="shared" si="48"/>
        <v>100</v>
      </c>
      <c r="I190" s="62" t="str">
        <f t="shared" si="49"/>
        <v>2013</v>
      </c>
      <c r="J190" s="62">
        <f t="shared" si="43"/>
        <v>9</v>
      </c>
      <c r="K190" s="66">
        <f>VLOOKUP(I190&amp;J190,CETES!F:G,2,)</f>
        <v>2.9166666666666668E-3</v>
      </c>
      <c r="L190" s="65">
        <v>40185.230469000002</v>
      </c>
      <c r="M190" s="62">
        <f t="shared" si="44"/>
        <v>100</v>
      </c>
      <c r="N190" s="67">
        <f t="shared" si="45"/>
        <v>1.7544132089482689E-2</v>
      </c>
      <c r="O190" s="67">
        <f t="shared" si="46"/>
        <v>3.1916666666667037E-3</v>
      </c>
      <c r="P190" s="63">
        <v>187</v>
      </c>
      <c r="Q190" s="67">
        <f t="shared" si="67"/>
        <v>4.1371471159712749</v>
      </c>
      <c r="R190" s="67">
        <f t="shared" si="68"/>
        <v>5.0024867889650793</v>
      </c>
      <c r="S190" s="68">
        <f t="shared" si="65"/>
        <v>0.86533967299380432</v>
      </c>
      <c r="T190" s="62">
        <f t="shared" si="66"/>
        <v>1</v>
      </c>
      <c r="U190" s="67">
        <f t="shared" si="58"/>
        <v>4.4193176943375434E-2</v>
      </c>
      <c r="V190" s="67">
        <f t="shared" si="59"/>
        <v>-1.5049492046177115E-2</v>
      </c>
      <c r="W190" s="67">
        <f t="shared" si="56"/>
        <v>1.929497210787301E-2</v>
      </c>
      <c r="X190" s="67">
        <f t="shared" si="57"/>
        <v>-8.8296650000584842E-2</v>
      </c>
      <c r="Y190" s="67">
        <f t="shared" si="54"/>
        <v>9.6559119093402312E-3</v>
      </c>
      <c r="Z190" s="67">
        <f t="shared" si="55"/>
        <v>-1.0783720268365937E-2</v>
      </c>
      <c r="AA190" s="67">
        <f t="shared" si="50"/>
        <v>3.1916666666667037E-3</v>
      </c>
      <c r="AB190" s="67">
        <f t="shared" si="51"/>
        <v>1.7544132089482689E-2</v>
      </c>
      <c r="AC190" s="62"/>
      <c r="AD190" s="62">
        <f t="shared" si="60"/>
        <v>1</v>
      </c>
    </row>
    <row r="191" spans="1:30" x14ac:dyDescent="0.2">
      <c r="A191" s="96" t="s">
        <v>190</v>
      </c>
      <c r="B191" s="98">
        <v>98.646950000000004</v>
      </c>
      <c r="C191" s="98">
        <v>100.6383</v>
      </c>
      <c r="D191" s="65">
        <f t="shared" si="42"/>
        <v>898.11899413832532</v>
      </c>
      <c r="E191" s="62">
        <f t="shared" si="52"/>
        <v>-1</v>
      </c>
      <c r="F191" s="65">
        <f t="shared" si="53"/>
        <v>1969.3478969775274</v>
      </c>
      <c r="G191" s="62">
        <f t="shared" si="47"/>
        <v>0</v>
      </c>
      <c r="H191" s="62">
        <f t="shared" si="48"/>
        <v>100</v>
      </c>
      <c r="I191" s="62" t="str">
        <f t="shared" si="49"/>
        <v>2013</v>
      </c>
      <c r="J191" s="62">
        <f t="shared" si="43"/>
        <v>10</v>
      </c>
      <c r="K191" s="66">
        <f>VLOOKUP(I191&amp;J191,CETES!F:G,2,)</f>
        <v>2.8166666666666665E-3</v>
      </c>
      <c r="L191" s="65">
        <v>41038.648437999997</v>
      </c>
      <c r="M191" s="62">
        <f t="shared" si="44"/>
        <v>100</v>
      </c>
      <c r="N191" s="67">
        <f t="shared" si="45"/>
        <v>2.1237105250854427E-2</v>
      </c>
      <c r="O191" s="67">
        <f t="shared" si="46"/>
        <v>2.9166666666666785E-3</v>
      </c>
      <c r="P191" s="63">
        <v>188</v>
      </c>
      <c r="Q191" s="67">
        <f t="shared" si="67"/>
        <v>4.0885943090046144</v>
      </c>
      <c r="R191" s="67">
        <f t="shared" si="68"/>
        <v>4.8390917624542533</v>
      </c>
      <c r="S191" s="68">
        <f t="shared" si="65"/>
        <v>0.75049745344963892</v>
      </c>
      <c r="T191" s="62">
        <f t="shared" si="66"/>
        <v>1</v>
      </c>
      <c r="U191" s="67">
        <f t="shared" si="58"/>
        <v>4.3629521613878897E-2</v>
      </c>
      <c r="V191" s="67">
        <f t="shared" si="59"/>
        <v>-1.3967156309107609E-2</v>
      </c>
      <c r="W191" s="67">
        <f t="shared" si="56"/>
        <v>1.8913990557602123E-2</v>
      </c>
      <c r="X191" s="67">
        <f t="shared" si="57"/>
        <v>-2.898086048304549E-2</v>
      </c>
      <c r="Y191" s="67">
        <f t="shared" si="54"/>
        <v>9.3875246987846772E-3</v>
      </c>
      <c r="Z191" s="67">
        <f t="shared" si="55"/>
        <v>4.9162575867891523E-3</v>
      </c>
      <c r="AA191" s="67">
        <f t="shared" si="50"/>
        <v>2.9166666666666785E-3</v>
      </c>
      <c r="AB191" s="67">
        <f t="shared" si="51"/>
        <v>2.1237105250854427E-2</v>
      </c>
      <c r="AC191" s="62"/>
      <c r="AD191" s="62">
        <f t="shared" si="60"/>
        <v>1</v>
      </c>
    </row>
    <row r="192" spans="1:30" x14ac:dyDescent="0.2">
      <c r="A192" s="96" t="s">
        <v>191</v>
      </c>
      <c r="B192" s="98">
        <v>98.626170000000002</v>
      </c>
      <c r="C192" s="98">
        <v>100.2341</v>
      </c>
      <c r="D192" s="65">
        <f t="shared" si="42"/>
        <v>930.08118828466729</v>
      </c>
      <c r="E192" s="62">
        <f t="shared" si="52"/>
        <v>-1</v>
      </c>
      <c r="F192" s="65">
        <f t="shared" si="53"/>
        <v>1974.8948935540141</v>
      </c>
      <c r="G192" s="62">
        <f t="shared" si="47"/>
        <v>0</v>
      </c>
      <c r="H192" s="62">
        <f t="shared" si="48"/>
        <v>100</v>
      </c>
      <c r="I192" s="62" t="str">
        <f t="shared" si="49"/>
        <v>2013</v>
      </c>
      <c r="J192" s="62">
        <f t="shared" si="43"/>
        <v>11</v>
      </c>
      <c r="K192" s="66">
        <f>VLOOKUP(I192&amp;J192,CETES!F:G,2,)</f>
        <v>2.8333333333333335E-3</v>
      </c>
      <c r="L192" s="65">
        <v>42499.128905999998</v>
      </c>
      <c r="M192" s="62">
        <f t="shared" si="44"/>
        <v>100</v>
      </c>
      <c r="N192" s="67">
        <f t="shared" si="45"/>
        <v>3.5587928052904783E-2</v>
      </c>
      <c r="O192" s="67">
        <f t="shared" si="46"/>
        <v>2.8166666666666895E-3</v>
      </c>
      <c r="P192" s="63">
        <v>189</v>
      </c>
      <c r="Q192" s="67">
        <f t="shared" si="67"/>
        <v>3.9680549344883946</v>
      </c>
      <c r="R192" s="67">
        <f t="shared" si="68"/>
        <v>4.5203730363213221</v>
      </c>
      <c r="S192" s="68">
        <f t="shared" si="65"/>
        <v>0.55231810183292751</v>
      </c>
      <c r="T192" s="62">
        <f t="shared" si="66"/>
        <v>1</v>
      </c>
      <c r="U192" s="67">
        <f t="shared" si="58"/>
        <v>4.2988152110843947E-2</v>
      </c>
      <c r="V192" s="67">
        <f t="shared" si="59"/>
        <v>1.5910910257186606E-2</v>
      </c>
      <c r="W192" s="67">
        <f t="shared" si="56"/>
        <v>1.8592342291824826E-2</v>
      </c>
      <c r="X192" s="67">
        <f t="shared" si="57"/>
        <v>2.1900586177684422E-2</v>
      </c>
      <c r="Y192" s="67">
        <f t="shared" si="54"/>
        <v>8.9515403870947807E-3</v>
      </c>
      <c r="Z192" s="67">
        <f t="shared" si="55"/>
        <v>7.6135155441624303E-2</v>
      </c>
      <c r="AA192" s="67">
        <f t="shared" si="50"/>
        <v>2.8166666666666895E-3</v>
      </c>
      <c r="AB192" s="67">
        <f t="shared" si="51"/>
        <v>3.5587928052904783E-2</v>
      </c>
      <c r="AC192" s="62"/>
      <c r="AD192" s="62">
        <f t="shared" si="60"/>
        <v>1</v>
      </c>
    </row>
    <row r="193" spans="1:30" x14ac:dyDescent="0.2">
      <c r="A193" s="96" t="s">
        <v>192</v>
      </c>
      <c r="B193" s="98">
        <v>98.695300000000003</v>
      </c>
      <c r="C193" s="98">
        <v>99.865750000000006</v>
      </c>
      <c r="D193" s="65">
        <f t="shared" si="42"/>
        <v>935.07004771673905</v>
      </c>
      <c r="E193" s="62">
        <f t="shared" si="52"/>
        <v>-1</v>
      </c>
      <c r="F193" s="65">
        <f t="shared" si="53"/>
        <v>1980.4904290857505</v>
      </c>
      <c r="G193" s="62">
        <f t="shared" si="47"/>
        <v>0</v>
      </c>
      <c r="H193" s="62">
        <f t="shared" si="48"/>
        <v>100</v>
      </c>
      <c r="I193" s="62" t="str">
        <f t="shared" si="49"/>
        <v>2013</v>
      </c>
      <c r="J193" s="62">
        <f t="shared" si="43"/>
        <v>12</v>
      </c>
      <c r="K193" s="66">
        <f>VLOOKUP(I193&amp;J193,CETES!F:G,2,)</f>
        <v>2.65E-3</v>
      </c>
      <c r="L193" s="65">
        <v>42727.089844000002</v>
      </c>
      <c r="M193" s="62">
        <f t="shared" si="44"/>
        <v>100</v>
      </c>
      <c r="N193" s="67">
        <f t="shared" si="45"/>
        <v>5.3638967166647067E-3</v>
      </c>
      <c r="O193" s="67">
        <f t="shared" si="46"/>
        <v>2.8333333333334654E-3</v>
      </c>
      <c r="P193" s="63">
        <v>190</v>
      </c>
      <c r="Q193" s="67">
        <f t="shared" si="67"/>
        <v>3.8579565991961484</v>
      </c>
      <c r="R193" s="67">
        <f t="shared" si="68"/>
        <v>4.3844474498738464</v>
      </c>
      <c r="S193" s="68">
        <f t="shared" si="65"/>
        <v>0.52649085067769796</v>
      </c>
      <c r="T193" s="62">
        <f t="shared" si="66"/>
        <v>1</v>
      </c>
      <c r="U193" s="67">
        <f t="shared" si="58"/>
        <v>4.2277941115568485E-2</v>
      </c>
      <c r="V193" s="67">
        <f t="shared" si="59"/>
        <v>-2.2393770418919323E-2</v>
      </c>
      <c r="W193" s="67">
        <f t="shared" si="56"/>
        <v>1.8330016959219542E-2</v>
      </c>
      <c r="X193" s="67">
        <f t="shared" si="57"/>
        <v>5.178774305764855E-2</v>
      </c>
      <c r="Y193" s="67">
        <f t="shared" si="54"/>
        <v>8.5911496655093345E-3</v>
      </c>
      <c r="Z193" s="67">
        <f t="shared" si="55"/>
        <v>6.3253572154099214E-2</v>
      </c>
      <c r="AA193" s="67">
        <f t="shared" si="50"/>
        <v>2.8333333333334654E-3</v>
      </c>
      <c r="AB193" s="67">
        <f t="shared" si="51"/>
        <v>5.3638967166647067E-3</v>
      </c>
      <c r="AC193" s="62"/>
      <c r="AD193" s="62">
        <f t="shared" si="60"/>
        <v>1</v>
      </c>
    </row>
    <row r="194" spans="1:30" x14ac:dyDescent="0.2">
      <c r="A194" s="96" t="s">
        <v>193</v>
      </c>
      <c r="B194" s="98">
        <v>98.746030000000005</v>
      </c>
      <c r="C194" s="98">
        <v>99.788129999999995</v>
      </c>
      <c r="D194" s="65">
        <f t="shared" si="42"/>
        <v>894.64154761563316</v>
      </c>
      <c r="E194" s="62">
        <f t="shared" si="52"/>
        <v>-1</v>
      </c>
      <c r="F194" s="65">
        <f t="shared" si="53"/>
        <v>1985.7387287228278</v>
      </c>
      <c r="G194" s="62">
        <f t="shared" si="47"/>
        <v>0</v>
      </c>
      <c r="H194" s="62">
        <f t="shared" si="48"/>
        <v>100</v>
      </c>
      <c r="I194" s="62" t="str">
        <f t="shared" si="49"/>
        <v>2014</v>
      </c>
      <c r="J194" s="62">
        <f t="shared" si="43"/>
        <v>1</v>
      </c>
      <c r="K194" s="66">
        <f>VLOOKUP(I194&amp;J194,CETES!F:G,2,)</f>
        <v>2.65E-3</v>
      </c>
      <c r="L194" s="65">
        <v>40879.75</v>
      </c>
      <c r="M194" s="62">
        <f t="shared" si="44"/>
        <v>100</v>
      </c>
      <c r="N194" s="67">
        <f t="shared" si="45"/>
        <v>-4.3235798430101058E-2</v>
      </c>
      <c r="O194" s="67">
        <f t="shared" si="46"/>
        <v>2.6500000000000412E-3</v>
      </c>
      <c r="P194" s="63">
        <v>191</v>
      </c>
      <c r="Q194" s="67">
        <f t="shared" si="67"/>
        <v>3.3356399650659831</v>
      </c>
      <c r="R194" s="67">
        <f t="shared" si="68"/>
        <v>4.0359935355851615</v>
      </c>
      <c r="S194" s="68">
        <f t="shared" si="65"/>
        <v>0.70035357051917835</v>
      </c>
      <c r="T194" s="62">
        <f t="shared" si="66"/>
        <v>1</v>
      </c>
      <c r="U194" s="67">
        <f t="shared" si="58"/>
        <v>4.1351856501083306E-2</v>
      </c>
      <c r="V194" s="67">
        <f t="shared" si="59"/>
        <v>-9.7139955434901171E-2</v>
      </c>
      <c r="W194" s="67">
        <f t="shared" si="56"/>
        <v>1.7788631028720081E-2</v>
      </c>
      <c r="X194" s="67">
        <f t="shared" si="57"/>
        <v>1.0253004103464303E-3</v>
      </c>
      <c r="Y194" s="67">
        <f t="shared" si="54"/>
        <v>8.3229742040278332E-3</v>
      </c>
      <c r="Z194" s="67">
        <f t="shared" si="55"/>
        <v>-3.871921811461565E-3</v>
      </c>
      <c r="AA194" s="67">
        <f t="shared" si="50"/>
        <v>2.6500000000000412E-3</v>
      </c>
      <c r="AB194" s="67">
        <f t="shared" si="51"/>
        <v>-4.3235798430101058E-2</v>
      </c>
      <c r="AC194" s="62"/>
      <c r="AD194" s="62">
        <f t="shared" si="60"/>
        <v>1</v>
      </c>
    </row>
    <row r="195" spans="1:30" x14ac:dyDescent="0.2">
      <c r="A195" s="96" t="s">
        <v>194</v>
      </c>
      <c r="B195" s="98">
        <v>98.726579999999998</v>
      </c>
      <c r="C195" s="98">
        <v>99.894810000000007</v>
      </c>
      <c r="D195" s="65">
        <f t="shared" ref="D195:D253" si="69">D194*(L195/L194)</f>
        <v>848.75238448762116</v>
      </c>
      <c r="E195" s="62">
        <f t="shared" si="52"/>
        <v>-1</v>
      </c>
      <c r="F195" s="65">
        <f t="shared" si="53"/>
        <v>1991.0009363539432</v>
      </c>
      <c r="G195" s="62">
        <f t="shared" si="47"/>
        <v>0</v>
      </c>
      <c r="H195" s="62">
        <f t="shared" si="48"/>
        <v>100</v>
      </c>
      <c r="I195" s="62" t="str">
        <f t="shared" si="49"/>
        <v>2014</v>
      </c>
      <c r="J195" s="62">
        <f t="shared" ref="J195:J253" si="70">VLOOKUP(LEFT(A195,3),$AE$2:$AF$13,2,)</f>
        <v>2</v>
      </c>
      <c r="K195" s="66">
        <f>VLOOKUP(I195&amp;J195,CETES!F:G,2,)</f>
        <v>2.6250000000000002E-3</v>
      </c>
      <c r="L195" s="65">
        <v>38782.890625</v>
      </c>
      <c r="M195" s="62">
        <f t="shared" ref="M195:M253" si="71">G195+H195</f>
        <v>100</v>
      </c>
      <c r="N195" s="67">
        <f t="shared" ref="N195:N253" si="72">D195/D194-1</f>
        <v>-5.1293351231355366E-2</v>
      </c>
      <c r="O195" s="67">
        <f t="shared" ref="O195:O253" si="73">F195/F194-1</f>
        <v>2.6500000000000412E-3</v>
      </c>
      <c r="P195" s="63">
        <v>192</v>
      </c>
      <c r="Q195" s="67">
        <f t="shared" si="67"/>
        <v>2.8814719451837578</v>
      </c>
      <c r="R195" s="67">
        <f t="shared" si="68"/>
        <v>3.7648125337931475</v>
      </c>
      <c r="S195" s="68">
        <f t="shared" si="65"/>
        <v>0.88334058860938969</v>
      </c>
      <c r="T195" s="62">
        <f t="shared" si="66"/>
        <v>1</v>
      </c>
      <c r="U195" s="67">
        <f t="shared" si="58"/>
        <v>4.0720424869777005E-2</v>
      </c>
      <c r="V195" s="67">
        <f t="shared" si="59"/>
        <v>-0.12098771727420177</v>
      </c>
      <c r="W195" s="67">
        <f t="shared" si="56"/>
        <v>1.7179936108593363E-2</v>
      </c>
      <c r="X195" s="67">
        <f t="shared" si="57"/>
        <v>-1.7965000564572176E-2</v>
      </c>
      <c r="Y195" s="67">
        <f t="shared" si="54"/>
        <v>8.1553923970834052E-3</v>
      </c>
      <c r="Z195" s="67">
        <f t="shared" si="55"/>
        <v>-8.7442692983651815E-2</v>
      </c>
      <c r="AA195" s="67">
        <f t="shared" si="50"/>
        <v>2.6500000000000412E-3</v>
      </c>
      <c r="AB195" s="67">
        <f t="shared" si="51"/>
        <v>-5.1293351231355366E-2</v>
      </c>
      <c r="AC195" s="62"/>
      <c r="AD195" s="62">
        <f t="shared" si="60"/>
        <v>1</v>
      </c>
    </row>
    <row r="196" spans="1:30" x14ac:dyDescent="0.2">
      <c r="A196" s="96" t="s">
        <v>195</v>
      </c>
      <c r="B196" s="98">
        <v>98.656769999999995</v>
      </c>
      <c r="C196" s="98">
        <v>100.06950000000001</v>
      </c>
      <c r="D196" s="65">
        <f t="shared" si="69"/>
        <v>885.49048957807804</v>
      </c>
      <c r="E196" s="62">
        <f t="shared" si="52"/>
        <v>-1</v>
      </c>
      <c r="F196" s="65">
        <f t="shared" si="53"/>
        <v>1996.2273138118724</v>
      </c>
      <c r="G196" s="62">
        <f t="shared" ref="G196:G253" si="74">IF(AND(E196&gt;0,G195&lt;100,G195&gt;=0),G195+$M$1,IF(E196&gt;0,100,100-H196))</f>
        <v>0</v>
      </c>
      <c r="H196" s="62">
        <f t="shared" ref="H196:H253" si="75">IF(AND(E196&lt;0,H195&lt;100),H195+$M$1,IF(E196&lt;0,100,100-G196))</f>
        <v>100</v>
      </c>
      <c r="I196" s="62" t="str">
        <f t="shared" ref="I196:I253" si="76">RIGHT(A196,4)</f>
        <v>2014</v>
      </c>
      <c r="J196" s="62">
        <f t="shared" si="70"/>
        <v>3</v>
      </c>
      <c r="K196" s="66">
        <f>VLOOKUP(I196&amp;J196,CETES!F:G,2,)</f>
        <v>2.6583333333333333E-3</v>
      </c>
      <c r="L196" s="65">
        <v>40461.601562999997</v>
      </c>
      <c r="M196" s="62">
        <f t="shared" si="71"/>
        <v>100</v>
      </c>
      <c r="N196" s="67">
        <f t="shared" si="72"/>
        <v>4.3284832846313792E-2</v>
      </c>
      <c r="O196" s="67">
        <f t="shared" si="73"/>
        <v>2.6250000000000995E-3</v>
      </c>
      <c r="P196" s="63">
        <v>193</v>
      </c>
      <c r="Q196" s="67">
        <f t="shared" si="67"/>
        <v>2.8470740730211586</v>
      </c>
      <c r="R196" s="67">
        <f t="shared" si="68"/>
        <v>3.5385335593058445</v>
      </c>
      <c r="S196" s="68">
        <f t="shared" si="65"/>
        <v>0.6914594862846859</v>
      </c>
      <c r="T196" s="62">
        <f t="shared" si="66"/>
        <v>1</v>
      </c>
      <c r="U196" s="67">
        <f t="shared" si="58"/>
        <v>3.9787066575382113E-2</v>
      </c>
      <c r="V196" s="67">
        <f t="shared" si="59"/>
        <v>-8.2026474383770198E-2</v>
      </c>
      <c r="W196" s="67">
        <f t="shared" si="56"/>
        <v>1.6605367974758867E-2</v>
      </c>
      <c r="X196" s="67">
        <f t="shared" si="57"/>
        <v>6.8774296121854039E-3</v>
      </c>
      <c r="Y196" s="67">
        <f t="shared" si="54"/>
        <v>7.9459534340624582E-3</v>
      </c>
      <c r="Z196" s="67">
        <f t="shared" si="55"/>
        <v>-5.3022293099564743E-2</v>
      </c>
      <c r="AA196" s="67">
        <f t="shared" ref="AA196:AA253" si="77">F196/F195-1</f>
        <v>2.6250000000000995E-3</v>
      </c>
      <c r="AB196" s="67">
        <f t="shared" ref="AB196:AB253" si="78">L196/L195-1</f>
        <v>4.3284832846313792E-2</v>
      </c>
      <c r="AC196" s="62"/>
      <c r="AD196" s="62">
        <f t="shared" si="60"/>
        <v>1</v>
      </c>
    </row>
    <row r="197" spans="1:30" x14ac:dyDescent="0.2">
      <c r="A197" s="96" t="s">
        <v>196</v>
      </c>
      <c r="B197" s="98">
        <v>98.621880000000004</v>
      </c>
      <c r="C197" s="98">
        <v>100.129</v>
      </c>
      <c r="D197" s="65">
        <f t="shared" si="69"/>
        <v>890.96072716640128</v>
      </c>
      <c r="E197" s="62">
        <f t="shared" ref="E197:E253" si="79">IF(B197&lt;C197,-1,1)</f>
        <v>-1</v>
      </c>
      <c r="F197" s="65">
        <f t="shared" ref="F197:F253" si="80">F196+F196*G196/100*(D197/D196-1)+F196*H196/100*K196</f>
        <v>2001.5339514210889</v>
      </c>
      <c r="G197" s="62">
        <f t="shared" si="74"/>
        <v>0</v>
      </c>
      <c r="H197" s="62">
        <f t="shared" si="75"/>
        <v>100</v>
      </c>
      <c r="I197" s="62" t="str">
        <f t="shared" si="76"/>
        <v>2014</v>
      </c>
      <c r="J197" s="62">
        <f t="shared" si="70"/>
        <v>4</v>
      </c>
      <c r="K197" s="66">
        <f>VLOOKUP(I197&amp;J197,CETES!F:G,2,)</f>
        <v>2.7083333333333334E-3</v>
      </c>
      <c r="L197" s="65">
        <v>40711.558594000002</v>
      </c>
      <c r="M197" s="62">
        <f t="shared" si="71"/>
        <v>100</v>
      </c>
      <c r="N197" s="67">
        <f t="shared" si="72"/>
        <v>6.1776356185707648E-3</v>
      </c>
      <c r="O197" s="67">
        <f t="shared" si="73"/>
        <v>2.6583333333332071E-3</v>
      </c>
      <c r="P197" s="63">
        <v>194</v>
      </c>
      <c r="Q197" s="67">
        <f t="shared" si="67"/>
        <v>3.0923830984123519</v>
      </c>
      <c r="R197" s="67">
        <f t="shared" si="68"/>
        <v>3.8110469231130999</v>
      </c>
      <c r="S197" s="68">
        <f t="shared" si="65"/>
        <v>0.71866382470074797</v>
      </c>
      <c r="T197" s="62">
        <f t="shared" si="66"/>
        <v>1</v>
      </c>
      <c r="U197" s="67">
        <f t="shared" si="58"/>
        <v>3.8975360328896258E-2</v>
      </c>
      <c r="V197" s="67">
        <f t="shared" si="59"/>
        <v>-3.6720162603227302E-2</v>
      </c>
      <c r="W197" s="67">
        <f t="shared" si="56"/>
        <v>1.6343508677648666E-2</v>
      </c>
      <c r="X197" s="67">
        <f t="shared" si="57"/>
        <v>-7.9702879224726741E-3</v>
      </c>
      <c r="Y197" s="67">
        <f t="shared" si="54"/>
        <v>7.9543307836980048E-3</v>
      </c>
      <c r="Z197" s="67">
        <f t="shared" si="55"/>
        <v>-4.114296344767232E-3</v>
      </c>
      <c r="AA197" s="67">
        <f t="shared" si="77"/>
        <v>2.6583333333332071E-3</v>
      </c>
      <c r="AB197" s="67">
        <f t="shared" si="78"/>
        <v>6.1776356185707648E-3</v>
      </c>
      <c r="AC197" s="62"/>
      <c r="AD197" s="62">
        <f t="shared" si="60"/>
        <v>1</v>
      </c>
    </row>
    <row r="198" spans="1:30" x14ac:dyDescent="0.2">
      <c r="A198" s="96" t="s">
        <v>197</v>
      </c>
      <c r="B198" s="98">
        <v>98.648060000000001</v>
      </c>
      <c r="C198" s="98">
        <v>100.1938</v>
      </c>
      <c r="D198" s="65">
        <f t="shared" si="69"/>
        <v>905.20664870885776</v>
      </c>
      <c r="E198" s="62">
        <f t="shared" si="79"/>
        <v>-1</v>
      </c>
      <c r="F198" s="65">
        <f t="shared" si="80"/>
        <v>2006.9547725395209</v>
      </c>
      <c r="G198" s="62">
        <f t="shared" si="74"/>
        <v>0</v>
      </c>
      <c r="H198" s="62">
        <f t="shared" si="75"/>
        <v>100</v>
      </c>
      <c r="I198" s="62" t="str">
        <f t="shared" si="76"/>
        <v>2014</v>
      </c>
      <c r="J198" s="62">
        <f t="shared" si="70"/>
        <v>5</v>
      </c>
      <c r="K198" s="66">
        <f>VLOOKUP(I198&amp;J198,CETES!F:G,2,)</f>
        <v>2.7583333333333331E-3</v>
      </c>
      <c r="L198" s="65">
        <v>41362.511719000002</v>
      </c>
      <c r="M198" s="62">
        <f t="shared" si="71"/>
        <v>100</v>
      </c>
      <c r="N198" s="67">
        <f t="shared" si="72"/>
        <v>1.5989393368396776E-2</v>
      </c>
      <c r="O198" s="67">
        <f t="shared" si="73"/>
        <v>2.7083333333333126E-3</v>
      </c>
      <c r="P198" s="63">
        <v>195</v>
      </c>
      <c r="Q198" s="67">
        <f t="shared" si="67"/>
        <v>3.1212949763577527</v>
      </c>
      <c r="R198" s="67">
        <f t="shared" si="68"/>
        <v>3.7817014855032269</v>
      </c>
      <c r="S198" s="68">
        <f t="shared" si="65"/>
        <v>0.66040650914547427</v>
      </c>
      <c r="T198" s="62">
        <f t="shared" si="66"/>
        <v>1</v>
      </c>
      <c r="U198" s="67">
        <f t="shared" si="58"/>
        <v>3.8371279800443858E-2</v>
      </c>
      <c r="V198" s="67">
        <f t="shared" si="59"/>
        <v>-5.4296156300741583E-3</v>
      </c>
      <c r="W198" s="67">
        <f t="shared" si="56"/>
        <v>1.6233714052403148E-2</v>
      </c>
      <c r="X198" s="67">
        <f t="shared" si="57"/>
        <v>-2.6744481975477186E-2</v>
      </c>
      <c r="Y198" s="67">
        <f t="shared" ref="Y198:Y253" si="81">F198/F195-1</f>
        <v>8.0129727185329624E-3</v>
      </c>
      <c r="Z198" s="67">
        <f t="shared" ref="Z198:Z253" si="82">L198/L195-1</f>
        <v>6.6514410154284498E-2</v>
      </c>
      <c r="AA198" s="67">
        <f t="shared" si="77"/>
        <v>2.7083333333333126E-3</v>
      </c>
      <c r="AB198" s="67">
        <f t="shared" si="78"/>
        <v>1.5989393368396776E-2</v>
      </c>
      <c r="AC198" s="62"/>
      <c r="AD198" s="62">
        <f t="shared" si="60"/>
        <v>1</v>
      </c>
    </row>
    <row r="199" spans="1:30" x14ac:dyDescent="0.2">
      <c r="A199" s="96" t="s">
        <v>198</v>
      </c>
      <c r="B199" s="98">
        <v>98.709879999999998</v>
      </c>
      <c r="C199" s="98">
        <v>100.2762</v>
      </c>
      <c r="D199" s="65">
        <f t="shared" si="69"/>
        <v>935.29069005963379</v>
      </c>
      <c r="E199" s="62">
        <f t="shared" si="79"/>
        <v>-1</v>
      </c>
      <c r="F199" s="65">
        <f t="shared" si="80"/>
        <v>2012.490622787109</v>
      </c>
      <c r="G199" s="62">
        <f t="shared" si="74"/>
        <v>0</v>
      </c>
      <c r="H199" s="62">
        <f t="shared" si="75"/>
        <v>100</v>
      </c>
      <c r="I199" s="62" t="str">
        <f t="shared" si="76"/>
        <v>2014</v>
      </c>
      <c r="J199" s="62">
        <f t="shared" si="70"/>
        <v>6</v>
      </c>
      <c r="K199" s="66">
        <f>VLOOKUP(I199&amp;J199,CETES!F:G,2,)</f>
        <v>2.4166666666666664E-3</v>
      </c>
      <c r="L199" s="65">
        <v>42737.171875</v>
      </c>
      <c r="M199" s="62">
        <f t="shared" si="71"/>
        <v>100</v>
      </c>
      <c r="N199" s="67">
        <f t="shared" si="72"/>
        <v>3.3234445851327399E-2</v>
      </c>
      <c r="O199" s="67">
        <f t="shared" si="73"/>
        <v>2.7583333333331961E-3</v>
      </c>
      <c r="P199" s="63">
        <v>196</v>
      </c>
      <c r="Q199" s="67">
        <f t="shared" si="67"/>
        <v>3.1565764207106941</v>
      </c>
      <c r="R199" s="67">
        <f t="shared" si="68"/>
        <v>3.6803888258961521</v>
      </c>
      <c r="S199" s="68">
        <f t="shared" si="65"/>
        <v>0.52381240518545802</v>
      </c>
      <c r="T199" s="62">
        <f t="shared" si="66"/>
        <v>1</v>
      </c>
      <c r="U199" s="67">
        <f t="shared" si="58"/>
        <v>3.7983106845776549E-2</v>
      </c>
      <c r="V199" s="67">
        <f t="shared" si="59"/>
        <v>5.2035926509169439E-2</v>
      </c>
      <c r="W199" s="67">
        <f t="shared" si="56"/>
        <v>1.6157711863384661E-2</v>
      </c>
      <c r="X199" s="67">
        <f t="shared" si="57"/>
        <v>2.3596343764120675E-4</v>
      </c>
      <c r="Y199" s="67">
        <f t="shared" si="81"/>
        <v>8.1470225673754282E-3</v>
      </c>
      <c r="Z199" s="67">
        <f t="shared" si="82"/>
        <v>5.6240243195931461E-2</v>
      </c>
      <c r="AA199" s="67">
        <f t="shared" si="77"/>
        <v>2.7583333333331961E-3</v>
      </c>
      <c r="AB199" s="67">
        <f t="shared" si="78"/>
        <v>3.3234445851327399E-2</v>
      </c>
      <c r="AC199" s="62"/>
      <c r="AD199" s="62">
        <f t="shared" si="60"/>
        <v>0</v>
      </c>
    </row>
    <row r="200" spans="1:30" x14ac:dyDescent="0.2">
      <c r="A200" s="96" t="s">
        <v>199</v>
      </c>
      <c r="B200" s="98">
        <v>98.792109999999994</v>
      </c>
      <c r="C200" s="98">
        <v>100.2816</v>
      </c>
      <c r="D200" s="65">
        <f t="shared" si="69"/>
        <v>958.93754860066588</v>
      </c>
      <c r="E200" s="62">
        <f t="shared" si="79"/>
        <v>-1</v>
      </c>
      <c r="F200" s="65">
        <f t="shared" si="80"/>
        <v>2017.3541417921779</v>
      </c>
      <c r="G200" s="62">
        <f t="shared" si="74"/>
        <v>0</v>
      </c>
      <c r="H200" s="62">
        <f>IF(AND(E200&lt;0,H199&lt;100),H199+$M$1,IF(E200&lt;0,100,100-G200))</f>
        <v>100</v>
      </c>
      <c r="I200" s="62" t="str">
        <f t="shared" si="76"/>
        <v>2014</v>
      </c>
      <c r="J200" s="62">
        <f t="shared" si="70"/>
        <v>7</v>
      </c>
      <c r="K200" s="66">
        <f>VLOOKUP(I200&amp;J200,CETES!F:G,2,)</f>
        <v>2.3333333333333331E-3</v>
      </c>
      <c r="L200" s="65">
        <v>43817.691405999998</v>
      </c>
      <c r="M200" s="62">
        <f t="shared" si="71"/>
        <v>100</v>
      </c>
      <c r="N200" s="67">
        <f t="shared" si="72"/>
        <v>2.5282897384046876E-2</v>
      </c>
      <c r="O200" s="67">
        <f t="shared" si="73"/>
        <v>2.4166666666667336E-3</v>
      </c>
      <c r="P200" s="63">
        <v>197</v>
      </c>
      <c r="Q200" s="67">
        <f t="shared" si="67"/>
        <v>3.331356633209829</v>
      </c>
      <c r="R200" s="67">
        <f t="shared" si="68"/>
        <v>3.768421900549864</v>
      </c>
      <c r="S200" s="68">
        <f t="shared" si="65"/>
        <v>0.43706526734003504</v>
      </c>
      <c r="T200" s="62">
        <f t="shared" si="66"/>
        <v>1</v>
      </c>
      <c r="U200" s="67">
        <f t="shared" si="58"/>
        <v>3.7284627713306984E-2</v>
      </c>
      <c r="V200" s="67">
        <f t="shared" si="59"/>
        <v>7.2966877316495538E-2</v>
      </c>
      <c r="W200" s="67">
        <f t="shared" si="56"/>
        <v>1.5921235060810002E-2</v>
      </c>
      <c r="X200" s="67">
        <f t="shared" si="57"/>
        <v>7.1867890728294581E-2</v>
      </c>
      <c r="Y200" s="67">
        <f t="shared" si="81"/>
        <v>7.9040329842301471E-3</v>
      </c>
      <c r="Z200" s="67">
        <f t="shared" si="82"/>
        <v>7.6296091804693766E-2</v>
      </c>
      <c r="AA200" s="67">
        <f t="shared" si="77"/>
        <v>2.4166666666667336E-3</v>
      </c>
      <c r="AB200" s="67">
        <f t="shared" si="78"/>
        <v>2.5282897384046876E-2</v>
      </c>
      <c r="AC200" s="62"/>
      <c r="AD200" s="62">
        <f t="shared" si="60"/>
        <v>0</v>
      </c>
    </row>
    <row r="201" spans="1:30" x14ac:dyDescent="0.2">
      <c r="A201" s="96" t="s">
        <v>200</v>
      </c>
      <c r="B201" s="98">
        <v>98.948359999999994</v>
      </c>
      <c r="C201" s="98">
        <v>100.1771</v>
      </c>
      <c r="D201" s="65">
        <f t="shared" si="69"/>
        <v>998.55759667760481</v>
      </c>
      <c r="E201" s="62">
        <f t="shared" si="79"/>
        <v>-1</v>
      </c>
      <c r="F201" s="65">
        <f t="shared" si="80"/>
        <v>2022.0613014563596</v>
      </c>
      <c r="G201" s="62">
        <f t="shared" si="74"/>
        <v>0</v>
      </c>
      <c r="H201" s="62">
        <f>IF(AND(E201&lt;0,H200&lt;100),H200+$M$1,IF(E201&lt;0,100,100-G201))</f>
        <v>100</v>
      </c>
      <c r="I201" s="62" t="str">
        <f t="shared" si="76"/>
        <v>2014</v>
      </c>
      <c r="J201" s="62">
        <f t="shared" si="70"/>
        <v>8</v>
      </c>
      <c r="K201" s="66">
        <f>VLOOKUP(I201&amp;J201,CETES!F:G,2,)</f>
        <v>2.3E-3</v>
      </c>
      <c r="L201" s="65">
        <v>45628.089844000002</v>
      </c>
      <c r="M201" s="62">
        <f t="shared" si="71"/>
        <v>100</v>
      </c>
      <c r="N201" s="67">
        <f t="shared" si="72"/>
        <v>4.1316609339945742E-2</v>
      </c>
      <c r="O201" s="67">
        <f t="shared" si="73"/>
        <v>2.3333333333332984E-3</v>
      </c>
      <c r="P201" s="63">
        <v>198</v>
      </c>
      <c r="Q201" s="67">
        <f t="shared" si="67"/>
        <v>3.4453104007491859</v>
      </c>
      <c r="R201" s="67">
        <f t="shared" si="68"/>
        <v>3.7106647730652496</v>
      </c>
      <c r="S201" s="68">
        <f t="shared" si="65"/>
        <v>0.26535437231606362</v>
      </c>
      <c r="T201" s="62">
        <f t="shared" si="66"/>
        <v>1</v>
      </c>
      <c r="U201" s="67">
        <f t="shared" si="58"/>
        <v>3.6405733592701273E-2</v>
      </c>
      <c r="V201" s="67">
        <f t="shared" si="59"/>
        <v>0.15536465854115789</v>
      </c>
      <c r="W201" s="67">
        <f t="shared" ref="W201:W253" si="83">F201/F195-1</f>
        <v>1.5600376943717631E-2</v>
      </c>
      <c r="X201" s="67">
        <f t="shared" ref="X201:X253" si="84">L201/L195-1</f>
        <v>0.17650049051752448</v>
      </c>
      <c r="Y201" s="67">
        <f t="shared" si="81"/>
        <v>7.5270898594907987E-3</v>
      </c>
      <c r="Z201" s="67">
        <f t="shared" si="82"/>
        <v>0.10312667069104986</v>
      </c>
      <c r="AA201" s="67">
        <f t="shared" si="77"/>
        <v>2.3333333333332984E-3</v>
      </c>
      <c r="AB201" s="67">
        <f t="shared" si="78"/>
        <v>4.1316609339945742E-2</v>
      </c>
      <c r="AC201" s="62"/>
      <c r="AD201" s="62">
        <f t="shared" si="60"/>
        <v>0</v>
      </c>
    </row>
    <row r="202" spans="1:30" x14ac:dyDescent="0.2">
      <c r="A202" s="96" t="s">
        <v>201</v>
      </c>
      <c r="B202" s="98">
        <v>99.203819999999993</v>
      </c>
      <c r="C202" s="98">
        <v>100.03060000000001</v>
      </c>
      <c r="D202" s="65">
        <f t="shared" si="69"/>
        <v>984.49820809752418</v>
      </c>
      <c r="E202" s="62">
        <f t="shared" si="79"/>
        <v>-1</v>
      </c>
      <c r="F202" s="65">
        <f t="shared" si="80"/>
        <v>2026.7120424497093</v>
      </c>
      <c r="G202" s="62">
        <f t="shared" si="74"/>
        <v>0</v>
      </c>
      <c r="H202" s="62">
        <f t="shared" si="75"/>
        <v>100</v>
      </c>
      <c r="I202" s="62" t="str">
        <f t="shared" si="76"/>
        <v>2014</v>
      </c>
      <c r="J202" s="62">
        <f t="shared" si="70"/>
        <v>9</v>
      </c>
      <c r="K202" s="66">
        <f>VLOOKUP(I202&amp;J202,CETES!F:G,2,)</f>
        <v>2.3833333333333332E-3</v>
      </c>
      <c r="L202" s="65">
        <v>44985.660155999998</v>
      </c>
      <c r="M202" s="62">
        <f t="shared" si="71"/>
        <v>100</v>
      </c>
      <c r="N202" s="67">
        <f t="shared" si="72"/>
        <v>-1.4079697182074358E-2</v>
      </c>
      <c r="O202" s="67">
        <f t="shared" si="73"/>
        <v>2.2999999999999687E-3</v>
      </c>
      <c r="P202" s="63">
        <v>199</v>
      </c>
      <c r="Q202" s="67">
        <f t="shared" si="67"/>
        <v>3.1055161663478232</v>
      </c>
      <c r="R202" s="67">
        <f t="shared" si="68"/>
        <v>3.4228661326854004</v>
      </c>
      <c r="S202" s="68">
        <f t="shared" si="65"/>
        <v>0.31734996633757717</v>
      </c>
      <c r="T202" s="62">
        <f t="shared" si="66"/>
        <v>1</v>
      </c>
      <c r="U202" s="67">
        <f t="shared" si="58"/>
        <v>3.5424337682496532E-2</v>
      </c>
      <c r="V202" s="67">
        <f t="shared" si="59"/>
        <v>0.11945756266604413</v>
      </c>
      <c r="W202" s="67">
        <f t="shared" si="83"/>
        <v>1.5271170986847826E-2</v>
      </c>
      <c r="X202" s="67">
        <f t="shared" si="84"/>
        <v>0.11181115967334865</v>
      </c>
      <c r="Y202" s="67">
        <f t="shared" si="81"/>
        <v>7.0665768583333399E-3</v>
      </c>
      <c r="Z202" s="67">
        <f t="shared" si="82"/>
        <v>5.261200454668602E-2</v>
      </c>
      <c r="AA202" s="67">
        <f t="shared" si="77"/>
        <v>2.2999999999999687E-3</v>
      </c>
      <c r="AB202" s="67">
        <f t="shared" si="78"/>
        <v>-1.4079697182074358E-2</v>
      </c>
      <c r="AC202" s="62"/>
      <c r="AD202" s="62">
        <f t="shared" si="60"/>
        <v>0</v>
      </c>
    </row>
    <row r="203" spans="1:30" x14ac:dyDescent="0.2">
      <c r="A203" s="96" t="s">
        <v>202</v>
      </c>
      <c r="B203" s="98">
        <v>99.482410000000002</v>
      </c>
      <c r="C203" s="98">
        <v>99.887450000000001</v>
      </c>
      <c r="D203" s="65">
        <f t="shared" si="69"/>
        <v>985.41428845594658</v>
      </c>
      <c r="E203" s="62">
        <f t="shared" si="79"/>
        <v>-1</v>
      </c>
      <c r="F203" s="65">
        <f t="shared" si="80"/>
        <v>2031.5423728175479</v>
      </c>
      <c r="G203" s="62">
        <f t="shared" si="74"/>
        <v>0</v>
      </c>
      <c r="H203" s="62">
        <f t="shared" si="75"/>
        <v>100</v>
      </c>
      <c r="I203" s="62" t="str">
        <f t="shared" si="76"/>
        <v>2014</v>
      </c>
      <c r="J203" s="62">
        <f t="shared" si="70"/>
        <v>10</v>
      </c>
      <c r="K203" s="66">
        <f>VLOOKUP(I203&amp;J203,CETES!F:G,2,)</f>
        <v>2.4166666666666664E-3</v>
      </c>
      <c r="L203" s="65">
        <v>45027.519530999998</v>
      </c>
      <c r="M203" s="62">
        <f t="shared" si="71"/>
        <v>100</v>
      </c>
      <c r="N203" s="67">
        <f t="shared" si="72"/>
        <v>9.3050485098666869E-4</v>
      </c>
      <c r="O203" s="67">
        <f t="shared" si="73"/>
        <v>2.3833333333334039E-3</v>
      </c>
      <c r="P203" s="63">
        <v>200</v>
      </c>
      <c r="Q203" s="67">
        <f t="shared" si="67"/>
        <v>2.8936491072491619</v>
      </c>
      <c r="R203" s="67">
        <f t="shared" si="68"/>
        <v>3.2007104830594031</v>
      </c>
      <c r="S203" s="68">
        <f t="shared" si="65"/>
        <v>0.30706137581024118</v>
      </c>
      <c r="T203" s="62">
        <f t="shared" si="66"/>
        <v>1</v>
      </c>
      <c r="U203" s="67">
        <f t="shared" si="58"/>
        <v>3.4590032500243284E-2</v>
      </c>
      <c r="V203" s="67">
        <f t="shared" si="59"/>
        <v>9.7197915740969698E-2</v>
      </c>
      <c r="W203" s="67">
        <f t="shared" si="83"/>
        <v>1.4992711652556778E-2</v>
      </c>
      <c r="X203" s="67">
        <f t="shared" si="84"/>
        <v>0.1060131590647595</v>
      </c>
      <c r="Y203" s="67">
        <f t="shared" si="81"/>
        <v>7.0330889016667619E-3</v>
      </c>
      <c r="Z203" s="67">
        <f t="shared" si="82"/>
        <v>2.7610494441392186E-2</v>
      </c>
      <c r="AA203" s="67">
        <f t="shared" si="77"/>
        <v>2.3833333333334039E-3</v>
      </c>
      <c r="AB203" s="67">
        <f t="shared" si="78"/>
        <v>9.3050485098666869E-4</v>
      </c>
      <c r="AC203" s="62"/>
      <c r="AD203" s="62">
        <f t="shared" si="60"/>
        <v>0</v>
      </c>
    </row>
    <row r="204" spans="1:30" x14ac:dyDescent="0.2">
      <c r="A204" s="96" t="s">
        <v>203</v>
      </c>
      <c r="B204" s="98">
        <v>99.832279999999997</v>
      </c>
      <c r="C204" s="98">
        <v>99.941090000000003</v>
      </c>
      <c r="D204" s="65">
        <f t="shared" si="69"/>
        <v>967.09567334341011</v>
      </c>
      <c r="E204" s="62">
        <f t="shared" si="79"/>
        <v>-1</v>
      </c>
      <c r="F204" s="65">
        <f t="shared" si="80"/>
        <v>2036.4519335518569</v>
      </c>
      <c r="G204" s="62">
        <f t="shared" si="74"/>
        <v>0</v>
      </c>
      <c r="H204" s="62">
        <f t="shared" si="75"/>
        <v>100</v>
      </c>
      <c r="I204" s="62" t="str">
        <f t="shared" si="76"/>
        <v>2014</v>
      </c>
      <c r="J204" s="62">
        <f t="shared" si="70"/>
        <v>11</v>
      </c>
      <c r="K204" s="66">
        <f>VLOOKUP(I204&amp;J204,CETES!F:G,2,)</f>
        <v>2.3E-3</v>
      </c>
      <c r="L204" s="65">
        <v>44190.46875</v>
      </c>
      <c r="M204" s="62">
        <f t="shared" si="71"/>
        <v>100</v>
      </c>
      <c r="N204" s="67">
        <f t="shared" si="72"/>
        <v>-1.8589759989415255E-2</v>
      </c>
      <c r="O204" s="67">
        <f t="shared" si="73"/>
        <v>2.4166666666667336E-3</v>
      </c>
      <c r="P204" s="63">
        <v>201</v>
      </c>
      <c r="Q204" s="67">
        <f t="shared" si="67"/>
        <v>2.6513354179086601</v>
      </c>
      <c r="R204" s="67">
        <f t="shared" si="68"/>
        <v>3.0236052254625072</v>
      </c>
      <c r="S204" s="68">
        <f t="shared" si="65"/>
        <v>0.37226980755384709</v>
      </c>
      <c r="T204" s="62">
        <f t="shared" si="66"/>
        <v>1</v>
      </c>
      <c r="U204" s="67">
        <f t="shared" si="58"/>
        <v>3.4074241873321531E-2</v>
      </c>
      <c r="V204" s="67">
        <f t="shared" si="59"/>
        <v>3.9797047316920908E-2</v>
      </c>
      <c r="W204" s="67">
        <f t="shared" si="83"/>
        <v>1.4697471719809396E-2</v>
      </c>
      <c r="X204" s="67">
        <f t="shared" si="84"/>
        <v>6.8370050885980582E-2</v>
      </c>
      <c r="Y204" s="67">
        <f t="shared" si="81"/>
        <v>7.1168129695833304E-3</v>
      </c>
      <c r="Z204" s="67">
        <f t="shared" si="82"/>
        <v>-3.1507369668884899E-2</v>
      </c>
      <c r="AA204" s="67">
        <f t="shared" si="77"/>
        <v>2.4166666666667336E-3</v>
      </c>
      <c r="AB204" s="67">
        <f t="shared" si="78"/>
        <v>-1.8589759989415255E-2</v>
      </c>
      <c r="AC204" s="62"/>
      <c r="AD204" s="62">
        <f t="shared" si="60"/>
        <v>0</v>
      </c>
    </row>
    <row r="205" spans="1:30" x14ac:dyDescent="0.2">
      <c r="A205" s="96" t="s">
        <v>204</v>
      </c>
      <c r="B205" s="98">
        <v>100.1653</v>
      </c>
      <c r="C205" s="98">
        <v>100.0061</v>
      </c>
      <c r="D205" s="65">
        <f t="shared" si="69"/>
        <v>944.23033836708862</v>
      </c>
      <c r="E205" s="62">
        <f t="shared" si="79"/>
        <v>1</v>
      </c>
      <c r="F205" s="65">
        <f t="shared" si="80"/>
        <v>2041.1357729990261</v>
      </c>
      <c r="G205" s="62">
        <f t="shared" si="74"/>
        <v>25</v>
      </c>
      <c r="H205" s="62">
        <f t="shared" si="75"/>
        <v>75</v>
      </c>
      <c r="I205" s="62" t="str">
        <f t="shared" si="76"/>
        <v>2014</v>
      </c>
      <c r="J205" s="62">
        <f t="shared" si="70"/>
        <v>12</v>
      </c>
      <c r="K205" s="66">
        <f>VLOOKUP(I205&amp;J205,CETES!F:G,2,)</f>
        <v>2.2833333333333334E-3</v>
      </c>
      <c r="L205" s="65">
        <v>43145.660155999998</v>
      </c>
      <c r="M205" s="62">
        <f t="shared" si="71"/>
        <v>100</v>
      </c>
      <c r="N205" s="67">
        <f t="shared" si="72"/>
        <v>-2.3643301905459047E-2</v>
      </c>
      <c r="O205" s="67">
        <f t="shared" si="73"/>
        <v>2.2999999999999687E-3</v>
      </c>
      <c r="P205" s="63">
        <v>202</v>
      </c>
      <c r="Q205" s="67">
        <f t="shared" si="67"/>
        <v>2.3399954595320218</v>
      </c>
      <c r="R205" s="67">
        <f t="shared" si="68"/>
        <v>2.7783199417355142</v>
      </c>
      <c r="S205" s="68">
        <f t="shared" si="65"/>
        <v>0.4383244822034924</v>
      </c>
      <c r="T205" s="62">
        <f t="shared" si="66"/>
        <v>1</v>
      </c>
      <c r="U205" s="67">
        <f t="shared" si="58"/>
        <v>3.3541470820153574E-2</v>
      </c>
      <c r="V205" s="67">
        <f t="shared" si="59"/>
        <v>9.796368381938203E-3</v>
      </c>
      <c r="W205" s="67">
        <f t="shared" si="83"/>
        <v>1.423368133375269E-2</v>
      </c>
      <c r="X205" s="67">
        <f t="shared" si="84"/>
        <v>9.5581495704668562E-3</v>
      </c>
      <c r="Y205" s="67">
        <f t="shared" si="81"/>
        <v>7.1168129695833304E-3</v>
      </c>
      <c r="Z205" s="67">
        <f t="shared" si="82"/>
        <v>-4.0901922826502957E-2</v>
      </c>
      <c r="AA205" s="67">
        <f t="shared" si="77"/>
        <v>2.2999999999999687E-3</v>
      </c>
      <c r="AB205" s="67">
        <f t="shared" si="78"/>
        <v>-2.3643301905459047E-2</v>
      </c>
      <c r="AC205" s="62"/>
      <c r="AD205" s="62">
        <f t="shared" si="60"/>
        <v>1</v>
      </c>
    </row>
    <row r="206" spans="1:30" x14ac:dyDescent="0.2">
      <c r="A206" s="96" t="s">
        <v>205</v>
      </c>
      <c r="B206" s="98">
        <v>100.401</v>
      </c>
      <c r="C206" s="98">
        <v>100.11879999999999</v>
      </c>
      <c r="D206" s="65">
        <f t="shared" si="69"/>
        <v>896.19160071930196</v>
      </c>
      <c r="E206" s="62">
        <f t="shared" si="79"/>
        <v>1</v>
      </c>
      <c r="F206" s="65">
        <f t="shared" si="80"/>
        <v>2018.669971607163</v>
      </c>
      <c r="G206" s="62">
        <f t="shared" si="74"/>
        <v>50</v>
      </c>
      <c r="H206" s="62">
        <f t="shared" si="75"/>
        <v>50</v>
      </c>
      <c r="I206" s="62" t="str">
        <f t="shared" si="76"/>
        <v>2015</v>
      </c>
      <c r="J206" s="62">
        <f t="shared" si="70"/>
        <v>1</v>
      </c>
      <c r="K206" s="66">
        <f>VLOOKUP(I206&amp;J206,CETES!F:G,2,)</f>
        <v>2.2916666666666667E-3</v>
      </c>
      <c r="L206" s="65">
        <v>40950.578125</v>
      </c>
      <c r="M206" s="62">
        <f t="shared" si="71"/>
        <v>100</v>
      </c>
      <c r="N206" s="67">
        <f t="shared" si="72"/>
        <v>-5.0876079380019479E-2</v>
      </c>
      <c r="O206" s="67">
        <f t="shared" si="73"/>
        <v>-1.1006519845004892E-2</v>
      </c>
      <c r="P206" s="63">
        <v>203</v>
      </c>
      <c r="Q206" s="67">
        <f t="shared" si="67"/>
        <v>2.1266856957237783</v>
      </c>
      <c r="R206" s="67">
        <f t="shared" si="68"/>
        <v>2.6916941232153846</v>
      </c>
      <c r="S206" s="68">
        <f t="shared" si="65"/>
        <v>0.56500842749160629</v>
      </c>
      <c r="T206" s="62">
        <f t="shared" si="66"/>
        <v>1</v>
      </c>
      <c r="U206" s="67">
        <f t="shared" si="58"/>
        <v>1.927782228113939E-2</v>
      </c>
      <c r="V206" s="67">
        <f t="shared" si="59"/>
        <v>1.7325968236108213E-3</v>
      </c>
      <c r="W206" s="67">
        <f t="shared" si="83"/>
        <v>6.5225524251100175E-4</v>
      </c>
      <c r="X206" s="67">
        <f t="shared" si="84"/>
        <v>-6.5432778154245752E-2</v>
      </c>
      <c r="Y206" s="67">
        <f t="shared" si="81"/>
        <v>-6.3362701081799422E-3</v>
      </c>
      <c r="Z206" s="67">
        <f t="shared" si="82"/>
        <v>-9.0543326580384997E-2</v>
      </c>
      <c r="AA206" s="67">
        <f t="shared" si="77"/>
        <v>-1.1006519845004892E-2</v>
      </c>
      <c r="AB206" s="67">
        <f t="shared" si="78"/>
        <v>-5.0876079380019479E-2</v>
      </c>
      <c r="AC206" s="62"/>
      <c r="AD206" s="62">
        <f t="shared" si="60"/>
        <v>1</v>
      </c>
    </row>
    <row r="207" spans="1:30" x14ac:dyDescent="0.2">
      <c r="A207" s="96" t="s">
        <v>206</v>
      </c>
      <c r="B207" s="98">
        <v>100.6477</v>
      </c>
      <c r="C207" s="98">
        <v>100.07599999999999</v>
      </c>
      <c r="D207" s="65">
        <f t="shared" si="69"/>
        <v>967.08917631959139</v>
      </c>
      <c r="E207" s="62">
        <f t="shared" si="79"/>
        <v>1</v>
      </c>
      <c r="F207" s="65">
        <f t="shared" si="80"/>
        <v>2100.8313618250713</v>
      </c>
      <c r="G207" s="62">
        <f t="shared" si="74"/>
        <v>75</v>
      </c>
      <c r="H207" s="62">
        <f>IF(AND(E207&lt;0,H206&lt;100),H206+$M$1,IF(E207&lt;0,100,100-G207))</f>
        <v>25</v>
      </c>
      <c r="I207" s="62" t="str">
        <f t="shared" si="76"/>
        <v>2015</v>
      </c>
      <c r="J207" s="62">
        <f t="shared" si="70"/>
        <v>2</v>
      </c>
      <c r="K207" s="66">
        <f>VLOOKUP(I207&amp;J207,CETES!F:G,2,)</f>
        <v>2.4166666666666664E-3</v>
      </c>
      <c r="L207" s="65">
        <v>44190.171875</v>
      </c>
      <c r="M207" s="62">
        <f t="shared" si="71"/>
        <v>100</v>
      </c>
      <c r="N207" s="67">
        <f t="shared" si="72"/>
        <v>7.9109841626930688E-2</v>
      </c>
      <c r="O207" s="67">
        <f t="shared" si="73"/>
        <v>4.0700754146798745E-2</v>
      </c>
      <c r="P207" s="63">
        <v>204</v>
      </c>
      <c r="Q207" s="67">
        <f t="shared" si="67"/>
        <v>2.2046339740628542</v>
      </c>
      <c r="R207" s="67">
        <f t="shared" si="68"/>
        <v>2.7299502797519035</v>
      </c>
      <c r="S207" s="68">
        <f t="shared" si="65"/>
        <v>0.5253163056890493</v>
      </c>
      <c r="T207" s="62">
        <f t="shared" si="66"/>
        <v>1</v>
      </c>
      <c r="U207" s="67">
        <f t="shared" ref="U207:U253" si="85">F207/F194-1</f>
        <v>5.7959605378834489E-2</v>
      </c>
      <c r="V207" s="67">
        <f t="shared" ref="V207:V253" si="86">L207/L195-1</f>
        <v>0.139424399854156</v>
      </c>
      <c r="W207" s="67">
        <f t="shared" si="83"/>
        <v>3.8955327571908338E-2</v>
      </c>
      <c r="X207" s="67">
        <f t="shared" si="84"/>
        <v>-3.1513876077569059E-2</v>
      </c>
      <c r="Y207" s="67">
        <f t="shared" si="81"/>
        <v>3.1613527043050649E-2</v>
      </c>
      <c r="Z207" s="67">
        <f t="shared" si="82"/>
        <v>-6.7180776397446351E-6</v>
      </c>
      <c r="AA207" s="67">
        <f t="shared" si="77"/>
        <v>4.0700754146798745E-2</v>
      </c>
      <c r="AB207" s="67">
        <f t="shared" si="78"/>
        <v>7.9109841626930688E-2</v>
      </c>
      <c r="AC207" s="62"/>
      <c r="AD207" s="62">
        <f t="shared" ref="AD207:AD252" si="87">IF(U207&gt;V207,1,0)</f>
        <v>0</v>
      </c>
    </row>
    <row r="208" spans="1:30" x14ac:dyDescent="0.2">
      <c r="A208" s="96" t="s">
        <v>207</v>
      </c>
      <c r="B208" s="98">
        <v>100.94070000000001</v>
      </c>
      <c r="C208" s="98">
        <v>100.1855</v>
      </c>
      <c r="D208" s="65">
        <f t="shared" si="69"/>
        <v>956.90423661238174</v>
      </c>
      <c r="E208" s="62">
        <f t="shared" si="79"/>
        <v>1</v>
      </c>
      <c r="F208" s="65">
        <f t="shared" si="80"/>
        <v>2085.5068697448996</v>
      </c>
      <c r="G208" s="62">
        <f t="shared" si="74"/>
        <v>100</v>
      </c>
      <c r="H208" s="62">
        <f t="shared" si="75"/>
        <v>0</v>
      </c>
      <c r="I208" s="62" t="str">
        <f t="shared" si="76"/>
        <v>2015</v>
      </c>
      <c r="J208" s="62">
        <f t="shared" si="70"/>
        <v>3</v>
      </c>
      <c r="K208" s="66">
        <f>VLOOKUP(I208&amp;J208,CETES!F:G,2,)</f>
        <v>2.5416666666666665E-3</v>
      </c>
      <c r="L208" s="65">
        <v>43724.78125</v>
      </c>
      <c r="M208" s="62">
        <f t="shared" si="71"/>
        <v>100</v>
      </c>
      <c r="N208" s="67">
        <f t="shared" si="72"/>
        <v>-1.0531541409624756E-2</v>
      </c>
      <c r="O208" s="67">
        <f t="shared" si="73"/>
        <v>-7.2944893905518837E-3</v>
      </c>
      <c r="P208" s="63">
        <v>205</v>
      </c>
      <c r="Q208" s="67">
        <f t="shared" si="67"/>
        <v>2.4491697419222898</v>
      </c>
      <c r="R208" s="67">
        <f t="shared" si="68"/>
        <v>2.7568472604373468</v>
      </c>
      <c r="S208" s="68">
        <f t="shared" ref="S208:S253" si="88">R208-Q208</f>
        <v>0.30767751851505709</v>
      </c>
      <c r="T208" s="62">
        <f t="shared" ref="T208:T253" si="89">IF(S208&gt;0,1,0)</f>
        <v>1</v>
      </c>
      <c r="U208" s="67">
        <f t="shared" si="85"/>
        <v>4.7466543920377191E-2</v>
      </c>
      <c r="V208" s="67">
        <f t="shared" si="86"/>
        <v>8.064880185029577E-2</v>
      </c>
      <c r="W208" s="67">
        <f t="shared" si="83"/>
        <v>2.9009956058742459E-2</v>
      </c>
      <c r="X208" s="67">
        <f t="shared" si="84"/>
        <v>-2.8028462884118088E-2</v>
      </c>
      <c r="Y208" s="67">
        <f t="shared" si="81"/>
        <v>2.1738434715040666E-2</v>
      </c>
      <c r="Z208" s="67">
        <f t="shared" si="82"/>
        <v>1.3422464551616553E-2</v>
      </c>
      <c r="AA208" s="67">
        <f t="shared" si="77"/>
        <v>-7.2944893905518837E-3</v>
      </c>
      <c r="AB208" s="67">
        <f t="shared" si="78"/>
        <v>-1.0531541409624756E-2</v>
      </c>
      <c r="AC208" s="62"/>
      <c r="AD208" s="62">
        <f t="shared" si="87"/>
        <v>0</v>
      </c>
    </row>
    <row r="209" spans="1:30" x14ac:dyDescent="0.2">
      <c r="A209" s="96" t="s">
        <v>208</v>
      </c>
      <c r="B209" s="98">
        <v>101.1461</v>
      </c>
      <c r="C209" s="98">
        <v>100.2604</v>
      </c>
      <c r="D209" s="65">
        <f t="shared" si="69"/>
        <v>975.67277062982748</v>
      </c>
      <c r="E209" s="62">
        <f t="shared" si="79"/>
        <v>1</v>
      </c>
      <c r="F209" s="65">
        <f t="shared" si="80"/>
        <v>2126.4115968124624</v>
      </c>
      <c r="G209" s="62">
        <f t="shared" si="74"/>
        <v>100</v>
      </c>
      <c r="H209" s="62">
        <f t="shared" si="75"/>
        <v>0</v>
      </c>
      <c r="I209" s="62" t="str">
        <f t="shared" si="76"/>
        <v>2015</v>
      </c>
      <c r="J209" s="62">
        <f t="shared" si="70"/>
        <v>4</v>
      </c>
      <c r="K209" s="66">
        <f>VLOOKUP(I209&amp;J209,CETES!F:G,2,)</f>
        <v>2.3749999999999999E-3</v>
      </c>
      <c r="L209" s="65">
        <v>44582.390625</v>
      </c>
      <c r="M209" s="62">
        <f t="shared" si="71"/>
        <v>100</v>
      </c>
      <c r="N209" s="67">
        <f t="shared" si="72"/>
        <v>1.9613805958148767E-2</v>
      </c>
      <c r="O209" s="67">
        <f t="shared" si="73"/>
        <v>1.9613805958148767E-2</v>
      </c>
      <c r="P209" s="63">
        <v>206</v>
      </c>
      <c r="Q209" s="67">
        <f t="shared" si="67"/>
        <v>2.6178224423155085</v>
      </c>
      <c r="R209" s="67">
        <f t="shared" si="68"/>
        <v>2.8002265270646278</v>
      </c>
      <c r="S209" s="68">
        <f t="shared" si="88"/>
        <v>0.18240408474911929</v>
      </c>
      <c r="T209" s="62">
        <f t="shared" si="89"/>
        <v>1</v>
      </c>
      <c r="U209" s="67">
        <f t="shared" si="85"/>
        <v>6.5215159666359934E-2</v>
      </c>
      <c r="V209" s="67">
        <f t="shared" si="86"/>
        <v>9.5079436029513076E-2</v>
      </c>
      <c r="W209" s="67">
        <f t="shared" si="83"/>
        <v>4.6698127129556344E-2</v>
      </c>
      <c r="X209" s="67">
        <f t="shared" si="84"/>
        <v>-9.8857079101046796E-3</v>
      </c>
      <c r="Y209" s="67">
        <f t="shared" si="81"/>
        <v>5.3372580323033603E-2</v>
      </c>
      <c r="Z209" s="67">
        <f t="shared" si="82"/>
        <v>8.8687697861408399E-2</v>
      </c>
      <c r="AA209" s="67">
        <f t="shared" si="77"/>
        <v>1.9613805958148767E-2</v>
      </c>
      <c r="AB209" s="67">
        <f t="shared" si="78"/>
        <v>1.9613805958148767E-2</v>
      </c>
      <c r="AC209" s="62"/>
      <c r="AD209" s="62">
        <f t="shared" si="87"/>
        <v>0</v>
      </c>
    </row>
    <row r="210" spans="1:30" x14ac:dyDescent="0.2">
      <c r="A210" s="96" t="s">
        <v>209</v>
      </c>
      <c r="B210" s="98">
        <v>101.16249999999999</v>
      </c>
      <c r="C210" s="98">
        <v>100.33669999999999</v>
      </c>
      <c r="D210" s="65">
        <f t="shared" si="69"/>
        <v>978.32586450648603</v>
      </c>
      <c r="E210" s="62">
        <f t="shared" si="79"/>
        <v>1</v>
      </c>
      <c r="F210" s="65">
        <f t="shared" si="80"/>
        <v>2132.1938321649127</v>
      </c>
      <c r="G210" s="62">
        <f t="shared" si="74"/>
        <v>100</v>
      </c>
      <c r="H210" s="62">
        <f t="shared" si="75"/>
        <v>0</v>
      </c>
      <c r="I210" s="62" t="str">
        <f t="shared" si="76"/>
        <v>2015</v>
      </c>
      <c r="J210" s="62">
        <f t="shared" si="70"/>
        <v>5</v>
      </c>
      <c r="K210" s="66">
        <f>VLOOKUP(I210&amp;J210,CETES!F:G,2,)</f>
        <v>2.4916666666666668E-3</v>
      </c>
      <c r="L210" s="65">
        <v>44703.621094000002</v>
      </c>
      <c r="M210" s="62">
        <f t="shared" si="71"/>
        <v>100</v>
      </c>
      <c r="N210" s="67">
        <f t="shared" si="72"/>
        <v>2.7192455877864674E-3</v>
      </c>
      <c r="O210" s="67">
        <f t="shared" si="73"/>
        <v>2.7192455877864674E-3</v>
      </c>
      <c r="P210" s="63">
        <v>207</v>
      </c>
      <c r="Q210" s="67">
        <f t="shared" si="67"/>
        <v>2.4481855534862311</v>
      </c>
      <c r="R210" s="67">
        <f t="shared" si="68"/>
        <v>2.7802864820372881</v>
      </c>
      <c r="S210" s="68">
        <f t="shared" si="88"/>
        <v>0.332100928551057</v>
      </c>
      <c r="T210" s="62">
        <f t="shared" si="89"/>
        <v>1</v>
      </c>
      <c r="U210" s="67">
        <f t="shared" si="85"/>
        <v>6.527987229547394E-2</v>
      </c>
      <c r="V210" s="67">
        <f t="shared" si="86"/>
        <v>8.077626904521984E-2</v>
      </c>
      <c r="W210" s="67">
        <f t="shared" si="83"/>
        <v>4.7014072385233474E-2</v>
      </c>
      <c r="X210" s="67">
        <f t="shared" si="84"/>
        <v>1.161228560174532E-2</v>
      </c>
      <c r="Y210" s="67">
        <f t="shared" si="81"/>
        <v>1.492859965332749E-2</v>
      </c>
      <c r="Z210" s="67">
        <f t="shared" si="82"/>
        <v>1.1619081737278325E-2</v>
      </c>
      <c r="AA210" s="67">
        <f t="shared" si="77"/>
        <v>2.7192455877864674E-3</v>
      </c>
      <c r="AB210" s="67">
        <f t="shared" si="78"/>
        <v>2.7192455877864674E-3</v>
      </c>
      <c r="AC210" s="62"/>
      <c r="AD210" s="62">
        <f t="shared" si="87"/>
        <v>0</v>
      </c>
    </row>
    <row r="211" spans="1:30" x14ac:dyDescent="0.2">
      <c r="A211" s="96" t="s">
        <v>210</v>
      </c>
      <c r="B211" s="98">
        <v>100.949</v>
      </c>
      <c r="C211" s="98">
        <v>100.4421</v>
      </c>
      <c r="D211" s="65">
        <f t="shared" si="69"/>
        <v>985.98722338310279</v>
      </c>
      <c r="E211" s="62">
        <f t="shared" si="79"/>
        <v>1</v>
      </c>
      <c r="F211" s="65">
        <f t="shared" si="80"/>
        <v>2148.8912361029807</v>
      </c>
      <c r="G211" s="62">
        <f t="shared" si="74"/>
        <v>100</v>
      </c>
      <c r="H211" s="62">
        <f t="shared" si="75"/>
        <v>0</v>
      </c>
      <c r="I211" s="62" t="str">
        <f t="shared" si="76"/>
        <v>2015</v>
      </c>
      <c r="J211" s="62">
        <f t="shared" si="70"/>
        <v>6</v>
      </c>
      <c r="K211" s="66">
        <f>VLOOKUP(I211&amp;J211,CETES!F:G,2,)</f>
        <v>2.4833333333333335E-3</v>
      </c>
      <c r="L211" s="65">
        <v>45053.699219000002</v>
      </c>
      <c r="M211" s="62">
        <f t="shared" si="71"/>
        <v>100</v>
      </c>
      <c r="N211" s="67">
        <f t="shared" si="72"/>
        <v>7.8310910041017312E-3</v>
      </c>
      <c r="O211" s="67">
        <f t="shared" si="73"/>
        <v>7.8310910041017312E-3</v>
      </c>
      <c r="P211" s="63">
        <v>208</v>
      </c>
      <c r="Q211" s="67">
        <f t="shared" si="67"/>
        <v>2.3407433867141285</v>
      </c>
      <c r="R211" s="67">
        <f t="shared" si="68"/>
        <v>2.7793718220367514</v>
      </c>
      <c r="S211" s="68">
        <f t="shared" si="88"/>
        <v>0.43862843532262286</v>
      </c>
      <c r="T211" s="62">
        <f t="shared" si="89"/>
        <v>1</v>
      </c>
      <c r="U211" s="67">
        <f t="shared" si="85"/>
        <v>7.0722303016255372E-2</v>
      </c>
      <c r="V211" s="67">
        <f t="shared" si="86"/>
        <v>5.4204039302729434E-2</v>
      </c>
      <c r="W211" s="67">
        <f t="shared" si="83"/>
        <v>5.2791913467681972E-2</v>
      </c>
      <c r="X211" s="67">
        <f t="shared" si="84"/>
        <v>4.4223197793270108E-2</v>
      </c>
      <c r="Y211" s="67">
        <f t="shared" si="81"/>
        <v>3.0392787133726396E-2</v>
      </c>
      <c r="Z211" s="67">
        <f t="shared" si="82"/>
        <v>3.0392787133726396E-2</v>
      </c>
      <c r="AA211" s="67">
        <f t="shared" si="77"/>
        <v>7.8310910041017312E-3</v>
      </c>
      <c r="AB211" s="67">
        <f t="shared" si="78"/>
        <v>7.8310910041017312E-3</v>
      </c>
      <c r="AC211" s="62"/>
      <c r="AD211" s="62">
        <f t="shared" si="87"/>
        <v>1</v>
      </c>
    </row>
    <row r="212" spans="1:30" x14ac:dyDescent="0.2">
      <c r="A212" s="96" t="s">
        <v>211</v>
      </c>
      <c r="B212" s="98">
        <v>100.681</v>
      </c>
      <c r="C212" s="98">
        <v>100.4866</v>
      </c>
      <c r="D212" s="65">
        <f t="shared" si="69"/>
        <v>979.40496887593304</v>
      </c>
      <c r="E212" s="62">
        <f t="shared" si="79"/>
        <v>1</v>
      </c>
      <c r="F212" s="65">
        <f t="shared" si="80"/>
        <v>2134.545665806721</v>
      </c>
      <c r="G212" s="62">
        <f t="shared" si="74"/>
        <v>100</v>
      </c>
      <c r="H212" s="62">
        <f t="shared" si="75"/>
        <v>0</v>
      </c>
      <c r="I212" s="62" t="str">
        <f t="shared" si="76"/>
        <v>2015</v>
      </c>
      <c r="J212" s="62">
        <f t="shared" si="70"/>
        <v>7</v>
      </c>
      <c r="K212" s="66">
        <f>VLOOKUP(I212&amp;J212,CETES!F:G,2,)</f>
        <v>2.5083333333333333E-3</v>
      </c>
      <c r="L212" s="65">
        <v>44752.929687999997</v>
      </c>
      <c r="M212" s="62">
        <f t="shared" si="71"/>
        <v>100</v>
      </c>
      <c r="N212" s="67">
        <f t="shared" si="72"/>
        <v>-6.6758010155393288E-3</v>
      </c>
      <c r="O212" s="67">
        <f t="shared" si="73"/>
        <v>-6.6758010155392178E-3</v>
      </c>
      <c r="P212" s="63">
        <v>209</v>
      </c>
      <c r="Q212" s="67">
        <f t="shared" si="67"/>
        <v>2.1057588592306584</v>
      </c>
      <c r="R212" s="67">
        <f t="shared" si="68"/>
        <v>2.7243159244276396</v>
      </c>
      <c r="S212" s="68">
        <f t="shared" si="88"/>
        <v>0.61855706519698117</v>
      </c>
      <c r="T212" s="62">
        <f t="shared" si="89"/>
        <v>1</v>
      </c>
      <c r="U212" s="67">
        <f t="shared" si="85"/>
        <v>6.0648751173099757E-2</v>
      </c>
      <c r="V212" s="67">
        <f t="shared" si="86"/>
        <v>2.1343851124752122E-2</v>
      </c>
      <c r="W212" s="67">
        <f t="shared" si="83"/>
        <v>5.7402000242418927E-2</v>
      </c>
      <c r="X212" s="67">
        <f t="shared" si="84"/>
        <v>9.2852207150616373E-2</v>
      </c>
      <c r="Y212" s="67">
        <f t="shared" si="81"/>
        <v>3.8252561293643517E-3</v>
      </c>
      <c r="Z212" s="67">
        <f t="shared" si="82"/>
        <v>3.8252561293643517E-3</v>
      </c>
      <c r="AA212" s="67">
        <f t="shared" si="77"/>
        <v>-6.6758010155392178E-3</v>
      </c>
      <c r="AB212" s="67">
        <f t="shared" si="78"/>
        <v>-6.6758010155393288E-3</v>
      </c>
      <c r="AC212" s="62"/>
      <c r="AD212" s="62">
        <f t="shared" si="87"/>
        <v>1</v>
      </c>
    </row>
    <row r="213" spans="1:30" x14ac:dyDescent="0.2">
      <c r="A213" s="96" t="s">
        <v>212</v>
      </c>
      <c r="B213" s="98">
        <v>100.4021</v>
      </c>
      <c r="C213" s="98">
        <v>100.2942</v>
      </c>
      <c r="D213" s="65">
        <f t="shared" si="69"/>
        <v>950.94236238726171</v>
      </c>
      <c r="E213" s="62">
        <f t="shared" si="79"/>
        <v>1</v>
      </c>
      <c r="F213" s="65">
        <f t="shared" si="80"/>
        <v>2072.5133755400257</v>
      </c>
      <c r="G213" s="62">
        <f t="shared" si="74"/>
        <v>100</v>
      </c>
      <c r="H213" s="62">
        <f t="shared" si="75"/>
        <v>0</v>
      </c>
      <c r="I213" s="62" t="str">
        <f t="shared" si="76"/>
        <v>2015</v>
      </c>
      <c r="J213" s="62">
        <f t="shared" si="70"/>
        <v>8</v>
      </c>
      <c r="K213" s="66">
        <f>VLOOKUP(I213&amp;J213,CETES!F:G,2,)</f>
        <v>2.6000000000000003E-3</v>
      </c>
      <c r="L213" s="65">
        <v>43452.359375</v>
      </c>
      <c r="M213" s="62">
        <f t="shared" si="71"/>
        <v>100</v>
      </c>
      <c r="N213" s="67">
        <f t="shared" si="72"/>
        <v>-2.9061121183955207E-2</v>
      </c>
      <c r="O213" s="67">
        <f t="shared" si="73"/>
        <v>-2.9061121183955096E-2</v>
      </c>
      <c r="P213" s="63">
        <v>210</v>
      </c>
      <c r="Q213" s="67">
        <f t="shared" si="67"/>
        <v>2.0507462206976919</v>
      </c>
      <c r="R213" s="67">
        <f t="shared" si="68"/>
        <v>2.5872950849636802</v>
      </c>
      <c r="S213" s="68">
        <f t="shared" si="88"/>
        <v>0.53654886426598836</v>
      </c>
      <c r="T213" s="62">
        <f t="shared" si="89"/>
        <v>1</v>
      </c>
      <c r="U213" s="67">
        <f t="shared" si="85"/>
        <v>2.734236523233613E-2</v>
      </c>
      <c r="V213" s="67">
        <f t="shared" si="86"/>
        <v>-4.7684013870374797E-2</v>
      </c>
      <c r="W213" s="67">
        <f t="shared" si="83"/>
        <v>-1.3479419052676689E-2</v>
      </c>
      <c r="X213" s="67">
        <f t="shared" si="84"/>
        <v>-1.6696303017038172E-2</v>
      </c>
      <c r="Y213" s="67">
        <f t="shared" si="81"/>
        <v>-2.7990164742335288E-2</v>
      </c>
      <c r="Z213" s="67">
        <f t="shared" si="82"/>
        <v>-2.7990164742335399E-2</v>
      </c>
      <c r="AA213" s="67">
        <f t="shared" si="77"/>
        <v>-2.9061121183955096E-2</v>
      </c>
      <c r="AB213" s="67">
        <f t="shared" si="78"/>
        <v>-2.9061121183955207E-2</v>
      </c>
      <c r="AC213" s="62"/>
      <c r="AD213" s="62">
        <f t="shared" si="87"/>
        <v>1</v>
      </c>
    </row>
    <row r="214" spans="1:30" x14ac:dyDescent="0.2">
      <c r="A214" s="96" t="s">
        <v>213</v>
      </c>
      <c r="B214" s="98">
        <v>100.1091</v>
      </c>
      <c r="C214" s="98">
        <v>100.11799999999999</v>
      </c>
      <c r="D214" s="65">
        <f t="shared" si="69"/>
        <v>933.00083112314167</v>
      </c>
      <c r="E214" s="62">
        <f t="shared" si="79"/>
        <v>-1</v>
      </c>
      <c r="F214" s="65">
        <f t="shared" si="80"/>
        <v>2033.4110440073227</v>
      </c>
      <c r="G214" s="62">
        <f t="shared" si="74"/>
        <v>75</v>
      </c>
      <c r="H214" s="62">
        <f t="shared" si="75"/>
        <v>25</v>
      </c>
      <c r="I214" s="62" t="str">
        <f t="shared" si="76"/>
        <v>2015</v>
      </c>
      <c r="J214" s="62">
        <f t="shared" si="70"/>
        <v>9</v>
      </c>
      <c r="K214" s="66">
        <f>VLOOKUP(I214&amp;J214,CETES!F:G,2,)</f>
        <v>2.5166666666666666E-3</v>
      </c>
      <c r="L214" s="65">
        <v>42632.539062999997</v>
      </c>
      <c r="M214" s="62">
        <f t="shared" si="71"/>
        <v>100</v>
      </c>
      <c r="N214" s="67">
        <f t="shared" si="72"/>
        <v>-1.8867106960173019E-2</v>
      </c>
      <c r="O214" s="67">
        <f t="shared" si="73"/>
        <v>-1.8867106960173019E-2</v>
      </c>
      <c r="P214" s="63">
        <v>211</v>
      </c>
      <c r="Q214" s="67">
        <f t="shared" si="67"/>
        <v>1.6446853152536822</v>
      </c>
      <c r="R214" s="67">
        <f t="shared" si="68"/>
        <v>2.4917663681122724</v>
      </c>
      <c r="S214" s="68">
        <f t="shared" si="88"/>
        <v>0.84708105285859014</v>
      </c>
      <c r="T214" s="62">
        <f t="shared" si="89"/>
        <v>1</v>
      </c>
      <c r="U214" s="67">
        <f t="shared" si="85"/>
        <v>5.6129567104561406E-3</v>
      </c>
      <c r="V214" s="67">
        <f t="shared" si="86"/>
        <v>-5.2308248558316506E-2</v>
      </c>
      <c r="W214" s="67">
        <f t="shared" si="83"/>
        <v>-2.497993485101746E-2</v>
      </c>
      <c r="X214" s="67">
        <f t="shared" si="84"/>
        <v>-2.4979934851017793E-2</v>
      </c>
      <c r="Y214" s="67">
        <f t="shared" si="81"/>
        <v>-5.3739430900691665E-2</v>
      </c>
      <c r="Z214" s="67">
        <f t="shared" si="82"/>
        <v>-5.3739430900691887E-2</v>
      </c>
      <c r="AA214" s="67">
        <f t="shared" si="77"/>
        <v>-1.8867106960173019E-2</v>
      </c>
      <c r="AB214" s="67">
        <f t="shared" si="78"/>
        <v>-1.8867106960173019E-2</v>
      </c>
      <c r="AC214" s="62"/>
      <c r="AD214" s="62">
        <f t="shared" si="87"/>
        <v>1</v>
      </c>
    </row>
    <row r="215" spans="1:30" x14ac:dyDescent="0.2">
      <c r="A215" s="96" t="s">
        <v>214</v>
      </c>
      <c r="B215" s="98">
        <v>99.910799999999995</v>
      </c>
      <c r="C215" s="98">
        <v>100.1849</v>
      </c>
      <c r="D215" s="65">
        <f t="shared" si="69"/>
        <v>974.80550344267135</v>
      </c>
      <c r="E215" s="62">
        <f t="shared" si="79"/>
        <v>-1</v>
      </c>
      <c r="F215" s="65">
        <f t="shared" si="80"/>
        <v>2103.02320123854</v>
      </c>
      <c r="G215" s="62">
        <f t="shared" si="74"/>
        <v>50</v>
      </c>
      <c r="H215" s="62">
        <f t="shared" si="75"/>
        <v>50</v>
      </c>
      <c r="I215" s="62" t="str">
        <f t="shared" si="76"/>
        <v>2015</v>
      </c>
      <c r="J215" s="62">
        <f t="shared" si="70"/>
        <v>10</v>
      </c>
      <c r="K215" s="66">
        <f>VLOOKUP(I215&amp;J215,CETES!F:G,2,)</f>
        <v>2.5416666666666665E-3</v>
      </c>
      <c r="L215" s="65">
        <v>44542.761719000002</v>
      </c>
      <c r="M215" s="62">
        <f t="shared" si="71"/>
        <v>100</v>
      </c>
      <c r="N215" s="67">
        <f t="shared" si="72"/>
        <v>4.4806682829216182E-2</v>
      </c>
      <c r="O215" s="67">
        <f t="shared" si="73"/>
        <v>3.4234178788578706E-2</v>
      </c>
      <c r="P215" s="63">
        <v>212</v>
      </c>
      <c r="Q215" s="67">
        <f t="shared" si="67"/>
        <v>1.8263657050872397</v>
      </c>
      <c r="R215" s="67">
        <f t="shared" si="68"/>
        <v>2.584361670357322</v>
      </c>
      <c r="S215" s="68">
        <f t="shared" si="88"/>
        <v>0.75799596527008228</v>
      </c>
      <c r="T215" s="62">
        <f t="shared" si="89"/>
        <v>1</v>
      </c>
      <c r="U215" s="67">
        <f t="shared" si="85"/>
        <v>3.7652689277255513E-2</v>
      </c>
      <c r="V215" s="67">
        <f t="shared" si="86"/>
        <v>-1.0765812042261347E-2</v>
      </c>
      <c r="W215" s="67">
        <f t="shared" si="83"/>
        <v>-1.0998997376134634E-2</v>
      </c>
      <c r="X215" s="67">
        <f t="shared" si="84"/>
        <v>-8.8889145342907483E-4</v>
      </c>
      <c r="Y215" s="67">
        <f t="shared" si="81"/>
        <v>-1.4767763029453596E-2</v>
      </c>
      <c r="Z215" s="67">
        <f t="shared" si="82"/>
        <v>-4.6961834781589218E-3</v>
      </c>
      <c r="AA215" s="67">
        <f t="shared" si="77"/>
        <v>3.4234178788578706E-2</v>
      </c>
      <c r="AB215" s="67">
        <f t="shared" si="78"/>
        <v>4.4806682829216182E-2</v>
      </c>
      <c r="AC215" s="62"/>
      <c r="AD215" s="62">
        <f t="shared" si="87"/>
        <v>1</v>
      </c>
    </row>
    <row r="216" spans="1:30" x14ac:dyDescent="0.2">
      <c r="A216" s="96" t="s">
        <v>215</v>
      </c>
      <c r="B216" s="98">
        <v>99.911230000000003</v>
      </c>
      <c r="C216" s="98">
        <v>100.38630000000001</v>
      </c>
      <c r="D216" s="65">
        <f t="shared" si="69"/>
        <v>950.2024710508698</v>
      </c>
      <c r="E216" s="62">
        <f t="shared" si="79"/>
        <v>-1</v>
      </c>
      <c r="F216" s="65">
        <f t="shared" si="80"/>
        <v>2079.1567822319971</v>
      </c>
      <c r="G216" s="62">
        <f t="shared" si="74"/>
        <v>25</v>
      </c>
      <c r="H216" s="62">
        <f t="shared" si="75"/>
        <v>75</v>
      </c>
      <c r="I216" s="62" t="str">
        <f t="shared" si="76"/>
        <v>2015</v>
      </c>
      <c r="J216" s="62">
        <f t="shared" si="70"/>
        <v>11</v>
      </c>
      <c r="K216" s="66">
        <f>VLOOKUP(I216&amp;J216,CETES!F:G,2,)</f>
        <v>2.5249999999999999E-3</v>
      </c>
      <c r="L216" s="65">
        <v>43418.550780999998</v>
      </c>
      <c r="M216" s="62">
        <f t="shared" si="71"/>
        <v>100</v>
      </c>
      <c r="N216" s="67">
        <f t="shared" si="72"/>
        <v>-2.5238914126881951E-2</v>
      </c>
      <c r="O216" s="67">
        <f t="shared" si="73"/>
        <v>-1.1348623730107699E-2</v>
      </c>
      <c r="P216" s="63">
        <v>213</v>
      </c>
      <c r="Q216" s="67">
        <f t="shared" si="67"/>
        <v>1.5796834144491454</v>
      </c>
      <c r="R216" s="67">
        <f t="shared" si="68"/>
        <v>2.5178280621907141</v>
      </c>
      <c r="S216" s="68">
        <f t="shared" si="88"/>
        <v>0.93814464774156869</v>
      </c>
      <c r="T216" s="62">
        <f t="shared" si="89"/>
        <v>1</v>
      </c>
      <c r="U216" s="67">
        <f t="shared" si="85"/>
        <v>2.343756647734252E-2</v>
      </c>
      <c r="V216" s="67">
        <f t="shared" si="86"/>
        <v>-1.7467974222382554E-2</v>
      </c>
      <c r="W216" s="67">
        <f t="shared" si="83"/>
        <v>-2.487440359916282E-2</v>
      </c>
      <c r="X216" s="67">
        <f t="shared" si="84"/>
        <v>-2.8746447861524138E-2</v>
      </c>
      <c r="Y216" s="67">
        <f t="shared" si="81"/>
        <v>3.2054831444647824E-3</v>
      </c>
      <c r="Z216" s="67">
        <f t="shared" si="82"/>
        <v>-7.7806117979073441E-4</v>
      </c>
      <c r="AA216" s="67">
        <f t="shared" si="77"/>
        <v>-1.1348623730107699E-2</v>
      </c>
      <c r="AB216" s="67">
        <f t="shared" si="78"/>
        <v>-2.5238914126881951E-2</v>
      </c>
      <c r="AC216" s="62"/>
      <c r="AD216" s="62">
        <f t="shared" si="87"/>
        <v>1</v>
      </c>
    </row>
    <row r="217" spans="1:30" x14ac:dyDescent="0.2">
      <c r="A217" s="96" t="s">
        <v>216</v>
      </c>
      <c r="B217" s="98">
        <v>100.0074</v>
      </c>
      <c r="C217" s="98">
        <v>100.5515</v>
      </c>
      <c r="D217" s="65">
        <f t="shared" si="69"/>
        <v>940.55020181510088</v>
      </c>
      <c r="E217" s="62">
        <f t="shared" si="79"/>
        <v>-1</v>
      </c>
      <c r="F217" s="65">
        <f t="shared" si="80"/>
        <v>2077.814105179948</v>
      </c>
      <c r="G217" s="62">
        <f t="shared" si="74"/>
        <v>0</v>
      </c>
      <c r="H217" s="62">
        <f t="shared" si="75"/>
        <v>100</v>
      </c>
      <c r="I217" s="62" t="str">
        <f t="shared" si="76"/>
        <v>2015</v>
      </c>
      <c r="J217" s="62">
        <f t="shared" si="70"/>
        <v>12</v>
      </c>
      <c r="K217" s="66">
        <f>VLOOKUP(I217&amp;J217,CETES!F:G,2,)</f>
        <v>2.5416666666666665E-3</v>
      </c>
      <c r="L217" s="65">
        <v>42977.5</v>
      </c>
      <c r="M217" s="62">
        <f t="shared" si="71"/>
        <v>100</v>
      </c>
      <c r="N217" s="67">
        <f t="shared" si="72"/>
        <v>-1.0158118432479046E-2</v>
      </c>
      <c r="O217" s="67">
        <f t="shared" si="73"/>
        <v>-6.4577960811962321E-4</v>
      </c>
      <c r="P217" s="63">
        <v>214</v>
      </c>
      <c r="Q217" s="67">
        <f t="shared" si="67"/>
        <v>1.4140986251854644</v>
      </c>
      <c r="R217" s="67">
        <f t="shared" si="68"/>
        <v>2.4905118976973024</v>
      </c>
      <c r="S217" s="68">
        <f t="shared" si="88"/>
        <v>1.076413272511838</v>
      </c>
      <c r="T217" s="62">
        <f t="shared" si="89"/>
        <v>1</v>
      </c>
      <c r="U217" s="67">
        <f t="shared" si="85"/>
        <v>2.03109000250008E-2</v>
      </c>
      <c r="V217" s="67">
        <f t="shared" si="86"/>
        <v>-3.8974987378102011E-3</v>
      </c>
      <c r="W217" s="67">
        <f t="shared" si="83"/>
        <v>-3.3076188188998934E-2</v>
      </c>
      <c r="X217" s="67">
        <f t="shared" si="84"/>
        <v>-4.6082769117534061E-2</v>
      </c>
      <c r="Y217" s="67">
        <f t="shared" si="81"/>
        <v>2.1836736504154297E-2</v>
      </c>
      <c r="Z217" s="67">
        <f t="shared" si="82"/>
        <v>8.0914940695941961E-3</v>
      </c>
      <c r="AA217" s="67">
        <f t="shared" si="77"/>
        <v>-6.4577960811962321E-4</v>
      </c>
      <c r="AB217" s="67">
        <f t="shared" si="78"/>
        <v>-1.0158118432478935E-2</v>
      </c>
      <c r="AC217" s="62"/>
      <c r="AD217" s="62">
        <f t="shared" si="87"/>
        <v>1</v>
      </c>
    </row>
    <row r="218" spans="1:30" x14ac:dyDescent="0.2">
      <c r="A218" s="96" t="s">
        <v>217</v>
      </c>
      <c r="B218" s="98">
        <v>100.16030000000001</v>
      </c>
      <c r="C218" s="98">
        <v>100.67619999999999</v>
      </c>
      <c r="D218" s="65">
        <f t="shared" si="69"/>
        <v>954.84681723530218</v>
      </c>
      <c r="E218" s="62">
        <f t="shared" si="79"/>
        <v>-1</v>
      </c>
      <c r="F218" s="65">
        <f t="shared" si="80"/>
        <v>2083.0952160306138</v>
      </c>
      <c r="G218" s="62">
        <f t="shared" si="74"/>
        <v>0</v>
      </c>
      <c r="H218" s="62">
        <f t="shared" si="75"/>
        <v>100</v>
      </c>
      <c r="I218" s="62" t="str">
        <f t="shared" si="76"/>
        <v>2016</v>
      </c>
      <c r="J218" s="62">
        <f t="shared" si="70"/>
        <v>1</v>
      </c>
      <c r="K218" s="66">
        <f>VLOOKUP(I218&amp;J218,CETES!F:G,2,)</f>
        <v>2.6166666666666669E-3</v>
      </c>
      <c r="L218" s="65">
        <v>43630.769530999998</v>
      </c>
      <c r="M218" s="62">
        <f t="shared" si="71"/>
        <v>100</v>
      </c>
      <c r="N218" s="67">
        <f t="shared" si="72"/>
        <v>1.5200268303181774E-2</v>
      </c>
      <c r="O218" s="67">
        <f t="shared" si="73"/>
        <v>2.5416666666666643E-3</v>
      </c>
      <c r="P218" s="63">
        <v>215</v>
      </c>
      <c r="Q218" s="67">
        <f t="shared" si="67"/>
        <v>1.3076394811095864</v>
      </c>
      <c r="R218" s="67">
        <f t="shared" si="68"/>
        <v>2.4761513373327757</v>
      </c>
      <c r="S218" s="68">
        <f t="shared" si="88"/>
        <v>1.1685118562231893</v>
      </c>
      <c r="T218" s="62">
        <f t="shared" si="89"/>
        <v>1</v>
      </c>
      <c r="U218" s="67">
        <f t="shared" si="85"/>
        <v>2.0556909337754004E-2</v>
      </c>
      <c r="V218" s="67">
        <f t="shared" si="86"/>
        <v>6.5449415581358084E-2</v>
      </c>
      <c r="W218" s="67">
        <f t="shared" si="83"/>
        <v>-2.4103700661125105E-2</v>
      </c>
      <c r="X218" s="67">
        <f t="shared" si="84"/>
        <v>-2.5074563047006393E-2</v>
      </c>
      <c r="Y218" s="67">
        <f t="shared" si="81"/>
        <v>-9.4758751097895333E-3</v>
      </c>
      <c r="Z218" s="67">
        <f t="shared" si="82"/>
        <v>-2.0474531726464296E-2</v>
      </c>
      <c r="AA218" s="67">
        <f t="shared" si="77"/>
        <v>2.5416666666666643E-3</v>
      </c>
      <c r="AB218" s="67">
        <f t="shared" si="78"/>
        <v>1.5200268303181774E-2</v>
      </c>
      <c r="AC218" s="62"/>
      <c r="AD218" s="62">
        <f t="shared" si="87"/>
        <v>0</v>
      </c>
    </row>
    <row r="219" spans="1:30" x14ac:dyDescent="0.2">
      <c r="A219" s="96" t="s">
        <v>218</v>
      </c>
      <c r="B219" s="98">
        <v>100.4434</v>
      </c>
      <c r="C219" s="98">
        <v>100.5515</v>
      </c>
      <c r="D219" s="65">
        <f t="shared" si="69"/>
        <v>956.68863801713314</v>
      </c>
      <c r="E219" s="62">
        <f t="shared" si="79"/>
        <v>-1</v>
      </c>
      <c r="F219" s="65">
        <f t="shared" si="80"/>
        <v>2088.5459818458939</v>
      </c>
      <c r="G219" s="62">
        <f t="shared" si="74"/>
        <v>0</v>
      </c>
      <c r="H219" s="62">
        <f t="shared" si="75"/>
        <v>100</v>
      </c>
      <c r="I219" s="62" t="str">
        <f t="shared" si="76"/>
        <v>2016</v>
      </c>
      <c r="J219" s="62">
        <f t="shared" si="70"/>
        <v>2</v>
      </c>
      <c r="K219" s="66">
        <f>VLOOKUP(I219&amp;J219,CETES!F:G,2,)</f>
        <v>3.2083333333333334E-3</v>
      </c>
      <c r="L219" s="65">
        <v>43714.929687999997</v>
      </c>
      <c r="M219" s="62">
        <f t="shared" si="71"/>
        <v>100</v>
      </c>
      <c r="N219" s="67">
        <f t="shared" si="72"/>
        <v>1.9289175484333843E-3</v>
      </c>
      <c r="O219" s="67">
        <f t="shared" si="73"/>
        <v>2.6166666666667115E-3</v>
      </c>
      <c r="P219" s="63">
        <v>216</v>
      </c>
      <c r="Q219" s="67">
        <f t="shared" ref="Q219:Q250" si="90">D219/D99-1</f>
        <v>1.3369069360808621</v>
      </c>
      <c r="R219" s="67">
        <f t="shared" ref="R219:R250" si="91">F219/F99-1</f>
        <v>2.4776783207638897</v>
      </c>
      <c r="S219" s="68">
        <f t="shared" si="88"/>
        <v>1.1407713846830276</v>
      </c>
      <c r="T219" s="62">
        <f t="shared" si="89"/>
        <v>1</v>
      </c>
      <c r="U219" s="67">
        <f t="shared" si="85"/>
        <v>3.4614875745686779E-2</v>
      </c>
      <c r="V219" s="67">
        <f t="shared" si="86"/>
        <v>-1.0754476998738882E-2</v>
      </c>
      <c r="W219" s="67">
        <f t="shared" si="83"/>
        <v>7.7358276646541935E-3</v>
      </c>
      <c r="X219" s="67">
        <f t="shared" si="84"/>
        <v>6.0427170532668661E-3</v>
      </c>
      <c r="Y219" s="67">
        <f t="shared" si="81"/>
        <v>4.5158689782966999E-3</v>
      </c>
      <c r="Z219" s="67">
        <f t="shared" si="82"/>
        <v>6.8260893481892904E-3</v>
      </c>
      <c r="AA219" s="67">
        <f t="shared" si="77"/>
        <v>2.6166666666667115E-3</v>
      </c>
      <c r="AB219" s="67">
        <f t="shared" si="78"/>
        <v>1.9289175484333843E-3</v>
      </c>
      <c r="AC219" s="62"/>
      <c r="AD219" s="62">
        <f t="shared" si="87"/>
        <v>1</v>
      </c>
    </row>
    <row r="220" spans="1:30" x14ac:dyDescent="0.2">
      <c r="A220" s="96" t="s">
        <v>219</v>
      </c>
      <c r="B220" s="98">
        <v>100.8186</v>
      </c>
      <c r="C220" s="98">
        <v>100.3185</v>
      </c>
      <c r="D220" s="65">
        <f t="shared" si="69"/>
        <v>1004.0941722986017</v>
      </c>
      <c r="E220" s="62">
        <f t="shared" si="79"/>
        <v>1</v>
      </c>
      <c r="F220" s="65">
        <f t="shared" si="80"/>
        <v>2095.2467335376496</v>
      </c>
      <c r="G220" s="62">
        <f t="shared" si="74"/>
        <v>25</v>
      </c>
      <c r="H220" s="62">
        <f t="shared" si="75"/>
        <v>75</v>
      </c>
      <c r="I220" s="62" t="str">
        <f t="shared" si="76"/>
        <v>2016</v>
      </c>
      <c r="J220" s="62">
        <f t="shared" si="70"/>
        <v>3</v>
      </c>
      <c r="K220" s="66">
        <f>VLOOKUP(I220&amp;J220,CETES!F:G,2,)</f>
        <v>3.133333333333333E-3</v>
      </c>
      <c r="L220" s="65">
        <v>45881.078125</v>
      </c>
      <c r="M220" s="62">
        <f t="shared" si="71"/>
        <v>100</v>
      </c>
      <c r="N220" s="67">
        <f t="shared" si="72"/>
        <v>4.9551685258563349E-2</v>
      </c>
      <c r="O220" s="67">
        <f t="shared" si="73"/>
        <v>3.2083333333332575E-3</v>
      </c>
      <c r="P220" s="63">
        <v>217</v>
      </c>
      <c r="Q220" s="67">
        <f t="shared" si="90"/>
        <v>1.3806338875408031</v>
      </c>
      <c r="R220" s="67">
        <f t="shared" si="91"/>
        <v>2.4262938667275167</v>
      </c>
      <c r="S220" s="68">
        <f t="shared" si="88"/>
        <v>1.0456599791867136</v>
      </c>
      <c r="T220" s="62">
        <f t="shared" si="89"/>
        <v>1</v>
      </c>
      <c r="U220" s="67">
        <f t="shared" si="85"/>
        <v>-2.6582944204385228E-3</v>
      </c>
      <c r="V220" s="67">
        <f t="shared" si="86"/>
        <v>4.9315212411725984E-2</v>
      </c>
      <c r="W220" s="67">
        <f t="shared" si="83"/>
        <v>3.0409832636919765E-2</v>
      </c>
      <c r="X220" s="67">
        <f t="shared" si="84"/>
        <v>7.6198582899308365E-2</v>
      </c>
      <c r="Y220" s="67">
        <f t="shared" si="81"/>
        <v>8.3898883515336475E-3</v>
      </c>
      <c r="Z220" s="67">
        <f t="shared" si="82"/>
        <v>6.7560424059100788E-2</v>
      </c>
      <c r="AA220" s="67">
        <f t="shared" si="77"/>
        <v>3.2083333333332575E-3</v>
      </c>
      <c r="AB220" s="67">
        <f t="shared" si="78"/>
        <v>4.9551685258563349E-2</v>
      </c>
      <c r="AC220" s="62"/>
      <c r="AD220" s="62">
        <f t="shared" si="87"/>
        <v>0</v>
      </c>
    </row>
    <row r="221" spans="1:30" x14ac:dyDescent="0.2">
      <c r="A221" s="96" t="s">
        <v>220</v>
      </c>
      <c r="B221" s="98">
        <v>101.1464</v>
      </c>
      <c r="C221" s="98">
        <v>100.3965</v>
      </c>
      <c r="D221" s="65">
        <f t="shared" si="69"/>
        <v>1001.9864864740836</v>
      </c>
      <c r="E221" s="62">
        <f t="shared" si="79"/>
        <v>1</v>
      </c>
      <c r="F221" s="65">
        <f t="shared" si="80"/>
        <v>2099.0710345620287</v>
      </c>
      <c r="G221" s="62">
        <f t="shared" si="74"/>
        <v>50</v>
      </c>
      <c r="H221" s="62">
        <f t="shared" si="75"/>
        <v>50</v>
      </c>
      <c r="I221" s="62" t="str">
        <f t="shared" si="76"/>
        <v>2016</v>
      </c>
      <c r="J221" s="62">
        <f t="shared" si="70"/>
        <v>4</v>
      </c>
      <c r="K221" s="66">
        <f>VLOOKUP(I221&amp;J221,CETES!F:G,2,)</f>
        <v>3.133333333333333E-3</v>
      </c>
      <c r="L221" s="65">
        <v>45784.769530999998</v>
      </c>
      <c r="M221" s="62">
        <f t="shared" si="71"/>
        <v>100</v>
      </c>
      <c r="N221" s="67">
        <f t="shared" si="72"/>
        <v>-2.0990917810957965E-3</v>
      </c>
      <c r="O221" s="67">
        <f t="shared" si="73"/>
        <v>1.8252270547258753E-3</v>
      </c>
      <c r="P221" s="63">
        <v>218</v>
      </c>
      <c r="Q221" s="67">
        <f t="shared" si="90"/>
        <v>1.2175893345949733</v>
      </c>
      <c r="R221" s="67">
        <f t="shared" si="91"/>
        <v>2.253701384677822</v>
      </c>
      <c r="S221" s="68">
        <f t="shared" si="88"/>
        <v>1.0361120500828487</v>
      </c>
      <c r="T221" s="62">
        <f t="shared" si="89"/>
        <v>1</v>
      </c>
      <c r="U221" s="67">
        <f t="shared" si="85"/>
        <v>6.5040134913525449E-3</v>
      </c>
      <c r="V221" s="67">
        <f t="shared" si="86"/>
        <v>2.6969816762714149E-2</v>
      </c>
      <c r="W221" s="67">
        <f t="shared" si="83"/>
        <v>-1.8792786851726806E-3</v>
      </c>
      <c r="X221" s="67">
        <f t="shared" si="84"/>
        <v>2.7883493615309618E-2</v>
      </c>
      <c r="Y221" s="67">
        <f t="shared" si="81"/>
        <v>7.669269464243289E-3</v>
      </c>
      <c r="Z221" s="67">
        <f t="shared" si="82"/>
        <v>4.9368828997379266E-2</v>
      </c>
      <c r="AA221" s="67">
        <f t="shared" si="77"/>
        <v>1.8252270547258753E-3</v>
      </c>
      <c r="AB221" s="67">
        <f t="shared" si="78"/>
        <v>-2.0990917810957965E-3</v>
      </c>
      <c r="AC221" s="62"/>
      <c r="AD221" s="62">
        <f t="shared" si="87"/>
        <v>0</v>
      </c>
    </row>
    <row r="222" spans="1:30" x14ac:dyDescent="0.2">
      <c r="A222" s="96" t="s">
        <v>221</v>
      </c>
      <c r="B222" s="98">
        <v>101.3877</v>
      </c>
      <c r="C222" s="98">
        <v>100.56789999999999</v>
      </c>
      <c r="D222" s="65">
        <f t="shared" si="69"/>
        <v>994.86694520001811</v>
      </c>
      <c r="E222" s="62">
        <f t="shared" si="79"/>
        <v>1</v>
      </c>
      <c r="F222" s="65">
        <f t="shared" si="80"/>
        <v>2094.9021817680591</v>
      </c>
      <c r="G222" s="62">
        <f t="shared" si="74"/>
        <v>75</v>
      </c>
      <c r="H222" s="62">
        <f t="shared" si="75"/>
        <v>25</v>
      </c>
      <c r="I222" s="62" t="str">
        <f t="shared" si="76"/>
        <v>2016</v>
      </c>
      <c r="J222" s="62">
        <f t="shared" si="70"/>
        <v>5</v>
      </c>
      <c r="K222" s="66">
        <f>VLOOKUP(I222&amp;J222,CETES!F:G,2,)</f>
        <v>3.2499999999999999E-3</v>
      </c>
      <c r="L222" s="65">
        <v>45459.449219000002</v>
      </c>
      <c r="M222" s="62">
        <f t="shared" si="71"/>
        <v>100</v>
      </c>
      <c r="N222" s="67">
        <f t="shared" si="72"/>
        <v>-7.1054264405486789E-3</v>
      </c>
      <c r="O222" s="67">
        <f t="shared" si="73"/>
        <v>-1.9860465536076788E-3</v>
      </c>
      <c r="P222" s="63">
        <v>219</v>
      </c>
      <c r="Q222" s="67">
        <f t="shared" si="90"/>
        <v>1.4338603767893394</v>
      </c>
      <c r="R222" s="67">
        <f t="shared" si="91"/>
        <v>2.5894317871198842</v>
      </c>
      <c r="S222" s="68">
        <f t="shared" si="88"/>
        <v>1.1555714103305448</v>
      </c>
      <c r="T222" s="62">
        <f t="shared" si="89"/>
        <v>1</v>
      </c>
      <c r="U222" s="67">
        <f t="shared" si="85"/>
        <v>-1.4818116629742195E-2</v>
      </c>
      <c r="V222" s="67">
        <f t="shared" si="86"/>
        <v>1.6907536940031997E-2</v>
      </c>
      <c r="W222" s="67">
        <f t="shared" si="83"/>
        <v>7.5729736548098003E-3</v>
      </c>
      <c r="X222" s="67">
        <f t="shared" si="84"/>
        <v>4.7005217845573544E-2</v>
      </c>
      <c r="Y222" s="67">
        <f t="shared" si="81"/>
        <v>3.0433612558280476E-3</v>
      </c>
      <c r="Z222" s="67">
        <f t="shared" si="82"/>
        <v>3.9906721649809462E-2</v>
      </c>
      <c r="AA222" s="67">
        <f t="shared" si="77"/>
        <v>-1.9860465536076788E-3</v>
      </c>
      <c r="AB222" s="67">
        <f t="shared" si="78"/>
        <v>-7.1054264405486789E-3</v>
      </c>
      <c r="AC222" s="62"/>
      <c r="AD222" s="62">
        <f t="shared" si="87"/>
        <v>0</v>
      </c>
    </row>
    <row r="223" spans="1:30" x14ac:dyDescent="0.2">
      <c r="A223" s="96" t="s">
        <v>222</v>
      </c>
      <c r="B223" s="98">
        <v>101.6093</v>
      </c>
      <c r="C223" s="98">
        <v>100.6666</v>
      </c>
      <c r="D223" s="65">
        <f t="shared" si="69"/>
        <v>1005.9633489483105</v>
      </c>
      <c r="E223" s="62">
        <f t="shared" si="79"/>
        <v>1</v>
      </c>
      <c r="F223" s="65">
        <f t="shared" si="80"/>
        <v>2114.1286536272105</v>
      </c>
      <c r="G223" s="62">
        <f t="shared" si="74"/>
        <v>100</v>
      </c>
      <c r="H223" s="62">
        <f t="shared" si="75"/>
        <v>0</v>
      </c>
      <c r="I223" s="62" t="str">
        <f t="shared" si="76"/>
        <v>2016</v>
      </c>
      <c r="J223" s="62">
        <f t="shared" si="70"/>
        <v>6</v>
      </c>
      <c r="K223" s="66">
        <f>VLOOKUP(I223&amp;J223,CETES!F:G,2,)</f>
        <v>3.2166666666666663E-3</v>
      </c>
      <c r="L223" s="65">
        <v>45966.488280999998</v>
      </c>
      <c r="M223" s="62">
        <f t="shared" si="71"/>
        <v>100</v>
      </c>
      <c r="N223" s="67">
        <f t="shared" si="72"/>
        <v>1.1153656076151375E-2</v>
      </c>
      <c r="O223" s="67">
        <f t="shared" si="73"/>
        <v>9.1777420571135249E-3</v>
      </c>
      <c r="P223" s="63">
        <v>220</v>
      </c>
      <c r="Q223" s="67">
        <f t="shared" si="90"/>
        <v>1.4006935995373793</v>
      </c>
      <c r="R223" s="67">
        <f t="shared" si="91"/>
        <v>2.5335991803628239</v>
      </c>
      <c r="S223" s="68">
        <f t="shared" si="88"/>
        <v>1.1329055808254447</v>
      </c>
      <c r="T223" s="62">
        <f t="shared" si="89"/>
        <v>1</v>
      </c>
      <c r="U223" s="67">
        <f t="shared" si="85"/>
        <v>-8.4725779922925071E-3</v>
      </c>
      <c r="V223" s="67">
        <f t="shared" si="86"/>
        <v>2.0260024766513673E-2</v>
      </c>
      <c r="W223" s="67">
        <f t="shared" si="83"/>
        <v>1.7477284592847475E-2</v>
      </c>
      <c r="X223" s="67">
        <f t="shared" si="84"/>
        <v>6.9547746634867069E-2</v>
      </c>
      <c r="Y223" s="67">
        <f t="shared" si="81"/>
        <v>9.0117883432661028E-3</v>
      </c>
      <c r="Z223" s="67">
        <f t="shared" si="82"/>
        <v>1.8615551222946891E-3</v>
      </c>
      <c r="AA223" s="67">
        <f t="shared" si="77"/>
        <v>9.1777420571135249E-3</v>
      </c>
      <c r="AB223" s="67">
        <f t="shared" si="78"/>
        <v>1.1153656076151375E-2</v>
      </c>
      <c r="AC223" s="62"/>
      <c r="AD223" s="62">
        <f t="shared" si="87"/>
        <v>0</v>
      </c>
    </row>
    <row r="224" spans="1:30" x14ac:dyDescent="0.2">
      <c r="A224" s="96" t="s">
        <v>223</v>
      </c>
      <c r="B224" s="98">
        <v>101.74169999999999</v>
      </c>
      <c r="C224" s="98">
        <v>100.65049999999999</v>
      </c>
      <c r="D224" s="65">
        <f t="shared" si="69"/>
        <v>1021.1553568462438</v>
      </c>
      <c r="E224" s="62">
        <f t="shared" si="79"/>
        <v>1</v>
      </c>
      <c r="F224" s="65">
        <f t="shared" si="80"/>
        <v>2146.0561182179727</v>
      </c>
      <c r="G224" s="62">
        <f t="shared" si="74"/>
        <v>100</v>
      </c>
      <c r="H224" s="62">
        <f t="shared" si="75"/>
        <v>0</v>
      </c>
      <c r="I224" s="62" t="str">
        <f t="shared" si="76"/>
        <v>2016</v>
      </c>
      <c r="J224" s="62">
        <f t="shared" si="70"/>
        <v>7</v>
      </c>
      <c r="K224" s="66">
        <f>VLOOKUP(I224&amp;J224,CETES!F:G,2,)</f>
        <v>3.5083333333333334E-3</v>
      </c>
      <c r="L224" s="65">
        <v>46660.671875</v>
      </c>
      <c r="M224" s="62">
        <f t="shared" si="71"/>
        <v>100</v>
      </c>
      <c r="N224" s="67">
        <f t="shared" si="72"/>
        <v>1.5101949702060136E-2</v>
      </c>
      <c r="O224" s="67">
        <f t="shared" si="73"/>
        <v>1.5101949702060136E-2</v>
      </c>
      <c r="P224" s="63">
        <v>221</v>
      </c>
      <c r="Q224" s="67">
        <f t="shared" si="90"/>
        <v>1.3218966526770233</v>
      </c>
      <c r="R224" s="67">
        <f t="shared" si="91"/>
        <v>2.4176173545711017</v>
      </c>
      <c r="S224" s="68">
        <f t="shared" si="88"/>
        <v>1.0957207018940784</v>
      </c>
      <c r="T224" s="62">
        <f t="shared" si="89"/>
        <v>1</v>
      </c>
      <c r="U224" s="67">
        <f t="shared" si="85"/>
        <v>-1.3193398704298698E-3</v>
      </c>
      <c r="V224" s="67">
        <f t="shared" si="86"/>
        <v>4.2628319537961756E-2</v>
      </c>
      <c r="W224" s="67">
        <f t="shared" si="83"/>
        <v>3.0224687620056256E-2</v>
      </c>
      <c r="X224" s="67">
        <f t="shared" si="84"/>
        <v>6.9444164670238839E-2</v>
      </c>
      <c r="Y224" s="67">
        <f t="shared" si="81"/>
        <v>2.2383751136724861E-2</v>
      </c>
      <c r="Z224" s="67">
        <f t="shared" si="82"/>
        <v>1.9130867163303034E-2</v>
      </c>
      <c r="AA224" s="67">
        <f t="shared" si="77"/>
        <v>1.5101949702060136E-2</v>
      </c>
      <c r="AB224" s="67">
        <f t="shared" si="78"/>
        <v>1.5101949702060136E-2</v>
      </c>
      <c r="AC224" s="62"/>
      <c r="AD224" s="62">
        <f t="shared" si="87"/>
        <v>0</v>
      </c>
    </row>
    <row r="225" spans="1:30" x14ac:dyDescent="0.2">
      <c r="A225" s="96" t="s">
        <v>224</v>
      </c>
      <c r="B225" s="98">
        <v>101.8323</v>
      </c>
      <c r="C225" s="98">
        <v>100.4378</v>
      </c>
      <c r="D225" s="65">
        <f t="shared" si="69"/>
        <v>1040.4280941178172</v>
      </c>
      <c r="E225" s="62">
        <f t="shared" si="79"/>
        <v>1</v>
      </c>
      <c r="F225" s="65">
        <f t="shared" si="80"/>
        <v>2186.5596277566251</v>
      </c>
      <c r="G225" s="62">
        <f t="shared" si="74"/>
        <v>100</v>
      </c>
      <c r="H225" s="62">
        <f t="shared" si="75"/>
        <v>0</v>
      </c>
      <c r="I225" s="62" t="str">
        <f t="shared" si="76"/>
        <v>2016</v>
      </c>
      <c r="J225" s="62">
        <f t="shared" si="70"/>
        <v>8</v>
      </c>
      <c r="K225" s="66">
        <f>VLOOKUP(I225&amp;J225,CETES!F:G,2,)</f>
        <v>3.5250000000000004E-3</v>
      </c>
      <c r="L225" s="65">
        <v>47541.320312999997</v>
      </c>
      <c r="M225" s="62">
        <f t="shared" si="71"/>
        <v>100</v>
      </c>
      <c r="N225" s="67">
        <f t="shared" si="72"/>
        <v>1.8873462438757427E-2</v>
      </c>
      <c r="O225" s="67">
        <f t="shared" si="73"/>
        <v>1.8873462438757427E-2</v>
      </c>
      <c r="P225" s="63">
        <v>222</v>
      </c>
      <c r="Q225" s="67">
        <f t="shared" si="90"/>
        <v>1.2585648106045486</v>
      </c>
      <c r="R225" s="67">
        <f t="shared" si="91"/>
        <v>2.3243987342185135</v>
      </c>
      <c r="S225" s="68">
        <f t="shared" si="88"/>
        <v>1.0658339236139649</v>
      </c>
      <c r="T225" s="62">
        <f t="shared" si="89"/>
        <v>1</v>
      </c>
      <c r="U225" s="67">
        <f t="shared" si="85"/>
        <v>2.4367696968547348E-2</v>
      </c>
      <c r="V225" s="67">
        <f t="shared" si="86"/>
        <v>9.4102161466347312E-2</v>
      </c>
      <c r="W225" s="67">
        <f t="shared" si="83"/>
        <v>4.6929130008478426E-2</v>
      </c>
      <c r="X225" s="67">
        <f t="shared" si="84"/>
        <v>8.7530522233697283E-2</v>
      </c>
      <c r="Y225" s="67">
        <f t="shared" si="81"/>
        <v>4.3752613743143209E-2</v>
      </c>
      <c r="Z225" s="67">
        <f t="shared" si="82"/>
        <v>4.5796223442361228E-2</v>
      </c>
      <c r="AA225" s="67">
        <f t="shared" si="77"/>
        <v>1.8873462438757427E-2</v>
      </c>
      <c r="AB225" s="67">
        <f t="shared" si="78"/>
        <v>1.8873462438757427E-2</v>
      </c>
      <c r="AC225" s="62"/>
      <c r="AD225" s="62">
        <f t="shared" si="87"/>
        <v>0</v>
      </c>
    </row>
    <row r="226" spans="1:30" x14ac:dyDescent="0.2">
      <c r="A226" s="96" t="s">
        <v>225</v>
      </c>
      <c r="B226" s="98">
        <v>101.81480000000001</v>
      </c>
      <c r="C226" s="98">
        <v>100.3034</v>
      </c>
      <c r="D226" s="65">
        <f t="shared" si="69"/>
        <v>1033.9607343257655</v>
      </c>
      <c r="E226" s="62">
        <f t="shared" si="79"/>
        <v>1</v>
      </c>
      <c r="F226" s="65">
        <f t="shared" si="80"/>
        <v>2172.9678496227725</v>
      </c>
      <c r="G226" s="62">
        <f t="shared" si="74"/>
        <v>100</v>
      </c>
      <c r="H226" s="62">
        <f t="shared" si="75"/>
        <v>0</v>
      </c>
      <c r="I226" s="62" t="str">
        <f t="shared" si="76"/>
        <v>2016</v>
      </c>
      <c r="J226" s="62">
        <f t="shared" si="70"/>
        <v>9</v>
      </c>
      <c r="K226" s="66">
        <f>VLOOKUP(I226&amp;J226,CETES!F:G,2,)</f>
        <v>3.6749999999999999E-3</v>
      </c>
      <c r="L226" s="65">
        <v>47245.800780999998</v>
      </c>
      <c r="M226" s="62">
        <f t="shared" si="71"/>
        <v>100</v>
      </c>
      <c r="N226" s="67">
        <f t="shared" si="72"/>
        <v>-6.216056475806031E-3</v>
      </c>
      <c r="O226" s="67">
        <f t="shared" si="73"/>
        <v>-6.216056475806031E-3</v>
      </c>
      <c r="P226" s="63">
        <v>223</v>
      </c>
      <c r="Q226" s="67">
        <f t="shared" si="90"/>
        <v>1.1536930856916974</v>
      </c>
      <c r="R226" s="67">
        <f t="shared" si="91"/>
        <v>2.17003724416135</v>
      </c>
      <c r="S226" s="68">
        <f t="shared" si="88"/>
        <v>1.0163441584696526</v>
      </c>
      <c r="T226" s="62">
        <f t="shared" si="89"/>
        <v>1</v>
      </c>
      <c r="U226" s="67">
        <f t="shared" si="85"/>
        <v>4.8469879745201672E-2</v>
      </c>
      <c r="V226" s="67">
        <f t="shared" si="86"/>
        <v>0.10820987488412981</v>
      </c>
      <c r="W226" s="67">
        <f t="shared" si="83"/>
        <v>3.7094016108497829E-2</v>
      </c>
      <c r="X226" s="67">
        <f t="shared" si="84"/>
        <v>2.9744781765631112E-2</v>
      </c>
      <c r="Y226" s="67">
        <f t="shared" si="81"/>
        <v>2.7831416926596075E-2</v>
      </c>
      <c r="Z226" s="67">
        <f t="shared" si="82"/>
        <v>2.7831416926596075E-2</v>
      </c>
      <c r="AA226" s="67">
        <f t="shared" si="77"/>
        <v>-6.216056475806031E-3</v>
      </c>
      <c r="AB226" s="67">
        <f t="shared" si="78"/>
        <v>-6.2160564758061421E-3</v>
      </c>
      <c r="AC226" s="62"/>
      <c r="AD226" s="62">
        <f t="shared" si="87"/>
        <v>0</v>
      </c>
    </row>
    <row r="227" spans="1:30" x14ac:dyDescent="0.2">
      <c r="A227" s="96" t="s">
        <v>226</v>
      </c>
      <c r="B227" s="98">
        <v>101.718</v>
      </c>
      <c r="C227" s="98">
        <v>100.2268</v>
      </c>
      <c r="D227" s="65">
        <f t="shared" si="69"/>
        <v>1050.6692843624089</v>
      </c>
      <c r="E227" s="62">
        <f t="shared" si="79"/>
        <v>1</v>
      </c>
      <c r="F227" s="65">
        <f t="shared" si="80"/>
        <v>2208.0824732618557</v>
      </c>
      <c r="G227" s="62">
        <f t="shared" si="74"/>
        <v>100</v>
      </c>
      <c r="H227" s="62">
        <f t="shared" si="75"/>
        <v>0</v>
      </c>
      <c r="I227" s="62" t="str">
        <f t="shared" si="76"/>
        <v>2016</v>
      </c>
      <c r="J227" s="62">
        <f t="shared" si="70"/>
        <v>10</v>
      </c>
      <c r="K227" s="66">
        <f>VLOOKUP(I227&amp;J227,CETES!F:G,2,)</f>
        <v>3.8999999999999994E-3</v>
      </c>
      <c r="L227" s="65">
        <v>48009.28125</v>
      </c>
      <c r="M227" s="62">
        <f t="shared" si="71"/>
        <v>100</v>
      </c>
      <c r="N227" s="67">
        <f t="shared" si="72"/>
        <v>1.6159752959612028E-2</v>
      </c>
      <c r="O227" s="67">
        <f t="shared" si="73"/>
        <v>1.6159752959612028E-2</v>
      </c>
      <c r="P227" s="63">
        <v>224</v>
      </c>
      <c r="Q227" s="67">
        <f t="shared" si="90"/>
        <v>1.083107867935118</v>
      </c>
      <c r="R227" s="67">
        <f t="shared" si="91"/>
        <v>2.0661423249353215</v>
      </c>
      <c r="S227" s="68">
        <f t="shared" si="88"/>
        <v>0.98303445700020342</v>
      </c>
      <c r="T227" s="62">
        <f t="shared" si="89"/>
        <v>1</v>
      </c>
      <c r="U227" s="67">
        <f t="shared" si="85"/>
        <v>8.5900698616400373E-2</v>
      </c>
      <c r="V227" s="67">
        <f t="shared" si="86"/>
        <v>7.7824530792874658E-2</v>
      </c>
      <c r="W227" s="67">
        <f t="shared" si="83"/>
        <v>5.1933182300603953E-2</v>
      </c>
      <c r="X227" s="67">
        <f t="shared" si="84"/>
        <v>4.8586281896512151E-2</v>
      </c>
      <c r="Y227" s="67">
        <f t="shared" si="81"/>
        <v>2.8902485129507216E-2</v>
      </c>
      <c r="Z227" s="67">
        <f t="shared" si="82"/>
        <v>2.8902485129507216E-2</v>
      </c>
      <c r="AA227" s="67">
        <f t="shared" si="77"/>
        <v>1.6159752959612028E-2</v>
      </c>
      <c r="AB227" s="67">
        <f t="shared" si="78"/>
        <v>1.6159752959612028E-2</v>
      </c>
      <c r="AC227" s="62"/>
      <c r="AD227" s="62">
        <f t="shared" si="87"/>
        <v>1</v>
      </c>
    </row>
    <row r="228" spans="1:30" x14ac:dyDescent="0.2">
      <c r="A228" s="96" t="s">
        <v>227</v>
      </c>
      <c r="B228" s="98">
        <v>101.54430000000001</v>
      </c>
      <c r="C228" s="98">
        <v>100.0701</v>
      </c>
      <c r="D228" s="65">
        <f t="shared" si="69"/>
        <v>991.72674552221781</v>
      </c>
      <c r="E228" s="62">
        <f t="shared" si="79"/>
        <v>1</v>
      </c>
      <c r="F228" s="65">
        <f t="shared" si="80"/>
        <v>2084.2090633509883</v>
      </c>
      <c r="G228" s="62">
        <f t="shared" si="74"/>
        <v>100</v>
      </c>
      <c r="H228" s="62">
        <f t="shared" si="75"/>
        <v>0</v>
      </c>
      <c r="I228" s="62" t="str">
        <f t="shared" si="76"/>
        <v>2016</v>
      </c>
      <c r="J228" s="62">
        <f t="shared" si="70"/>
        <v>11</v>
      </c>
      <c r="K228" s="66">
        <f>VLOOKUP(I228&amp;J228,CETES!F:G,2,)</f>
        <v>4.5666666666666668E-3</v>
      </c>
      <c r="L228" s="65">
        <v>45315.960937999997</v>
      </c>
      <c r="M228" s="62">
        <f t="shared" si="71"/>
        <v>100</v>
      </c>
      <c r="N228" s="67">
        <f t="shared" si="72"/>
        <v>-5.6099992373870533E-2</v>
      </c>
      <c r="O228" s="67">
        <f t="shared" si="73"/>
        <v>-5.6099992373870533E-2</v>
      </c>
      <c r="P228" s="63">
        <v>225</v>
      </c>
      <c r="Q228" s="67">
        <f t="shared" si="90"/>
        <v>0.81539713199389574</v>
      </c>
      <c r="R228" s="67">
        <f t="shared" si="91"/>
        <v>1.6720968552100195</v>
      </c>
      <c r="S228" s="68">
        <f t="shared" si="88"/>
        <v>0.85669972321612375</v>
      </c>
      <c r="T228" s="62">
        <f t="shared" si="89"/>
        <v>1</v>
      </c>
      <c r="U228" s="67">
        <f t="shared" si="85"/>
        <v>-8.9462341054874495E-3</v>
      </c>
      <c r="V228" s="67">
        <f t="shared" si="86"/>
        <v>4.3700448837419748E-2</v>
      </c>
      <c r="W228" s="67">
        <f t="shared" si="83"/>
        <v>-5.104352131633183E-3</v>
      </c>
      <c r="X228" s="67">
        <f t="shared" si="84"/>
        <v>-3.1564016604942458E-3</v>
      </c>
      <c r="Y228" s="67">
        <f t="shared" si="81"/>
        <v>-4.6808951883304806E-2</v>
      </c>
      <c r="Z228" s="67">
        <f t="shared" si="82"/>
        <v>-4.6808951883304806E-2</v>
      </c>
      <c r="AA228" s="67">
        <f t="shared" si="77"/>
        <v>-5.6099992373870533E-2</v>
      </c>
      <c r="AB228" s="67">
        <f t="shared" si="78"/>
        <v>-5.6099992373870533E-2</v>
      </c>
      <c r="AC228" s="62"/>
      <c r="AD228" s="62">
        <f t="shared" si="87"/>
        <v>0</v>
      </c>
    </row>
    <row r="229" spans="1:30" x14ac:dyDescent="0.2">
      <c r="A229" s="96" t="s">
        <v>228</v>
      </c>
      <c r="B229" s="98">
        <v>101.3117</v>
      </c>
      <c r="C229" s="98">
        <v>99.892849999999996</v>
      </c>
      <c r="D229" s="65">
        <f t="shared" si="69"/>
        <v>1026.6877436020923</v>
      </c>
      <c r="E229" s="62">
        <f t="shared" si="79"/>
        <v>1</v>
      </c>
      <c r="F229" s="65">
        <f t="shared" si="80"/>
        <v>2157.6829606627939</v>
      </c>
      <c r="G229" s="62">
        <f t="shared" si="74"/>
        <v>100</v>
      </c>
      <c r="H229" s="62">
        <f t="shared" si="75"/>
        <v>0</v>
      </c>
      <c r="I229" s="62" t="str">
        <f t="shared" si="76"/>
        <v>2016</v>
      </c>
      <c r="J229" s="62">
        <f t="shared" si="70"/>
        <v>12</v>
      </c>
      <c r="K229" s="66">
        <f>VLOOKUP(I229&amp;J229,CETES!F:G,2,)</f>
        <v>4.7416666666666675E-3</v>
      </c>
      <c r="L229" s="65">
        <v>46913.46875</v>
      </c>
      <c r="M229" s="62">
        <f t="shared" si="71"/>
        <v>100</v>
      </c>
      <c r="N229" s="67">
        <f t="shared" si="72"/>
        <v>3.5252652242896643E-2</v>
      </c>
      <c r="O229" s="67">
        <f t="shared" si="73"/>
        <v>3.5252652242896643E-2</v>
      </c>
      <c r="P229" s="63">
        <v>226</v>
      </c>
      <c r="Q229" s="67">
        <f t="shared" si="90"/>
        <v>0.77377875777392546</v>
      </c>
      <c r="R229" s="67">
        <f t="shared" si="91"/>
        <v>1.6443234821872408</v>
      </c>
      <c r="S229" s="68">
        <f t="shared" si="88"/>
        <v>0.87054472441331532</v>
      </c>
      <c r="T229" s="62">
        <f t="shared" si="89"/>
        <v>1</v>
      </c>
      <c r="U229" s="67">
        <f t="shared" si="85"/>
        <v>3.7768281402279946E-2</v>
      </c>
      <c r="V229" s="67">
        <f t="shared" si="86"/>
        <v>9.1582077831423359E-2</v>
      </c>
      <c r="W229" s="67">
        <f t="shared" si="83"/>
        <v>2.060154047903251E-2</v>
      </c>
      <c r="X229" s="67">
        <f t="shared" si="84"/>
        <v>2.0601540479032732E-2</v>
      </c>
      <c r="Y229" s="67">
        <f t="shared" si="81"/>
        <v>-7.0341072752788669E-3</v>
      </c>
      <c r="Z229" s="67">
        <f t="shared" si="82"/>
        <v>-7.0341072752786449E-3</v>
      </c>
      <c r="AA229" s="67">
        <f t="shared" si="77"/>
        <v>3.5252652242896643E-2</v>
      </c>
      <c r="AB229" s="67">
        <f t="shared" si="78"/>
        <v>3.5252652242896643E-2</v>
      </c>
      <c r="AC229" s="62"/>
      <c r="AD229" s="62">
        <f t="shared" si="87"/>
        <v>0</v>
      </c>
    </row>
    <row r="230" spans="1:30" x14ac:dyDescent="0.2">
      <c r="A230" s="96" t="s">
        <v>229</v>
      </c>
      <c r="B230" s="98">
        <v>101.0277</v>
      </c>
      <c r="C230" s="98">
        <v>99.432680000000005</v>
      </c>
      <c r="D230" s="65">
        <f t="shared" si="69"/>
        <v>1028.6046220955168</v>
      </c>
      <c r="E230" s="62">
        <f t="shared" si="79"/>
        <v>1</v>
      </c>
      <c r="F230" s="65">
        <f t="shared" si="80"/>
        <v>2161.7114650339595</v>
      </c>
      <c r="G230" s="62">
        <f t="shared" si="74"/>
        <v>100</v>
      </c>
      <c r="H230" s="62">
        <f t="shared" si="75"/>
        <v>0</v>
      </c>
      <c r="I230" s="62" t="str">
        <f t="shared" si="76"/>
        <v>2017</v>
      </c>
      <c r="J230" s="62">
        <f t="shared" si="70"/>
        <v>1</v>
      </c>
      <c r="K230" s="66">
        <f>VLOOKUP(I230&amp;J230,CETES!F:G,2,)</f>
        <v>4.8083333333333329E-3</v>
      </c>
      <c r="L230" s="65">
        <v>47001.058594000002</v>
      </c>
      <c r="M230" s="62">
        <f t="shared" si="71"/>
        <v>100</v>
      </c>
      <c r="N230" s="67">
        <f t="shared" si="72"/>
        <v>1.8670511120539857E-3</v>
      </c>
      <c r="O230" s="67">
        <f t="shared" si="73"/>
        <v>1.8670511120539857E-3</v>
      </c>
      <c r="P230" s="63">
        <v>227</v>
      </c>
      <c r="Q230" s="67">
        <f t="shared" si="90"/>
        <v>0.70531630165698611</v>
      </c>
      <c r="R230" s="67">
        <f t="shared" si="91"/>
        <v>1.5872462278364297</v>
      </c>
      <c r="S230" s="68">
        <f t="shared" si="88"/>
        <v>0.88192992617944355</v>
      </c>
      <c r="T230" s="62">
        <f t="shared" si="89"/>
        <v>1</v>
      </c>
      <c r="U230" s="67">
        <f t="shared" si="85"/>
        <v>4.0377702531163351E-2</v>
      </c>
      <c r="V230" s="67">
        <f t="shared" si="86"/>
        <v>7.7245693789686376E-2</v>
      </c>
      <c r="W230" s="67">
        <f t="shared" si="83"/>
        <v>7.2949382278906238E-3</v>
      </c>
      <c r="X230" s="67">
        <f t="shared" si="84"/>
        <v>7.2949382278906238E-3</v>
      </c>
      <c r="Y230" s="67">
        <f t="shared" si="81"/>
        <v>-2.100057800802857E-2</v>
      </c>
      <c r="Z230" s="67">
        <f t="shared" si="82"/>
        <v>-2.1000578008028348E-2</v>
      </c>
      <c r="AA230" s="67">
        <f t="shared" si="77"/>
        <v>1.8670511120539857E-3</v>
      </c>
      <c r="AB230" s="67">
        <f t="shared" si="78"/>
        <v>1.8670511120539857E-3</v>
      </c>
      <c r="AC230" s="62"/>
      <c r="AD230" s="62">
        <f t="shared" si="87"/>
        <v>0</v>
      </c>
    </row>
    <row r="231" spans="1:30" x14ac:dyDescent="0.2">
      <c r="A231" s="96" t="s">
        <v>230</v>
      </c>
      <c r="B231" s="98">
        <v>100.6434</v>
      </c>
      <c r="C231" s="98">
        <v>98.863529999999997</v>
      </c>
      <c r="D231" s="65">
        <f t="shared" si="69"/>
        <v>1025.4473249866151</v>
      </c>
      <c r="E231" s="62">
        <f t="shared" si="79"/>
        <v>1</v>
      </c>
      <c r="F231" s="65">
        <f t="shared" si="80"/>
        <v>2155.0761017347677</v>
      </c>
      <c r="G231" s="62">
        <f t="shared" si="74"/>
        <v>100</v>
      </c>
      <c r="H231" s="62">
        <f t="shared" si="75"/>
        <v>0</v>
      </c>
      <c r="I231" s="62" t="str">
        <f t="shared" si="76"/>
        <v>2017</v>
      </c>
      <c r="J231" s="62">
        <f t="shared" si="70"/>
        <v>2</v>
      </c>
      <c r="K231" s="66">
        <f>VLOOKUP(I231&amp;J231,CETES!F:G,2,)</f>
        <v>5.2000000000000006E-3</v>
      </c>
      <c r="L231" s="65">
        <v>46856.789062999997</v>
      </c>
      <c r="M231" s="62">
        <f t="shared" si="71"/>
        <v>100</v>
      </c>
      <c r="N231" s="67">
        <f t="shared" si="72"/>
        <v>-3.0694953542689252E-3</v>
      </c>
      <c r="O231" s="67">
        <f t="shared" si="73"/>
        <v>-3.0694953542690362E-3</v>
      </c>
      <c r="P231" s="63">
        <v>228</v>
      </c>
      <c r="Q231" s="67">
        <f t="shared" si="90"/>
        <v>0.75895785820184769</v>
      </c>
      <c r="R231" s="67">
        <f t="shared" si="91"/>
        <v>1.5895477096200405</v>
      </c>
      <c r="S231" s="68">
        <f t="shared" si="88"/>
        <v>0.83058985141819286</v>
      </c>
      <c r="T231" s="62">
        <f t="shared" si="89"/>
        <v>1</v>
      </c>
      <c r="U231" s="67">
        <f t="shared" si="85"/>
        <v>3.4554774621063711E-2</v>
      </c>
      <c r="V231" s="67">
        <f t="shared" si="86"/>
        <v>7.1871541311490539E-2</v>
      </c>
      <c r="W231" s="67">
        <f t="shared" si="83"/>
        <v>-1.439865879814084E-2</v>
      </c>
      <c r="X231" s="67">
        <f t="shared" si="84"/>
        <v>-1.4398658798140618E-2</v>
      </c>
      <c r="Y231" s="67">
        <f t="shared" si="81"/>
        <v>3.4001885717663827E-2</v>
      </c>
      <c r="Z231" s="67">
        <f t="shared" si="82"/>
        <v>3.4001885717664049E-2</v>
      </c>
      <c r="AA231" s="67">
        <f t="shared" si="77"/>
        <v>-3.0694953542690362E-3</v>
      </c>
      <c r="AB231" s="67">
        <f t="shared" si="78"/>
        <v>-3.0694953542689252E-3</v>
      </c>
      <c r="AC231" s="62"/>
      <c r="AD231" s="62">
        <f t="shared" si="87"/>
        <v>0</v>
      </c>
    </row>
    <row r="232" spans="1:30" x14ac:dyDescent="0.2">
      <c r="A232" s="96" t="s">
        <v>231</v>
      </c>
      <c r="B232" s="98">
        <v>100.2604</v>
      </c>
      <c r="C232" s="98">
        <v>98.517690000000002</v>
      </c>
      <c r="D232" s="65">
        <f t="shared" si="69"/>
        <v>1062.3180206388513</v>
      </c>
      <c r="E232" s="62">
        <f t="shared" si="79"/>
        <v>1</v>
      </c>
      <c r="F232" s="65">
        <f t="shared" si="80"/>
        <v>2232.5634120220197</v>
      </c>
      <c r="G232" s="62">
        <f t="shared" si="74"/>
        <v>100</v>
      </c>
      <c r="H232" s="62">
        <f t="shared" si="75"/>
        <v>0</v>
      </c>
      <c r="I232" s="62" t="str">
        <f t="shared" si="76"/>
        <v>2017</v>
      </c>
      <c r="J232" s="62">
        <f t="shared" si="70"/>
        <v>3</v>
      </c>
      <c r="K232" s="66">
        <f>VLOOKUP(I232&amp;J232,CETES!F:G,2,)</f>
        <v>5.358333333333333E-3</v>
      </c>
      <c r="L232" s="65">
        <v>48541.558594000002</v>
      </c>
      <c r="M232" s="62">
        <f t="shared" si="71"/>
        <v>100</v>
      </c>
      <c r="N232" s="67">
        <f t="shared" si="72"/>
        <v>3.5955718791033542E-2</v>
      </c>
      <c r="O232" s="108">
        <f t="shared" si="73"/>
        <v>3.5955718791033542E-2</v>
      </c>
      <c r="P232" s="63">
        <v>229</v>
      </c>
      <c r="Q232" s="67">
        <f t="shared" si="90"/>
        <v>0.68853774051515648</v>
      </c>
      <c r="R232" s="67">
        <f t="shared" si="91"/>
        <v>1.6670323940877396</v>
      </c>
      <c r="S232" s="68">
        <f t="shared" si="88"/>
        <v>0.97849465357258314</v>
      </c>
      <c r="T232" s="62">
        <f t="shared" si="89"/>
        <v>1</v>
      </c>
      <c r="U232" s="67">
        <f t="shared" si="85"/>
        <v>6.8955834072104372E-2</v>
      </c>
      <c r="V232" s="67">
        <f t="shared" si="86"/>
        <v>5.7986441856307192E-2</v>
      </c>
      <c r="W232" s="67">
        <f t="shared" si="83"/>
        <v>2.7425883180735022E-2</v>
      </c>
      <c r="X232" s="67">
        <f t="shared" si="84"/>
        <v>2.7425883180735466E-2</v>
      </c>
      <c r="Y232" s="67">
        <f t="shared" si="81"/>
        <v>3.4704102838270634E-2</v>
      </c>
      <c r="Z232" s="67">
        <f>L232/L229-1</f>
        <v>3.4704102838270856E-2</v>
      </c>
      <c r="AA232" s="108">
        <f t="shared" si="77"/>
        <v>3.5955718791033542E-2</v>
      </c>
      <c r="AB232" s="67">
        <f>L232/L231-1</f>
        <v>3.5955718791033542E-2</v>
      </c>
      <c r="AC232" s="62"/>
      <c r="AD232" s="62">
        <f t="shared" si="87"/>
        <v>1</v>
      </c>
    </row>
    <row r="233" spans="1:30" x14ac:dyDescent="0.2">
      <c r="A233" s="96" t="s">
        <v>232</v>
      </c>
      <c r="B233" s="98">
        <v>99.944209999999998</v>
      </c>
      <c r="C233" s="98">
        <v>99.170450000000002</v>
      </c>
      <c r="D233" s="65">
        <f t="shared" si="69"/>
        <v>1078.0699693944189</v>
      </c>
      <c r="E233" s="62">
        <f t="shared" si="79"/>
        <v>1</v>
      </c>
      <c r="F233" s="65">
        <f t="shared" si="80"/>
        <v>2265.6676461369389</v>
      </c>
      <c r="G233" s="62">
        <f t="shared" si="74"/>
        <v>100</v>
      </c>
      <c r="H233" s="62">
        <f t="shared" si="75"/>
        <v>0</v>
      </c>
      <c r="I233" s="62" t="str">
        <f t="shared" si="76"/>
        <v>2017</v>
      </c>
      <c r="J233" s="62">
        <f t="shared" si="70"/>
        <v>4</v>
      </c>
      <c r="K233" s="66">
        <f>VLOOKUP(I233&amp;J233,CETES!F:G,2,)</f>
        <v>5.4166666666666669E-3</v>
      </c>
      <c r="L233" s="65">
        <v>49261.328125</v>
      </c>
      <c r="M233" s="62">
        <f t="shared" si="71"/>
        <v>100</v>
      </c>
      <c r="N233" s="67">
        <f t="shared" si="72"/>
        <v>1.4827903179214452E-2</v>
      </c>
      <c r="O233" s="67">
        <f t="shared" si="73"/>
        <v>1.4827903179214452E-2</v>
      </c>
      <c r="P233" s="63">
        <v>230</v>
      </c>
      <c r="Q233" s="67">
        <f t="shared" si="90"/>
        <v>0.69885916476283416</v>
      </c>
      <c r="R233" s="67">
        <f t="shared" si="91"/>
        <v>1.6908151998241316</v>
      </c>
      <c r="S233" s="68">
        <f t="shared" si="88"/>
        <v>0.99195603506129748</v>
      </c>
      <c r="T233" s="62">
        <f t="shared" si="89"/>
        <v>1</v>
      </c>
      <c r="U233" s="67">
        <f t="shared" si="85"/>
        <v>8.1336918402706626E-2</v>
      </c>
      <c r="V233" s="67">
        <f t="shared" si="86"/>
        <v>7.5932643750583617E-2</v>
      </c>
      <c r="W233" s="67">
        <f t="shared" si="83"/>
        <v>2.6079267225021852E-2</v>
      </c>
      <c r="X233" s="67">
        <f t="shared" si="84"/>
        <v>2.6079267225022296E-2</v>
      </c>
      <c r="Y233" s="67">
        <f t="shared" si="81"/>
        <v>4.8089757946186529E-2</v>
      </c>
      <c r="Z233" s="67">
        <f t="shared" si="82"/>
        <v>4.8089757946186751E-2</v>
      </c>
      <c r="AA233" s="67">
        <f t="shared" si="77"/>
        <v>1.4827903179214452E-2</v>
      </c>
      <c r="AB233" s="67">
        <f t="shared" si="78"/>
        <v>1.4827903179214452E-2</v>
      </c>
      <c r="AC233" s="62"/>
      <c r="AD233" s="62">
        <f t="shared" si="87"/>
        <v>1</v>
      </c>
    </row>
    <row r="234" spans="1:30" x14ac:dyDescent="0.2">
      <c r="A234" s="96" t="s">
        <v>233</v>
      </c>
      <c r="B234" s="98">
        <v>99.757710000000003</v>
      </c>
      <c r="C234" s="98">
        <v>100.28</v>
      </c>
      <c r="D234" s="65">
        <f t="shared" si="69"/>
        <v>1067.7209798303184</v>
      </c>
      <c r="E234" s="62">
        <f t="shared" si="79"/>
        <v>-1</v>
      </c>
      <c r="F234" s="65">
        <f t="shared" si="80"/>
        <v>2243.9182500019529</v>
      </c>
      <c r="G234" s="62">
        <f t="shared" si="74"/>
        <v>75</v>
      </c>
      <c r="H234" s="62">
        <f t="shared" si="75"/>
        <v>25</v>
      </c>
      <c r="I234" s="62" t="str">
        <f t="shared" si="76"/>
        <v>2017</v>
      </c>
      <c r="J234" s="62">
        <f t="shared" si="70"/>
        <v>5</v>
      </c>
      <c r="K234" s="66">
        <f>VLOOKUP(I234&amp;J234,CETES!F:G,2,)</f>
        <v>5.5916666666666658E-3</v>
      </c>
      <c r="L234" s="65">
        <v>48788.441405999998</v>
      </c>
      <c r="M234" s="62">
        <f t="shared" si="71"/>
        <v>100</v>
      </c>
      <c r="N234" s="67">
        <f t="shared" si="72"/>
        <v>-9.5995527729186847E-3</v>
      </c>
      <c r="O234" s="67">
        <f t="shared" si="73"/>
        <v>-9.5995527729186847E-3</v>
      </c>
      <c r="P234" s="63">
        <v>231</v>
      </c>
      <c r="Q234" s="67">
        <f t="shared" si="90"/>
        <v>0.55382343709835102</v>
      </c>
      <c r="R234" s="67">
        <f t="shared" si="91"/>
        <v>1.6495289915273386</v>
      </c>
      <c r="S234" s="68">
        <f t="shared" si="88"/>
        <v>1.0957055544289875</v>
      </c>
      <c r="T234" s="62">
        <f t="shared" si="89"/>
        <v>1</v>
      </c>
      <c r="U234" s="67">
        <f t="shared" si="85"/>
        <v>6.9005390029664548E-2</v>
      </c>
      <c r="V234" s="67">
        <f t="shared" si="86"/>
        <v>7.3229927863020183E-2</v>
      </c>
      <c r="W234" s="67">
        <f t="shared" si="83"/>
        <v>7.6628198897755739E-2</v>
      </c>
      <c r="X234" s="67">
        <f t="shared" si="84"/>
        <v>7.6628198897755961E-2</v>
      </c>
      <c r="Y234" s="67">
        <f t="shared" si="81"/>
        <v>4.1224599073633739E-2</v>
      </c>
      <c r="Z234" s="67">
        <f t="shared" si="82"/>
        <v>4.1224599073633739E-2</v>
      </c>
      <c r="AA234" s="67">
        <f t="shared" si="77"/>
        <v>-9.5995527729186847E-3</v>
      </c>
      <c r="AB234" s="67">
        <f t="shared" si="78"/>
        <v>-9.5995527729186847E-3</v>
      </c>
      <c r="AC234" s="62"/>
      <c r="AD234" s="62">
        <f t="shared" si="87"/>
        <v>0</v>
      </c>
    </row>
    <row r="235" spans="1:30" x14ac:dyDescent="0.2">
      <c r="A235" s="96" t="s">
        <v>234</v>
      </c>
      <c r="B235" s="98">
        <v>99.716380000000001</v>
      </c>
      <c r="C235" s="98">
        <v>101.22880000000001</v>
      </c>
      <c r="D235" s="65">
        <f t="shared" si="69"/>
        <v>1091.1167626010949</v>
      </c>
      <c r="E235" s="62">
        <f t="shared" si="79"/>
        <v>-1</v>
      </c>
      <c r="F235" s="65">
        <f t="shared" si="80"/>
        <v>2283.931425140599</v>
      </c>
      <c r="G235" s="62">
        <f t="shared" si="74"/>
        <v>50</v>
      </c>
      <c r="H235" s="62">
        <f t="shared" si="75"/>
        <v>50</v>
      </c>
      <c r="I235" s="62" t="str">
        <f t="shared" si="76"/>
        <v>2017</v>
      </c>
      <c r="J235" s="62">
        <f t="shared" si="70"/>
        <v>6</v>
      </c>
      <c r="K235" s="66">
        <f>VLOOKUP(I235&amp;J235,CETES!F:G,2,)</f>
        <v>5.7999999999999996E-3</v>
      </c>
      <c r="L235" s="65">
        <v>49857.488280999998</v>
      </c>
      <c r="M235" s="62">
        <f t="shared" si="71"/>
        <v>100</v>
      </c>
      <c r="N235" s="67">
        <f t="shared" si="72"/>
        <v>2.19118882299143E-2</v>
      </c>
      <c r="O235" s="67">
        <f t="shared" si="73"/>
        <v>1.7831832839102502E-2</v>
      </c>
      <c r="P235" s="63">
        <v>232</v>
      </c>
      <c r="Q235" s="67">
        <f t="shared" si="90"/>
        <v>0.6005074317239294</v>
      </c>
      <c r="R235" s="67">
        <f t="shared" si="91"/>
        <v>1.6806463938038898</v>
      </c>
      <c r="S235" s="68">
        <f t="shared" si="88"/>
        <v>1.0801389620799604</v>
      </c>
      <c r="T235" s="62">
        <f t="shared" si="89"/>
        <v>1</v>
      </c>
      <c r="U235" s="67">
        <f t="shared" si="85"/>
        <v>9.0232968879245146E-2</v>
      </c>
      <c r="V235" s="67">
        <f t="shared" si="86"/>
        <v>8.4648624367685832E-2</v>
      </c>
      <c r="W235" s="67">
        <f t="shared" si="83"/>
        <v>5.8511128270218205E-2</v>
      </c>
      <c r="X235" s="67">
        <f t="shared" si="84"/>
        <v>6.2754249673767637E-2</v>
      </c>
      <c r="Y235" s="67">
        <f t="shared" si="81"/>
        <v>2.300853487160559E-2</v>
      </c>
      <c r="Z235" s="67">
        <f t="shared" si="82"/>
        <v>2.7109341461537984E-2</v>
      </c>
      <c r="AA235" s="67">
        <f t="shared" si="77"/>
        <v>1.7831832839102502E-2</v>
      </c>
      <c r="AB235" s="67">
        <f t="shared" si="78"/>
        <v>2.19118882299143E-2</v>
      </c>
      <c r="AC235" s="62"/>
      <c r="AD235" s="62">
        <f t="shared" si="87"/>
        <v>1</v>
      </c>
    </row>
    <row r="236" spans="1:30" x14ac:dyDescent="0.2">
      <c r="A236" s="96" t="s">
        <v>235</v>
      </c>
      <c r="B236" s="98">
        <v>99.716089999999994</v>
      </c>
      <c r="C236" s="98">
        <v>101.5545</v>
      </c>
      <c r="D236" s="65">
        <f t="shared" si="69"/>
        <v>1116.3800977820392</v>
      </c>
      <c r="E236" s="62">
        <f t="shared" si="79"/>
        <v>-1</v>
      </c>
      <c r="F236" s="65">
        <f t="shared" si="80"/>
        <v>2316.9955002239599</v>
      </c>
      <c r="G236" s="62">
        <f t="shared" si="74"/>
        <v>25</v>
      </c>
      <c r="H236" s="62">
        <f t="shared" si="75"/>
        <v>75</v>
      </c>
      <c r="I236" s="62" t="str">
        <f t="shared" si="76"/>
        <v>2017</v>
      </c>
      <c r="J236" s="62">
        <f t="shared" si="70"/>
        <v>7</v>
      </c>
      <c r="K236" s="66">
        <f>VLOOKUP(I236&amp;J236,CETES!F:G,2,)</f>
        <v>5.8250000000000003E-3</v>
      </c>
      <c r="L236" s="65">
        <v>51011.871094000002</v>
      </c>
      <c r="M236" s="62">
        <f t="shared" si="71"/>
        <v>100</v>
      </c>
      <c r="N236" s="67">
        <f t="shared" si="72"/>
        <v>2.3153649588078418E-2</v>
      </c>
      <c r="O236" s="67">
        <f t="shared" si="73"/>
        <v>1.4476824794039223E-2</v>
      </c>
      <c r="P236" s="63">
        <v>233</v>
      </c>
      <c r="Q236" s="67">
        <f t="shared" si="90"/>
        <v>0.66381071526708202</v>
      </c>
      <c r="R236" s="67">
        <f t="shared" si="91"/>
        <v>1.7032566293442737</v>
      </c>
      <c r="S236" s="68">
        <f t="shared" si="88"/>
        <v>1.0394459140771917</v>
      </c>
      <c r="T236" s="62">
        <f t="shared" si="89"/>
        <v>1</v>
      </c>
      <c r="U236" s="67">
        <f t="shared" si="85"/>
        <v>9.5957663810426475E-2</v>
      </c>
      <c r="V236" s="67">
        <f t="shared" si="86"/>
        <v>9.3251962394722776E-2</v>
      </c>
      <c r="W236" s="67">
        <f t="shared" si="83"/>
        <v>7.1833839854090309E-2</v>
      </c>
      <c r="X236" s="67">
        <f t="shared" si="84"/>
        <v>8.5334514157347163E-2</v>
      </c>
      <c r="Y236" s="67">
        <f t="shared" si="81"/>
        <v>2.2654626407601075E-2</v>
      </c>
      <c r="Z236" s="67">
        <f t="shared" si="82"/>
        <v>3.5535845979589142E-2</v>
      </c>
      <c r="AA236" s="67">
        <f t="shared" si="77"/>
        <v>1.4476824794039223E-2</v>
      </c>
      <c r="AB236" s="67">
        <f t="shared" si="78"/>
        <v>2.3153649588078418E-2</v>
      </c>
      <c r="AC236" s="62"/>
      <c r="AD236" s="62">
        <f t="shared" si="87"/>
        <v>1</v>
      </c>
    </row>
    <row r="237" spans="1:30" x14ac:dyDescent="0.2">
      <c r="A237" s="96" t="s">
        <v>236</v>
      </c>
      <c r="B237" s="98">
        <v>99.648610000000005</v>
      </c>
      <c r="C237" s="98">
        <v>101.5329</v>
      </c>
      <c r="D237" s="65">
        <f t="shared" si="69"/>
        <v>1120.7266067166822</v>
      </c>
      <c r="E237" s="62">
        <f t="shared" si="79"/>
        <v>-1</v>
      </c>
      <c r="F237" s="65">
        <f t="shared" si="80"/>
        <v>2329.3731191159809</v>
      </c>
      <c r="G237" s="62">
        <f t="shared" si="74"/>
        <v>0</v>
      </c>
      <c r="H237" s="62">
        <f t="shared" si="75"/>
        <v>100</v>
      </c>
      <c r="I237" s="62" t="str">
        <f t="shared" si="76"/>
        <v>2017</v>
      </c>
      <c r="J237" s="62">
        <f t="shared" si="70"/>
        <v>8</v>
      </c>
      <c r="K237" s="66">
        <f>VLOOKUP(I237&amp;J237,CETES!F:G,2,)</f>
        <v>5.7583333333333332E-3</v>
      </c>
      <c r="L237" s="65">
        <v>51210.480469000002</v>
      </c>
      <c r="M237" s="62">
        <f t="shared" si="71"/>
        <v>100</v>
      </c>
      <c r="N237" s="67">
        <f t="shared" si="72"/>
        <v>3.8933952184192488E-3</v>
      </c>
      <c r="O237" s="67">
        <f t="shared" si="73"/>
        <v>5.342098804604678E-3</v>
      </c>
      <c r="P237" s="63">
        <v>234</v>
      </c>
      <c r="Q237" s="67">
        <f t="shared" si="90"/>
        <v>0.6874495112227339</v>
      </c>
      <c r="R237" s="67">
        <f t="shared" si="91"/>
        <v>1.7015111391105964</v>
      </c>
      <c r="S237" s="68">
        <f t="shared" si="88"/>
        <v>1.0140616278878625</v>
      </c>
      <c r="T237" s="62">
        <f t="shared" si="89"/>
        <v>1</v>
      </c>
      <c r="U237" s="67">
        <f t="shared" si="85"/>
        <v>8.5420413446704258E-2</v>
      </c>
      <c r="V237" s="67">
        <f t="shared" si="86"/>
        <v>7.7178339428589426E-2</v>
      </c>
      <c r="W237" s="67">
        <f t="shared" si="83"/>
        <v>8.0877430379794779E-2</v>
      </c>
      <c r="X237" s="67">
        <f t="shared" si="84"/>
        <v>9.2914847411895263E-2</v>
      </c>
      <c r="Y237" s="67">
        <f t="shared" si="81"/>
        <v>3.8082879852665563E-2</v>
      </c>
      <c r="Z237" s="67">
        <f t="shared" si="82"/>
        <v>4.9643706443595059E-2</v>
      </c>
      <c r="AA237" s="67">
        <f t="shared" si="77"/>
        <v>5.342098804604678E-3</v>
      </c>
      <c r="AB237" s="67">
        <f t="shared" si="78"/>
        <v>3.8933952184192488E-3</v>
      </c>
      <c r="AC237" s="62"/>
      <c r="AD237" s="62">
        <f t="shared" si="87"/>
        <v>1</v>
      </c>
    </row>
    <row r="238" spans="1:30" x14ac:dyDescent="0.2">
      <c r="A238" s="96" t="s">
        <v>237</v>
      </c>
      <c r="B238" s="98">
        <v>99.580439999999996</v>
      </c>
      <c r="C238" s="98">
        <v>101.3587</v>
      </c>
      <c r="D238" s="65">
        <f t="shared" si="69"/>
        <v>1101.8089831000309</v>
      </c>
      <c r="E238" s="62">
        <f t="shared" si="79"/>
        <v>-1</v>
      </c>
      <c r="F238" s="65">
        <f t="shared" si="80"/>
        <v>2342.7864259935573</v>
      </c>
      <c r="G238" s="62">
        <f t="shared" si="74"/>
        <v>0</v>
      </c>
      <c r="H238" s="62">
        <f t="shared" si="75"/>
        <v>100</v>
      </c>
      <c r="I238" s="62" t="str">
        <f t="shared" si="76"/>
        <v>2017</v>
      </c>
      <c r="J238" s="62">
        <f t="shared" si="70"/>
        <v>9</v>
      </c>
      <c r="K238" s="66">
        <f>VLOOKUP(I238&amp;J238,CETES!F:G,2,)</f>
        <v>5.8333333333333336E-3</v>
      </c>
      <c r="L238" s="65">
        <v>50346.058594000002</v>
      </c>
      <c r="M238" s="62">
        <f t="shared" si="71"/>
        <v>100</v>
      </c>
      <c r="N238" s="67">
        <f t="shared" si="72"/>
        <v>-1.6879784510580143E-2</v>
      </c>
      <c r="O238" s="67">
        <f t="shared" si="73"/>
        <v>5.7583333333333098E-3</v>
      </c>
      <c r="P238" s="63">
        <v>235</v>
      </c>
      <c r="Q238" s="67">
        <f t="shared" si="90"/>
        <v>0.66179508060260805</v>
      </c>
      <c r="R238" s="67">
        <f t="shared" si="91"/>
        <v>1.700795050573602</v>
      </c>
      <c r="S238" s="68">
        <f t="shared" si="88"/>
        <v>1.038999969970994</v>
      </c>
      <c r="T238" s="62">
        <f t="shared" si="89"/>
        <v>1</v>
      </c>
      <c r="U238" s="67">
        <f t="shared" si="85"/>
        <v>7.1448679584932284E-2</v>
      </c>
      <c r="V238" s="67">
        <f t="shared" si="86"/>
        <v>6.5619753750618681E-2</v>
      </c>
      <c r="W238" s="67">
        <f t="shared" si="83"/>
        <v>4.9370608412734551E-2</v>
      </c>
      <c r="X238" s="67">
        <f t="shared" si="84"/>
        <v>3.7174331691587792E-2</v>
      </c>
      <c r="Y238" s="67">
        <f t="shared" si="81"/>
        <v>2.5769162858878314E-2</v>
      </c>
      <c r="Z238" s="67">
        <f t="shared" si="82"/>
        <v>9.7993366662674219E-3</v>
      </c>
      <c r="AA238" s="67">
        <f t="shared" si="77"/>
        <v>5.7583333333333098E-3</v>
      </c>
      <c r="AB238" s="67">
        <f t="shared" si="78"/>
        <v>-1.6879784510580254E-2</v>
      </c>
      <c r="AC238" s="62"/>
      <c r="AD238" s="62">
        <f t="shared" si="87"/>
        <v>1</v>
      </c>
    </row>
    <row r="239" spans="1:30" x14ac:dyDescent="0.2">
      <c r="A239" s="96" t="s">
        <v>238</v>
      </c>
      <c r="B239" s="98">
        <v>99.564220000000006</v>
      </c>
      <c r="C239" s="98">
        <v>101.2423</v>
      </c>
      <c r="D239" s="65">
        <f t="shared" si="69"/>
        <v>1064.1557380153331</v>
      </c>
      <c r="E239" s="62">
        <f t="shared" si="79"/>
        <v>-1</v>
      </c>
      <c r="F239" s="65">
        <f t="shared" si="80"/>
        <v>2356.4526801451862</v>
      </c>
      <c r="G239" s="62">
        <f t="shared" si="74"/>
        <v>0</v>
      </c>
      <c r="H239" s="62">
        <f t="shared" si="75"/>
        <v>100</v>
      </c>
      <c r="I239" s="62" t="str">
        <f t="shared" si="76"/>
        <v>2017</v>
      </c>
      <c r="J239" s="62">
        <f t="shared" si="70"/>
        <v>10</v>
      </c>
      <c r="K239" s="66">
        <f>VLOOKUP(I239&amp;J239,CETES!F:G,2,)</f>
        <v>5.8500000000000002E-3</v>
      </c>
      <c r="L239" s="65">
        <v>48625.53125</v>
      </c>
      <c r="M239" s="62">
        <f t="shared" si="71"/>
        <v>100</v>
      </c>
      <c r="N239" s="67">
        <f t="shared" si="72"/>
        <v>-3.4174022595783615E-2</v>
      </c>
      <c r="O239" s="67">
        <f t="shared" si="73"/>
        <v>5.833333333333357E-3</v>
      </c>
      <c r="P239" s="63">
        <v>236</v>
      </c>
      <c r="Q239" s="67">
        <f t="shared" si="90"/>
        <v>0.54569571347308332</v>
      </c>
      <c r="R239" s="67">
        <f t="shared" si="91"/>
        <v>1.7003699716219796</v>
      </c>
      <c r="S239" s="68">
        <f t="shared" si="88"/>
        <v>1.1546742581488962</v>
      </c>
      <c r="T239" s="62">
        <f t="shared" si="89"/>
        <v>1</v>
      </c>
      <c r="U239" s="67">
        <f t="shared" si="85"/>
        <v>8.4439735523130999E-2</v>
      </c>
      <c r="V239" s="67">
        <f t="shared" si="86"/>
        <v>1.2836059694186774E-2</v>
      </c>
      <c r="W239" s="67">
        <f t="shared" si="83"/>
        <v>4.0069881459904089E-2</v>
      </c>
      <c r="X239" s="67">
        <f t="shared" si="84"/>
        <v>-1.2906612533601924E-2</v>
      </c>
      <c r="Y239" s="67">
        <f t="shared" si="81"/>
        <v>1.7029459020275306E-2</v>
      </c>
      <c r="Z239" s="67">
        <f t="shared" si="82"/>
        <v>-4.6780088493571848E-2</v>
      </c>
      <c r="AA239" s="67">
        <f t="shared" si="77"/>
        <v>5.833333333333357E-3</v>
      </c>
      <c r="AB239" s="67">
        <f t="shared" si="78"/>
        <v>-3.4174022595783615E-2</v>
      </c>
      <c r="AC239" s="62"/>
      <c r="AD239" s="62">
        <f t="shared" si="87"/>
        <v>1</v>
      </c>
    </row>
    <row r="240" spans="1:30" x14ac:dyDescent="0.2">
      <c r="A240" s="96" t="s">
        <v>239</v>
      </c>
      <c r="B240" s="98">
        <v>99.558639999999997</v>
      </c>
      <c r="C240" s="98">
        <v>101.2</v>
      </c>
      <c r="D240" s="65">
        <f t="shared" si="69"/>
        <v>1030.6045086005258</v>
      </c>
      <c r="E240" s="62">
        <f t="shared" si="79"/>
        <v>-1</v>
      </c>
      <c r="F240" s="65">
        <f t="shared" si="80"/>
        <v>2370.2379283240357</v>
      </c>
      <c r="G240" s="62">
        <f t="shared" si="74"/>
        <v>0</v>
      </c>
      <c r="H240" s="62">
        <f t="shared" si="75"/>
        <v>100</v>
      </c>
      <c r="I240" s="62" t="str">
        <f t="shared" si="76"/>
        <v>2017</v>
      </c>
      <c r="J240" s="62">
        <f t="shared" si="70"/>
        <v>11</v>
      </c>
      <c r="K240" s="66">
        <f>VLOOKUP(I240&amp;J240,CETES!F:G,2,)</f>
        <v>5.841666666666666E-3</v>
      </c>
      <c r="L240" s="65">
        <v>47092.441405999998</v>
      </c>
      <c r="M240" s="62">
        <f t="shared" si="71"/>
        <v>100</v>
      </c>
      <c r="N240" s="67">
        <f t="shared" si="72"/>
        <v>-3.1528495516437105E-2</v>
      </c>
      <c r="O240" s="67">
        <f t="shared" si="73"/>
        <v>5.8500000000001329E-3</v>
      </c>
      <c r="P240" s="63">
        <v>237</v>
      </c>
      <c r="Q240" s="67">
        <f t="shared" si="90"/>
        <v>0.58184815541975077</v>
      </c>
      <c r="R240" s="67">
        <f t="shared" si="91"/>
        <v>1.6999673319641828</v>
      </c>
      <c r="S240" s="68">
        <f t="shared" si="88"/>
        <v>1.118119176544432</v>
      </c>
      <c r="T240" s="62">
        <f t="shared" si="89"/>
        <v>1</v>
      </c>
      <c r="U240" s="67">
        <f t="shared" si="85"/>
        <v>7.3437227560906315E-2</v>
      </c>
      <c r="V240" s="67">
        <f t="shared" si="86"/>
        <v>3.9202091961164198E-2</v>
      </c>
      <c r="W240" s="67">
        <f t="shared" si="83"/>
        <v>5.6294242591936161E-2</v>
      </c>
      <c r="X240" s="67">
        <f t="shared" si="84"/>
        <v>-3.4762332042675759E-2</v>
      </c>
      <c r="Y240" s="67">
        <f t="shared" si="81"/>
        <v>1.7543264697569505E-2</v>
      </c>
      <c r="Z240" s="67">
        <f t="shared" si="82"/>
        <v>-8.0413989974041256E-2</v>
      </c>
      <c r="AA240" s="67">
        <f t="shared" si="77"/>
        <v>5.8500000000001329E-3</v>
      </c>
      <c r="AB240" s="67">
        <f t="shared" si="78"/>
        <v>-3.1528495516437216E-2</v>
      </c>
      <c r="AC240" s="62"/>
      <c r="AD240" s="62">
        <f t="shared" si="87"/>
        <v>1</v>
      </c>
    </row>
    <row r="241" spans="1:30" x14ac:dyDescent="0.2">
      <c r="A241" s="96" t="s">
        <v>240</v>
      </c>
      <c r="B241" s="98">
        <v>99.557379999999995</v>
      </c>
      <c r="C241" s="98">
        <v>101.065</v>
      </c>
      <c r="D241" s="65">
        <f t="shared" si="69"/>
        <v>1080.1072992844831</v>
      </c>
      <c r="E241" s="62">
        <f t="shared" si="79"/>
        <v>-1</v>
      </c>
      <c r="F241" s="65">
        <f t="shared" si="80"/>
        <v>2384.084068221995</v>
      </c>
      <c r="G241" s="62">
        <f t="shared" si="74"/>
        <v>0</v>
      </c>
      <c r="H241" s="62">
        <f t="shared" si="75"/>
        <v>100</v>
      </c>
      <c r="I241" s="62" t="str">
        <f t="shared" si="76"/>
        <v>2017</v>
      </c>
      <c r="J241" s="62">
        <f t="shared" si="70"/>
        <v>12</v>
      </c>
      <c r="K241" s="66">
        <f>VLOOKUP(I241&amp;J241,CETES!F:G,2,)</f>
        <v>6.0166666666666667E-3</v>
      </c>
      <c r="L241" s="65">
        <v>49354.421875</v>
      </c>
      <c r="M241" s="62">
        <f t="shared" si="71"/>
        <v>100</v>
      </c>
      <c r="N241" s="67">
        <f t="shared" si="72"/>
        <v>4.8032771320957846E-2</v>
      </c>
      <c r="O241" s="67">
        <f t="shared" si="73"/>
        <v>5.8416666666665229E-3</v>
      </c>
      <c r="P241" s="63">
        <v>238</v>
      </c>
      <c r="Q241" s="67">
        <f t="shared" si="90"/>
        <v>0.67094511308987137</v>
      </c>
      <c r="R241" s="67">
        <f t="shared" si="91"/>
        <v>1.6990058051365602</v>
      </c>
      <c r="S241" s="68">
        <f t="shared" si="88"/>
        <v>1.0280606920466888</v>
      </c>
      <c r="T241" s="62">
        <f t="shared" si="89"/>
        <v>1</v>
      </c>
      <c r="U241" s="67">
        <f t="shared" si="85"/>
        <v>0.14387952252201996</v>
      </c>
      <c r="V241" s="67">
        <f t="shared" si="86"/>
        <v>5.2030966586754435E-2</v>
      </c>
      <c r="W241" s="67">
        <f t="shared" si="83"/>
        <v>4.3850985182372737E-2</v>
      </c>
      <c r="X241" s="67">
        <f t="shared" si="84"/>
        <v>-1.0090087233530221E-2</v>
      </c>
      <c r="Y241" s="67">
        <f t="shared" si="81"/>
        <v>1.7627574485763686E-2</v>
      </c>
      <c r="Z241" s="67">
        <f t="shared" si="82"/>
        <v>-1.9696412126254947E-2</v>
      </c>
      <c r="AA241" s="67">
        <f t="shared" si="77"/>
        <v>5.8416666666665229E-3</v>
      </c>
      <c r="AB241" s="67">
        <f t="shared" si="78"/>
        <v>4.8032771320957846E-2</v>
      </c>
      <c r="AC241" s="62"/>
      <c r="AD241" s="62">
        <f t="shared" si="87"/>
        <v>1</v>
      </c>
    </row>
    <row r="242" spans="1:30" x14ac:dyDescent="0.2">
      <c r="A242" s="96" t="s">
        <v>241</v>
      </c>
      <c r="B242" s="98">
        <v>99.512010000000004</v>
      </c>
      <c r="C242" s="98">
        <v>101.04770000000001</v>
      </c>
      <c r="D242" s="65">
        <f t="shared" si="69"/>
        <v>1104.218780521172</v>
      </c>
      <c r="E242" s="62">
        <f t="shared" si="79"/>
        <v>-1</v>
      </c>
      <c r="F242" s="65">
        <f t="shared" si="80"/>
        <v>2398.4283073657975</v>
      </c>
      <c r="G242" s="62">
        <f t="shared" si="74"/>
        <v>0</v>
      </c>
      <c r="H242" s="62">
        <f t="shared" si="75"/>
        <v>100</v>
      </c>
      <c r="I242" s="62" t="str">
        <f t="shared" si="76"/>
        <v>2018</v>
      </c>
      <c r="J242" s="62">
        <f t="shared" si="70"/>
        <v>1</v>
      </c>
      <c r="K242" s="66">
        <f>VLOOKUP(I242&amp;J242,CETES!F:G,2,)</f>
        <v>6.0416666666666665E-3</v>
      </c>
      <c r="L242" s="65">
        <v>50456.171875</v>
      </c>
      <c r="M242" s="62">
        <f t="shared" si="71"/>
        <v>100</v>
      </c>
      <c r="N242" s="67">
        <f t="shared" si="72"/>
        <v>2.2323227750299823E-2</v>
      </c>
      <c r="O242" s="67">
        <f t="shared" si="73"/>
        <v>6.0166666666667812E-3</v>
      </c>
      <c r="P242" s="63">
        <v>239</v>
      </c>
      <c r="Q242" s="67">
        <f t="shared" si="90"/>
        <v>0.75233734879609471</v>
      </c>
      <c r="R242" s="67">
        <f t="shared" si="91"/>
        <v>1.6985140363719591</v>
      </c>
      <c r="S242" s="68">
        <f t="shared" si="88"/>
        <v>0.94617668757586437</v>
      </c>
      <c r="T242" s="62">
        <f t="shared" si="89"/>
        <v>1</v>
      </c>
      <c r="U242" s="67">
        <f t="shared" si="85"/>
        <v>0.11157586684053511</v>
      </c>
      <c r="V242" s="67">
        <f t="shared" si="86"/>
        <v>7.3511392814481491E-2</v>
      </c>
      <c r="W242" s="67">
        <f t="shared" si="83"/>
        <v>3.5145863310466652E-2</v>
      </c>
      <c r="X242" s="67">
        <f t="shared" si="84"/>
        <v>-1.0893527468851527E-2</v>
      </c>
      <c r="Y242" s="67">
        <f t="shared" si="81"/>
        <v>1.7813057556506973E-2</v>
      </c>
      <c r="Z242" s="67">
        <f t="shared" si="82"/>
        <v>3.7647724928455251E-2</v>
      </c>
      <c r="AA242" s="67">
        <f t="shared" si="77"/>
        <v>6.0166666666667812E-3</v>
      </c>
      <c r="AB242" s="67">
        <f t="shared" si="78"/>
        <v>2.2323227750299823E-2</v>
      </c>
      <c r="AC242" s="62"/>
      <c r="AD242" s="62">
        <f t="shared" si="87"/>
        <v>1</v>
      </c>
    </row>
    <row r="243" spans="1:30" x14ac:dyDescent="0.2">
      <c r="A243" s="96" t="s">
        <v>242</v>
      </c>
      <c r="B243" s="98">
        <v>99.372100000000003</v>
      </c>
      <c r="C243" s="98">
        <v>100.99760000000001</v>
      </c>
      <c r="D243" s="65">
        <f t="shared" si="69"/>
        <v>1038.1654200858347</v>
      </c>
      <c r="E243" s="62">
        <f t="shared" si="79"/>
        <v>-1</v>
      </c>
      <c r="F243" s="65">
        <f t="shared" si="80"/>
        <v>2412.9188117227991</v>
      </c>
      <c r="G243" s="62">
        <f t="shared" si="74"/>
        <v>0</v>
      </c>
      <c r="H243" s="62">
        <f t="shared" si="75"/>
        <v>100</v>
      </c>
      <c r="I243" s="62" t="str">
        <f t="shared" si="76"/>
        <v>2018</v>
      </c>
      <c r="J243" s="62">
        <f t="shared" si="70"/>
        <v>2</v>
      </c>
      <c r="K243" s="66">
        <f>VLOOKUP(I243&amp;J243,CETES!F:G,2,)</f>
        <v>6.2416666666666671E-3</v>
      </c>
      <c r="L243" s="65">
        <v>47437.929687999997</v>
      </c>
      <c r="M243" s="62">
        <f t="shared" si="71"/>
        <v>100</v>
      </c>
      <c r="N243" s="67">
        <f t="shared" si="72"/>
        <v>-5.9819088029059997E-2</v>
      </c>
      <c r="O243" s="67">
        <f t="shared" si="73"/>
        <v>6.0416666666665009E-3</v>
      </c>
      <c r="P243" s="63">
        <v>240</v>
      </c>
      <c r="Q243" s="67">
        <f t="shared" si="90"/>
        <v>0.64039966282325156</v>
      </c>
      <c r="R243" s="67">
        <f t="shared" si="91"/>
        <v>1.6981117500890717</v>
      </c>
      <c r="S243" s="68">
        <f t="shared" si="88"/>
        <v>1.0577120872658201</v>
      </c>
      <c r="T243" s="62">
        <f t="shared" si="89"/>
        <v>1</v>
      </c>
      <c r="U243" s="67">
        <f t="shared" si="85"/>
        <v>0.11620762102258331</v>
      </c>
      <c r="V243" s="67">
        <f t="shared" si="86"/>
        <v>1.2402485031969279E-2</v>
      </c>
      <c r="W243" s="67">
        <f t="shared" si="83"/>
        <v>3.5866170138738607E-2</v>
      </c>
      <c r="X243" s="67">
        <f t="shared" si="84"/>
        <v>-7.3667552939357783E-2</v>
      </c>
      <c r="Y243" s="67">
        <f t="shared" si="81"/>
        <v>1.8007003806973287E-2</v>
      </c>
      <c r="Z243" s="67">
        <f t="shared" si="82"/>
        <v>7.336385026663228E-3</v>
      </c>
      <c r="AA243" s="67">
        <f t="shared" si="77"/>
        <v>6.0416666666665009E-3</v>
      </c>
      <c r="AB243" s="67">
        <f t="shared" si="78"/>
        <v>-5.9819088029059997E-2</v>
      </c>
      <c r="AC243" s="62"/>
      <c r="AD243" s="62">
        <f t="shared" si="87"/>
        <v>1</v>
      </c>
    </row>
    <row r="244" spans="1:30" x14ac:dyDescent="0.2">
      <c r="A244" s="96" t="s">
        <v>243</v>
      </c>
      <c r="B244" s="98">
        <v>99.168289999999999</v>
      </c>
      <c r="C244" s="98">
        <v>100.8425</v>
      </c>
      <c r="D244" s="65">
        <f t="shared" si="69"/>
        <v>1009.4290837361693</v>
      </c>
      <c r="E244" s="62">
        <f t="shared" si="79"/>
        <v>-1</v>
      </c>
      <c r="F244" s="65">
        <f t="shared" si="80"/>
        <v>2427.9794466393023</v>
      </c>
      <c r="G244" s="62">
        <f t="shared" si="74"/>
        <v>0</v>
      </c>
      <c r="H244" s="62">
        <f t="shared" si="75"/>
        <v>100</v>
      </c>
      <c r="I244" s="62" t="str">
        <f t="shared" si="76"/>
        <v>2018</v>
      </c>
      <c r="J244" s="62">
        <f t="shared" si="70"/>
        <v>3</v>
      </c>
      <c r="K244" s="66">
        <f>VLOOKUP(I244&amp;J244,CETES!F:G,2,)</f>
        <v>6.2416666666666671E-3</v>
      </c>
      <c r="L244" s="65">
        <v>46124.851562999997</v>
      </c>
      <c r="M244" s="62">
        <f t="shared" si="71"/>
        <v>100</v>
      </c>
      <c r="N244" s="67">
        <f t="shared" si="72"/>
        <v>-2.767992055378754E-2</v>
      </c>
      <c r="O244" s="67">
        <f t="shared" si="73"/>
        <v>6.2416666666667009E-3</v>
      </c>
      <c r="P244" s="63">
        <v>241</v>
      </c>
      <c r="Q244" s="67">
        <f t="shared" si="90"/>
        <v>0.49208637578738901</v>
      </c>
      <c r="R244" s="67">
        <f t="shared" si="91"/>
        <v>1.6568221058741917</v>
      </c>
      <c r="S244" s="68">
        <f t="shared" si="88"/>
        <v>1.1647357300868026</v>
      </c>
      <c r="T244" s="62">
        <f t="shared" si="89"/>
        <v>1</v>
      </c>
      <c r="U244" s="67">
        <f t="shared" si="85"/>
        <v>0.12663281110344826</v>
      </c>
      <c r="V244" s="67">
        <f t="shared" si="86"/>
        <v>-4.978635010905319E-2</v>
      </c>
      <c r="W244" s="67">
        <f t="shared" si="83"/>
        <v>3.636397227699284E-2</v>
      </c>
      <c r="X244" s="67">
        <f t="shared" si="84"/>
        <v>-8.3843842971713101E-2</v>
      </c>
      <c r="Y244" s="67">
        <f t="shared" si="81"/>
        <v>1.8411841680584518E-2</v>
      </c>
      <c r="Z244" s="67">
        <f t="shared" si="82"/>
        <v>-6.5436291001027991E-2</v>
      </c>
      <c r="AA244" s="67">
        <f t="shared" si="77"/>
        <v>6.2416666666667009E-3</v>
      </c>
      <c r="AB244" s="67">
        <f t="shared" si="78"/>
        <v>-2.767992055378754E-2</v>
      </c>
      <c r="AC244" s="62"/>
      <c r="AD244" s="62">
        <f t="shared" si="87"/>
        <v>1</v>
      </c>
    </row>
    <row r="245" spans="1:30" x14ac:dyDescent="0.2">
      <c r="A245" s="96" t="s">
        <v>244</v>
      </c>
      <c r="B245" s="98">
        <v>98.998450000000005</v>
      </c>
      <c r="C245" s="98">
        <v>100.6905</v>
      </c>
      <c r="D245" s="65">
        <f t="shared" si="69"/>
        <v>1058.3043986768139</v>
      </c>
      <c r="E245" s="62">
        <f t="shared" si="79"/>
        <v>-1</v>
      </c>
      <c r="F245" s="65">
        <f t="shared" si="80"/>
        <v>2443.1340850187426</v>
      </c>
      <c r="G245" s="62">
        <f t="shared" si="74"/>
        <v>0</v>
      </c>
      <c r="H245" s="62">
        <f t="shared" si="75"/>
        <v>100</v>
      </c>
      <c r="I245" s="62" t="str">
        <f t="shared" si="76"/>
        <v>2018</v>
      </c>
      <c r="J245" s="62">
        <f t="shared" si="70"/>
        <v>4</v>
      </c>
      <c r="K245" s="66">
        <f>VLOOKUP(I245&amp;J245,CETES!F:G,2,)</f>
        <v>6.2083333333333331E-3</v>
      </c>
      <c r="L245" s="65">
        <v>48358.160155999998</v>
      </c>
      <c r="M245" s="62">
        <f t="shared" si="71"/>
        <v>100</v>
      </c>
      <c r="N245" s="67">
        <f t="shared" si="72"/>
        <v>4.8418770301073444E-2</v>
      </c>
      <c r="O245" s="67">
        <f t="shared" si="73"/>
        <v>6.2416666666667009E-3</v>
      </c>
      <c r="P245" s="63">
        <v>242</v>
      </c>
      <c r="Q245" s="67">
        <f t="shared" si="90"/>
        <v>0.59695865902130918</v>
      </c>
      <c r="R245" s="67">
        <f t="shared" si="91"/>
        <v>1.6925752012877315</v>
      </c>
      <c r="S245" s="68">
        <f t="shared" si="88"/>
        <v>1.0956165422664224</v>
      </c>
      <c r="T245" s="62">
        <f t="shared" si="89"/>
        <v>1</v>
      </c>
      <c r="U245" s="67">
        <f t="shared" si="85"/>
        <v>9.4317891202028603E-2</v>
      </c>
      <c r="V245" s="67">
        <f t="shared" si="86"/>
        <v>-1.8334218815786341E-2</v>
      </c>
      <c r="W245" s="67">
        <f t="shared" si="83"/>
        <v>3.6784699987362224E-2</v>
      </c>
      <c r="X245" s="67">
        <f t="shared" si="84"/>
        <v>-5.4985742495101686E-3</v>
      </c>
      <c r="Y245" s="67">
        <f t="shared" si="81"/>
        <v>1.8639613915349962E-2</v>
      </c>
      <c r="Z245" s="67">
        <f t="shared" si="82"/>
        <v>-4.158087387599696E-2</v>
      </c>
      <c r="AA245" s="67">
        <f t="shared" si="77"/>
        <v>6.2416666666667009E-3</v>
      </c>
      <c r="AB245" s="67">
        <f t="shared" si="78"/>
        <v>4.8418770301073444E-2</v>
      </c>
      <c r="AC245" s="62"/>
      <c r="AD245" s="62">
        <f t="shared" si="87"/>
        <v>1</v>
      </c>
    </row>
    <row r="246" spans="1:30" x14ac:dyDescent="0.2">
      <c r="A246" s="96" t="s">
        <v>245</v>
      </c>
      <c r="B246" s="98">
        <v>98.878370000000004</v>
      </c>
      <c r="C246" s="98">
        <v>100.5753</v>
      </c>
      <c r="D246" s="65">
        <f t="shared" si="69"/>
        <v>977.4270525425336</v>
      </c>
      <c r="E246" s="62">
        <f t="shared" si="79"/>
        <v>-1</v>
      </c>
      <c r="F246" s="65">
        <f t="shared" si="80"/>
        <v>2458.3018757965674</v>
      </c>
      <c r="G246" s="62">
        <f t="shared" si="74"/>
        <v>0</v>
      </c>
      <c r="H246" s="62">
        <f t="shared" si="75"/>
        <v>100</v>
      </c>
      <c r="I246" s="62" t="str">
        <f t="shared" si="76"/>
        <v>2018</v>
      </c>
      <c r="J246" s="62">
        <f t="shared" si="70"/>
        <v>5</v>
      </c>
      <c r="K246" s="66">
        <f>VLOOKUP(I246&amp;J246,CETES!F:G,2,)</f>
        <v>6.2333333333333338E-3</v>
      </c>
      <c r="L246" s="65">
        <v>44662.550780999998</v>
      </c>
      <c r="M246" s="62">
        <f t="shared" si="71"/>
        <v>100</v>
      </c>
      <c r="N246" s="67">
        <f t="shared" si="72"/>
        <v>-7.6421629009007508E-2</v>
      </c>
      <c r="O246" s="67">
        <f t="shared" si="73"/>
        <v>6.2083333333333712E-3</v>
      </c>
      <c r="P246" s="63">
        <v>243</v>
      </c>
      <c r="Q246" s="67">
        <f t="shared" si="90"/>
        <v>0.39677539686099728</v>
      </c>
      <c r="R246" s="67">
        <f t="shared" si="91"/>
        <v>1.5963358076076872</v>
      </c>
      <c r="S246" s="68">
        <f t="shared" si="88"/>
        <v>1.19956041074669</v>
      </c>
      <c r="T246" s="62">
        <f t="shared" si="89"/>
        <v>1</v>
      </c>
      <c r="U246" s="67">
        <f t="shared" si="85"/>
        <v>8.5023163034559923E-2</v>
      </c>
      <c r="V246" s="67">
        <f t="shared" si="86"/>
        <v>-8.4566969267696246E-2</v>
      </c>
      <c r="W246" s="67">
        <f t="shared" si="83"/>
        <v>3.7154053785140695E-2</v>
      </c>
      <c r="X246" s="67">
        <f t="shared" si="84"/>
        <v>-5.1598314983313021E-2</v>
      </c>
      <c r="Y246" s="67">
        <f t="shared" si="81"/>
        <v>1.8808367630639644E-2</v>
      </c>
      <c r="Z246" s="67">
        <f t="shared" si="82"/>
        <v>-5.8505481273186E-2</v>
      </c>
      <c r="AA246" s="67">
        <f t="shared" si="77"/>
        <v>6.2083333333333712E-3</v>
      </c>
      <c r="AB246" s="67">
        <f t="shared" si="78"/>
        <v>-7.6421629009007508E-2</v>
      </c>
      <c r="AC246" s="62"/>
      <c r="AD246" s="62">
        <f t="shared" si="87"/>
        <v>1</v>
      </c>
    </row>
    <row r="247" spans="1:30" x14ac:dyDescent="0.2">
      <c r="A247" s="96" t="s">
        <v>246</v>
      </c>
      <c r="B247" s="98">
        <v>98.74221</v>
      </c>
      <c r="C247" s="98">
        <v>100.2694</v>
      </c>
      <c r="D247" s="65">
        <f t="shared" si="69"/>
        <v>1043.095378851348</v>
      </c>
      <c r="E247" s="62">
        <f t="shared" si="79"/>
        <v>-1</v>
      </c>
      <c r="F247" s="65">
        <f t="shared" si="80"/>
        <v>2473.625290822366</v>
      </c>
      <c r="G247" s="62">
        <f t="shared" si="74"/>
        <v>0</v>
      </c>
      <c r="H247" s="62">
        <f t="shared" si="75"/>
        <v>100</v>
      </c>
      <c r="I247" s="62" t="str">
        <f t="shared" si="76"/>
        <v>2018</v>
      </c>
      <c r="J247" s="62">
        <f t="shared" si="70"/>
        <v>6</v>
      </c>
      <c r="K247" s="66">
        <f>VLOOKUP(I247&amp;J247,CETES!F:G,2,)</f>
        <v>6.4166666666666669E-3</v>
      </c>
      <c r="L247" s="65">
        <v>47663.199219000002</v>
      </c>
      <c r="M247" s="62">
        <f t="shared" si="71"/>
        <v>100</v>
      </c>
      <c r="N247" s="67">
        <f t="shared" si="72"/>
        <v>6.7184887238382229E-2</v>
      </c>
      <c r="O247" s="67">
        <f t="shared" si="73"/>
        <v>6.233333333333313E-3</v>
      </c>
      <c r="P247" s="63">
        <v>244</v>
      </c>
      <c r="Q247" s="67">
        <f t="shared" si="90"/>
        <v>0.6214459714596241</v>
      </c>
      <c r="R247" s="67">
        <f t="shared" si="91"/>
        <v>1.7135818885950203</v>
      </c>
      <c r="S247" s="68">
        <f t="shared" si="88"/>
        <v>1.0921359171353962</v>
      </c>
      <c r="T247" s="62">
        <f t="shared" si="89"/>
        <v>1</v>
      </c>
      <c r="U247" s="67">
        <f t="shared" si="85"/>
        <v>0.10236872079462489</v>
      </c>
      <c r="V247" s="67">
        <f t="shared" si="86"/>
        <v>-4.4011223542446465E-2</v>
      </c>
      <c r="W247" s="67">
        <f t="shared" si="83"/>
        <v>3.755791324386859E-2</v>
      </c>
      <c r="X247" s="67">
        <f t="shared" si="84"/>
        <v>-3.4266892240848446E-2</v>
      </c>
      <c r="Y247" s="67">
        <f t="shared" si="81"/>
        <v>1.8799930224386641E-2</v>
      </c>
      <c r="Z247" s="67">
        <f t="shared" si="82"/>
        <v>3.3351818030218361E-2</v>
      </c>
      <c r="AA247" s="67">
        <f t="shared" si="77"/>
        <v>6.233333333333313E-3</v>
      </c>
      <c r="AB247" s="67">
        <f t="shared" si="78"/>
        <v>6.7184887238382229E-2</v>
      </c>
      <c r="AC247" s="62"/>
      <c r="AD247" s="62">
        <f t="shared" si="87"/>
        <v>1</v>
      </c>
    </row>
    <row r="248" spans="1:30" x14ac:dyDescent="0.2">
      <c r="A248" s="96" t="s">
        <v>247</v>
      </c>
      <c r="B248" s="98">
        <v>98.66234</v>
      </c>
      <c r="C248" s="98">
        <v>100.03789999999999</v>
      </c>
      <c r="D248" s="65">
        <f t="shared" si="69"/>
        <v>1087.6266640012727</v>
      </c>
      <c r="E248" s="62">
        <f t="shared" si="79"/>
        <v>-1</v>
      </c>
      <c r="F248" s="65">
        <f t="shared" si="80"/>
        <v>2489.4977197718094</v>
      </c>
      <c r="G248" s="62">
        <f t="shared" si="74"/>
        <v>0</v>
      </c>
      <c r="H248" s="62">
        <f t="shared" si="75"/>
        <v>100</v>
      </c>
      <c r="I248" s="62" t="str">
        <f t="shared" si="76"/>
        <v>2018</v>
      </c>
      <c r="J248" s="62">
        <f t="shared" si="70"/>
        <v>7</v>
      </c>
      <c r="K248" s="66">
        <f>VLOOKUP(I248&amp;J248,CETES!F:G,2,)</f>
        <v>6.4333333333333326E-3</v>
      </c>
      <c r="L248" s="65">
        <v>49698.011719000002</v>
      </c>
      <c r="M248" s="62">
        <f t="shared" si="71"/>
        <v>100</v>
      </c>
      <c r="N248" s="67">
        <f t="shared" si="72"/>
        <v>4.2691479660242004E-2</v>
      </c>
      <c r="O248" s="67">
        <f t="shared" si="73"/>
        <v>6.4166666666667371E-3</v>
      </c>
      <c r="P248" s="63">
        <v>245</v>
      </c>
      <c r="Q248" s="67">
        <f t="shared" si="90"/>
        <v>0.80713342874357408</v>
      </c>
      <c r="R248" s="67">
        <f t="shared" si="91"/>
        <v>1.762135504365371</v>
      </c>
      <c r="S248" s="68">
        <f t="shared" si="88"/>
        <v>0.95500207562179695</v>
      </c>
      <c r="T248" s="62">
        <f t="shared" si="89"/>
        <v>1</v>
      </c>
      <c r="U248" s="67">
        <f t="shared" si="85"/>
        <v>9.0005458293720864E-2</v>
      </c>
      <c r="V248" s="67">
        <f t="shared" si="86"/>
        <v>-2.5755953405021015E-2</v>
      </c>
      <c r="W248" s="67">
        <f t="shared" si="83"/>
        <v>3.79704542872219E-2</v>
      </c>
      <c r="X248" s="67">
        <f t="shared" si="84"/>
        <v>-1.502611331430892E-2</v>
      </c>
      <c r="Y248" s="67">
        <f t="shared" si="81"/>
        <v>1.8977114288310171E-2</v>
      </c>
      <c r="Z248" s="67">
        <f t="shared" si="82"/>
        <v>2.770683497216897E-2</v>
      </c>
      <c r="AA248" s="67">
        <f t="shared" si="77"/>
        <v>6.4166666666667371E-3</v>
      </c>
      <c r="AB248" s="67">
        <f t="shared" si="78"/>
        <v>4.2691479660242004E-2</v>
      </c>
      <c r="AC248" s="62"/>
      <c r="AD248" s="62">
        <f t="shared" si="87"/>
        <v>1</v>
      </c>
    </row>
    <row r="249" spans="1:30" x14ac:dyDescent="0.2">
      <c r="A249" s="96" t="s">
        <v>248</v>
      </c>
      <c r="B249" s="98">
        <v>98.628820000000005</v>
      </c>
      <c r="C249" s="98">
        <v>100.17310000000001</v>
      </c>
      <c r="D249" s="65">
        <f t="shared" si="69"/>
        <v>1084.3366908270227</v>
      </c>
      <c r="E249" s="62">
        <f t="shared" si="79"/>
        <v>-1</v>
      </c>
      <c r="F249" s="65">
        <f t="shared" si="80"/>
        <v>2505.5134884356748</v>
      </c>
      <c r="G249" s="62">
        <f t="shared" si="74"/>
        <v>0</v>
      </c>
      <c r="H249" s="62">
        <f t="shared" si="75"/>
        <v>100</v>
      </c>
      <c r="I249" s="62" t="str">
        <f t="shared" si="76"/>
        <v>2018</v>
      </c>
      <c r="J249" s="62">
        <f t="shared" si="70"/>
        <v>8</v>
      </c>
      <c r="K249" s="66">
        <f>VLOOKUP(I249&amp;J249,CETES!F:G,2,)</f>
        <v>6.4333333333333326E-3</v>
      </c>
      <c r="L249" s="65">
        <v>49547.679687999997</v>
      </c>
      <c r="M249" s="62">
        <f t="shared" si="71"/>
        <v>100</v>
      </c>
      <c r="N249" s="67">
        <f t="shared" si="72"/>
        <v>-3.0249103696543544E-3</v>
      </c>
      <c r="O249" s="67">
        <f t="shared" si="73"/>
        <v>6.4333333333332909E-3</v>
      </c>
      <c r="P249" s="63">
        <v>246</v>
      </c>
      <c r="Q249" s="67">
        <f t="shared" si="90"/>
        <v>0.8845878092459234</v>
      </c>
      <c r="R249" s="67">
        <f t="shared" si="91"/>
        <v>1.761289549066829</v>
      </c>
      <c r="S249" s="68">
        <f t="shared" si="88"/>
        <v>0.8767017398209056</v>
      </c>
      <c r="T249" s="62">
        <f t="shared" si="89"/>
        <v>1</v>
      </c>
      <c r="U249" s="67">
        <f t="shared" si="85"/>
        <v>8.1363122282064326E-2</v>
      </c>
      <c r="V249" s="67">
        <f t="shared" si="86"/>
        <v>-3.2469931267420371E-2</v>
      </c>
      <c r="W249" s="67">
        <f t="shared" si="83"/>
        <v>3.8374551295724757E-2</v>
      </c>
      <c r="X249" s="67">
        <f t="shared" si="84"/>
        <v>4.4473905456579921E-2</v>
      </c>
      <c r="Y249" s="67">
        <f t="shared" si="81"/>
        <v>1.9204969537685246E-2</v>
      </c>
      <c r="Z249" s="67">
        <f t="shared" si="82"/>
        <v>0.1093786364991538</v>
      </c>
      <c r="AA249" s="67">
        <f t="shared" si="77"/>
        <v>6.4333333333332909E-3</v>
      </c>
      <c r="AB249" s="67">
        <f t="shared" si="78"/>
        <v>-3.0249103696543544E-3</v>
      </c>
      <c r="AC249" s="62"/>
      <c r="AD249" s="62">
        <f t="shared" si="87"/>
        <v>1</v>
      </c>
    </row>
    <row r="250" spans="1:30" x14ac:dyDescent="0.2">
      <c r="A250" s="96" t="s">
        <v>249</v>
      </c>
      <c r="B250" s="98">
        <v>98.647959999999998</v>
      </c>
      <c r="C250" s="98">
        <v>100.68210000000001</v>
      </c>
      <c r="D250" s="65">
        <f t="shared" si="69"/>
        <v>1083.3842784110959</v>
      </c>
      <c r="E250" s="62">
        <f t="shared" si="79"/>
        <v>-1</v>
      </c>
      <c r="F250" s="65">
        <f t="shared" si="80"/>
        <v>2521.6322918779442</v>
      </c>
      <c r="G250" s="62">
        <f t="shared" si="74"/>
        <v>0</v>
      </c>
      <c r="H250" s="62">
        <f t="shared" si="75"/>
        <v>100</v>
      </c>
      <c r="I250" s="62" t="str">
        <f t="shared" si="76"/>
        <v>2018</v>
      </c>
      <c r="J250" s="62">
        <f t="shared" si="70"/>
        <v>9</v>
      </c>
      <c r="K250" s="66">
        <f>VLOOKUP(I250&amp;J250,CETES!F:G,2,)</f>
        <v>6.3749999999999996E-3</v>
      </c>
      <c r="L250" s="65">
        <v>49504.160155999998</v>
      </c>
      <c r="M250" s="62">
        <f t="shared" si="71"/>
        <v>100</v>
      </c>
      <c r="N250" s="67">
        <f t="shared" si="72"/>
        <v>-8.7833642814427737E-4</v>
      </c>
      <c r="O250" s="67">
        <f t="shared" si="73"/>
        <v>6.4333333333332909E-3</v>
      </c>
      <c r="P250" s="63">
        <v>247</v>
      </c>
      <c r="Q250" s="67">
        <f t="shared" si="90"/>
        <v>0.98900551564347472</v>
      </c>
      <c r="R250" s="67">
        <f t="shared" si="91"/>
        <v>1.7601696842427978</v>
      </c>
      <c r="S250" s="68">
        <f t="shared" si="88"/>
        <v>0.77116416859932313</v>
      </c>
      <c r="T250" s="62">
        <f t="shared" si="89"/>
        <v>1</v>
      </c>
      <c r="U250" s="67">
        <f t="shared" si="85"/>
        <v>8.2536872768123715E-2</v>
      </c>
      <c r="V250" s="67">
        <f t="shared" si="86"/>
        <v>-1.672223132279782E-2</v>
      </c>
      <c r="W250" s="67">
        <f t="shared" si="83"/>
        <v>3.8572338562532726E-2</v>
      </c>
      <c r="X250" s="67">
        <f t="shared" si="84"/>
        <v>7.3264378713161715E-2</v>
      </c>
      <c r="Y250" s="67">
        <f t="shared" si="81"/>
        <v>1.9407547793796276E-2</v>
      </c>
      <c r="Z250" s="67">
        <f t="shared" si="82"/>
        <v>3.8624367796657122E-2</v>
      </c>
      <c r="AA250" s="67">
        <f t="shared" si="77"/>
        <v>6.4333333333332909E-3</v>
      </c>
      <c r="AB250" s="67">
        <f t="shared" si="78"/>
        <v>-8.7833642814438839E-4</v>
      </c>
      <c r="AC250" s="62"/>
      <c r="AD250" s="62">
        <f t="shared" si="87"/>
        <v>1</v>
      </c>
    </row>
    <row r="251" spans="1:30" x14ac:dyDescent="0.2">
      <c r="A251" s="96" t="s">
        <v>250</v>
      </c>
      <c r="B251" s="98">
        <v>98.719449999999995</v>
      </c>
      <c r="C251" s="98">
        <v>100.9652</v>
      </c>
      <c r="D251" s="65">
        <f t="shared" si="69"/>
        <v>961.67006003931988</v>
      </c>
      <c r="E251" s="62">
        <f t="shared" si="79"/>
        <v>-1</v>
      </c>
      <c r="F251" s="65">
        <f t="shared" si="80"/>
        <v>2537.707697738666</v>
      </c>
      <c r="G251" s="62">
        <f t="shared" si="74"/>
        <v>0</v>
      </c>
      <c r="H251" s="62">
        <f t="shared" si="75"/>
        <v>100</v>
      </c>
      <c r="I251" s="62" t="str">
        <f t="shared" si="76"/>
        <v>2018</v>
      </c>
      <c r="J251" s="62">
        <f t="shared" si="70"/>
        <v>10</v>
      </c>
      <c r="K251" s="66">
        <f>VLOOKUP(I251&amp;J251,CETES!F:G,2,)</f>
        <v>6.4333333333333326E-3</v>
      </c>
      <c r="L251" s="65">
        <v>43942.550780999998</v>
      </c>
      <c r="M251" s="62">
        <f t="shared" si="71"/>
        <v>100</v>
      </c>
      <c r="N251" s="67">
        <f t="shared" si="72"/>
        <v>-0.11234630296674009</v>
      </c>
      <c r="O251" s="67">
        <f t="shared" si="73"/>
        <v>6.3750000000000195E-3</v>
      </c>
      <c r="P251" s="63">
        <v>248</v>
      </c>
      <c r="Q251" s="67">
        <f t="shared" ref="Q251:Q253" si="92">D251/D131-1</f>
        <v>1.1492718190900386</v>
      </c>
      <c r="R251" s="67">
        <f t="shared" ref="R251:R253" si="93">F251/F131-1</f>
        <v>1.7590273717467322</v>
      </c>
      <c r="S251" s="68">
        <f t="shared" si="88"/>
        <v>0.60975555265669357</v>
      </c>
      <c r="T251" s="62">
        <f t="shared" si="89"/>
        <v>1</v>
      </c>
      <c r="U251" s="67">
        <f t="shared" si="85"/>
        <v>8.3200615123268928E-2</v>
      </c>
      <c r="V251" s="67">
        <f t="shared" si="86"/>
        <v>-9.6307029427056379E-2</v>
      </c>
      <c r="W251" s="67">
        <f t="shared" si="83"/>
        <v>3.8709955912713534E-2</v>
      </c>
      <c r="X251" s="67">
        <f t="shared" si="84"/>
        <v>-9.1310532922583398E-2</v>
      </c>
      <c r="Y251" s="67">
        <f t="shared" si="81"/>
        <v>1.9365343291527726E-2</v>
      </c>
      <c r="Z251" s="67">
        <f t="shared" si="82"/>
        <v>-0.11580867601992295</v>
      </c>
      <c r="AA251" s="67">
        <f t="shared" si="77"/>
        <v>6.3750000000000195E-3</v>
      </c>
      <c r="AB251" s="67">
        <f t="shared" si="78"/>
        <v>-0.11234630296674009</v>
      </c>
      <c r="AC251" s="62"/>
      <c r="AD251" s="62">
        <f t="shared" si="87"/>
        <v>1</v>
      </c>
    </row>
    <row r="252" spans="1:30" x14ac:dyDescent="0.2">
      <c r="A252" s="99" t="s">
        <v>300</v>
      </c>
      <c r="B252" s="98">
        <v>98.783349999999999</v>
      </c>
      <c r="C252" s="98">
        <v>101.15</v>
      </c>
      <c r="D252" s="65">
        <f t="shared" si="69"/>
        <v>913.30989068682356</v>
      </c>
      <c r="E252" s="62">
        <f t="shared" si="79"/>
        <v>-1</v>
      </c>
      <c r="F252" s="65">
        <f t="shared" si="80"/>
        <v>2554.0336172607849</v>
      </c>
      <c r="G252" s="62">
        <f t="shared" si="74"/>
        <v>0</v>
      </c>
      <c r="H252" s="62">
        <f t="shared" si="75"/>
        <v>100</v>
      </c>
      <c r="I252" s="62" t="str">
        <f t="shared" si="76"/>
        <v>2018</v>
      </c>
      <c r="J252" s="62">
        <f t="shared" si="70"/>
        <v>11</v>
      </c>
      <c r="K252" s="66">
        <f>VLOOKUP(I252&amp;J252,CETES!F:G,2,)</f>
        <v>6.6416666666666664E-3</v>
      </c>
      <c r="L252" s="65">
        <v>41732.78125</v>
      </c>
      <c r="M252" s="62">
        <f t="shared" si="71"/>
        <v>100</v>
      </c>
      <c r="N252" s="67">
        <f t="shared" si="72"/>
        <v>-5.0287693630099106E-2</v>
      </c>
      <c r="O252" s="67">
        <f t="shared" si="73"/>
        <v>6.433333333333513E-3</v>
      </c>
      <c r="P252" s="63">
        <v>249</v>
      </c>
      <c r="Q252" s="67">
        <f t="shared" si="92"/>
        <v>1.0323033292536148</v>
      </c>
      <c r="R252" s="67">
        <f t="shared" si="93"/>
        <v>1.7601700911233773</v>
      </c>
      <c r="S252" s="68">
        <f t="shared" si="88"/>
        <v>0.72786676186976251</v>
      </c>
      <c r="T252" s="62">
        <f t="shared" si="89"/>
        <v>1</v>
      </c>
      <c r="U252" s="67">
        <f t="shared" si="85"/>
        <v>8.384676627727794E-2</v>
      </c>
      <c r="V252" s="67">
        <f t="shared" si="86"/>
        <v>-0.11381147368836841</v>
      </c>
      <c r="W252" s="67">
        <f t="shared" si="83"/>
        <v>3.8942223657213448E-2</v>
      </c>
      <c r="X252" s="67">
        <f t="shared" si="84"/>
        <v>-6.5597899801243753E-2</v>
      </c>
      <c r="Y252" s="67">
        <f t="shared" si="81"/>
        <v>1.9365343291527726E-2</v>
      </c>
      <c r="Z252" s="67">
        <f t="shared" si="82"/>
        <v>-0.15772481147876427</v>
      </c>
      <c r="AA252" s="67">
        <f t="shared" si="77"/>
        <v>6.433333333333513E-3</v>
      </c>
      <c r="AB252" s="67">
        <f t="shared" si="78"/>
        <v>-5.0287693630099106E-2</v>
      </c>
      <c r="AC252" s="62"/>
      <c r="AD252" s="62">
        <f t="shared" si="87"/>
        <v>1</v>
      </c>
    </row>
    <row r="253" spans="1:30" x14ac:dyDescent="0.2">
      <c r="A253" s="99" t="s">
        <v>301</v>
      </c>
      <c r="B253" s="98">
        <v>98.822329999999994</v>
      </c>
      <c r="C253" s="98">
        <v>101.3784</v>
      </c>
      <c r="D253" s="65">
        <f t="shared" si="69"/>
        <v>909.82646007418816</v>
      </c>
      <c r="E253" s="62">
        <f t="shared" si="79"/>
        <v>-1</v>
      </c>
      <c r="F253" s="65">
        <f t="shared" si="80"/>
        <v>2570.9966572020921</v>
      </c>
      <c r="G253" s="62">
        <f t="shared" si="74"/>
        <v>0</v>
      </c>
      <c r="H253" s="62">
        <f t="shared" si="75"/>
        <v>100</v>
      </c>
      <c r="I253" s="62" t="str">
        <f t="shared" si="76"/>
        <v>2018</v>
      </c>
      <c r="J253" s="62">
        <f t="shared" si="70"/>
        <v>12</v>
      </c>
      <c r="K253" s="66">
        <f>VLOOKUP(I253&amp;J253,CETES!F:G,2,)</f>
        <v>6.8083333333333329E-3</v>
      </c>
      <c r="L253" s="65">
        <v>41573.609375</v>
      </c>
      <c r="M253" s="62">
        <f t="shared" si="71"/>
        <v>100</v>
      </c>
      <c r="N253" s="67">
        <f t="shared" si="72"/>
        <v>-3.8140730196360995E-3</v>
      </c>
      <c r="O253" s="108">
        <f>F253/F252-1</f>
        <v>6.6416666666666568E-3</v>
      </c>
      <c r="P253" s="63">
        <v>250</v>
      </c>
      <c r="Q253" s="67">
        <f t="shared" si="92"/>
        <v>0.85759670967940838</v>
      </c>
      <c r="R253" s="67">
        <f t="shared" si="93"/>
        <v>1.760512878553349</v>
      </c>
      <c r="S253" s="68">
        <f t="shared" si="88"/>
        <v>0.90291616887394066</v>
      </c>
      <c r="T253" s="62">
        <f t="shared" si="89"/>
        <v>1</v>
      </c>
      <c r="U253" s="67">
        <f t="shared" si="85"/>
        <v>8.4699821262252062E-2</v>
      </c>
      <c r="V253" s="67">
        <f t="shared" si="86"/>
        <v>-0.15765178082131071</v>
      </c>
      <c r="W253" s="67">
        <f t="shared" si="83"/>
        <v>3.9363830383281062E-2</v>
      </c>
      <c r="X253" s="67">
        <f t="shared" si="84"/>
        <v>-0.12776292703349434</v>
      </c>
      <c r="Y253" s="67">
        <f t="shared" si="81"/>
        <v>1.9576353571909788E-2</v>
      </c>
      <c r="Z253" s="67">
        <f t="shared" si="82"/>
        <v>-0.16019968333992229</v>
      </c>
      <c r="AA253" s="67">
        <f t="shared" si="77"/>
        <v>6.6416666666666568E-3</v>
      </c>
      <c r="AB253" s="67">
        <f t="shared" si="78"/>
        <v>-3.8140730196360995E-3</v>
      </c>
      <c r="AC253" s="62"/>
      <c r="AD253" s="62">
        <f>IF(U253&gt;V253,1,0)</f>
        <v>1</v>
      </c>
    </row>
    <row r="254" spans="1:30" ht="33" customHeight="1" x14ac:dyDescent="0.2">
      <c r="A254" s="5"/>
      <c r="C254" s="95" t="s">
        <v>305</v>
      </c>
      <c r="D254" s="35" t="s">
        <v>348</v>
      </c>
      <c r="E254" s="35" t="s">
        <v>349</v>
      </c>
      <c r="F254" s="35" t="s">
        <v>351</v>
      </c>
      <c r="G254" s="35" t="s">
        <v>267</v>
      </c>
      <c r="H254" s="35" t="s">
        <v>304</v>
      </c>
      <c r="I254" s="35" t="s">
        <v>350</v>
      </c>
      <c r="U254" s="73" t="s">
        <v>331</v>
      </c>
      <c r="V254" s="73" t="s">
        <v>331</v>
      </c>
      <c r="W254" s="73" t="s">
        <v>330</v>
      </c>
      <c r="X254" s="73" t="s">
        <v>330</v>
      </c>
      <c r="Y254" s="73" t="s">
        <v>337</v>
      </c>
      <c r="Z254" s="73" t="s">
        <v>337</v>
      </c>
      <c r="AA254" s="73" t="s">
        <v>334</v>
      </c>
      <c r="AB254" s="73" t="s">
        <v>334</v>
      </c>
    </row>
    <row r="255" spans="1:30" x14ac:dyDescent="0.2">
      <c r="C255" s="74">
        <f>E255-D255</f>
        <v>3.3456045021499126E-2</v>
      </c>
      <c r="D255" s="75">
        <f>(D253/100)^(12/250)-1</f>
        <v>0.11180855387144129</v>
      </c>
      <c r="E255" s="75">
        <f>(G255/100)^(12/250)-1</f>
        <v>0.14526459889294041</v>
      </c>
      <c r="F255" s="76">
        <v>0.1</v>
      </c>
      <c r="G255" s="77">
        <v>1687.3490345878722</v>
      </c>
      <c r="H255" s="75">
        <v>0.9007633587786259</v>
      </c>
      <c r="I255" s="78">
        <v>0.55230125523012552</v>
      </c>
      <c r="M255" s="79"/>
      <c r="N255" s="80"/>
      <c r="O255" s="80"/>
      <c r="P255" s="64"/>
      <c r="Q255" s="80">
        <f>_xlfn.STDEV.S(Q3:Q253)</f>
        <v>1.8573903176166202</v>
      </c>
      <c r="R255" s="80">
        <f t="shared" ref="Q255:R255" si="94">_xlfn.STDEV.S(R3:R253)</f>
        <v>2.1854135217651285</v>
      </c>
      <c r="S255" s="80"/>
      <c r="T255" s="93">
        <f>SUM(T15:T253)</f>
        <v>130</v>
      </c>
      <c r="U255" s="91">
        <f>MAX(U15:U253)</f>
        <v>0.83174614490272414</v>
      </c>
      <c r="V255" s="91">
        <f>MAX(V15:V253)</f>
        <v>0.80062935743356323</v>
      </c>
      <c r="W255" s="91">
        <f t="shared" ref="W255:X255" si="95">MAX(W15:W253)</f>
        <v>0.54891662620469428</v>
      </c>
      <c r="X255" s="91">
        <f t="shared" si="95"/>
        <v>0.58459128475446276</v>
      </c>
      <c r="Y255" s="91">
        <f t="shared" ref="Y255:Z255" si="96">MAX(Y15:Y253)</f>
        <v>0.368000517448271</v>
      </c>
      <c r="Z255" s="91">
        <f t="shared" si="96"/>
        <v>0.41172882035644753</v>
      </c>
      <c r="AA255" s="91">
        <f t="shared" ref="AA255:AB255" si="97">MAX(AA15:AA253)</f>
        <v>0.1571466256673848</v>
      </c>
      <c r="AB255" s="91">
        <f t="shared" si="97"/>
        <v>0.16560421635999512</v>
      </c>
      <c r="AC255" s="92" t="s">
        <v>326</v>
      </c>
      <c r="AD255" s="93">
        <f>SUM(AD15:AD253)</f>
        <v>149</v>
      </c>
    </row>
    <row r="256" spans="1:30" x14ac:dyDescent="0.2">
      <c r="C256" s="74">
        <f t="shared" ref="C256:C259" si="98">E256-D256</f>
        <v>5.184656319736991E-2</v>
      </c>
      <c r="D256" s="75">
        <f>D255</f>
        <v>0.11180855387144129</v>
      </c>
      <c r="E256" s="75">
        <f t="shared" ref="E256:E259" si="99">(G256/100)^(12/250)-1</f>
        <v>0.1636551170688112</v>
      </c>
      <c r="F256" s="76">
        <v>0.2</v>
      </c>
      <c r="G256" s="77">
        <v>2351.468915790098</v>
      </c>
      <c r="H256" s="75">
        <v>0.99236641221374045</v>
      </c>
      <c r="I256" s="78">
        <v>0.60669456066945604</v>
      </c>
      <c r="Q256" s="79" t="s">
        <v>266</v>
      </c>
      <c r="T256" s="93">
        <f>COUNT(T15:T253)</f>
        <v>131</v>
      </c>
      <c r="U256" s="91">
        <f>MIN(U15:U253)</f>
        <v>-0.14446143491405194</v>
      </c>
      <c r="V256" s="91">
        <f>MIN(V15:V253)</f>
        <v>-0.38613110297814301</v>
      </c>
      <c r="W256" s="91">
        <f t="shared" ref="W256:X256" si="100">MIN(W15:W253)</f>
        <v>-0.22187326740750823</v>
      </c>
      <c r="X256" s="91">
        <f t="shared" si="100"/>
        <v>-0.35779770394205979</v>
      </c>
      <c r="Y256" s="91">
        <f t="shared" ref="Y256:Z256" si="101">MIN(Y15:Y253)</f>
        <v>-0.19502085948250025</v>
      </c>
      <c r="Z256" s="91">
        <f t="shared" si="101"/>
        <v>-0.25656136893567161</v>
      </c>
      <c r="AA256" s="91">
        <f t="shared" ref="AA256:AB256" si="102">MIN(AA15:AA253)</f>
        <v>-9.5333307653727717E-2</v>
      </c>
      <c r="AB256" s="91">
        <f t="shared" si="102"/>
        <v>-0.17853661705387469</v>
      </c>
      <c r="AC256" s="92" t="s">
        <v>310</v>
      </c>
      <c r="AD256" s="93">
        <f>COUNT(AD15:AD253)</f>
        <v>239</v>
      </c>
    </row>
    <row r="257" spans="2:30" x14ac:dyDescent="0.2">
      <c r="B257" s="81" t="s">
        <v>352</v>
      </c>
      <c r="C257" s="82">
        <f t="shared" si="98"/>
        <v>5.6842547171691127E-2</v>
      </c>
      <c r="D257" s="83">
        <f t="shared" ref="D257:D259" si="103">D256</f>
        <v>0.11180855387144129</v>
      </c>
      <c r="E257" s="83">
        <f t="shared" si="99"/>
        <v>0.16865110104313241</v>
      </c>
      <c r="F257" s="76">
        <v>0.25</v>
      </c>
      <c r="G257" s="84">
        <v>2570.9966572020921</v>
      </c>
      <c r="H257" s="83">
        <v>0.99236641221374045</v>
      </c>
      <c r="I257" s="85">
        <v>0.62343096234309625</v>
      </c>
      <c r="T257" s="93"/>
      <c r="U257" s="91">
        <f>AVERAGE(U15:U253)</f>
        <v>0.20068061536289919</v>
      </c>
      <c r="V257" s="91">
        <f>AVERAGE(V15:V253)</f>
        <v>0.15289704990511649</v>
      </c>
      <c r="W257" s="91">
        <f t="shared" ref="W257:X257" si="104">AVERAGE(W15:W253)</f>
        <v>8.6389182814934601E-2</v>
      </c>
      <c r="X257" s="91">
        <f t="shared" si="104"/>
        <v>7.6493524989124276E-2</v>
      </c>
      <c r="Y257" s="91">
        <f t="shared" ref="Y257:Z257" si="105">AVERAGE(Y15:Y253)</f>
        <v>4.1496047313728426E-2</v>
      </c>
      <c r="Z257" s="91">
        <f t="shared" si="105"/>
        <v>3.5596536445068813E-2</v>
      </c>
      <c r="AA257" s="91">
        <f t="shared" ref="AA257:AB257" si="106">AVERAGE(AA15:AA253)</f>
        <v>1.3363919372086168E-2</v>
      </c>
      <c r="AB257" s="91">
        <f t="shared" si="106"/>
        <v>1.139191876898683E-2</v>
      </c>
      <c r="AC257" s="92" t="s">
        <v>327</v>
      </c>
      <c r="AD257" s="93"/>
    </row>
    <row r="258" spans="2:30" x14ac:dyDescent="0.2">
      <c r="C258" s="74">
        <f t="shared" si="98"/>
        <v>6.2405091855341821E-2</v>
      </c>
      <c r="D258" s="75">
        <f t="shared" si="103"/>
        <v>0.11180855387144129</v>
      </c>
      <c r="E258" s="75">
        <f t="shared" si="99"/>
        <v>0.17421364572678311</v>
      </c>
      <c r="F258" s="76">
        <v>0.5</v>
      </c>
      <c r="G258" s="77">
        <v>2838.344224993748</v>
      </c>
      <c r="H258" s="75">
        <v>0.98473282442748089</v>
      </c>
      <c r="I258" s="78">
        <v>0.60251046025104604</v>
      </c>
      <c r="T258" s="94">
        <f>T255/T256</f>
        <v>0.99236641221374045</v>
      </c>
      <c r="Y258" s="80"/>
      <c r="Z258" s="80"/>
      <c r="AD258" s="94">
        <f>AD255/AD256</f>
        <v>0.62343096234309625</v>
      </c>
    </row>
    <row r="259" spans="2:30" x14ac:dyDescent="0.2">
      <c r="C259" s="74">
        <f t="shared" si="98"/>
        <v>5.629176223113741E-2</v>
      </c>
      <c r="D259" s="75">
        <f t="shared" si="103"/>
        <v>0.11180855387144129</v>
      </c>
      <c r="E259" s="75">
        <f t="shared" si="99"/>
        <v>0.1681003161025787</v>
      </c>
      <c r="F259" s="76">
        <v>1</v>
      </c>
      <c r="G259" s="77">
        <v>2545.8703334997094</v>
      </c>
      <c r="H259" s="75">
        <v>0.9007633587786259</v>
      </c>
      <c r="I259" s="78">
        <v>0.55648535564853552</v>
      </c>
      <c r="U259" s="80">
        <f>U255-U256</f>
        <v>0.97620757981677608</v>
      </c>
      <c r="V259" s="80">
        <f t="shared" ref="V259:AB259" si="107">V255-V256</f>
        <v>1.1867604604117061</v>
      </c>
      <c r="W259" s="80">
        <f t="shared" si="107"/>
        <v>0.77078989361220251</v>
      </c>
      <c r="X259" s="80">
        <f t="shared" si="107"/>
        <v>0.94238898869652254</v>
      </c>
      <c r="Y259" s="80">
        <f t="shared" si="107"/>
        <v>0.56302137693077126</v>
      </c>
      <c r="Z259" s="80">
        <f t="shared" si="107"/>
        <v>0.66829018929211914</v>
      </c>
      <c r="AA259" s="80">
        <f t="shared" si="107"/>
        <v>0.25247993332111252</v>
      </c>
      <c r="AB259" s="80">
        <f t="shared" si="107"/>
        <v>0.34414083341386981</v>
      </c>
    </row>
    <row r="260" spans="2:30" x14ac:dyDescent="0.2">
      <c r="U260" s="80">
        <f>U259/9</f>
        <v>0.10846750886853068</v>
      </c>
      <c r="V260" s="80">
        <f t="shared" ref="V260:AB260" si="108">V259/9</f>
        <v>0.13186227337907847</v>
      </c>
      <c r="W260" s="80">
        <f t="shared" si="108"/>
        <v>8.5643321512466952E-2</v>
      </c>
      <c r="X260" s="80">
        <f t="shared" si="108"/>
        <v>0.10470988763294695</v>
      </c>
      <c r="Y260" s="80">
        <f t="shared" si="108"/>
        <v>6.2557930770085701E-2</v>
      </c>
      <c r="Z260" s="80">
        <f t="shared" si="108"/>
        <v>7.4254465476902121E-2</v>
      </c>
      <c r="AA260" s="80">
        <f t="shared" si="108"/>
        <v>2.8053325924568058E-2</v>
      </c>
      <c r="AB260" s="80">
        <f t="shared" si="108"/>
        <v>3.8237870379318868E-2</v>
      </c>
    </row>
    <row r="261" spans="2:30" x14ac:dyDescent="0.2">
      <c r="T261" s="64">
        <v>1</v>
      </c>
      <c r="U261" s="78">
        <f t="shared" ref="U261:AB261" si="109">U255</f>
        <v>0.83174614490272414</v>
      </c>
      <c r="V261" s="78">
        <f t="shared" si="109"/>
        <v>0.80062935743356323</v>
      </c>
      <c r="W261" s="78">
        <f t="shared" si="109"/>
        <v>0.54891662620469428</v>
      </c>
      <c r="X261" s="78">
        <f t="shared" si="109"/>
        <v>0.58459128475446276</v>
      </c>
      <c r="Y261" s="78">
        <f t="shared" si="109"/>
        <v>0.368000517448271</v>
      </c>
      <c r="Z261" s="78">
        <f t="shared" si="109"/>
        <v>0.41172882035644753</v>
      </c>
      <c r="AA261" s="78">
        <f t="shared" si="109"/>
        <v>0.1571466256673848</v>
      </c>
      <c r="AB261" s="78">
        <f t="shared" si="109"/>
        <v>0.16560421635999512</v>
      </c>
    </row>
    <row r="262" spans="2:30" x14ac:dyDescent="0.2">
      <c r="T262" s="64">
        <v>2</v>
      </c>
      <c r="U262" s="78">
        <f>U261-U$260</f>
        <v>0.7232786360341934</v>
      </c>
      <c r="V262" s="78">
        <f t="shared" ref="V262:AB262" si="110">V261-V$260</f>
        <v>0.66876708405448482</v>
      </c>
      <c r="W262" s="78">
        <f t="shared" si="110"/>
        <v>0.46327330469222733</v>
      </c>
      <c r="X262" s="78">
        <f t="shared" si="110"/>
        <v>0.47988139712151578</v>
      </c>
      <c r="Y262" s="78">
        <f t="shared" si="110"/>
        <v>0.3054425866781853</v>
      </c>
      <c r="Z262" s="78">
        <f t="shared" si="110"/>
        <v>0.33747435487954541</v>
      </c>
      <c r="AA262" s="78">
        <f t="shared" si="110"/>
        <v>0.12909329974281675</v>
      </c>
      <c r="AB262" s="78">
        <f t="shared" si="110"/>
        <v>0.12736634598067625</v>
      </c>
    </row>
    <row r="263" spans="2:30" x14ac:dyDescent="0.2">
      <c r="T263" s="64">
        <v>3</v>
      </c>
      <c r="U263" s="78">
        <f t="shared" ref="U263:U270" si="111">U262-U$260</f>
        <v>0.61481112716566266</v>
      </c>
      <c r="V263" s="78">
        <f t="shared" ref="V263:V270" si="112">V262-V$260</f>
        <v>0.53690481067540641</v>
      </c>
      <c r="W263" s="78">
        <f t="shared" ref="W263:W270" si="113">W262-W$260</f>
        <v>0.37762998317976038</v>
      </c>
      <c r="X263" s="78">
        <f t="shared" ref="X263:X270" si="114">X262-X$260</f>
        <v>0.37517150948856881</v>
      </c>
      <c r="Y263" s="78">
        <f t="shared" ref="Y263:Y270" si="115">Y262-Y$260</f>
        <v>0.2428846559080996</v>
      </c>
      <c r="Z263" s="78">
        <f t="shared" ref="Z263:Z270" si="116">Z262-Z$260</f>
        <v>0.26321988940264329</v>
      </c>
      <c r="AA263" s="78">
        <f t="shared" ref="AA263:AA270" si="117">AA262-AA$260</f>
        <v>0.1010399738182487</v>
      </c>
      <c r="AB263" s="78">
        <f t="shared" ref="AB263:AB270" si="118">AB262-AB$260</f>
        <v>8.9128475601357393E-2</v>
      </c>
    </row>
    <row r="264" spans="2:30" x14ac:dyDescent="0.2">
      <c r="T264" s="64">
        <v>4</v>
      </c>
      <c r="U264" s="78">
        <f t="shared" si="111"/>
        <v>0.50634361829713193</v>
      </c>
      <c r="V264" s="78">
        <f t="shared" si="112"/>
        <v>0.40504253729632794</v>
      </c>
      <c r="W264" s="78">
        <f t="shared" si="113"/>
        <v>0.29198666166729342</v>
      </c>
      <c r="X264" s="78">
        <f t="shared" si="114"/>
        <v>0.27046162185562184</v>
      </c>
      <c r="Y264" s="78">
        <f t="shared" si="115"/>
        <v>0.1803267251380139</v>
      </c>
      <c r="Z264" s="78">
        <f t="shared" si="116"/>
        <v>0.18896542392574117</v>
      </c>
      <c r="AA264" s="78">
        <f t="shared" si="117"/>
        <v>7.2986647893680645E-2</v>
      </c>
      <c r="AB264" s="78">
        <f t="shared" si="118"/>
        <v>5.0890605222038525E-2</v>
      </c>
    </row>
    <row r="265" spans="2:30" x14ac:dyDescent="0.2">
      <c r="T265" s="64">
        <v>5</v>
      </c>
      <c r="U265" s="78">
        <f t="shared" si="111"/>
        <v>0.39787610942860124</v>
      </c>
      <c r="V265" s="78">
        <f t="shared" si="112"/>
        <v>0.27318026391724948</v>
      </c>
      <c r="W265" s="78">
        <f t="shared" si="113"/>
        <v>0.20634334015482647</v>
      </c>
      <c r="X265" s="78">
        <f t="shared" si="114"/>
        <v>0.16575173422267489</v>
      </c>
      <c r="Y265" s="78">
        <f t="shared" si="115"/>
        <v>0.1177687943679282</v>
      </c>
      <c r="Z265" s="78">
        <f t="shared" si="116"/>
        <v>0.11471095844883905</v>
      </c>
      <c r="AA265" s="78">
        <f t="shared" si="117"/>
        <v>4.4933321969112587E-2</v>
      </c>
      <c r="AB265" s="78">
        <f t="shared" si="118"/>
        <v>1.2652734842719657E-2</v>
      </c>
    </row>
    <row r="266" spans="2:30" x14ac:dyDescent="0.2">
      <c r="T266" s="64">
        <v>6</v>
      </c>
      <c r="U266" s="78">
        <f t="shared" si="111"/>
        <v>0.28940860056007056</v>
      </c>
      <c r="V266" s="78">
        <f t="shared" si="112"/>
        <v>0.14131799053817101</v>
      </c>
      <c r="W266" s="78">
        <f t="shared" si="113"/>
        <v>0.12070001864235952</v>
      </c>
      <c r="X266" s="78">
        <f t="shared" si="114"/>
        <v>6.1041846589727944E-2</v>
      </c>
      <c r="Y266" s="78">
        <f t="shared" si="115"/>
        <v>5.5210863597842497E-2</v>
      </c>
      <c r="Z266" s="78">
        <f t="shared" si="116"/>
        <v>4.045649297193693E-2</v>
      </c>
      <c r="AA266" s="78">
        <f t="shared" si="117"/>
        <v>1.6879996044544529E-2</v>
      </c>
      <c r="AB266" s="78">
        <f t="shared" si="118"/>
        <v>-2.5585135536599211E-2</v>
      </c>
    </row>
    <row r="267" spans="2:30" x14ac:dyDescent="0.2">
      <c r="T267" s="64">
        <v>7</v>
      </c>
      <c r="U267" s="78">
        <f t="shared" si="111"/>
        <v>0.18094109169153988</v>
      </c>
      <c r="V267" s="78">
        <f t="shared" si="112"/>
        <v>9.4557171590925471E-3</v>
      </c>
      <c r="W267" s="78">
        <f t="shared" si="113"/>
        <v>3.5056697129892567E-2</v>
      </c>
      <c r="X267" s="78">
        <f t="shared" si="114"/>
        <v>-4.3668041043219002E-2</v>
      </c>
      <c r="Y267" s="78">
        <f t="shared" si="115"/>
        <v>-7.3470671722432046E-3</v>
      </c>
      <c r="Z267" s="78">
        <f t="shared" si="116"/>
        <v>-3.379797250496519E-2</v>
      </c>
      <c r="AA267" s="78">
        <f t="shared" si="117"/>
        <v>-1.1173329880023529E-2</v>
      </c>
      <c r="AB267" s="78">
        <f t="shared" si="118"/>
        <v>-6.382300591591808E-2</v>
      </c>
    </row>
    <row r="268" spans="2:30" x14ac:dyDescent="0.2">
      <c r="T268" s="64">
        <v>8</v>
      </c>
      <c r="U268" s="78">
        <f t="shared" si="111"/>
        <v>7.2473582823009197E-2</v>
      </c>
      <c r="V268" s="78">
        <f t="shared" si="112"/>
        <v>-0.12240655621998592</v>
      </c>
      <c r="W268" s="78">
        <f t="shared" si="113"/>
        <v>-5.0586624382574386E-2</v>
      </c>
      <c r="X268" s="78">
        <f t="shared" si="114"/>
        <v>-0.14837792867616595</v>
      </c>
      <c r="Y268" s="78">
        <f t="shared" si="115"/>
        <v>-6.9904997942328906E-2</v>
      </c>
      <c r="Z268" s="78">
        <f t="shared" si="116"/>
        <v>-0.10805243798186731</v>
      </c>
      <c r="AA268" s="78">
        <f t="shared" si="117"/>
        <v>-3.9226655804591587E-2</v>
      </c>
      <c r="AB268" s="78">
        <f t="shared" si="118"/>
        <v>-0.10206087629523694</v>
      </c>
    </row>
    <row r="269" spans="2:30" x14ac:dyDescent="0.2">
      <c r="T269" s="64">
        <v>9</v>
      </c>
      <c r="U269" s="78">
        <f t="shared" si="111"/>
        <v>-3.5993926045521485E-2</v>
      </c>
      <c r="V269" s="78">
        <f t="shared" si="112"/>
        <v>-0.25426882959906438</v>
      </c>
      <c r="W269" s="78">
        <f t="shared" si="113"/>
        <v>-0.13622994589504134</v>
      </c>
      <c r="X269" s="78">
        <f t="shared" si="114"/>
        <v>-0.25308781630911292</v>
      </c>
      <c r="Y269" s="78">
        <f t="shared" si="115"/>
        <v>-0.13246292871241461</v>
      </c>
      <c r="Z269" s="78">
        <f t="shared" si="116"/>
        <v>-0.18230690345876943</v>
      </c>
      <c r="AA269" s="78">
        <f t="shared" si="117"/>
        <v>-6.7279981729159638E-2</v>
      </c>
      <c r="AB269" s="78">
        <f t="shared" si="118"/>
        <v>-0.1402987466745558</v>
      </c>
    </row>
    <row r="270" spans="2:30" x14ac:dyDescent="0.2">
      <c r="T270" s="64">
        <v>10</v>
      </c>
      <c r="U270" s="78">
        <f t="shared" si="111"/>
        <v>-0.14446143491405217</v>
      </c>
      <c r="V270" s="78">
        <f t="shared" si="112"/>
        <v>-0.38613110297814285</v>
      </c>
      <c r="W270" s="78">
        <f t="shared" si="113"/>
        <v>-0.22187326740750829</v>
      </c>
      <c r="X270" s="78">
        <f t="shared" si="114"/>
        <v>-0.3577977039420599</v>
      </c>
      <c r="Y270" s="78">
        <f t="shared" si="115"/>
        <v>-0.19502085948250031</v>
      </c>
      <c r="Z270" s="78">
        <f t="shared" si="116"/>
        <v>-0.25656136893567155</v>
      </c>
      <c r="AA270" s="78">
        <f t="shared" si="117"/>
        <v>-9.5333307653727689E-2</v>
      </c>
      <c r="AB270" s="78">
        <f t="shared" si="118"/>
        <v>-0.17853661705387466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showGridLines="0" topLeftCell="A16" zoomScale="140" zoomScaleNormal="140" workbookViewId="0">
      <selection activeCell="B13" sqref="B13"/>
    </sheetView>
  </sheetViews>
  <sheetFormatPr baseColWidth="10" defaultRowHeight="12.75" x14ac:dyDescent="0.2"/>
  <sheetData>
    <row r="1" spans="1:3" x14ac:dyDescent="0.2">
      <c r="A1" s="59" t="s">
        <v>338</v>
      </c>
      <c r="B1" s="59" t="s">
        <v>340</v>
      </c>
      <c r="C1" s="59" t="s">
        <v>341</v>
      </c>
    </row>
    <row r="2" spans="1:3" x14ac:dyDescent="0.2">
      <c r="A2" s="60">
        <v>-0.38613110297814285</v>
      </c>
      <c r="B2" s="57">
        <v>1</v>
      </c>
      <c r="C2" s="57">
        <v>0</v>
      </c>
    </row>
    <row r="3" spans="1:3" x14ac:dyDescent="0.2">
      <c r="A3" s="60">
        <v>-0.25426882959906438</v>
      </c>
      <c r="B3" s="57">
        <v>5</v>
      </c>
      <c r="C3" s="57">
        <v>0</v>
      </c>
    </row>
    <row r="4" spans="1:3" x14ac:dyDescent="0.2">
      <c r="A4" s="60">
        <v>-0.12240655621998592</v>
      </c>
      <c r="B4" s="57">
        <v>14</v>
      </c>
      <c r="C4" s="57">
        <v>1</v>
      </c>
    </row>
    <row r="5" spans="1:3" x14ac:dyDescent="0.2">
      <c r="A5" s="60">
        <v>9.4557171590925471E-3</v>
      </c>
      <c r="B5" s="57">
        <v>46</v>
      </c>
      <c r="C5" s="57">
        <v>14</v>
      </c>
    </row>
    <row r="6" spans="1:3" x14ac:dyDescent="0.2">
      <c r="A6" s="60">
        <v>0.14131799053817101</v>
      </c>
      <c r="B6" s="57">
        <v>78</v>
      </c>
      <c r="C6" s="57">
        <v>108</v>
      </c>
    </row>
    <row r="7" spans="1:3" x14ac:dyDescent="0.2">
      <c r="A7" s="60">
        <v>0.27318026391724948</v>
      </c>
      <c r="B7" s="57">
        <v>27</v>
      </c>
      <c r="C7" s="57">
        <v>47</v>
      </c>
    </row>
    <row r="8" spans="1:3" x14ac:dyDescent="0.2">
      <c r="A8" s="60">
        <v>0.40504253729632794</v>
      </c>
      <c r="B8" s="57">
        <v>27</v>
      </c>
      <c r="C8" s="57">
        <v>27</v>
      </c>
    </row>
    <row r="9" spans="1:3" x14ac:dyDescent="0.2">
      <c r="A9" s="60">
        <v>0.53690481067540641</v>
      </c>
      <c r="B9" s="57">
        <v>27</v>
      </c>
      <c r="C9" s="57">
        <v>20</v>
      </c>
    </row>
    <row r="10" spans="1:3" x14ac:dyDescent="0.2">
      <c r="A10" s="60">
        <v>0.66876708405448482</v>
      </c>
      <c r="B10" s="57">
        <v>5</v>
      </c>
      <c r="C10" s="57">
        <v>14</v>
      </c>
    </row>
    <row r="11" spans="1:3" x14ac:dyDescent="0.2">
      <c r="A11" s="60">
        <v>0.80062935743356323</v>
      </c>
      <c r="B11" s="57">
        <v>9</v>
      </c>
      <c r="C11" s="57">
        <v>7</v>
      </c>
    </row>
    <row r="12" spans="1:3" ht="13.5" thickBot="1" x14ac:dyDescent="0.25">
      <c r="A12" s="58" t="s">
        <v>339</v>
      </c>
      <c r="B12" s="58">
        <v>0</v>
      </c>
      <c r="C12" s="58">
        <v>1</v>
      </c>
    </row>
    <row r="30" spans="1:3" ht="13.5" thickBot="1" x14ac:dyDescent="0.25"/>
    <row r="31" spans="1:3" x14ac:dyDescent="0.2">
      <c r="A31" s="59" t="s">
        <v>338</v>
      </c>
      <c r="B31" s="59" t="s">
        <v>342</v>
      </c>
      <c r="C31" s="59" t="s">
        <v>343</v>
      </c>
    </row>
    <row r="32" spans="1:3" x14ac:dyDescent="0.2">
      <c r="A32" s="60">
        <v>-0.3577977039420599</v>
      </c>
      <c r="B32" s="57">
        <v>1</v>
      </c>
      <c r="C32" s="57">
        <v>0</v>
      </c>
    </row>
    <row r="33" spans="1:3" x14ac:dyDescent="0.2">
      <c r="A33" s="60">
        <v>-0.25308781630911292</v>
      </c>
      <c r="B33" s="57">
        <v>5</v>
      </c>
      <c r="C33" s="57">
        <v>0</v>
      </c>
    </row>
    <row r="34" spans="1:3" x14ac:dyDescent="0.2">
      <c r="A34" s="60">
        <v>-0.14837792867616595</v>
      </c>
      <c r="B34" s="57">
        <v>9</v>
      </c>
      <c r="C34" s="57">
        <v>2</v>
      </c>
    </row>
    <row r="35" spans="1:3" x14ac:dyDescent="0.2">
      <c r="A35" s="60">
        <v>-4.3668041043219002E-2</v>
      </c>
      <c r="B35" s="57">
        <v>36</v>
      </c>
      <c r="C35" s="57">
        <v>6</v>
      </c>
    </row>
    <row r="36" spans="1:3" x14ac:dyDescent="0.2">
      <c r="A36" s="60">
        <v>6.1041846589727944E-2</v>
      </c>
      <c r="B36" s="57">
        <v>79</v>
      </c>
      <c r="C36" s="57">
        <v>136</v>
      </c>
    </row>
    <row r="37" spans="1:3" x14ac:dyDescent="0.2">
      <c r="A37" s="60">
        <v>0.16575173422267489</v>
      </c>
      <c r="B37" s="57">
        <v>55</v>
      </c>
      <c r="C37" s="57">
        <v>53</v>
      </c>
    </row>
    <row r="38" spans="1:3" x14ac:dyDescent="0.2">
      <c r="A38" s="60">
        <v>0.27046162185562184</v>
      </c>
      <c r="B38" s="57">
        <v>25</v>
      </c>
      <c r="C38" s="57">
        <v>23</v>
      </c>
    </row>
    <row r="39" spans="1:3" x14ac:dyDescent="0.2">
      <c r="A39" s="60">
        <v>0.37517150948856881</v>
      </c>
      <c r="B39" s="57">
        <v>25</v>
      </c>
      <c r="C39" s="57">
        <v>19</v>
      </c>
    </row>
    <row r="40" spans="1:3" x14ac:dyDescent="0.2">
      <c r="A40" s="60">
        <v>0.47988139712151578</v>
      </c>
      <c r="B40" s="57">
        <v>8</v>
      </c>
      <c r="C40" s="57">
        <v>4</v>
      </c>
    </row>
    <row r="41" spans="1:3" x14ac:dyDescent="0.2">
      <c r="A41" s="60">
        <v>0.58459128475446276</v>
      </c>
      <c r="B41" s="57">
        <v>2</v>
      </c>
      <c r="C41" s="57">
        <v>2</v>
      </c>
    </row>
    <row r="42" spans="1:3" ht="13.5" thickBot="1" x14ac:dyDescent="0.25">
      <c r="A42" s="58" t="s">
        <v>339</v>
      </c>
      <c r="B42" s="58">
        <v>0</v>
      </c>
      <c r="C42" s="58">
        <v>0</v>
      </c>
    </row>
    <row r="59" spans="1:3" ht="13.5" thickBot="1" x14ac:dyDescent="0.25"/>
    <row r="60" spans="1:3" x14ac:dyDescent="0.2">
      <c r="A60" s="59" t="s">
        <v>338</v>
      </c>
      <c r="B60" s="59" t="s">
        <v>344</v>
      </c>
      <c r="C60" s="59" t="s">
        <v>345</v>
      </c>
    </row>
    <row r="61" spans="1:3" x14ac:dyDescent="0.2">
      <c r="A61" s="60">
        <v>-0.25656136893567155</v>
      </c>
      <c r="B61" s="57">
        <v>2</v>
      </c>
      <c r="C61" s="57">
        <v>0</v>
      </c>
    </row>
    <row r="62" spans="1:3" x14ac:dyDescent="0.2">
      <c r="A62" s="60">
        <v>-0.18230690345876943</v>
      </c>
      <c r="B62" s="57">
        <v>4</v>
      </c>
      <c r="C62" s="57">
        <v>1</v>
      </c>
    </row>
    <row r="63" spans="1:3" x14ac:dyDescent="0.2">
      <c r="A63" s="60">
        <v>-0.10805243798186731</v>
      </c>
      <c r="B63" s="57">
        <v>16</v>
      </c>
      <c r="C63" s="57">
        <v>3</v>
      </c>
    </row>
    <row r="64" spans="1:3" x14ac:dyDescent="0.2">
      <c r="A64" s="60">
        <v>-3.379797250496519E-2</v>
      </c>
      <c r="B64" s="57">
        <v>35</v>
      </c>
      <c r="C64" s="57">
        <v>9</v>
      </c>
    </row>
    <row r="65" spans="1:3" x14ac:dyDescent="0.2">
      <c r="A65" s="60">
        <v>4.045649297193693E-2</v>
      </c>
      <c r="B65" s="57">
        <v>84</v>
      </c>
      <c r="C65" s="57">
        <v>158</v>
      </c>
    </row>
    <row r="66" spans="1:3" x14ac:dyDescent="0.2">
      <c r="A66" s="60">
        <v>0.11471095844883905</v>
      </c>
      <c r="B66" s="57">
        <v>58</v>
      </c>
      <c r="C66" s="57">
        <v>40</v>
      </c>
    </row>
    <row r="67" spans="1:3" x14ac:dyDescent="0.2">
      <c r="A67" s="60">
        <v>0.18896542392574117</v>
      </c>
      <c r="B67" s="57">
        <v>30</v>
      </c>
      <c r="C67" s="57">
        <v>26</v>
      </c>
    </row>
    <row r="68" spans="1:3" x14ac:dyDescent="0.2">
      <c r="A68" s="60">
        <v>0.26321988940264329</v>
      </c>
      <c r="B68" s="57">
        <v>15</v>
      </c>
      <c r="C68" s="57">
        <v>8</v>
      </c>
    </row>
    <row r="69" spans="1:3" x14ac:dyDescent="0.2">
      <c r="A69" s="60">
        <v>0.33747435487954541</v>
      </c>
      <c r="B69" s="57">
        <v>1</v>
      </c>
      <c r="C69" s="57">
        <v>1</v>
      </c>
    </row>
    <row r="70" spans="1:3" x14ac:dyDescent="0.2">
      <c r="A70" s="60">
        <v>0.41172882035644753</v>
      </c>
      <c r="B70" s="57">
        <v>3</v>
      </c>
      <c r="C70" s="57">
        <v>2</v>
      </c>
    </row>
    <row r="71" spans="1:3" ht="13.5" thickBot="1" x14ac:dyDescent="0.25">
      <c r="A71" s="58" t="s">
        <v>339</v>
      </c>
      <c r="B71" s="58">
        <v>0</v>
      </c>
      <c r="C71" s="58">
        <v>0</v>
      </c>
    </row>
    <row r="87" spans="1:3" ht="13.5" thickBot="1" x14ac:dyDescent="0.25"/>
    <row r="88" spans="1:3" x14ac:dyDescent="0.2">
      <c r="A88" s="59" t="s">
        <v>338</v>
      </c>
      <c r="B88" s="59" t="s">
        <v>346</v>
      </c>
      <c r="C88" s="59" t="s">
        <v>347</v>
      </c>
    </row>
    <row r="89" spans="1:3" x14ac:dyDescent="0.2">
      <c r="A89" s="60">
        <v>-0.17853661705387466</v>
      </c>
      <c r="B89" s="57">
        <v>2</v>
      </c>
      <c r="C89" s="57">
        <v>0</v>
      </c>
    </row>
    <row r="90" spans="1:3" x14ac:dyDescent="0.2">
      <c r="A90" s="60">
        <v>-0.1402987466745558</v>
      </c>
      <c r="B90" s="57">
        <v>1</v>
      </c>
      <c r="C90" s="57">
        <v>0</v>
      </c>
    </row>
    <row r="91" spans="1:3" x14ac:dyDescent="0.2">
      <c r="A91" s="60">
        <v>-0.10206087629523694</v>
      </c>
      <c r="B91" s="57">
        <v>6</v>
      </c>
      <c r="C91" s="57">
        <v>0</v>
      </c>
    </row>
    <row r="92" spans="1:3" x14ac:dyDescent="0.2">
      <c r="A92" s="60">
        <v>-6.382300591591808E-2</v>
      </c>
      <c r="B92" s="57">
        <v>13</v>
      </c>
      <c r="C92" s="57">
        <v>4</v>
      </c>
    </row>
    <row r="93" spans="1:3" x14ac:dyDescent="0.2">
      <c r="A93" s="60">
        <v>-2.5585135536599211E-2</v>
      </c>
      <c r="B93" s="57">
        <v>34</v>
      </c>
      <c r="C93" s="57">
        <v>14</v>
      </c>
    </row>
    <row r="94" spans="1:3" x14ac:dyDescent="0.2">
      <c r="A94" s="60">
        <v>1.2652734842719657E-2</v>
      </c>
      <c r="B94" s="57">
        <v>73</v>
      </c>
      <c r="C94" s="57">
        <v>138</v>
      </c>
    </row>
    <row r="95" spans="1:3" x14ac:dyDescent="0.2">
      <c r="A95" s="60">
        <v>5.0890605222038525E-2</v>
      </c>
      <c r="B95" s="57">
        <v>68</v>
      </c>
      <c r="C95" s="57">
        <v>67</v>
      </c>
    </row>
    <row r="96" spans="1:3" x14ac:dyDescent="0.2">
      <c r="A96" s="60">
        <v>8.9128475601357393E-2</v>
      </c>
      <c r="B96" s="57">
        <v>34</v>
      </c>
      <c r="C96" s="57">
        <v>19</v>
      </c>
    </row>
    <row r="97" spans="1:3" x14ac:dyDescent="0.2">
      <c r="A97" s="60">
        <v>0.12736634598067625</v>
      </c>
      <c r="B97" s="57">
        <v>12</v>
      </c>
      <c r="C97" s="57">
        <v>7</v>
      </c>
    </row>
    <row r="98" spans="1:3" x14ac:dyDescent="0.2">
      <c r="A98" s="60">
        <v>0.16560421635999512</v>
      </c>
      <c r="B98" s="57">
        <v>6</v>
      </c>
      <c r="C98" s="57">
        <v>1</v>
      </c>
    </row>
    <row r="99" spans="1:3" ht="13.5" thickBot="1" x14ac:dyDescent="0.25">
      <c r="A99" s="58" t="s">
        <v>339</v>
      </c>
      <c r="B99" s="58">
        <v>1</v>
      </c>
      <c r="C99" s="58">
        <v>0</v>
      </c>
    </row>
  </sheetData>
  <sortState ref="A105:A114">
    <sortCondition ref="A1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3" sqref="C13"/>
    </sheetView>
  </sheetViews>
  <sheetFormatPr baseColWidth="10" defaultRowHeight="12.75" x14ac:dyDescent="0.2"/>
  <sheetData>
    <row r="1" spans="1:1" x14ac:dyDescent="0.2">
      <c r="A1" s="107" t="s">
        <v>253</v>
      </c>
    </row>
    <row r="2" spans="1:1" x14ac:dyDescent="0.2">
      <c r="A2" s="107" t="s">
        <v>254</v>
      </c>
    </row>
  </sheetData>
  <hyperlinks>
    <hyperlink ref="A1" r:id="rId1"/>
    <hyperlink ref="A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I20" sqref="I20"/>
    </sheetView>
  </sheetViews>
  <sheetFormatPr baseColWidth="10" defaultRowHeight="12.75" x14ac:dyDescent="0.2"/>
  <sheetData>
    <row r="1" spans="1:7" x14ac:dyDescent="0.2">
      <c r="A1" s="7" t="s">
        <v>255</v>
      </c>
      <c r="B1" s="7" t="s">
        <v>256</v>
      </c>
      <c r="C1" s="7" t="s">
        <v>257</v>
      </c>
      <c r="D1" s="7" t="s">
        <v>258</v>
      </c>
      <c r="E1" s="7" t="s">
        <v>259</v>
      </c>
      <c r="F1" s="7" t="s">
        <v>260</v>
      </c>
      <c r="G1" s="7" t="s">
        <v>261</v>
      </c>
    </row>
    <row r="2" spans="1:7" x14ac:dyDescent="0.2">
      <c r="A2" s="8">
        <v>35796</v>
      </c>
      <c r="B2" s="9">
        <v>5229.3999020000001</v>
      </c>
      <c r="C2" s="9">
        <v>5229.3999020000001</v>
      </c>
      <c r="D2" s="9">
        <v>4461.8999020000001</v>
      </c>
      <c r="E2" s="9">
        <v>4569.3999020000001</v>
      </c>
      <c r="F2" s="9">
        <v>4569.3999020000001</v>
      </c>
      <c r="G2" s="9">
        <v>0</v>
      </c>
    </row>
    <row r="3" spans="1:7" x14ac:dyDescent="0.2">
      <c r="A3" s="8">
        <v>35827</v>
      </c>
      <c r="B3" s="9">
        <v>4569.3999020000001</v>
      </c>
      <c r="C3" s="9">
        <v>4830.2998049999997</v>
      </c>
      <c r="D3" s="9">
        <v>4447.6000979999999</v>
      </c>
      <c r="E3" s="9">
        <v>4784.5</v>
      </c>
      <c r="F3" s="9">
        <v>4784.5</v>
      </c>
      <c r="G3" s="9">
        <v>0</v>
      </c>
    </row>
    <row r="4" spans="1:7" x14ac:dyDescent="0.2">
      <c r="A4" s="8">
        <v>35855</v>
      </c>
      <c r="B4" s="9">
        <v>4784.5</v>
      </c>
      <c r="C4" s="9">
        <v>5118.8999020000001</v>
      </c>
      <c r="D4" s="9">
        <v>4666.5</v>
      </c>
      <c r="E4" s="9">
        <v>5016.2001950000003</v>
      </c>
      <c r="F4" s="9">
        <v>5016.2001950000003</v>
      </c>
      <c r="G4" s="9">
        <v>0</v>
      </c>
    </row>
    <row r="5" spans="1:7" x14ac:dyDescent="0.2">
      <c r="A5" s="8">
        <v>35886</v>
      </c>
      <c r="B5" s="9">
        <v>5016.2001950000003</v>
      </c>
      <c r="C5" s="9">
        <v>5238.7998049999997</v>
      </c>
      <c r="D5" s="9">
        <v>4854.7998049999997</v>
      </c>
      <c r="E5" s="9">
        <v>5098.5297849999997</v>
      </c>
      <c r="F5" s="9">
        <v>5098.5297849999997</v>
      </c>
      <c r="G5" s="9">
        <v>0</v>
      </c>
    </row>
    <row r="6" spans="1:7" x14ac:dyDescent="0.2">
      <c r="A6" s="8">
        <v>35916</v>
      </c>
      <c r="B6" s="9">
        <v>5098.5297849999997</v>
      </c>
      <c r="C6" s="9">
        <v>5103.5297849999997</v>
      </c>
      <c r="D6" s="9">
        <v>4326.5600590000004</v>
      </c>
      <c r="E6" s="9">
        <v>4530.0097660000001</v>
      </c>
      <c r="F6" s="9">
        <v>4530.0097660000001</v>
      </c>
      <c r="G6" s="9">
        <v>0</v>
      </c>
    </row>
    <row r="7" spans="1:7" x14ac:dyDescent="0.2">
      <c r="A7" s="8">
        <v>35947</v>
      </c>
      <c r="B7" s="9">
        <v>4527.3701170000004</v>
      </c>
      <c r="C7" s="9">
        <v>4669.2202150000003</v>
      </c>
      <c r="D7" s="9">
        <v>4046.5900879999999</v>
      </c>
      <c r="E7" s="9">
        <v>4282.6201170000004</v>
      </c>
      <c r="F7" s="9">
        <v>4282.6201170000004</v>
      </c>
      <c r="G7" s="9">
        <v>0</v>
      </c>
    </row>
    <row r="8" spans="1:7" x14ac:dyDescent="0.2">
      <c r="A8" s="8">
        <v>35977</v>
      </c>
      <c r="B8" s="9">
        <v>4287</v>
      </c>
      <c r="C8" s="9">
        <v>4727.8999020000001</v>
      </c>
      <c r="D8" s="9">
        <v>4242.4101559999999</v>
      </c>
      <c r="E8" s="9">
        <v>4244.9599609999996</v>
      </c>
      <c r="F8" s="9">
        <v>4244.9599609999996</v>
      </c>
      <c r="G8" s="9">
        <v>0</v>
      </c>
    </row>
    <row r="9" spans="1:7" x14ac:dyDescent="0.2">
      <c r="A9" s="8">
        <v>36008</v>
      </c>
      <c r="B9" s="9">
        <v>4244.1899409999996</v>
      </c>
      <c r="C9" s="9">
        <v>4244.1899409999996</v>
      </c>
      <c r="D9" s="9">
        <v>2964.6499020000001</v>
      </c>
      <c r="E9" s="9">
        <v>2991.929932</v>
      </c>
      <c r="F9" s="9">
        <v>2991.929932</v>
      </c>
      <c r="G9" s="9">
        <v>0</v>
      </c>
    </row>
    <row r="10" spans="1:7" x14ac:dyDescent="0.2">
      <c r="A10" s="8">
        <v>36039</v>
      </c>
      <c r="B10" s="9">
        <v>2993.929932</v>
      </c>
      <c r="C10" s="9">
        <v>3989.860107</v>
      </c>
      <c r="D10" s="9">
        <v>2844.719971</v>
      </c>
      <c r="E10" s="9">
        <v>3569.8798830000001</v>
      </c>
      <c r="F10" s="9">
        <v>3569.8798830000001</v>
      </c>
      <c r="G10" s="9">
        <v>0</v>
      </c>
    </row>
    <row r="11" spans="1:7" x14ac:dyDescent="0.2">
      <c r="A11" s="8">
        <v>36069</v>
      </c>
      <c r="B11" s="9">
        <v>3568.719971</v>
      </c>
      <c r="C11" s="9">
        <v>4097.9599609999996</v>
      </c>
      <c r="D11" s="9">
        <v>3270.76001</v>
      </c>
      <c r="E11" s="9">
        <v>4074.860107</v>
      </c>
      <c r="F11" s="9">
        <v>4074.860107</v>
      </c>
      <c r="G11" s="9">
        <v>0</v>
      </c>
    </row>
    <row r="12" spans="1:7" x14ac:dyDescent="0.2">
      <c r="A12" s="8">
        <v>36100</v>
      </c>
      <c r="B12" s="9">
        <v>4076.3000489999999</v>
      </c>
      <c r="C12" s="9">
        <v>4299.4399409999996</v>
      </c>
      <c r="D12" s="9">
        <v>3762.6899410000001</v>
      </c>
      <c r="E12" s="9">
        <v>3769.8798830000001</v>
      </c>
      <c r="F12" s="9">
        <v>3769.8798830000001</v>
      </c>
      <c r="G12" s="9">
        <v>0</v>
      </c>
    </row>
    <row r="13" spans="1:7" x14ac:dyDescent="0.2">
      <c r="A13" s="8">
        <v>36130</v>
      </c>
      <c r="B13" s="9">
        <v>3769.360107</v>
      </c>
      <c r="C13" s="9">
        <v>4003.5200199999999</v>
      </c>
      <c r="D13" s="9">
        <v>3685.5200199999999</v>
      </c>
      <c r="E13" s="9">
        <v>3959.6599120000001</v>
      </c>
      <c r="F13" s="9">
        <v>3959.6599120000001</v>
      </c>
      <c r="G13" s="9">
        <v>0</v>
      </c>
    </row>
    <row r="14" spans="1:7" x14ac:dyDescent="0.2">
      <c r="A14" s="8">
        <v>36161</v>
      </c>
      <c r="B14" s="9">
        <v>3959.48999</v>
      </c>
      <c r="C14" s="9">
        <v>4040.1499020000001</v>
      </c>
      <c r="D14" s="9">
        <v>3267.969971</v>
      </c>
      <c r="E14" s="9">
        <v>3957.929932</v>
      </c>
      <c r="F14" s="9">
        <v>3957.929932</v>
      </c>
      <c r="G14" s="9">
        <v>0</v>
      </c>
    </row>
    <row r="15" spans="1:7" x14ac:dyDescent="0.2">
      <c r="A15" s="8">
        <v>36192</v>
      </c>
      <c r="B15" s="9">
        <v>3960.209961</v>
      </c>
      <c r="C15" s="9">
        <v>4322.330078</v>
      </c>
      <c r="D15" s="9">
        <v>3911.2700199999999</v>
      </c>
      <c r="E15" s="9">
        <v>4260.7998049999997</v>
      </c>
      <c r="F15" s="9">
        <v>4260.7998049999997</v>
      </c>
      <c r="G15" s="9">
        <v>0</v>
      </c>
    </row>
    <row r="16" spans="1:7" x14ac:dyDescent="0.2">
      <c r="A16" s="8">
        <v>36220</v>
      </c>
      <c r="B16" s="9">
        <v>4260.330078</v>
      </c>
      <c r="C16" s="9">
        <v>4943.9101559999999</v>
      </c>
      <c r="D16" s="9">
        <v>4115.8901370000003</v>
      </c>
      <c r="E16" s="9">
        <v>4930.3701170000004</v>
      </c>
      <c r="F16" s="9">
        <v>4930.3701170000004</v>
      </c>
      <c r="G16" s="9">
        <v>0</v>
      </c>
    </row>
    <row r="17" spans="1:7" x14ac:dyDescent="0.2">
      <c r="A17" s="8">
        <v>36251</v>
      </c>
      <c r="B17" s="9">
        <v>4931.0498049999997</v>
      </c>
      <c r="C17" s="9">
        <v>5686.9799800000001</v>
      </c>
      <c r="D17" s="9">
        <v>4931.0498049999997</v>
      </c>
      <c r="E17" s="9">
        <v>5414.4501950000003</v>
      </c>
      <c r="F17" s="9">
        <v>5414.4501950000003</v>
      </c>
      <c r="G17" s="9">
        <v>0</v>
      </c>
    </row>
    <row r="18" spans="1:7" x14ac:dyDescent="0.2">
      <c r="A18" s="8">
        <v>36281</v>
      </c>
      <c r="B18" s="9">
        <v>5414.75</v>
      </c>
      <c r="C18" s="9">
        <v>6192.8598629999997</v>
      </c>
      <c r="D18" s="9">
        <v>5373.5297849999997</v>
      </c>
      <c r="E18" s="9">
        <v>5477.6499020000001</v>
      </c>
      <c r="F18" s="9">
        <v>5477.6499020000001</v>
      </c>
      <c r="G18" s="9">
        <v>0</v>
      </c>
    </row>
    <row r="19" spans="1:7" x14ac:dyDescent="0.2">
      <c r="A19" s="8">
        <v>36312</v>
      </c>
      <c r="B19" s="9">
        <v>5479.4902339999999</v>
      </c>
      <c r="C19" s="9">
        <v>5866.6601559999999</v>
      </c>
      <c r="D19" s="9">
        <v>5106.75</v>
      </c>
      <c r="E19" s="9">
        <v>5829.5097660000001</v>
      </c>
      <c r="F19" s="9">
        <v>5829.5097660000001</v>
      </c>
      <c r="G19" s="9">
        <v>0</v>
      </c>
    </row>
    <row r="20" spans="1:7" x14ac:dyDescent="0.2">
      <c r="A20" s="8">
        <v>36342</v>
      </c>
      <c r="B20" s="9">
        <v>5828.5200199999999</v>
      </c>
      <c r="C20" s="9">
        <v>6027.580078</v>
      </c>
      <c r="D20" s="9">
        <v>5237.3198240000002</v>
      </c>
      <c r="E20" s="9">
        <v>5260.3500979999999</v>
      </c>
      <c r="F20" s="9">
        <v>5260.3500979999999</v>
      </c>
      <c r="G20" s="9">
        <v>0</v>
      </c>
    </row>
    <row r="21" spans="1:7" x14ac:dyDescent="0.2">
      <c r="A21" s="8">
        <v>36373</v>
      </c>
      <c r="B21" s="9">
        <v>5258.3598629999997</v>
      </c>
      <c r="C21" s="9">
        <v>5468.0698240000002</v>
      </c>
      <c r="D21" s="9">
        <v>4940.2299800000001</v>
      </c>
      <c r="E21" s="9">
        <v>5086.8701170000004</v>
      </c>
      <c r="F21" s="9">
        <v>5086.8701170000004</v>
      </c>
      <c r="G21" s="9">
        <v>0</v>
      </c>
    </row>
    <row r="22" spans="1:7" x14ac:dyDescent="0.2">
      <c r="A22" s="8">
        <v>36404</v>
      </c>
      <c r="B22" s="9">
        <v>5085.5200199999999</v>
      </c>
      <c r="C22" s="9">
        <v>5131.9702150000003</v>
      </c>
      <c r="D22" s="9">
        <v>4813.7700199999999</v>
      </c>
      <c r="E22" s="9">
        <v>5050.4599609999996</v>
      </c>
      <c r="F22" s="9">
        <v>5050.4599609999996</v>
      </c>
      <c r="G22" s="9">
        <v>0</v>
      </c>
    </row>
    <row r="23" spans="1:7" x14ac:dyDescent="0.2">
      <c r="A23" s="8">
        <v>36434</v>
      </c>
      <c r="B23" s="9">
        <v>5039.7001950000003</v>
      </c>
      <c r="C23" s="9">
        <v>5509.1601559999999</v>
      </c>
      <c r="D23" s="9">
        <v>4749.6499020000001</v>
      </c>
      <c r="E23" s="9">
        <v>5450.3701170000004</v>
      </c>
      <c r="F23" s="9">
        <v>5450.3701170000004</v>
      </c>
      <c r="G23" s="9">
        <v>0</v>
      </c>
    </row>
    <row r="24" spans="1:7" x14ac:dyDescent="0.2">
      <c r="A24" s="8">
        <v>36465</v>
      </c>
      <c r="B24" s="9">
        <v>5451.75</v>
      </c>
      <c r="C24" s="9">
        <v>6338.5297849999997</v>
      </c>
      <c r="D24" s="9">
        <v>5449.830078</v>
      </c>
      <c r="E24" s="9">
        <v>6136.4702150000003</v>
      </c>
      <c r="F24" s="9">
        <v>6136.4702150000003</v>
      </c>
      <c r="G24" s="9">
        <v>0</v>
      </c>
    </row>
    <row r="25" spans="1:7" x14ac:dyDescent="0.2">
      <c r="A25" s="8">
        <v>36495</v>
      </c>
      <c r="B25" s="9">
        <v>6136.419922</v>
      </c>
      <c r="C25" s="9">
        <v>7180.330078</v>
      </c>
      <c r="D25" s="9">
        <v>6129.2001950000003</v>
      </c>
      <c r="E25" s="9">
        <v>7129.8798829999996</v>
      </c>
      <c r="F25" s="9">
        <v>7129.8798829999996</v>
      </c>
      <c r="G25" s="9">
        <v>0</v>
      </c>
    </row>
    <row r="26" spans="1:7" x14ac:dyDescent="0.2">
      <c r="A26" s="8">
        <v>36526</v>
      </c>
      <c r="B26" s="9">
        <v>7185.7099609999996</v>
      </c>
      <c r="C26" s="9">
        <v>7447.4599609999996</v>
      </c>
      <c r="D26" s="9">
        <v>6510.8398440000001</v>
      </c>
      <c r="E26" s="9">
        <v>6585.669922</v>
      </c>
      <c r="F26" s="9">
        <v>6585.669922</v>
      </c>
      <c r="G26" s="9">
        <v>0</v>
      </c>
    </row>
    <row r="27" spans="1:7" x14ac:dyDescent="0.2">
      <c r="A27" s="8">
        <v>36557</v>
      </c>
      <c r="B27" s="9">
        <v>6585.7597660000001</v>
      </c>
      <c r="C27" s="9">
        <v>7818.0097660000001</v>
      </c>
      <c r="D27" s="9">
        <v>6566.5097660000001</v>
      </c>
      <c r="E27" s="9">
        <v>7368.5498049999997</v>
      </c>
      <c r="F27" s="9">
        <v>7368.5498049999997</v>
      </c>
      <c r="G27" s="9">
        <v>0</v>
      </c>
    </row>
    <row r="28" spans="1:7" x14ac:dyDescent="0.2">
      <c r="A28" s="8">
        <v>36586</v>
      </c>
      <c r="B28" s="9">
        <v>7368.6601559999999</v>
      </c>
      <c r="C28" s="9">
        <v>8417.3300780000009</v>
      </c>
      <c r="D28" s="9">
        <v>7368.6601559999999</v>
      </c>
      <c r="E28" s="9">
        <v>7473.25</v>
      </c>
      <c r="F28" s="9">
        <v>7473.25</v>
      </c>
      <c r="G28" s="9">
        <v>0</v>
      </c>
    </row>
    <row r="29" spans="1:7" x14ac:dyDescent="0.2">
      <c r="A29" s="8">
        <v>36617</v>
      </c>
      <c r="B29" s="9">
        <v>7459.75</v>
      </c>
      <c r="C29" s="9">
        <v>7639.3798829999996</v>
      </c>
      <c r="D29" s="9">
        <v>6120.9702150000003</v>
      </c>
      <c r="E29" s="9">
        <v>6640.6801759999998</v>
      </c>
      <c r="F29" s="9">
        <v>6640.6801759999998</v>
      </c>
      <c r="G29" s="9">
        <v>0</v>
      </c>
    </row>
    <row r="30" spans="1:7" x14ac:dyDescent="0.2">
      <c r="A30" s="8">
        <v>36647</v>
      </c>
      <c r="B30" s="9">
        <v>6641.9702150000003</v>
      </c>
      <c r="C30" s="9">
        <v>6789.7597660000001</v>
      </c>
      <c r="D30" s="9">
        <v>5516.7700199999999</v>
      </c>
      <c r="E30" s="9">
        <v>5961.1401370000003</v>
      </c>
      <c r="F30" s="9">
        <v>5961.1401370000003</v>
      </c>
      <c r="G30" s="9">
        <v>0</v>
      </c>
    </row>
    <row r="31" spans="1:7" x14ac:dyDescent="0.2">
      <c r="A31" s="8">
        <v>36678</v>
      </c>
      <c r="B31" s="9">
        <v>5961.2402339999999</v>
      </c>
      <c r="C31" s="9">
        <v>7035.7700199999999</v>
      </c>
      <c r="D31" s="9">
        <v>5960.8598629999997</v>
      </c>
      <c r="E31" s="9">
        <v>6948.330078</v>
      </c>
      <c r="F31" s="9">
        <v>6948.330078</v>
      </c>
      <c r="G31" s="9">
        <v>0</v>
      </c>
    </row>
    <row r="32" spans="1:7" x14ac:dyDescent="0.2">
      <c r="A32" s="8">
        <v>36708</v>
      </c>
      <c r="B32" s="9">
        <v>6953.7299800000001</v>
      </c>
      <c r="C32" s="9">
        <v>7548.5698240000002</v>
      </c>
      <c r="D32" s="9">
        <v>6303.5200199999999</v>
      </c>
      <c r="E32" s="9">
        <v>6514.2099609999996</v>
      </c>
      <c r="F32" s="9">
        <v>6514.2099609999996</v>
      </c>
      <c r="G32" s="9">
        <v>0</v>
      </c>
    </row>
    <row r="33" spans="1:7" x14ac:dyDescent="0.2">
      <c r="A33" s="8">
        <v>36739</v>
      </c>
      <c r="B33" s="9">
        <v>6511.2900390000004</v>
      </c>
      <c r="C33" s="9">
        <v>6730.5698240000002</v>
      </c>
      <c r="D33" s="9">
        <v>6171.9501950000003</v>
      </c>
      <c r="E33" s="9">
        <v>6664.8198240000002</v>
      </c>
      <c r="F33" s="9">
        <v>6664.8198240000002</v>
      </c>
      <c r="G33" s="9">
        <v>0</v>
      </c>
    </row>
    <row r="34" spans="1:7" x14ac:dyDescent="0.2">
      <c r="A34" s="8">
        <v>36770</v>
      </c>
      <c r="B34" s="9">
        <v>6663.5698240000002</v>
      </c>
      <c r="C34" s="9">
        <v>7025.5498049999997</v>
      </c>
      <c r="D34" s="9">
        <v>6330.25</v>
      </c>
      <c r="E34" s="9">
        <v>6334.5600590000004</v>
      </c>
      <c r="F34" s="9">
        <v>6334.5600590000004</v>
      </c>
      <c r="G34" s="9">
        <v>0</v>
      </c>
    </row>
    <row r="35" spans="1:7" x14ac:dyDescent="0.2">
      <c r="A35" s="8">
        <v>36800</v>
      </c>
      <c r="B35" s="9">
        <v>6334.6401370000003</v>
      </c>
      <c r="C35" s="9">
        <v>6424.8598629999997</v>
      </c>
      <c r="D35" s="9">
        <v>5538.2998049999997</v>
      </c>
      <c r="E35" s="9">
        <v>6394.2402339999999</v>
      </c>
      <c r="F35" s="9">
        <v>6394.2402339999999</v>
      </c>
      <c r="G35" s="9">
        <v>0</v>
      </c>
    </row>
    <row r="36" spans="1:7" x14ac:dyDescent="0.2">
      <c r="A36" s="8">
        <v>36831</v>
      </c>
      <c r="B36" s="9">
        <v>6394.7998049999997</v>
      </c>
      <c r="C36" s="9">
        <v>6502.6000979999999</v>
      </c>
      <c r="D36" s="9">
        <v>5650.3701170000004</v>
      </c>
      <c r="E36" s="9">
        <v>5652.6298829999996</v>
      </c>
      <c r="F36" s="9">
        <v>5652.6298829999996</v>
      </c>
      <c r="G36" s="9">
        <v>0</v>
      </c>
    </row>
    <row r="37" spans="1:7" x14ac:dyDescent="0.2">
      <c r="A37" s="8">
        <v>36861</v>
      </c>
      <c r="B37" s="9">
        <v>5652.3500979999999</v>
      </c>
      <c r="C37" s="9">
        <v>5886.6401370000003</v>
      </c>
      <c r="D37" s="9">
        <v>5148.0200199999999</v>
      </c>
      <c r="E37" s="9">
        <v>5652.1899409999996</v>
      </c>
      <c r="F37" s="9">
        <v>5652.1899409999996</v>
      </c>
      <c r="G37" s="9">
        <v>0</v>
      </c>
    </row>
    <row r="38" spans="1:7" x14ac:dyDescent="0.2">
      <c r="A38" s="8">
        <v>36892</v>
      </c>
      <c r="B38" s="9">
        <v>5651.3500979999999</v>
      </c>
      <c r="C38" s="9">
        <v>6615.830078</v>
      </c>
      <c r="D38" s="9">
        <v>5515.830078</v>
      </c>
      <c r="E38" s="9">
        <v>6496.8901370000003</v>
      </c>
      <c r="F38" s="9">
        <v>6496.8901370000003</v>
      </c>
      <c r="G38" s="9">
        <v>0</v>
      </c>
    </row>
    <row r="39" spans="1:7" x14ac:dyDescent="0.2">
      <c r="A39" s="8">
        <v>36923</v>
      </c>
      <c r="B39" s="9">
        <v>6496.8999020000001</v>
      </c>
      <c r="C39" s="9">
        <v>6559.75</v>
      </c>
      <c r="D39" s="9">
        <v>5930.9399409999996</v>
      </c>
      <c r="E39" s="9">
        <v>6032.1000979999999</v>
      </c>
      <c r="F39" s="9">
        <v>6032.1000979999999</v>
      </c>
      <c r="G39" s="9">
        <v>0</v>
      </c>
    </row>
    <row r="40" spans="1:7" x14ac:dyDescent="0.2">
      <c r="A40" s="8">
        <v>36951</v>
      </c>
      <c r="B40" s="9">
        <v>6030.2597660000001</v>
      </c>
      <c r="C40" s="9">
        <v>6365.7402339999999</v>
      </c>
      <c r="D40" s="9">
        <v>5512.7700199999999</v>
      </c>
      <c r="E40" s="9">
        <v>5727.8901370000003</v>
      </c>
      <c r="F40" s="9">
        <v>5727.8901370000003</v>
      </c>
      <c r="G40" s="9">
        <v>0</v>
      </c>
    </row>
    <row r="41" spans="1:7" x14ac:dyDescent="0.2">
      <c r="A41" s="8">
        <v>36982</v>
      </c>
      <c r="B41" s="9">
        <v>5733.669922</v>
      </c>
      <c r="C41" s="9">
        <v>6257.8701170000004</v>
      </c>
      <c r="D41" s="9">
        <v>5541.6801759999998</v>
      </c>
      <c r="E41" s="9">
        <v>5987.25</v>
      </c>
      <c r="F41" s="9">
        <v>5987.25</v>
      </c>
      <c r="G41" s="9">
        <v>0</v>
      </c>
    </row>
    <row r="42" spans="1:7" x14ac:dyDescent="0.2">
      <c r="A42" s="8">
        <v>37012</v>
      </c>
      <c r="B42" s="9">
        <v>5993.5</v>
      </c>
      <c r="C42" s="9">
        <v>6831.9501950000003</v>
      </c>
      <c r="D42" s="9">
        <v>5948.9301759999998</v>
      </c>
      <c r="E42" s="9">
        <v>6595.3901370000003</v>
      </c>
      <c r="F42" s="9">
        <v>6595.3901370000003</v>
      </c>
      <c r="G42" s="9">
        <v>2599733000</v>
      </c>
    </row>
    <row r="43" spans="1:7" x14ac:dyDescent="0.2">
      <c r="A43" s="8">
        <v>37043</v>
      </c>
      <c r="B43" s="9">
        <v>6592.9101559999999</v>
      </c>
      <c r="C43" s="9">
        <v>6895.7001950000003</v>
      </c>
      <c r="D43" s="9">
        <v>6354.0400390000004</v>
      </c>
      <c r="E43" s="9">
        <v>6666.169922</v>
      </c>
      <c r="F43" s="9">
        <v>6666.169922</v>
      </c>
      <c r="G43" s="9">
        <v>2288691600</v>
      </c>
    </row>
    <row r="44" spans="1:7" x14ac:dyDescent="0.2">
      <c r="A44" s="8">
        <v>37073</v>
      </c>
      <c r="B44" s="9">
        <v>6666.2001950000003</v>
      </c>
      <c r="C44" s="9">
        <v>6868.8901370000003</v>
      </c>
      <c r="D44" s="9">
        <v>6352.1298829999996</v>
      </c>
      <c r="E44" s="9">
        <v>6474.3999020000001</v>
      </c>
      <c r="F44" s="9">
        <v>6474.3999020000001</v>
      </c>
      <c r="G44" s="9">
        <v>2164486400</v>
      </c>
    </row>
    <row r="45" spans="1:7" x14ac:dyDescent="0.2">
      <c r="A45" s="8">
        <v>37104</v>
      </c>
      <c r="B45" s="9">
        <v>6475.6298829999996</v>
      </c>
      <c r="C45" s="9">
        <v>6733.3100590000004</v>
      </c>
      <c r="D45" s="9">
        <v>6189.6098629999997</v>
      </c>
      <c r="E45" s="9">
        <v>6310.7001950000003</v>
      </c>
      <c r="F45" s="9">
        <v>6310.7001950000003</v>
      </c>
      <c r="G45" s="9">
        <v>1463485400</v>
      </c>
    </row>
    <row r="46" spans="1:7" x14ac:dyDescent="0.2">
      <c r="A46" s="8">
        <v>37135</v>
      </c>
      <c r="B46" s="9">
        <v>6312.7900390000004</v>
      </c>
      <c r="C46" s="9">
        <v>6312.7900390000004</v>
      </c>
      <c r="D46" s="9">
        <v>4950.7099609999996</v>
      </c>
      <c r="E46" s="9">
        <v>5403.5297849999997</v>
      </c>
      <c r="F46" s="9">
        <v>5403.5297849999997</v>
      </c>
      <c r="G46" s="9">
        <v>1339283600</v>
      </c>
    </row>
    <row r="47" spans="1:7" x14ac:dyDescent="0.2">
      <c r="A47" s="8">
        <v>37165</v>
      </c>
      <c r="B47" s="9">
        <v>5404.419922</v>
      </c>
      <c r="C47" s="9">
        <v>5853.3701170000004</v>
      </c>
      <c r="D47" s="9">
        <v>5316.25</v>
      </c>
      <c r="E47" s="9">
        <v>5537.0400390000004</v>
      </c>
      <c r="F47" s="9">
        <v>5537.0400390000004</v>
      </c>
      <c r="G47" s="9">
        <v>1639376000</v>
      </c>
    </row>
    <row r="48" spans="1:7" x14ac:dyDescent="0.2">
      <c r="A48" s="8">
        <v>37196</v>
      </c>
      <c r="B48" s="9">
        <v>5542.5</v>
      </c>
      <c r="C48" s="9">
        <v>5907.3500979999999</v>
      </c>
      <c r="D48" s="9">
        <v>5514.4101559999999</v>
      </c>
      <c r="E48" s="9">
        <v>5832.830078</v>
      </c>
      <c r="F48" s="9">
        <v>5832.830078</v>
      </c>
      <c r="G48" s="9">
        <v>1522304400</v>
      </c>
    </row>
    <row r="49" spans="1:7" x14ac:dyDescent="0.2">
      <c r="A49" s="8">
        <v>37226</v>
      </c>
      <c r="B49" s="9">
        <v>5833.0498049999997</v>
      </c>
      <c r="C49" s="9">
        <v>6490.1000979999999</v>
      </c>
      <c r="D49" s="9">
        <v>5800.0600590000004</v>
      </c>
      <c r="E49" s="9">
        <v>6372.2797849999997</v>
      </c>
      <c r="F49" s="9">
        <v>6372.2797849999997</v>
      </c>
      <c r="G49" s="9">
        <v>1420290000</v>
      </c>
    </row>
    <row r="50" spans="1:7" x14ac:dyDescent="0.2">
      <c r="A50" s="8">
        <v>37257</v>
      </c>
      <c r="B50" s="9">
        <v>6386.1801759999998</v>
      </c>
      <c r="C50" s="9">
        <v>6927.8701170000004</v>
      </c>
      <c r="D50" s="9">
        <v>6365.7202150000003</v>
      </c>
      <c r="E50" s="9">
        <v>6927.8701170000004</v>
      </c>
      <c r="F50" s="9">
        <v>6927.8701170000004</v>
      </c>
      <c r="G50" s="9">
        <v>2126035400</v>
      </c>
    </row>
    <row r="51" spans="1:7" x14ac:dyDescent="0.2">
      <c r="A51" s="8">
        <v>37288</v>
      </c>
      <c r="B51" s="9">
        <v>6925.1899409999996</v>
      </c>
      <c r="C51" s="9">
        <v>7011.0297849999997</v>
      </c>
      <c r="D51" s="9">
        <v>6450.2099609999996</v>
      </c>
      <c r="E51" s="9">
        <v>6734.4399409999996</v>
      </c>
      <c r="F51" s="9">
        <v>6734.4399409999996</v>
      </c>
      <c r="G51" s="9">
        <v>1540142400</v>
      </c>
    </row>
    <row r="52" spans="1:7" x14ac:dyDescent="0.2">
      <c r="A52" s="8">
        <v>37316</v>
      </c>
      <c r="B52" s="9">
        <v>6736.0600590000004</v>
      </c>
      <c r="C52" s="9">
        <v>7450.4399409999996</v>
      </c>
      <c r="D52" s="9">
        <v>6726.7998049999997</v>
      </c>
      <c r="E52" s="9">
        <v>7361.8598629999997</v>
      </c>
      <c r="F52" s="9">
        <v>7361.8598629999997</v>
      </c>
      <c r="G52" s="9">
        <v>1767718800</v>
      </c>
    </row>
    <row r="53" spans="1:7" x14ac:dyDescent="0.2">
      <c r="A53" s="8">
        <v>37347</v>
      </c>
      <c r="B53" s="9">
        <v>7362.1401370000003</v>
      </c>
      <c r="C53" s="9">
        <v>7611.1201170000004</v>
      </c>
      <c r="D53" s="9">
        <v>7169.6098629999997</v>
      </c>
      <c r="E53" s="9">
        <v>7480.7402339999999</v>
      </c>
      <c r="F53" s="9">
        <v>7480.7402339999999</v>
      </c>
      <c r="G53" s="9">
        <v>1988529400</v>
      </c>
    </row>
    <row r="54" spans="1:7" x14ac:dyDescent="0.2">
      <c r="A54" s="8">
        <v>37377</v>
      </c>
      <c r="B54" s="9">
        <v>7480.3701170000004</v>
      </c>
      <c r="C54" s="9">
        <v>7588.6899409999996</v>
      </c>
      <c r="D54" s="9">
        <v>7030.3398440000001</v>
      </c>
      <c r="E54" s="9">
        <v>7031.6401370000003</v>
      </c>
      <c r="F54" s="9">
        <v>7031.6401370000003</v>
      </c>
      <c r="G54" s="9">
        <v>1744930000</v>
      </c>
    </row>
    <row r="55" spans="1:7" x14ac:dyDescent="0.2">
      <c r="A55" s="8">
        <v>37408</v>
      </c>
      <c r="B55" s="9">
        <v>7034.2202150000003</v>
      </c>
      <c r="C55" s="9">
        <v>7070.4702150000003</v>
      </c>
      <c r="D55" s="9">
        <v>6104.5600590000004</v>
      </c>
      <c r="E55" s="9">
        <v>6460.9501950000003</v>
      </c>
      <c r="F55" s="9">
        <v>6460.9501950000003</v>
      </c>
      <c r="G55" s="9">
        <v>1837721000</v>
      </c>
    </row>
    <row r="56" spans="1:7" x14ac:dyDescent="0.2">
      <c r="A56" s="8">
        <v>37438</v>
      </c>
      <c r="B56" s="9">
        <v>6461.5698240000002</v>
      </c>
      <c r="C56" s="9">
        <v>6561.75</v>
      </c>
      <c r="D56" s="9">
        <v>5763.5898440000001</v>
      </c>
      <c r="E56" s="9">
        <v>6021.8398440000001</v>
      </c>
      <c r="F56" s="9">
        <v>6021.8398440000001</v>
      </c>
      <c r="G56" s="9">
        <v>1577057600</v>
      </c>
    </row>
    <row r="57" spans="1:7" x14ac:dyDescent="0.2">
      <c r="A57" s="8">
        <v>37469</v>
      </c>
      <c r="B57" s="9">
        <v>6017.6601559999999</v>
      </c>
      <c r="C57" s="9">
        <v>6304.5097660000001</v>
      </c>
      <c r="D57" s="9">
        <v>5500.7597660000001</v>
      </c>
      <c r="E57" s="9">
        <v>6216.4301759999998</v>
      </c>
      <c r="F57" s="9">
        <v>6216.4301759999998</v>
      </c>
      <c r="G57" s="9">
        <v>1648230000</v>
      </c>
    </row>
    <row r="58" spans="1:7" x14ac:dyDescent="0.2">
      <c r="A58" s="8">
        <v>37500</v>
      </c>
      <c r="B58" s="9">
        <v>6212.9501950000003</v>
      </c>
      <c r="C58" s="9">
        <v>6305.1201170000004</v>
      </c>
      <c r="D58" s="9">
        <v>5641.169922</v>
      </c>
      <c r="E58" s="9">
        <v>5728.4599609999996</v>
      </c>
      <c r="F58" s="9">
        <v>5728.4599609999996</v>
      </c>
      <c r="G58" s="9">
        <v>1235233600</v>
      </c>
    </row>
    <row r="59" spans="1:7" x14ac:dyDescent="0.2">
      <c r="A59" s="8">
        <v>37530</v>
      </c>
      <c r="B59" s="9">
        <v>5748.3701170000004</v>
      </c>
      <c r="C59" s="9">
        <v>6040.3198240000002</v>
      </c>
      <c r="D59" s="9">
        <v>5734.2998049999997</v>
      </c>
      <c r="E59" s="9">
        <v>5967.7299800000001</v>
      </c>
      <c r="F59" s="9">
        <v>5967.7299800000001</v>
      </c>
      <c r="G59" s="9">
        <v>1338794600</v>
      </c>
    </row>
    <row r="60" spans="1:7" x14ac:dyDescent="0.2">
      <c r="A60" s="8">
        <v>37561</v>
      </c>
      <c r="B60" s="9">
        <v>5967.5297849999997</v>
      </c>
      <c r="C60" s="9">
        <v>6178.7998049999997</v>
      </c>
      <c r="D60" s="9">
        <v>5625.0400390000004</v>
      </c>
      <c r="E60" s="9">
        <v>6156.830078</v>
      </c>
      <c r="F60" s="9">
        <v>6156.830078</v>
      </c>
      <c r="G60" s="9">
        <v>1065886600</v>
      </c>
    </row>
    <row r="61" spans="1:7" x14ac:dyDescent="0.2">
      <c r="A61" s="8">
        <v>37591</v>
      </c>
      <c r="B61" s="9">
        <v>6160.3598629999997</v>
      </c>
      <c r="C61" s="9">
        <v>6263.7597660000001</v>
      </c>
      <c r="D61" s="9">
        <v>6018.080078</v>
      </c>
      <c r="E61" s="9">
        <v>6127.0898440000001</v>
      </c>
      <c r="F61" s="9">
        <v>6127.0898440000001</v>
      </c>
      <c r="G61" s="9">
        <v>785853800</v>
      </c>
    </row>
    <row r="62" spans="1:7" x14ac:dyDescent="0.2">
      <c r="A62" s="8">
        <v>37622</v>
      </c>
      <c r="B62" s="9">
        <v>6131.6601559999999</v>
      </c>
      <c r="C62" s="9">
        <v>6415.8500979999999</v>
      </c>
      <c r="D62" s="9">
        <v>5860.1601559999999</v>
      </c>
      <c r="E62" s="9">
        <v>5954.3500979999999</v>
      </c>
      <c r="F62" s="9">
        <v>5954.3500979999999</v>
      </c>
      <c r="G62" s="9">
        <v>1150817400</v>
      </c>
    </row>
    <row r="63" spans="1:7" x14ac:dyDescent="0.2">
      <c r="A63" s="8">
        <v>37653</v>
      </c>
      <c r="B63" s="9">
        <v>5954.0898440000001</v>
      </c>
      <c r="C63" s="9">
        <v>6059.5498049999997</v>
      </c>
      <c r="D63" s="9">
        <v>5718.2099609999996</v>
      </c>
      <c r="E63" s="9">
        <v>5927.0600590000004</v>
      </c>
      <c r="F63" s="9">
        <v>5927.0600590000004</v>
      </c>
      <c r="G63" s="9">
        <v>1013507400</v>
      </c>
    </row>
    <row r="64" spans="1:7" x14ac:dyDescent="0.2">
      <c r="A64" s="8">
        <v>37681</v>
      </c>
      <c r="B64" s="9">
        <v>5925.169922</v>
      </c>
      <c r="C64" s="9">
        <v>6058.2202150000003</v>
      </c>
      <c r="D64" s="9">
        <v>5764.7700199999999</v>
      </c>
      <c r="E64" s="9">
        <v>5914.0297849999997</v>
      </c>
      <c r="F64" s="9">
        <v>5914.0297849999997</v>
      </c>
      <c r="G64" s="9">
        <v>1137639000</v>
      </c>
    </row>
    <row r="65" spans="1:7" x14ac:dyDescent="0.2">
      <c r="A65" s="8">
        <v>37712</v>
      </c>
      <c r="B65" s="9">
        <v>5914.6899409999996</v>
      </c>
      <c r="C65" s="9">
        <v>6549.0498049999997</v>
      </c>
      <c r="D65" s="9">
        <v>5881.9799800000001</v>
      </c>
      <c r="E65" s="9">
        <v>6509.8798829999996</v>
      </c>
      <c r="F65" s="9">
        <v>6509.8798829999996</v>
      </c>
      <c r="G65" s="9">
        <v>1253905800</v>
      </c>
    </row>
    <row r="66" spans="1:7" x14ac:dyDescent="0.2">
      <c r="A66" s="8">
        <v>37742</v>
      </c>
      <c r="B66" s="9">
        <v>6509.9101559999999</v>
      </c>
      <c r="C66" s="9">
        <v>6738.2797849999997</v>
      </c>
      <c r="D66" s="9">
        <v>6356.7001950000003</v>
      </c>
      <c r="E66" s="9">
        <v>6699.1801759999998</v>
      </c>
      <c r="F66" s="9">
        <v>6699.1801759999998</v>
      </c>
      <c r="G66" s="9">
        <v>1449670300</v>
      </c>
    </row>
    <row r="67" spans="1:7" x14ac:dyDescent="0.2">
      <c r="A67" s="8">
        <v>37773</v>
      </c>
      <c r="B67" s="9">
        <v>6699.6401370000003</v>
      </c>
      <c r="C67" s="9">
        <v>7184.1801759999998</v>
      </c>
      <c r="D67" s="9">
        <v>6699.25</v>
      </c>
      <c r="E67" s="9">
        <v>7054.9902339999999</v>
      </c>
      <c r="F67" s="9">
        <v>7054.9902339999999</v>
      </c>
      <c r="G67" s="9">
        <v>1657702600</v>
      </c>
    </row>
    <row r="68" spans="1:7" x14ac:dyDescent="0.2">
      <c r="A68" s="8">
        <v>37803</v>
      </c>
      <c r="B68" s="9">
        <v>7054.7597660000001</v>
      </c>
      <c r="C68" s="9">
        <v>7369.2299800000001</v>
      </c>
      <c r="D68" s="9">
        <v>6980.3198240000002</v>
      </c>
      <c r="E68" s="9">
        <v>7355.0698240000002</v>
      </c>
      <c r="F68" s="9">
        <v>7355.0698240000002</v>
      </c>
      <c r="G68" s="9">
        <v>1653804800</v>
      </c>
    </row>
    <row r="69" spans="1:7" x14ac:dyDescent="0.2">
      <c r="A69" s="8">
        <v>37834</v>
      </c>
      <c r="B69" s="9">
        <v>7354.9799800000001</v>
      </c>
      <c r="C69" s="9">
        <v>7596.6899409999996</v>
      </c>
      <c r="D69" s="9">
        <v>7218.7998049999997</v>
      </c>
      <c r="E69" s="9">
        <v>7591.419922</v>
      </c>
      <c r="F69" s="9">
        <v>7591.419922</v>
      </c>
      <c r="G69" s="9">
        <v>1092012600</v>
      </c>
    </row>
    <row r="70" spans="1:7" x14ac:dyDescent="0.2">
      <c r="A70" s="8">
        <v>37865</v>
      </c>
      <c r="B70" s="9">
        <v>7593.25</v>
      </c>
      <c r="C70" s="9">
        <v>7902.0898440000001</v>
      </c>
      <c r="D70" s="9">
        <v>7592.1201170000004</v>
      </c>
      <c r="E70" s="9">
        <v>7822.4799800000001</v>
      </c>
      <c r="F70" s="9">
        <v>7822.4799800000001</v>
      </c>
      <c r="G70" s="9">
        <v>1405550400</v>
      </c>
    </row>
    <row r="71" spans="1:7" x14ac:dyDescent="0.2">
      <c r="A71" s="8">
        <v>37895</v>
      </c>
      <c r="B71" s="9">
        <v>7825.4101559999999</v>
      </c>
      <c r="C71" s="9">
        <v>8064.9902339999999</v>
      </c>
      <c r="D71" s="9">
        <v>7775.7998049999997</v>
      </c>
      <c r="E71" s="9">
        <v>8064.830078</v>
      </c>
      <c r="F71" s="9">
        <v>8064.830078</v>
      </c>
      <c r="G71" s="9">
        <v>1516238200</v>
      </c>
    </row>
    <row r="72" spans="1:7" x14ac:dyDescent="0.2">
      <c r="A72" s="8">
        <v>37926</v>
      </c>
      <c r="B72" s="9">
        <v>8064.8798829999996</v>
      </c>
      <c r="C72" s="9">
        <v>8660.2099610000005</v>
      </c>
      <c r="D72" s="9">
        <v>8064.8798829999996</v>
      </c>
      <c r="E72" s="9">
        <v>8554.4804690000001</v>
      </c>
      <c r="F72" s="9">
        <v>8554.4804690000001</v>
      </c>
      <c r="G72" s="9">
        <v>1617528000</v>
      </c>
    </row>
    <row r="73" spans="1:7" x14ac:dyDescent="0.2">
      <c r="A73" s="8">
        <v>37956</v>
      </c>
      <c r="B73" s="9">
        <v>8553.3398440000001</v>
      </c>
      <c r="C73" s="9">
        <v>8805.3701170000004</v>
      </c>
      <c r="D73" s="9">
        <v>8300.9501949999994</v>
      </c>
      <c r="E73" s="9">
        <v>8795.2802730000003</v>
      </c>
      <c r="F73" s="9">
        <v>8795.2802730000003</v>
      </c>
      <c r="G73" s="9">
        <v>1167309200</v>
      </c>
    </row>
    <row r="74" spans="1:7" x14ac:dyDescent="0.2">
      <c r="A74" s="8">
        <v>37987</v>
      </c>
      <c r="B74" s="9">
        <v>8795.2802730000003</v>
      </c>
      <c r="C74" s="9">
        <v>9690.1298829999996</v>
      </c>
      <c r="D74" s="9">
        <v>8776.9697269999997</v>
      </c>
      <c r="E74" s="9">
        <v>9428.7695309999999</v>
      </c>
      <c r="F74" s="9">
        <v>9428.7695309999999</v>
      </c>
      <c r="G74" s="9">
        <v>2297704600</v>
      </c>
    </row>
    <row r="75" spans="1:7" x14ac:dyDescent="0.2">
      <c r="A75" s="8">
        <v>38018</v>
      </c>
      <c r="B75" s="9">
        <v>9429.9804690000001</v>
      </c>
      <c r="C75" s="9">
        <v>10192.940430000001</v>
      </c>
      <c r="D75" s="9">
        <v>9429.9804690000001</v>
      </c>
      <c r="E75" s="9">
        <v>9991.7998050000006</v>
      </c>
      <c r="F75" s="9">
        <v>9991.7998050000006</v>
      </c>
      <c r="G75" s="9">
        <v>3241448400</v>
      </c>
    </row>
    <row r="76" spans="1:7" x14ac:dyDescent="0.2">
      <c r="A76" s="8">
        <v>38047</v>
      </c>
      <c r="B76" s="9">
        <v>9992.4804690000001</v>
      </c>
      <c r="C76" s="9">
        <v>10555</v>
      </c>
      <c r="D76" s="9">
        <v>9723.8701170000004</v>
      </c>
      <c r="E76" s="9">
        <v>10517.5</v>
      </c>
      <c r="F76" s="9">
        <v>10517.5</v>
      </c>
      <c r="G76" s="9">
        <v>2486550800</v>
      </c>
    </row>
    <row r="77" spans="1:7" x14ac:dyDescent="0.2">
      <c r="A77" s="8">
        <v>38078</v>
      </c>
      <c r="B77" s="9">
        <v>10517.5</v>
      </c>
      <c r="C77" s="9">
        <v>10894.320313</v>
      </c>
      <c r="D77" s="9">
        <v>9948.1298829999996</v>
      </c>
      <c r="E77" s="9">
        <v>9948.1298829999996</v>
      </c>
      <c r="F77" s="9">
        <v>9948.1298829999996</v>
      </c>
      <c r="G77" s="9">
        <v>1749008900</v>
      </c>
    </row>
    <row r="78" spans="1:7" x14ac:dyDescent="0.2">
      <c r="A78" s="8">
        <v>38108</v>
      </c>
      <c r="B78" s="9">
        <v>9948.1298829999996</v>
      </c>
      <c r="C78" s="9">
        <v>10351.320313</v>
      </c>
      <c r="D78" s="9">
        <v>9423.9902340000008</v>
      </c>
      <c r="E78" s="9">
        <v>10036.290039</v>
      </c>
      <c r="F78" s="9">
        <v>10036.290039</v>
      </c>
      <c r="G78" s="9">
        <v>1758076200</v>
      </c>
    </row>
    <row r="79" spans="1:7" x14ac:dyDescent="0.2">
      <c r="A79" s="8">
        <v>38139</v>
      </c>
      <c r="B79" s="9">
        <v>10036.290039</v>
      </c>
      <c r="C79" s="9">
        <v>10369.030273</v>
      </c>
      <c r="D79" s="9">
        <v>9900.3896480000003</v>
      </c>
      <c r="E79" s="9">
        <v>10281.820313</v>
      </c>
      <c r="F79" s="9">
        <v>10281.820313</v>
      </c>
      <c r="G79" s="9">
        <v>1229838200</v>
      </c>
    </row>
    <row r="80" spans="1:7" x14ac:dyDescent="0.2">
      <c r="A80" s="8">
        <v>38169</v>
      </c>
      <c r="B80" s="9">
        <v>10281.950194999999</v>
      </c>
      <c r="C80" s="9">
        <v>10297.910156</v>
      </c>
      <c r="D80" s="9">
        <v>9816.6201170000004</v>
      </c>
      <c r="E80" s="9">
        <v>10116.389648</v>
      </c>
      <c r="F80" s="9">
        <v>10116.389648</v>
      </c>
      <c r="G80" s="9">
        <v>1320870600</v>
      </c>
    </row>
    <row r="81" spans="1:7" x14ac:dyDescent="0.2">
      <c r="A81" s="8">
        <v>38200</v>
      </c>
      <c r="B81" s="9">
        <v>10115.959961</v>
      </c>
      <c r="C81" s="9">
        <v>10265.080078000001</v>
      </c>
      <c r="D81" s="9">
        <v>9789.4199219999991</v>
      </c>
      <c r="E81" s="9">
        <v>10264.320313</v>
      </c>
      <c r="F81" s="9">
        <v>10264.320313</v>
      </c>
      <c r="G81" s="9">
        <v>1273414800</v>
      </c>
    </row>
    <row r="82" spans="1:7" x14ac:dyDescent="0.2">
      <c r="A82" s="8">
        <v>38231</v>
      </c>
      <c r="B82" s="9">
        <v>10264.169921999999</v>
      </c>
      <c r="C82" s="9">
        <v>11038.290039</v>
      </c>
      <c r="D82" s="9">
        <v>10261.219727</v>
      </c>
      <c r="E82" s="9">
        <v>10957.370117</v>
      </c>
      <c r="F82" s="9">
        <v>10957.370117</v>
      </c>
      <c r="G82" s="9">
        <v>1832329400</v>
      </c>
    </row>
    <row r="83" spans="1:7" x14ac:dyDescent="0.2">
      <c r="A83" s="8">
        <v>38261</v>
      </c>
      <c r="B83" s="9">
        <v>10962.259765999999</v>
      </c>
      <c r="C83" s="9">
        <v>11564.450194999999</v>
      </c>
      <c r="D83" s="9">
        <v>10862.25</v>
      </c>
      <c r="E83" s="9">
        <v>11564.349609000001</v>
      </c>
      <c r="F83" s="9">
        <v>11564.349609000001</v>
      </c>
      <c r="G83" s="9">
        <v>1651037600</v>
      </c>
    </row>
    <row r="84" spans="1:7" x14ac:dyDescent="0.2">
      <c r="A84" s="8">
        <v>38292</v>
      </c>
      <c r="B84" s="9">
        <v>11564.629883</v>
      </c>
      <c r="C84" s="9">
        <v>12261.019531</v>
      </c>
      <c r="D84" s="9">
        <v>11558.959961</v>
      </c>
      <c r="E84" s="9">
        <v>12102.549805000001</v>
      </c>
      <c r="F84" s="9">
        <v>12102.549805000001</v>
      </c>
      <c r="G84" s="9">
        <v>1475848800</v>
      </c>
    </row>
    <row r="85" spans="1:7" x14ac:dyDescent="0.2">
      <c r="A85" s="8">
        <v>38322</v>
      </c>
      <c r="B85" s="9">
        <v>12102.700194999999</v>
      </c>
      <c r="C85" s="9">
        <v>13032.700194999999</v>
      </c>
      <c r="D85" s="9">
        <v>12044.799805000001</v>
      </c>
      <c r="E85" s="9">
        <v>12917.879883</v>
      </c>
      <c r="F85" s="9">
        <v>12917.879883</v>
      </c>
      <c r="G85" s="9">
        <v>1376626000</v>
      </c>
    </row>
    <row r="86" spans="1:7" x14ac:dyDescent="0.2">
      <c r="A86" s="8">
        <v>38353</v>
      </c>
      <c r="B86" s="9">
        <v>12917.879883</v>
      </c>
      <c r="C86" s="9">
        <v>13167.080078000001</v>
      </c>
      <c r="D86" s="9">
        <v>12192.320313</v>
      </c>
      <c r="E86" s="9">
        <v>13097.120117</v>
      </c>
      <c r="F86" s="9">
        <v>13097.120117</v>
      </c>
      <c r="G86" s="9">
        <v>1546149800</v>
      </c>
    </row>
    <row r="87" spans="1:7" x14ac:dyDescent="0.2">
      <c r="A87" s="8">
        <v>38384</v>
      </c>
      <c r="B87" s="9">
        <v>13097.190430000001</v>
      </c>
      <c r="C87" s="9">
        <v>13893.099609000001</v>
      </c>
      <c r="D87" s="9">
        <v>13094.629883</v>
      </c>
      <c r="E87" s="9">
        <v>13789.459961</v>
      </c>
      <c r="F87" s="9">
        <v>13789.459961</v>
      </c>
      <c r="G87" s="9">
        <v>1614262600</v>
      </c>
    </row>
    <row r="88" spans="1:7" x14ac:dyDescent="0.2">
      <c r="A88" s="8">
        <v>38412</v>
      </c>
      <c r="B88" s="9">
        <v>13789.459961</v>
      </c>
      <c r="C88" s="9">
        <v>13931.320313</v>
      </c>
      <c r="D88" s="9">
        <v>12465.719727</v>
      </c>
      <c r="E88" s="9">
        <v>12676.900390999999</v>
      </c>
      <c r="F88" s="9">
        <v>12676.900390999999</v>
      </c>
      <c r="G88" s="9">
        <v>1334729200</v>
      </c>
    </row>
    <row r="89" spans="1:7" x14ac:dyDescent="0.2">
      <c r="A89" s="8">
        <v>38443</v>
      </c>
      <c r="B89" s="9">
        <v>12676.900390999999</v>
      </c>
      <c r="C89" s="9">
        <v>12848.599609000001</v>
      </c>
      <c r="D89" s="9">
        <v>11727.509765999999</v>
      </c>
      <c r="E89" s="9">
        <v>12322.990234000001</v>
      </c>
      <c r="F89" s="9">
        <v>12322.990234000001</v>
      </c>
      <c r="G89" s="9">
        <v>1404406600</v>
      </c>
    </row>
    <row r="90" spans="1:7" x14ac:dyDescent="0.2">
      <c r="A90" s="8">
        <v>38473</v>
      </c>
      <c r="B90" s="9">
        <v>12322.990234000001</v>
      </c>
      <c r="C90" s="9">
        <v>13202.040039</v>
      </c>
      <c r="D90" s="9">
        <v>12321.780273</v>
      </c>
      <c r="E90" s="9">
        <v>12964.389648</v>
      </c>
      <c r="F90" s="9">
        <v>12964.389648</v>
      </c>
      <c r="G90" s="9">
        <v>1608936400</v>
      </c>
    </row>
    <row r="91" spans="1:7" x14ac:dyDescent="0.2">
      <c r="A91" s="8">
        <v>38504</v>
      </c>
      <c r="B91" s="9">
        <v>12964.389648</v>
      </c>
      <c r="C91" s="9">
        <v>13725.790039</v>
      </c>
      <c r="D91" s="9">
        <v>12959.610352</v>
      </c>
      <c r="E91" s="9">
        <v>13486.129883</v>
      </c>
      <c r="F91" s="9">
        <v>13486.129883</v>
      </c>
      <c r="G91" s="9">
        <v>1595995800</v>
      </c>
    </row>
    <row r="92" spans="1:7" x14ac:dyDescent="0.2">
      <c r="A92" s="8">
        <v>38534</v>
      </c>
      <c r="B92" s="9">
        <v>13486.129883</v>
      </c>
      <c r="C92" s="9">
        <v>14453.839844</v>
      </c>
      <c r="D92" s="9">
        <v>13451.75</v>
      </c>
      <c r="E92" s="9">
        <v>14409.660156</v>
      </c>
      <c r="F92" s="9">
        <v>14409.660156</v>
      </c>
      <c r="G92" s="9">
        <v>1867108800</v>
      </c>
    </row>
    <row r="93" spans="1:7" x14ac:dyDescent="0.2">
      <c r="A93" s="8">
        <v>38565</v>
      </c>
      <c r="B93" s="9">
        <v>14409.660156</v>
      </c>
      <c r="C93" s="9">
        <v>14897.080078000001</v>
      </c>
      <c r="D93" s="9">
        <v>14000.139648</v>
      </c>
      <c r="E93" s="9">
        <v>14243.190430000001</v>
      </c>
      <c r="F93" s="9">
        <v>14243.190430000001</v>
      </c>
      <c r="G93" s="9">
        <v>2441173200</v>
      </c>
    </row>
    <row r="94" spans="1:7" x14ac:dyDescent="0.2">
      <c r="A94" s="8">
        <v>38596</v>
      </c>
      <c r="B94" s="9">
        <v>14256.080078000001</v>
      </c>
      <c r="C94" s="9">
        <v>16130.490234000001</v>
      </c>
      <c r="D94" s="9">
        <v>14256.080078000001</v>
      </c>
      <c r="E94" s="9">
        <v>16120.080078000001</v>
      </c>
      <c r="F94" s="9">
        <v>16120.080078000001</v>
      </c>
      <c r="G94" s="9">
        <v>2258642000</v>
      </c>
    </row>
    <row r="95" spans="1:7" x14ac:dyDescent="0.2">
      <c r="A95" s="8">
        <v>38626</v>
      </c>
      <c r="B95" s="9">
        <v>16120.080078000001</v>
      </c>
      <c r="C95" s="9">
        <v>16186.349609000001</v>
      </c>
      <c r="D95" s="9">
        <v>14699.299805000001</v>
      </c>
      <c r="E95" s="9">
        <v>15759.730469</v>
      </c>
      <c r="F95" s="9">
        <v>15759.730469</v>
      </c>
      <c r="G95" s="9">
        <v>2591605000</v>
      </c>
    </row>
    <row r="96" spans="1:7" x14ac:dyDescent="0.2">
      <c r="A96" s="8">
        <v>38657</v>
      </c>
      <c r="B96" s="9">
        <v>15759.929688</v>
      </c>
      <c r="C96" s="9">
        <v>17014.789063</v>
      </c>
      <c r="D96" s="9">
        <v>15725.440430000001</v>
      </c>
      <c r="E96" s="9">
        <v>16830.960938</v>
      </c>
      <c r="F96" s="9">
        <v>16830.960938</v>
      </c>
      <c r="G96" s="9">
        <v>2176796200</v>
      </c>
    </row>
    <row r="97" spans="1:7" x14ac:dyDescent="0.2">
      <c r="A97" s="8">
        <v>38687</v>
      </c>
      <c r="B97" s="9">
        <v>16831.839843999998</v>
      </c>
      <c r="C97" s="9">
        <v>18179.580077999999</v>
      </c>
      <c r="D97" s="9">
        <v>16831.839843999998</v>
      </c>
      <c r="E97" s="9">
        <v>17802.710938</v>
      </c>
      <c r="F97" s="9">
        <v>17802.710938</v>
      </c>
      <c r="G97" s="9">
        <v>1834573800</v>
      </c>
    </row>
    <row r="98" spans="1:7" x14ac:dyDescent="0.2">
      <c r="A98" s="8">
        <v>38718</v>
      </c>
      <c r="B98" s="9">
        <v>17802.710938</v>
      </c>
      <c r="C98" s="9">
        <v>19447.619140999999</v>
      </c>
      <c r="D98" s="9">
        <v>17786.240234000001</v>
      </c>
      <c r="E98" s="9">
        <v>18907.099609000001</v>
      </c>
      <c r="F98" s="9">
        <v>18907.099609000001</v>
      </c>
      <c r="G98" s="9">
        <v>2359375600</v>
      </c>
    </row>
    <row r="99" spans="1:7" x14ac:dyDescent="0.2">
      <c r="A99" s="8">
        <v>38749</v>
      </c>
      <c r="B99" s="9">
        <v>18907.099609000001</v>
      </c>
      <c r="C99" s="9">
        <v>19211.220702999999</v>
      </c>
      <c r="D99" s="9">
        <v>17789.330077999999</v>
      </c>
      <c r="E99" s="9">
        <v>18706.320313</v>
      </c>
      <c r="F99" s="9">
        <v>18706.320313</v>
      </c>
      <c r="G99" s="9">
        <v>2272388800</v>
      </c>
    </row>
    <row r="100" spans="1:7" x14ac:dyDescent="0.2">
      <c r="A100" s="8">
        <v>38777</v>
      </c>
      <c r="B100" s="9">
        <v>18706.320313</v>
      </c>
      <c r="C100" s="9">
        <v>19675.660156000002</v>
      </c>
      <c r="D100" s="9">
        <v>18190.939452999999</v>
      </c>
      <c r="E100" s="9">
        <v>19272.630859000001</v>
      </c>
      <c r="F100" s="9">
        <v>19272.630859000001</v>
      </c>
      <c r="G100" s="9">
        <v>2590958700</v>
      </c>
    </row>
    <row r="101" spans="1:7" x14ac:dyDescent="0.2">
      <c r="A101" s="8">
        <v>38808</v>
      </c>
      <c r="B101" s="9">
        <v>19284.869140999999</v>
      </c>
      <c r="C101" s="9">
        <v>20702.560547000001</v>
      </c>
      <c r="D101" s="9">
        <v>19284.869140999999</v>
      </c>
      <c r="E101" s="9">
        <v>20646.189452999999</v>
      </c>
      <c r="F101" s="9">
        <v>20646.189452999999</v>
      </c>
      <c r="G101" s="9">
        <v>2156595000</v>
      </c>
    </row>
    <row r="102" spans="1:7" x14ac:dyDescent="0.2">
      <c r="A102" s="8">
        <v>38838</v>
      </c>
      <c r="B102" s="9">
        <v>20667.849609000001</v>
      </c>
      <c r="C102" s="9">
        <v>21917.509765999999</v>
      </c>
      <c r="D102" s="9">
        <v>18466.550781000002</v>
      </c>
      <c r="E102" s="9">
        <v>18677.919922000001</v>
      </c>
      <c r="F102" s="9">
        <v>18677.919922000001</v>
      </c>
      <c r="G102" s="9">
        <v>3221960000</v>
      </c>
    </row>
    <row r="103" spans="1:7" x14ac:dyDescent="0.2">
      <c r="A103" s="8">
        <v>38869</v>
      </c>
      <c r="B103" s="9">
        <v>18703.900390999999</v>
      </c>
      <c r="C103" s="9">
        <v>19509.679688</v>
      </c>
      <c r="D103" s="9">
        <v>16464.619140999999</v>
      </c>
      <c r="E103" s="9">
        <v>19147.169922000001</v>
      </c>
      <c r="F103" s="9">
        <v>19147.169922000001</v>
      </c>
      <c r="G103" s="9">
        <v>2855556500</v>
      </c>
    </row>
    <row r="104" spans="1:7" x14ac:dyDescent="0.2">
      <c r="A104" s="8">
        <v>38899</v>
      </c>
      <c r="B104" s="9">
        <v>19147.169922000001</v>
      </c>
      <c r="C104" s="9">
        <v>20532.300781000002</v>
      </c>
      <c r="D104" s="9">
        <v>18244.279297000001</v>
      </c>
      <c r="E104" s="9">
        <v>20095.929688</v>
      </c>
      <c r="F104" s="9">
        <v>20095.929688</v>
      </c>
      <c r="G104" s="9">
        <v>2292763400</v>
      </c>
    </row>
    <row r="105" spans="1:7" x14ac:dyDescent="0.2">
      <c r="A105" s="8">
        <v>38930</v>
      </c>
      <c r="B105" s="9">
        <v>20093.730468999998</v>
      </c>
      <c r="C105" s="9">
        <v>21423.019531000002</v>
      </c>
      <c r="D105" s="9">
        <v>19868.470702999999</v>
      </c>
      <c r="E105" s="9">
        <v>21049.349609000001</v>
      </c>
      <c r="F105" s="9">
        <v>21049.349609000001</v>
      </c>
      <c r="G105" s="9">
        <v>2275022700</v>
      </c>
    </row>
    <row r="106" spans="1:7" x14ac:dyDescent="0.2">
      <c r="A106" s="8">
        <v>38961</v>
      </c>
      <c r="B106" s="9">
        <v>21057.300781000002</v>
      </c>
      <c r="C106" s="9">
        <v>21946.429688</v>
      </c>
      <c r="D106" s="9">
        <v>20481.699218999998</v>
      </c>
      <c r="E106" s="9">
        <v>21937.109375</v>
      </c>
      <c r="F106" s="9">
        <v>21937.109375</v>
      </c>
      <c r="G106" s="9">
        <v>2319985900</v>
      </c>
    </row>
    <row r="107" spans="1:7" x14ac:dyDescent="0.2">
      <c r="A107" s="8">
        <v>38991</v>
      </c>
      <c r="B107" s="9">
        <v>21933.929688</v>
      </c>
      <c r="C107" s="9">
        <v>23461.490234000001</v>
      </c>
      <c r="D107" s="9">
        <v>21479.070313</v>
      </c>
      <c r="E107" s="9">
        <v>23046.949218999998</v>
      </c>
      <c r="F107" s="9">
        <v>23046.949218999998</v>
      </c>
      <c r="G107" s="9">
        <v>2722560900</v>
      </c>
    </row>
    <row r="108" spans="1:7" x14ac:dyDescent="0.2">
      <c r="A108" s="8">
        <v>39022</v>
      </c>
      <c r="B108" s="9">
        <v>23046.949218999998</v>
      </c>
      <c r="C108" s="9">
        <v>25006.359375</v>
      </c>
      <c r="D108" s="9">
        <v>22880.130859000001</v>
      </c>
      <c r="E108" s="9">
        <v>24962.009765999999</v>
      </c>
      <c r="F108" s="9">
        <v>24962.009765999999</v>
      </c>
      <c r="G108" s="9">
        <v>2272440700</v>
      </c>
    </row>
    <row r="109" spans="1:7" x14ac:dyDescent="0.2">
      <c r="A109" s="8">
        <v>39052</v>
      </c>
      <c r="B109" s="9">
        <v>24962.009765999999</v>
      </c>
      <c r="C109" s="9">
        <v>26450.449218999998</v>
      </c>
      <c r="D109" s="9">
        <v>24878.189452999999</v>
      </c>
      <c r="E109" s="9">
        <v>26448.320313</v>
      </c>
      <c r="F109" s="9">
        <v>26448.320313</v>
      </c>
      <c r="G109" s="9">
        <v>1986448600</v>
      </c>
    </row>
    <row r="110" spans="1:7" x14ac:dyDescent="0.2">
      <c r="A110" s="8">
        <v>39083</v>
      </c>
      <c r="B110" s="9">
        <v>26448.320313</v>
      </c>
      <c r="C110" s="9">
        <v>27621.980468999998</v>
      </c>
      <c r="D110" s="9">
        <v>25400.330077999999</v>
      </c>
      <c r="E110" s="9">
        <v>27561.490234000001</v>
      </c>
      <c r="F110" s="9">
        <v>27561.490234000001</v>
      </c>
      <c r="G110" s="9">
        <v>2938052800</v>
      </c>
    </row>
    <row r="111" spans="1:7" x14ac:dyDescent="0.2">
      <c r="A111" s="8">
        <v>39114</v>
      </c>
      <c r="B111" s="9">
        <v>27561.490234000001</v>
      </c>
      <c r="C111" s="9">
        <v>28940.109375</v>
      </c>
      <c r="D111" s="9">
        <v>26320.259765999999</v>
      </c>
      <c r="E111" s="9">
        <v>26638.949218999998</v>
      </c>
      <c r="F111" s="9">
        <v>26638.949218999998</v>
      </c>
      <c r="G111" s="9">
        <v>3258849000</v>
      </c>
    </row>
    <row r="112" spans="1:7" x14ac:dyDescent="0.2">
      <c r="A112" s="8">
        <v>39142</v>
      </c>
      <c r="B112" s="9">
        <v>26581.589843999998</v>
      </c>
      <c r="C112" s="9">
        <v>28756.470702999999</v>
      </c>
      <c r="D112" s="9">
        <v>25691.580077999999</v>
      </c>
      <c r="E112" s="9">
        <v>28747.689452999999</v>
      </c>
      <c r="F112" s="9">
        <v>28747.689452999999</v>
      </c>
      <c r="G112" s="9">
        <v>2636805500</v>
      </c>
    </row>
    <row r="113" spans="1:7" x14ac:dyDescent="0.2">
      <c r="A113" s="8">
        <v>39173</v>
      </c>
      <c r="B113" s="9">
        <v>28749.460938</v>
      </c>
      <c r="C113" s="9">
        <v>30057.740234000001</v>
      </c>
      <c r="D113" s="9">
        <v>28738.220702999999</v>
      </c>
      <c r="E113" s="9">
        <v>28996.710938</v>
      </c>
      <c r="F113" s="9">
        <v>28996.710938</v>
      </c>
      <c r="G113" s="9">
        <v>2074728300</v>
      </c>
    </row>
    <row r="114" spans="1:7" x14ac:dyDescent="0.2">
      <c r="A114" s="8">
        <v>39203</v>
      </c>
      <c r="B114" s="9">
        <v>28996.710938</v>
      </c>
      <c r="C114" s="9">
        <v>32029.449218999998</v>
      </c>
      <c r="D114" s="9">
        <v>28921.179688</v>
      </c>
      <c r="E114" s="9">
        <v>31398.960938</v>
      </c>
      <c r="F114" s="9">
        <v>31398.960938</v>
      </c>
      <c r="G114" s="9">
        <v>2779251700</v>
      </c>
    </row>
    <row r="115" spans="1:7" x14ac:dyDescent="0.2">
      <c r="A115" s="8">
        <v>39234</v>
      </c>
      <c r="B115" s="9">
        <v>31402.970702999999</v>
      </c>
      <c r="C115" s="9">
        <v>32564.349609000001</v>
      </c>
      <c r="D115" s="9">
        <v>30267</v>
      </c>
      <c r="E115" s="9">
        <v>31151.050781000002</v>
      </c>
      <c r="F115" s="9">
        <v>31151.050781000002</v>
      </c>
      <c r="G115" s="9">
        <v>2665500700</v>
      </c>
    </row>
    <row r="116" spans="1:7" x14ac:dyDescent="0.2">
      <c r="A116" s="8">
        <v>39264</v>
      </c>
      <c r="B116" s="9">
        <v>31151.050781000002</v>
      </c>
      <c r="C116" s="9">
        <v>32555.359375</v>
      </c>
      <c r="D116" s="9">
        <v>29348.730468999998</v>
      </c>
      <c r="E116" s="9">
        <v>30659.660156000002</v>
      </c>
      <c r="F116" s="9">
        <v>30659.660156000002</v>
      </c>
      <c r="G116" s="9">
        <v>3212761400</v>
      </c>
    </row>
    <row r="117" spans="1:7" x14ac:dyDescent="0.2">
      <c r="A117" s="8">
        <v>39295</v>
      </c>
      <c r="B117" s="9">
        <v>30639.009765999999</v>
      </c>
      <c r="C117" s="9">
        <v>30982.449218999998</v>
      </c>
      <c r="D117" s="9">
        <v>26445.839843999998</v>
      </c>
      <c r="E117" s="9">
        <v>30347.859375</v>
      </c>
      <c r="F117" s="9">
        <v>30347.859375</v>
      </c>
      <c r="G117" s="9">
        <v>3177673900</v>
      </c>
    </row>
    <row r="118" spans="1:7" x14ac:dyDescent="0.2">
      <c r="A118" s="8">
        <v>39326</v>
      </c>
      <c r="B118" s="9">
        <v>30347.859375</v>
      </c>
      <c r="C118" s="9">
        <v>31090.480468999998</v>
      </c>
      <c r="D118" s="9">
        <v>29573.589843999998</v>
      </c>
      <c r="E118" s="9">
        <v>30296.189452999999</v>
      </c>
      <c r="F118" s="9">
        <v>30296.189452999999</v>
      </c>
      <c r="G118" s="9">
        <v>2297855500</v>
      </c>
    </row>
    <row r="119" spans="1:7" x14ac:dyDescent="0.2">
      <c r="A119" s="8">
        <v>39356</v>
      </c>
      <c r="B119" s="9">
        <v>30298.410156000002</v>
      </c>
      <c r="C119" s="9">
        <v>32851.140625</v>
      </c>
      <c r="D119" s="9">
        <v>30266.589843999998</v>
      </c>
      <c r="E119" s="9">
        <v>31458.669922000001</v>
      </c>
      <c r="F119" s="9">
        <v>31458.669922000001</v>
      </c>
      <c r="G119" s="9">
        <v>3289441600</v>
      </c>
    </row>
    <row r="120" spans="1:7" x14ac:dyDescent="0.2">
      <c r="A120" s="8">
        <v>39387</v>
      </c>
      <c r="B120" s="9">
        <v>31411.980468999998</v>
      </c>
      <c r="C120" s="9">
        <v>31411.980468999998</v>
      </c>
      <c r="D120" s="9">
        <v>27647.470702999999</v>
      </c>
      <c r="E120" s="9">
        <v>29770.519531000002</v>
      </c>
      <c r="F120" s="9">
        <v>29770.519531000002</v>
      </c>
      <c r="G120" s="9">
        <v>2609756900</v>
      </c>
    </row>
    <row r="121" spans="1:7" x14ac:dyDescent="0.2">
      <c r="A121" s="8">
        <v>39417</v>
      </c>
      <c r="B121" s="9">
        <v>29770.519531000002</v>
      </c>
      <c r="C121" s="9">
        <v>31452.970702999999</v>
      </c>
      <c r="D121" s="9">
        <v>28839.75</v>
      </c>
      <c r="E121" s="9">
        <v>29536.830077999999</v>
      </c>
      <c r="F121" s="9">
        <v>29536.830077999999</v>
      </c>
      <c r="G121" s="9">
        <v>1836370500</v>
      </c>
    </row>
    <row r="122" spans="1:7" x14ac:dyDescent="0.2">
      <c r="A122" s="8">
        <v>39448</v>
      </c>
      <c r="B122" s="9">
        <v>29536.830077999999</v>
      </c>
      <c r="C122" s="9">
        <v>29733.560547000001</v>
      </c>
      <c r="D122" s="9">
        <v>25282.310547000001</v>
      </c>
      <c r="E122" s="9">
        <v>28793.640625</v>
      </c>
      <c r="F122" s="9">
        <v>28793.640625</v>
      </c>
      <c r="G122" s="9">
        <v>3218717000</v>
      </c>
    </row>
    <row r="123" spans="1:7" x14ac:dyDescent="0.2">
      <c r="A123" s="8">
        <v>39479</v>
      </c>
      <c r="B123" s="9">
        <v>28793.339843999998</v>
      </c>
      <c r="C123" s="9">
        <v>30633.710938</v>
      </c>
      <c r="D123" s="9">
        <v>27472.269531000002</v>
      </c>
      <c r="E123" s="9">
        <v>28918.519531000002</v>
      </c>
      <c r="F123" s="9">
        <v>28918.519531000002</v>
      </c>
      <c r="G123" s="9">
        <v>2852818100</v>
      </c>
    </row>
    <row r="124" spans="1:7" x14ac:dyDescent="0.2">
      <c r="A124" s="8">
        <v>39508</v>
      </c>
      <c r="B124" s="9">
        <v>28904.710938</v>
      </c>
      <c r="C124" s="9">
        <v>31109.169922000001</v>
      </c>
      <c r="D124" s="9">
        <v>28080.630859000001</v>
      </c>
      <c r="E124" s="9">
        <v>30912.990234000001</v>
      </c>
      <c r="F124" s="9">
        <v>30912.990234000001</v>
      </c>
      <c r="G124" s="9">
        <v>2771714600</v>
      </c>
    </row>
    <row r="125" spans="1:7" x14ac:dyDescent="0.2">
      <c r="A125" s="8">
        <v>39539</v>
      </c>
      <c r="B125" s="9">
        <v>30916.039063</v>
      </c>
      <c r="C125" s="9">
        <v>32292.919922000001</v>
      </c>
      <c r="D125" s="9">
        <v>30244.910156000002</v>
      </c>
      <c r="E125" s="9">
        <v>30281.410156000002</v>
      </c>
      <c r="F125" s="9">
        <v>30281.410156000002</v>
      </c>
      <c r="G125" s="9">
        <v>3577602100</v>
      </c>
    </row>
    <row r="126" spans="1:7" x14ac:dyDescent="0.2">
      <c r="A126" s="8">
        <v>39569</v>
      </c>
      <c r="B126" s="9">
        <v>30289.910156000002</v>
      </c>
      <c r="C126" s="9">
        <v>32211.480468999998</v>
      </c>
      <c r="D126" s="9">
        <v>30238.410156000002</v>
      </c>
      <c r="E126" s="9">
        <v>31975.470702999999</v>
      </c>
      <c r="F126" s="9">
        <v>31975.470702999999</v>
      </c>
      <c r="G126" s="9">
        <v>2932275300</v>
      </c>
    </row>
    <row r="127" spans="1:7" x14ac:dyDescent="0.2">
      <c r="A127" s="8">
        <v>39600</v>
      </c>
      <c r="B127" s="9">
        <v>31968.599609000001</v>
      </c>
      <c r="C127" s="9">
        <v>32001.130859000001</v>
      </c>
      <c r="D127" s="9">
        <v>29098.150390999999</v>
      </c>
      <c r="E127" s="9">
        <v>29395.490234000001</v>
      </c>
      <c r="F127" s="9">
        <v>29395.490234000001</v>
      </c>
      <c r="G127" s="9">
        <v>3025396500</v>
      </c>
    </row>
    <row r="128" spans="1:7" x14ac:dyDescent="0.2">
      <c r="A128" s="8">
        <v>39630</v>
      </c>
      <c r="B128" s="9">
        <v>29395.490234000001</v>
      </c>
      <c r="C128" s="9">
        <v>29395.490234000001</v>
      </c>
      <c r="D128" s="9">
        <v>26647.550781000002</v>
      </c>
      <c r="E128" s="9">
        <v>27501.019531000002</v>
      </c>
      <c r="F128" s="9">
        <v>27501.019531000002</v>
      </c>
      <c r="G128" s="9">
        <v>3569241900</v>
      </c>
    </row>
    <row r="129" spans="1:7" x14ac:dyDescent="0.2">
      <c r="A129" s="8">
        <v>39661</v>
      </c>
      <c r="B129" s="9">
        <v>27500.269531000002</v>
      </c>
      <c r="C129" s="9">
        <v>27502.650390999999</v>
      </c>
      <c r="D129" s="9">
        <v>25872.25</v>
      </c>
      <c r="E129" s="9">
        <v>26290.990234000001</v>
      </c>
      <c r="F129" s="9">
        <v>26290.990234000001</v>
      </c>
      <c r="G129" s="9">
        <v>2750605400</v>
      </c>
    </row>
    <row r="130" spans="1:7" x14ac:dyDescent="0.2">
      <c r="A130" s="8">
        <v>39692</v>
      </c>
      <c r="B130" s="9">
        <v>26320.730468999998</v>
      </c>
      <c r="C130" s="9">
        <v>26753.710938</v>
      </c>
      <c r="D130" s="9">
        <v>23181.740234000001</v>
      </c>
      <c r="E130" s="9">
        <v>24888.900390999999</v>
      </c>
      <c r="F130" s="9">
        <v>24888.900390999999</v>
      </c>
      <c r="G130" s="9">
        <v>3866331000</v>
      </c>
    </row>
    <row r="131" spans="1:7" x14ac:dyDescent="0.2">
      <c r="A131" s="8">
        <v>39722</v>
      </c>
      <c r="B131" s="9">
        <v>24898.470702999999</v>
      </c>
      <c r="C131" s="9">
        <v>25220.720702999999</v>
      </c>
      <c r="D131" s="9">
        <v>16480.009765999999</v>
      </c>
      <c r="E131" s="9">
        <v>20445.320313</v>
      </c>
      <c r="F131" s="9">
        <v>20445.320313</v>
      </c>
      <c r="G131" s="9">
        <v>6111676500</v>
      </c>
    </row>
    <row r="132" spans="1:7" x14ac:dyDescent="0.2">
      <c r="A132" s="8">
        <v>39753</v>
      </c>
      <c r="B132" s="9">
        <v>20445.320313</v>
      </c>
      <c r="C132" s="9">
        <v>21538.349609000001</v>
      </c>
      <c r="D132" s="9">
        <v>17942.970702999999</v>
      </c>
      <c r="E132" s="9">
        <v>20534.720702999999</v>
      </c>
      <c r="F132" s="9">
        <v>20534.720702999999</v>
      </c>
      <c r="G132" s="9">
        <v>3388748100</v>
      </c>
    </row>
    <row r="133" spans="1:7" x14ac:dyDescent="0.2">
      <c r="A133" s="8">
        <v>39783</v>
      </c>
      <c r="B133" s="9">
        <v>20514.560547000001</v>
      </c>
      <c r="C133" s="9">
        <v>23098.150390999999</v>
      </c>
      <c r="D133" s="9">
        <v>19440.539063</v>
      </c>
      <c r="E133" s="9">
        <v>22380.320313</v>
      </c>
      <c r="F133" s="9">
        <v>22380.320313</v>
      </c>
      <c r="G133" s="9">
        <v>3336205700</v>
      </c>
    </row>
    <row r="134" spans="1:7" x14ac:dyDescent="0.2">
      <c r="A134" s="8">
        <v>39814</v>
      </c>
      <c r="B134" s="9">
        <v>22380.320313</v>
      </c>
      <c r="C134" s="9">
        <v>23489.769531000002</v>
      </c>
      <c r="D134" s="9">
        <v>18963.699218999998</v>
      </c>
      <c r="E134" s="9">
        <v>19565.140625</v>
      </c>
      <c r="F134" s="9">
        <v>19565.140625</v>
      </c>
      <c r="G134" s="9">
        <v>3316931400</v>
      </c>
    </row>
    <row r="135" spans="1:7" x14ac:dyDescent="0.2">
      <c r="A135" s="8">
        <v>39845</v>
      </c>
      <c r="B135" s="9">
        <v>19563.970702999999</v>
      </c>
      <c r="C135" s="9">
        <v>20708.050781000002</v>
      </c>
      <c r="D135" s="9">
        <v>17620.699218999998</v>
      </c>
      <c r="E135" s="9">
        <v>17752.179688</v>
      </c>
      <c r="F135" s="9">
        <v>17752.179688</v>
      </c>
      <c r="G135" s="9">
        <v>2953063100</v>
      </c>
    </row>
    <row r="136" spans="1:7" x14ac:dyDescent="0.2">
      <c r="A136" s="8">
        <v>39873</v>
      </c>
      <c r="B136" s="9">
        <v>17748.179688</v>
      </c>
      <c r="C136" s="9">
        <v>20730.939452999999</v>
      </c>
      <c r="D136" s="9">
        <v>16756.650390999999</v>
      </c>
      <c r="E136" s="9">
        <v>19626.75</v>
      </c>
      <c r="F136" s="9">
        <v>19626.75</v>
      </c>
      <c r="G136" s="9">
        <v>4156261800</v>
      </c>
    </row>
    <row r="137" spans="1:7" x14ac:dyDescent="0.2">
      <c r="A137" s="8">
        <v>39904</v>
      </c>
      <c r="B137" s="9">
        <v>19626.980468999998</v>
      </c>
      <c r="C137" s="9">
        <v>22711.669922000001</v>
      </c>
      <c r="D137" s="9">
        <v>19288.390625</v>
      </c>
      <c r="E137" s="9">
        <v>21898.849609000001</v>
      </c>
      <c r="F137" s="9">
        <v>21898.849609000001</v>
      </c>
      <c r="G137" s="9">
        <v>4202016200</v>
      </c>
    </row>
    <row r="138" spans="1:7" x14ac:dyDescent="0.2">
      <c r="A138" s="8">
        <v>39934</v>
      </c>
      <c r="B138" s="9">
        <v>21976.900390999999</v>
      </c>
      <c r="C138" s="9">
        <v>24993.779297000001</v>
      </c>
      <c r="D138" s="9">
        <v>21976.900390999999</v>
      </c>
      <c r="E138" s="9">
        <v>24331.710938</v>
      </c>
      <c r="F138" s="9">
        <v>24331.710938</v>
      </c>
      <c r="G138" s="9">
        <v>3743979500</v>
      </c>
    </row>
    <row r="139" spans="1:7" x14ac:dyDescent="0.2">
      <c r="A139" s="8">
        <v>39965</v>
      </c>
      <c r="B139" s="9">
        <v>24331.710938</v>
      </c>
      <c r="C139" s="9">
        <v>25554.160156000002</v>
      </c>
      <c r="D139" s="9">
        <v>22955.980468999998</v>
      </c>
      <c r="E139" s="9">
        <v>24368.380859000001</v>
      </c>
      <c r="F139" s="9">
        <v>24368.380859000001</v>
      </c>
      <c r="G139" s="9">
        <v>3343019900</v>
      </c>
    </row>
    <row r="140" spans="1:7" x14ac:dyDescent="0.2">
      <c r="A140" s="8">
        <v>39995</v>
      </c>
      <c r="B140" s="9">
        <v>24406.220702999999</v>
      </c>
      <c r="C140" s="9">
        <v>27156.050781000002</v>
      </c>
      <c r="D140" s="9">
        <v>23033.939452999999</v>
      </c>
      <c r="E140" s="9">
        <v>27043.5</v>
      </c>
      <c r="F140" s="9">
        <v>27043.5</v>
      </c>
      <c r="G140" s="9">
        <v>3220087000</v>
      </c>
    </row>
    <row r="141" spans="1:7" x14ac:dyDescent="0.2">
      <c r="A141" s="8">
        <v>40026</v>
      </c>
      <c r="B141" s="9">
        <v>27074.060547000001</v>
      </c>
      <c r="C141" s="9">
        <v>28708.439452999999</v>
      </c>
      <c r="D141" s="9">
        <v>27069.669922000001</v>
      </c>
      <c r="E141" s="9">
        <v>28129.949218999998</v>
      </c>
      <c r="F141" s="9">
        <v>28129.949218999998</v>
      </c>
      <c r="G141" s="9">
        <v>3814195600</v>
      </c>
    </row>
    <row r="142" spans="1:7" x14ac:dyDescent="0.2">
      <c r="A142" s="8">
        <v>40057</v>
      </c>
      <c r="B142" s="9">
        <v>28129.949218999998</v>
      </c>
      <c r="C142" s="9">
        <v>30227.140625</v>
      </c>
      <c r="D142" s="9">
        <v>27705.949218999998</v>
      </c>
      <c r="E142" s="9">
        <v>29232.240234000001</v>
      </c>
      <c r="F142" s="9">
        <v>29232.240234000001</v>
      </c>
      <c r="G142" s="9">
        <v>3987657500</v>
      </c>
    </row>
    <row r="143" spans="1:7" x14ac:dyDescent="0.2">
      <c r="A143" s="8">
        <v>40087</v>
      </c>
      <c r="B143" s="9">
        <v>29232.240234000001</v>
      </c>
      <c r="C143" s="9">
        <v>31216.449218999998</v>
      </c>
      <c r="D143" s="9">
        <v>28063.720702999999</v>
      </c>
      <c r="E143" s="9">
        <v>28646.029297000001</v>
      </c>
      <c r="F143" s="9">
        <v>28646.029297000001</v>
      </c>
      <c r="G143" s="9">
        <v>4039025200</v>
      </c>
    </row>
    <row r="144" spans="1:7" x14ac:dyDescent="0.2">
      <c r="A144" s="8">
        <v>40118</v>
      </c>
      <c r="B144" s="9">
        <v>28646.710938</v>
      </c>
      <c r="C144" s="9">
        <v>31510.509765999999</v>
      </c>
      <c r="D144" s="9">
        <v>28531.179688</v>
      </c>
      <c r="E144" s="9">
        <v>30957.109375</v>
      </c>
      <c r="F144" s="9">
        <v>30957.109375</v>
      </c>
      <c r="G144" s="9">
        <v>2981367200</v>
      </c>
    </row>
    <row r="145" spans="1:7" x14ac:dyDescent="0.2">
      <c r="A145" s="8">
        <v>40148</v>
      </c>
      <c r="B145" s="9">
        <v>31002.419922000001</v>
      </c>
      <c r="C145" s="9">
        <v>32787.339844000002</v>
      </c>
      <c r="D145" s="9">
        <v>31002.419922000001</v>
      </c>
      <c r="E145" s="9">
        <v>32120.470702999999</v>
      </c>
      <c r="F145" s="9">
        <v>32120.470702999999</v>
      </c>
      <c r="G145" s="9">
        <v>3095700500</v>
      </c>
    </row>
    <row r="146" spans="1:7" x14ac:dyDescent="0.2">
      <c r="A146" s="8">
        <v>40179</v>
      </c>
      <c r="B146" s="9">
        <v>32120.740234000001</v>
      </c>
      <c r="C146" s="9">
        <v>33080.050780999998</v>
      </c>
      <c r="D146" s="9">
        <v>30082.769531000002</v>
      </c>
      <c r="E146" s="9">
        <v>30391.609375</v>
      </c>
      <c r="F146" s="9">
        <v>30391.609375</v>
      </c>
      <c r="G146" s="9">
        <v>3905039400</v>
      </c>
    </row>
    <row r="147" spans="1:7" x14ac:dyDescent="0.2">
      <c r="A147" s="8">
        <v>40210</v>
      </c>
      <c r="B147" s="9">
        <v>30416.640625</v>
      </c>
      <c r="C147" s="9">
        <v>32283.140625</v>
      </c>
      <c r="D147" s="9">
        <v>29926.060547000001</v>
      </c>
      <c r="E147" s="9">
        <v>31634.539063</v>
      </c>
      <c r="F147" s="9">
        <v>31634.539063</v>
      </c>
      <c r="G147" s="9">
        <v>3097247600</v>
      </c>
    </row>
    <row r="148" spans="1:7" x14ac:dyDescent="0.2">
      <c r="A148" s="8">
        <v>40238</v>
      </c>
      <c r="B148" s="9">
        <v>31637.890625</v>
      </c>
      <c r="C148" s="9">
        <v>33589.089844000002</v>
      </c>
      <c r="D148" s="9">
        <v>31637.890625</v>
      </c>
      <c r="E148" s="9">
        <v>33266.429687999997</v>
      </c>
      <c r="F148" s="9">
        <v>33266.429687999997</v>
      </c>
      <c r="G148" s="9">
        <v>3675413700</v>
      </c>
    </row>
    <row r="149" spans="1:7" x14ac:dyDescent="0.2">
      <c r="A149" s="8">
        <v>40269</v>
      </c>
      <c r="B149" s="9">
        <v>33267.46875</v>
      </c>
      <c r="C149" s="9">
        <v>34223.871094000002</v>
      </c>
      <c r="D149" s="9">
        <v>32385.089843999998</v>
      </c>
      <c r="E149" s="9">
        <v>32687.320313</v>
      </c>
      <c r="F149" s="9">
        <v>32687.320313</v>
      </c>
      <c r="G149" s="9">
        <v>3738004700</v>
      </c>
    </row>
    <row r="150" spans="1:7" x14ac:dyDescent="0.2">
      <c r="A150" s="8">
        <v>40299</v>
      </c>
      <c r="B150" s="9">
        <v>32692.669922000001</v>
      </c>
      <c r="C150" s="9">
        <v>32974.679687999997</v>
      </c>
      <c r="D150" s="9">
        <v>30074.060547000001</v>
      </c>
      <c r="E150" s="9">
        <v>32038.529297000001</v>
      </c>
      <c r="F150" s="9">
        <v>32038.529297000001</v>
      </c>
      <c r="G150" s="9">
        <v>4636273400</v>
      </c>
    </row>
    <row r="151" spans="1:7" x14ac:dyDescent="0.2">
      <c r="A151" s="8">
        <v>40330</v>
      </c>
      <c r="B151" s="9">
        <v>31988.630859000001</v>
      </c>
      <c r="C151" s="9">
        <v>33290.910155999998</v>
      </c>
      <c r="D151" s="9">
        <v>30690.539063</v>
      </c>
      <c r="E151" s="9">
        <v>31156.970702999999</v>
      </c>
      <c r="F151" s="9">
        <v>31156.970702999999</v>
      </c>
      <c r="G151" s="9">
        <v>3624628600</v>
      </c>
    </row>
    <row r="152" spans="1:7" x14ac:dyDescent="0.2">
      <c r="A152" s="8">
        <v>40360</v>
      </c>
      <c r="B152" s="9">
        <v>31153.519531000002</v>
      </c>
      <c r="C152" s="9">
        <v>33043.570312999997</v>
      </c>
      <c r="D152" s="9">
        <v>30542.529297000001</v>
      </c>
      <c r="E152" s="9">
        <v>32308.740234000001</v>
      </c>
      <c r="F152" s="9">
        <v>32308.740234000001</v>
      </c>
      <c r="G152" s="9">
        <v>3248575600</v>
      </c>
    </row>
    <row r="153" spans="1:7" x14ac:dyDescent="0.2">
      <c r="A153" s="8">
        <v>40391</v>
      </c>
      <c r="B153" s="9">
        <v>32308.880859000001</v>
      </c>
      <c r="C153" s="9">
        <v>33022.089844000002</v>
      </c>
      <c r="D153" s="9">
        <v>30916.050781000002</v>
      </c>
      <c r="E153" s="9">
        <v>31679.849609000001</v>
      </c>
      <c r="F153" s="9">
        <v>31679.849609000001</v>
      </c>
      <c r="G153" s="9">
        <v>3461861700</v>
      </c>
    </row>
    <row r="154" spans="1:7" x14ac:dyDescent="0.2">
      <c r="A154" s="8">
        <v>40422</v>
      </c>
      <c r="B154" s="9">
        <v>31680.589843999998</v>
      </c>
      <c r="C154" s="9">
        <v>33530.828125</v>
      </c>
      <c r="D154" s="9">
        <v>31680.589843999998</v>
      </c>
      <c r="E154" s="9">
        <v>33330.339844000002</v>
      </c>
      <c r="F154" s="9">
        <v>33330.339844000002</v>
      </c>
      <c r="G154" s="9">
        <v>3054361800</v>
      </c>
    </row>
    <row r="155" spans="1:7" x14ac:dyDescent="0.2">
      <c r="A155" s="8">
        <v>40452</v>
      </c>
      <c r="B155" s="9">
        <v>33332.210937999997</v>
      </c>
      <c r="C155" s="9">
        <v>35630.101562999997</v>
      </c>
      <c r="D155" s="9">
        <v>33332.050780999998</v>
      </c>
      <c r="E155" s="9">
        <v>35568.21875</v>
      </c>
      <c r="F155" s="9">
        <v>35568.21875</v>
      </c>
      <c r="G155" s="9">
        <v>3850008900</v>
      </c>
    </row>
    <row r="156" spans="1:7" x14ac:dyDescent="0.2">
      <c r="A156" s="8">
        <v>40483</v>
      </c>
      <c r="B156" s="9">
        <v>35573.71875</v>
      </c>
      <c r="C156" s="9">
        <v>37153.941405999998</v>
      </c>
      <c r="D156" s="9">
        <v>35551.28125</v>
      </c>
      <c r="E156" s="9">
        <v>36817.320312999997</v>
      </c>
      <c r="F156" s="9">
        <v>36817.320312999997</v>
      </c>
      <c r="G156" s="9">
        <v>3368147400</v>
      </c>
    </row>
    <row r="157" spans="1:7" x14ac:dyDescent="0.2">
      <c r="A157" s="8">
        <v>40513</v>
      </c>
      <c r="B157" s="9">
        <v>36817.320312999997</v>
      </c>
      <c r="C157" s="9">
        <v>38550.789062999997</v>
      </c>
      <c r="D157" s="9">
        <v>36817.320312999997</v>
      </c>
      <c r="E157" s="9">
        <v>38550.789062999997</v>
      </c>
      <c r="F157" s="9">
        <v>38550.789062999997</v>
      </c>
      <c r="G157" s="9">
        <v>3047932600</v>
      </c>
    </row>
    <row r="158" spans="1:7" x14ac:dyDescent="0.2">
      <c r="A158" s="8">
        <v>40544</v>
      </c>
      <c r="B158" s="9">
        <v>38552.871094000002</v>
      </c>
      <c r="C158" s="9">
        <v>38876.761719000002</v>
      </c>
      <c r="D158" s="9">
        <v>36622.570312999997</v>
      </c>
      <c r="E158" s="9">
        <v>36982.238280999998</v>
      </c>
      <c r="F158" s="9">
        <v>36982.238280999998</v>
      </c>
      <c r="G158" s="9">
        <v>3297273600</v>
      </c>
    </row>
    <row r="159" spans="1:7" x14ac:dyDescent="0.2">
      <c r="A159" s="8">
        <v>40575</v>
      </c>
      <c r="B159" s="9">
        <v>36983.570312999997</v>
      </c>
      <c r="C159" s="9">
        <v>38014.878905999998</v>
      </c>
      <c r="D159" s="9">
        <v>36318.550780999998</v>
      </c>
      <c r="E159" s="9">
        <v>37019.699219000002</v>
      </c>
      <c r="F159" s="9">
        <v>37019.699219000002</v>
      </c>
      <c r="G159" s="9">
        <v>3340423200</v>
      </c>
    </row>
    <row r="160" spans="1:7" x14ac:dyDescent="0.2">
      <c r="A160" s="8">
        <v>40603</v>
      </c>
      <c r="B160" s="9">
        <v>37019.699219000002</v>
      </c>
      <c r="C160" s="9">
        <v>37563.988280999998</v>
      </c>
      <c r="D160" s="9">
        <v>35358.871094000002</v>
      </c>
      <c r="E160" s="9">
        <v>37440.511719000002</v>
      </c>
      <c r="F160" s="9">
        <v>37440.511719000002</v>
      </c>
      <c r="G160" s="9">
        <v>3467190800</v>
      </c>
    </row>
    <row r="161" spans="1:7" x14ac:dyDescent="0.2">
      <c r="A161" s="8">
        <v>40634</v>
      </c>
      <c r="B161" s="9">
        <v>37440.101562999997</v>
      </c>
      <c r="C161" s="9">
        <v>38091.179687999997</v>
      </c>
      <c r="D161" s="9">
        <v>36090.648437999997</v>
      </c>
      <c r="E161" s="9">
        <v>36962.621094000002</v>
      </c>
      <c r="F161" s="9">
        <v>36962.621094000002</v>
      </c>
      <c r="G161" s="9">
        <v>2891911000</v>
      </c>
    </row>
    <row r="162" spans="1:7" x14ac:dyDescent="0.2">
      <c r="A162" s="8">
        <v>40664</v>
      </c>
      <c r="B162" s="9">
        <v>36970.460937999997</v>
      </c>
      <c r="C162" s="9">
        <v>37056.851562999997</v>
      </c>
      <c r="D162" s="9">
        <v>34811.679687999997</v>
      </c>
      <c r="E162" s="9">
        <v>35832.789062999997</v>
      </c>
      <c r="F162" s="9">
        <v>35832.789062999997</v>
      </c>
      <c r="G162" s="9">
        <v>3915401800</v>
      </c>
    </row>
    <row r="163" spans="1:7" x14ac:dyDescent="0.2">
      <c r="A163" s="8">
        <v>40695</v>
      </c>
      <c r="B163" s="9">
        <v>35838.609375</v>
      </c>
      <c r="C163" s="9">
        <v>36823.058594000002</v>
      </c>
      <c r="D163" s="9">
        <v>34573.390625</v>
      </c>
      <c r="E163" s="9">
        <v>36558.070312999997</v>
      </c>
      <c r="F163" s="9">
        <v>36558.070312999997</v>
      </c>
      <c r="G163" s="9">
        <v>4298215600</v>
      </c>
    </row>
    <row r="164" spans="1:7" x14ac:dyDescent="0.2">
      <c r="A164" s="8">
        <v>40725</v>
      </c>
      <c r="B164" s="9">
        <v>36556.398437999997</v>
      </c>
      <c r="C164" s="9">
        <v>36917.519530999998</v>
      </c>
      <c r="D164" s="9">
        <v>34923.46875</v>
      </c>
      <c r="E164" s="9">
        <v>35999.339844000002</v>
      </c>
      <c r="F164" s="9">
        <v>35999.339844000002</v>
      </c>
      <c r="G164" s="9">
        <v>4616329000</v>
      </c>
    </row>
    <row r="165" spans="1:7" x14ac:dyDescent="0.2">
      <c r="A165" s="8">
        <v>40756</v>
      </c>
      <c r="B165" s="9">
        <v>35993.621094000002</v>
      </c>
      <c r="C165" s="9">
        <v>36299.429687999997</v>
      </c>
      <c r="D165" s="9">
        <v>31659.300781000002</v>
      </c>
      <c r="E165" s="9">
        <v>35721.101562999997</v>
      </c>
      <c r="F165" s="9">
        <v>35721.101562999997</v>
      </c>
      <c r="G165" s="9">
        <v>6461202600</v>
      </c>
    </row>
    <row r="166" spans="1:7" x14ac:dyDescent="0.2">
      <c r="A166" s="8">
        <v>40787</v>
      </c>
      <c r="B166" s="9">
        <v>35727.210937999997</v>
      </c>
      <c r="C166" s="9">
        <v>36143.53125</v>
      </c>
      <c r="D166" s="9">
        <v>32077.900390999999</v>
      </c>
      <c r="E166" s="9">
        <v>33503.28125</v>
      </c>
      <c r="F166" s="9">
        <v>33503.28125</v>
      </c>
      <c r="G166" s="9">
        <v>4889574800</v>
      </c>
    </row>
    <row r="167" spans="1:7" x14ac:dyDescent="0.2">
      <c r="A167" s="8">
        <v>40817</v>
      </c>
      <c r="B167" s="9">
        <v>33504.601562999997</v>
      </c>
      <c r="C167" s="9">
        <v>37334.148437999997</v>
      </c>
      <c r="D167" s="9">
        <v>32258.390625</v>
      </c>
      <c r="E167" s="9">
        <v>36159.988280999998</v>
      </c>
      <c r="F167" s="9">
        <v>36159.988280999998</v>
      </c>
      <c r="G167" s="9">
        <v>5734793000</v>
      </c>
    </row>
    <row r="168" spans="1:7" x14ac:dyDescent="0.2">
      <c r="A168" s="8">
        <v>40848</v>
      </c>
      <c r="B168" s="9">
        <v>36162.210937999997</v>
      </c>
      <c r="C168" s="9">
        <v>37560.800780999998</v>
      </c>
      <c r="D168" s="9">
        <v>34573.039062999997</v>
      </c>
      <c r="E168" s="9">
        <v>36829.148437999997</v>
      </c>
      <c r="F168" s="9">
        <v>36829.148437999997</v>
      </c>
      <c r="G168" s="9">
        <v>5055141200</v>
      </c>
    </row>
    <row r="169" spans="1:7" x14ac:dyDescent="0.2">
      <c r="A169" s="8">
        <v>40878</v>
      </c>
      <c r="B169" s="9">
        <v>36828.949219000002</v>
      </c>
      <c r="C169" s="9">
        <v>37510.78125</v>
      </c>
      <c r="D169" s="9">
        <v>35567.339844000002</v>
      </c>
      <c r="E169" s="9">
        <v>37077.519530999998</v>
      </c>
      <c r="F169" s="9">
        <v>37077.519530999998</v>
      </c>
      <c r="G169" s="9">
        <v>3454976800</v>
      </c>
    </row>
    <row r="170" spans="1:7" x14ac:dyDescent="0.2">
      <c r="A170" s="8">
        <v>40909</v>
      </c>
      <c r="B170" s="9">
        <v>37077.519530999998</v>
      </c>
      <c r="C170" s="9">
        <v>38128.398437999997</v>
      </c>
      <c r="D170" s="9">
        <v>36428.421875</v>
      </c>
      <c r="E170" s="9">
        <v>37422.679687999997</v>
      </c>
      <c r="F170" s="9">
        <v>37422.679687999997</v>
      </c>
      <c r="G170" s="9">
        <v>3979548400</v>
      </c>
    </row>
    <row r="171" spans="1:7" x14ac:dyDescent="0.2">
      <c r="A171" s="8">
        <v>40940</v>
      </c>
      <c r="B171" s="9">
        <v>37425.191405999998</v>
      </c>
      <c r="C171" s="9">
        <v>38413.191405999998</v>
      </c>
      <c r="D171" s="9">
        <v>37425.191405999998</v>
      </c>
      <c r="E171" s="9">
        <v>37816.691405999998</v>
      </c>
      <c r="F171" s="9">
        <v>37816.691405999998</v>
      </c>
      <c r="G171" s="9">
        <v>5344108800</v>
      </c>
    </row>
    <row r="172" spans="1:7" x14ac:dyDescent="0.2">
      <c r="A172" s="8">
        <v>40969</v>
      </c>
      <c r="B172" s="9">
        <v>37816.238280999998</v>
      </c>
      <c r="C172" s="9">
        <v>39567.988280999998</v>
      </c>
      <c r="D172" s="9">
        <v>37380.628905999998</v>
      </c>
      <c r="E172" s="9">
        <v>39521.238280999998</v>
      </c>
      <c r="F172" s="9">
        <v>39521.238280999998</v>
      </c>
      <c r="G172" s="9">
        <v>4185688800</v>
      </c>
    </row>
    <row r="173" spans="1:7" x14ac:dyDescent="0.2">
      <c r="A173" s="8">
        <v>41000</v>
      </c>
      <c r="B173" s="9">
        <v>39523.320312999997</v>
      </c>
      <c r="C173" s="9">
        <v>39963.640625</v>
      </c>
      <c r="D173" s="9">
        <v>38062.140625</v>
      </c>
      <c r="E173" s="9">
        <v>39461</v>
      </c>
      <c r="F173" s="9">
        <v>39461</v>
      </c>
      <c r="G173" s="9">
        <v>3443621400</v>
      </c>
    </row>
    <row r="174" spans="1:7" x14ac:dyDescent="0.2">
      <c r="A174" s="8">
        <v>41030</v>
      </c>
      <c r="B174" s="9">
        <v>39459.398437999997</v>
      </c>
      <c r="C174" s="9">
        <v>40050.210937999997</v>
      </c>
      <c r="D174" s="9">
        <v>36756.078125</v>
      </c>
      <c r="E174" s="9">
        <v>37872.949219000002</v>
      </c>
      <c r="F174" s="9">
        <v>37872.949219000002</v>
      </c>
      <c r="G174" s="9">
        <v>5356163400</v>
      </c>
    </row>
    <row r="175" spans="1:7" x14ac:dyDescent="0.2">
      <c r="A175" s="8">
        <v>41061</v>
      </c>
      <c r="B175" s="9">
        <v>37870.261719000002</v>
      </c>
      <c r="C175" s="9">
        <v>40248.421875</v>
      </c>
      <c r="D175" s="9">
        <v>36898.519530999998</v>
      </c>
      <c r="E175" s="9">
        <v>40199.550780999998</v>
      </c>
      <c r="F175" s="9">
        <v>40199.550780999998</v>
      </c>
      <c r="G175" s="9">
        <v>4704902200</v>
      </c>
    </row>
    <row r="176" spans="1:7" x14ac:dyDescent="0.2">
      <c r="A176" s="8">
        <v>41091</v>
      </c>
      <c r="B176" s="9">
        <v>40203.679687999997</v>
      </c>
      <c r="C176" s="9">
        <v>41600.589844000002</v>
      </c>
      <c r="D176" s="9">
        <v>39692.429687999997</v>
      </c>
      <c r="E176" s="9">
        <v>40704.28125</v>
      </c>
      <c r="F176" s="9">
        <v>40704.28125</v>
      </c>
      <c r="G176" s="9">
        <v>3665044800</v>
      </c>
    </row>
    <row r="177" spans="1:7" x14ac:dyDescent="0.2">
      <c r="A177" s="8">
        <v>41122</v>
      </c>
      <c r="B177" s="9">
        <v>40698.558594000002</v>
      </c>
      <c r="C177" s="9">
        <v>41383.789062999997</v>
      </c>
      <c r="D177" s="9">
        <v>39390.578125</v>
      </c>
      <c r="E177" s="9">
        <v>39421.648437999997</v>
      </c>
      <c r="F177" s="9">
        <v>39421.648437999997</v>
      </c>
      <c r="G177" s="9">
        <v>4342420600</v>
      </c>
    </row>
    <row r="178" spans="1:7" x14ac:dyDescent="0.2">
      <c r="A178" s="8">
        <v>41153</v>
      </c>
      <c r="B178" s="9">
        <v>39409.429687999997</v>
      </c>
      <c r="C178" s="9">
        <v>41155.359375</v>
      </c>
      <c r="D178" s="9">
        <v>39409.429687999997</v>
      </c>
      <c r="E178" s="9">
        <v>40799.238280999998</v>
      </c>
      <c r="F178" s="9">
        <v>40799.238280999998</v>
      </c>
      <c r="G178" s="9">
        <v>3852982200</v>
      </c>
    </row>
    <row r="179" spans="1:7" x14ac:dyDescent="0.2">
      <c r="A179" s="8">
        <v>41183</v>
      </c>
      <c r="B179" s="9">
        <v>40876.96875</v>
      </c>
      <c r="C179" s="9">
        <v>42750.988280999998</v>
      </c>
      <c r="D179" s="9">
        <v>40876.96875</v>
      </c>
      <c r="E179" s="9">
        <v>41619.960937999997</v>
      </c>
      <c r="F179" s="9">
        <v>41619.960937999997</v>
      </c>
      <c r="G179" s="9">
        <v>4522686000</v>
      </c>
    </row>
    <row r="180" spans="1:7" x14ac:dyDescent="0.2">
      <c r="A180" s="8">
        <v>41214</v>
      </c>
      <c r="B180" s="9">
        <v>41618.539062999997</v>
      </c>
      <c r="C180" s="9">
        <v>42206.140625</v>
      </c>
      <c r="D180" s="9">
        <v>40247.621094000002</v>
      </c>
      <c r="E180" s="9">
        <v>41833.519530999998</v>
      </c>
      <c r="F180" s="9">
        <v>41833.519530999998</v>
      </c>
      <c r="G180" s="9">
        <v>4664850000</v>
      </c>
    </row>
    <row r="181" spans="1:7" x14ac:dyDescent="0.2">
      <c r="A181" s="8">
        <v>41244</v>
      </c>
      <c r="B181" s="9">
        <v>41822.539062999997</v>
      </c>
      <c r="C181" s="9">
        <v>44000.179687999997</v>
      </c>
      <c r="D181" s="9">
        <v>41820.320312999997</v>
      </c>
      <c r="E181" s="9">
        <v>43705.828125</v>
      </c>
      <c r="F181" s="9">
        <v>43705.828125</v>
      </c>
      <c r="G181" s="9">
        <v>3798299800</v>
      </c>
    </row>
    <row r="182" spans="1:7" x14ac:dyDescent="0.2">
      <c r="A182" s="8">
        <v>41275</v>
      </c>
      <c r="B182" s="9">
        <v>43703.980469000002</v>
      </c>
      <c r="C182" s="9">
        <v>46075.039062999997</v>
      </c>
      <c r="D182" s="9">
        <v>43703.980469000002</v>
      </c>
      <c r="E182" s="9">
        <v>45278.058594000002</v>
      </c>
      <c r="F182" s="9">
        <v>45278.058594000002</v>
      </c>
      <c r="G182" s="9">
        <v>4460251400</v>
      </c>
    </row>
    <row r="183" spans="1:7" x14ac:dyDescent="0.2">
      <c r="A183" s="8">
        <v>41306</v>
      </c>
      <c r="B183" s="9">
        <v>45278.71875</v>
      </c>
      <c r="C183" s="9">
        <v>45785.960937999997</v>
      </c>
      <c r="D183" s="9">
        <v>43294.71875</v>
      </c>
      <c r="E183" s="9">
        <v>44120.988280999998</v>
      </c>
      <c r="F183" s="9">
        <v>44120.988280999998</v>
      </c>
      <c r="G183" s="9">
        <v>5010428700</v>
      </c>
    </row>
    <row r="184" spans="1:7" x14ac:dyDescent="0.2">
      <c r="A184" s="8">
        <v>41334</v>
      </c>
      <c r="B184" s="9">
        <v>44100.921875</v>
      </c>
      <c r="C184" s="9">
        <v>44323.621094000002</v>
      </c>
      <c r="D184" s="9">
        <v>41881.308594000002</v>
      </c>
      <c r="E184" s="9">
        <v>44077.089844000002</v>
      </c>
      <c r="F184" s="9">
        <v>44077.089844000002</v>
      </c>
      <c r="G184" s="9">
        <v>6585330200</v>
      </c>
    </row>
    <row r="185" spans="1:7" x14ac:dyDescent="0.2">
      <c r="A185" s="8">
        <v>41365</v>
      </c>
      <c r="B185" s="9">
        <v>44052.261719000002</v>
      </c>
      <c r="C185" s="9">
        <v>44466.738280999998</v>
      </c>
      <c r="D185" s="9">
        <v>41624.488280999998</v>
      </c>
      <c r="E185" s="9">
        <v>42263.480469000002</v>
      </c>
      <c r="F185" s="9">
        <v>42263.480469000002</v>
      </c>
      <c r="G185" s="9">
        <v>5651151800</v>
      </c>
    </row>
    <row r="186" spans="1:7" x14ac:dyDescent="0.2">
      <c r="A186" s="8">
        <v>41395</v>
      </c>
      <c r="B186" s="9">
        <v>42266.941405999998</v>
      </c>
      <c r="C186" s="9">
        <v>42851.679687999997</v>
      </c>
      <c r="D186" s="9">
        <v>39468.128905999998</v>
      </c>
      <c r="E186" s="9">
        <v>41588.320312999997</v>
      </c>
      <c r="F186" s="9">
        <v>41588.320312999997</v>
      </c>
      <c r="G186" s="9">
        <v>5768459600</v>
      </c>
    </row>
    <row r="187" spans="1:7" x14ac:dyDescent="0.2">
      <c r="A187" s="8">
        <v>41426</v>
      </c>
      <c r="B187" s="9">
        <v>41587.628905999998</v>
      </c>
      <c r="C187" s="9">
        <v>41590.171875</v>
      </c>
      <c r="D187" s="9">
        <v>37034.300780999998</v>
      </c>
      <c r="E187" s="9">
        <v>40623.300780999998</v>
      </c>
      <c r="F187" s="9">
        <v>40623.300780999998</v>
      </c>
      <c r="G187" s="9">
        <v>6298453800</v>
      </c>
    </row>
    <row r="188" spans="1:7" x14ac:dyDescent="0.2">
      <c r="A188" s="8">
        <v>41456</v>
      </c>
      <c r="B188" s="9">
        <v>40624.339844000002</v>
      </c>
      <c r="C188" s="9">
        <v>41285.199219000002</v>
      </c>
      <c r="D188" s="9">
        <v>39290.25</v>
      </c>
      <c r="E188" s="9">
        <v>40837.878905999998</v>
      </c>
      <c r="F188" s="9">
        <v>40837.878905999998</v>
      </c>
      <c r="G188" s="9">
        <v>5162993500</v>
      </c>
    </row>
    <row r="189" spans="1:7" x14ac:dyDescent="0.2">
      <c r="A189" s="8">
        <v>41487</v>
      </c>
      <c r="B189" s="9">
        <v>40838.738280999998</v>
      </c>
      <c r="C189" s="9">
        <v>42781.839844000002</v>
      </c>
      <c r="D189" s="9">
        <v>38953.089844000002</v>
      </c>
      <c r="E189" s="9">
        <v>39492.371094000002</v>
      </c>
      <c r="F189" s="9">
        <v>39492.371094000002</v>
      </c>
      <c r="G189" s="9">
        <v>6490914100</v>
      </c>
    </row>
    <row r="190" spans="1:7" x14ac:dyDescent="0.2">
      <c r="A190" s="8">
        <v>41518</v>
      </c>
      <c r="B190" s="9">
        <v>39491.128905999998</v>
      </c>
      <c r="C190" s="9">
        <v>42195.121094000002</v>
      </c>
      <c r="D190" s="9">
        <v>39352.71875</v>
      </c>
      <c r="E190" s="9">
        <v>40185.230469000002</v>
      </c>
      <c r="F190" s="9">
        <v>40185.230469000002</v>
      </c>
      <c r="G190" s="9">
        <v>4429287200</v>
      </c>
    </row>
    <row r="191" spans="1:7" x14ac:dyDescent="0.2">
      <c r="A191" s="8">
        <v>41548</v>
      </c>
      <c r="B191" s="9">
        <v>40185.511719000002</v>
      </c>
      <c r="C191" s="9">
        <v>41458.898437999997</v>
      </c>
      <c r="D191" s="9">
        <v>39648.109375</v>
      </c>
      <c r="E191" s="9">
        <v>41038.648437999997</v>
      </c>
      <c r="F191" s="9">
        <v>41038.648437999997</v>
      </c>
      <c r="G191" s="9">
        <v>4427674300</v>
      </c>
    </row>
    <row r="192" spans="1:7" x14ac:dyDescent="0.2">
      <c r="A192" s="8">
        <v>41579</v>
      </c>
      <c r="B192" s="9">
        <v>41028.839844000002</v>
      </c>
      <c r="C192" s="9">
        <v>42575.621094000002</v>
      </c>
      <c r="D192" s="9">
        <v>39136.148437999997</v>
      </c>
      <c r="E192" s="9">
        <v>42499.128905999998</v>
      </c>
      <c r="F192" s="9">
        <v>42499.128905999998</v>
      </c>
      <c r="G192" s="9">
        <v>4543319800</v>
      </c>
    </row>
    <row r="193" spans="1:7" x14ac:dyDescent="0.2">
      <c r="A193" s="8">
        <v>41609</v>
      </c>
      <c r="B193" s="9">
        <v>42493.558594000002</v>
      </c>
      <c r="C193" s="9">
        <v>43086.738280999998</v>
      </c>
      <c r="D193" s="9">
        <v>41409.25</v>
      </c>
      <c r="E193" s="9">
        <v>42727.089844000002</v>
      </c>
      <c r="F193" s="9">
        <v>42727.089844000002</v>
      </c>
      <c r="G193" s="9">
        <v>4603418800</v>
      </c>
    </row>
    <row r="194" spans="1:7" x14ac:dyDescent="0.2">
      <c r="A194" s="8">
        <v>41640</v>
      </c>
      <c r="B194" s="9">
        <v>42725.53125</v>
      </c>
      <c r="C194" s="9">
        <v>42841.960937999997</v>
      </c>
      <c r="D194" s="9">
        <v>40228.289062999997</v>
      </c>
      <c r="E194" s="9">
        <v>40879.75</v>
      </c>
      <c r="F194" s="9">
        <v>40879.75</v>
      </c>
      <c r="G194" s="9">
        <v>4229492000</v>
      </c>
    </row>
    <row r="195" spans="1:7" x14ac:dyDescent="0.2">
      <c r="A195" s="8">
        <v>41671</v>
      </c>
      <c r="B195" s="9">
        <v>40881.121094000002</v>
      </c>
      <c r="C195" s="9">
        <v>40958.648437999997</v>
      </c>
      <c r="D195" s="9">
        <v>38469.601562999997</v>
      </c>
      <c r="E195" s="9">
        <v>38782.890625</v>
      </c>
      <c r="F195" s="9">
        <v>38782.890625</v>
      </c>
      <c r="G195" s="9">
        <v>3833515000</v>
      </c>
    </row>
    <row r="196" spans="1:7" x14ac:dyDescent="0.2">
      <c r="A196" s="8">
        <v>41699</v>
      </c>
      <c r="B196" s="9">
        <v>38780.429687999997</v>
      </c>
      <c r="C196" s="9">
        <v>40461.601562999997</v>
      </c>
      <c r="D196" s="9">
        <v>37751.640625</v>
      </c>
      <c r="E196" s="9">
        <v>40461.601562999997</v>
      </c>
      <c r="F196" s="9">
        <v>40461.601562999997</v>
      </c>
      <c r="G196" s="9">
        <v>4802405800</v>
      </c>
    </row>
    <row r="197" spans="1:7" x14ac:dyDescent="0.2">
      <c r="A197" s="8">
        <v>41730</v>
      </c>
      <c r="B197" s="9">
        <v>40465.980469000002</v>
      </c>
      <c r="C197" s="9">
        <v>41167.300780999998</v>
      </c>
      <c r="D197" s="9">
        <v>39979.53125</v>
      </c>
      <c r="E197" s="9">
        <v>40711.558594000002</v>
      </c>
      <c r="F197" s="9">
        <v>40711.558594000002</v>
      </c>
      <c r="G197" s="9">
        <v>4005165200</v>
      </c>
    </row>
    <row r="198" spans="1:7" x14ac:dyDescent="0.2">
      <c r="A198" s="8">
        <v>41760</v>
      </c>
      <c r="B198" s="9">
        <v>40729.039062999997</v>
      </c>
      <c r="C198" s="9">
        <v>42492.609375</v>
      </c>
      <c r="D198" s="9">
        <v>40729.039062999997</v>
      </c>
      <c r="E198" s="9">
        <v>41362.511719000002</v>
      </c>
      <c r="F198" s="9">
        <v>41362.511719000002</v>
      </c>
      <c r="G198" s="9">
        <v>4145067000</v>
      </c>
    </row>
    <row r="199" spans="1:7" x14ac:dyDescent="0.2">
      <c r="A199" s="8">
        <v>41791</v>
      </c>
      <c r="B199" s="9">
        <v>41375.410155999998</v>
      </c>
      <c r="C199" s="9">
        <v>43175.769530999998</v>
      </c>
      <c r="D199" s="9">
        <v>41375.410155999998</v>
      </c>
      <c r="E199" s="9">
        <v>42737.171875</v>
      </c>
      <c r="F199" s="9">
        <v>42737.171875</v>
      </c>
      <c r="G199" s="9">
        <v>3759913300</v>
      </c>
    </row>
    <row r="200" spans="1:7" x14ac:dyDescent="0.2">
      <c r="A200" s="8">
        <v>41821</v>
      </c>
      <c r="B200" s="9">
        <v>42744.949219000002</v>
      </c>
      <c r="C200" s="9">
        <v>44714.410155999998</v>
      </c>
      <c r="D200" s="9">
        <v>42602.179687999997</v>
      </c>
      <c r="E200" s="9">
        <v>43817.691405999998</v>
      </c>
      <c r="F200" s="9">
        <v>43817.691405999998</v>
      </c>
      <c r="G200" s="9">
        <v>3862245200</v>
      </c>
    </row>
    <row r="201" spans="1:7" x14ac:dyDescent="0.2">
      <c r="A201" s="8">
        <v>41852</v>
      </c>
      <c r="B201" s="9">
        <v>43819.429687999997</v>
      </c>
      <c r="C201" s="9">
        <v>45762.371094000002</v>
      </c>
      <c r="D201" s="9">
        <v>43706.820312999997</v>
      </c>
      <c r="E201" s="9">
        <v>45628.089844000002</v>
      </c>
      <c r="F201" s="9">
        <v>45628.089844000002</v>
      </c>
      <c r="G201" s="9">
        <v>3653269300</v>
      </c>
    </row>
    <row r="202" spans="1:7" x14ac:dyDescent="0.2">
      <c r="A202" s="8">
        <v>41883</v>
      </c>
      <c r="B202" s="9">
        <v>45630.71875</v>
      </c>
      <c r="C202" s="9">
        <v>46554.28125</v>
      </c>
      <c r="D202" s="9">
        <v>44426.601562999997</v>
      </c>
      <c r="E202" s="9">
        <v>44985.660155999998</v>
      </c>
      <c r="F202" s="9">
        <v>44985.660155999998</v>
      </c>
      <c r="G202" s="9">
        <v>3527024300</v>
      </c>
    </row>
    <row r="203" spans="1:7" x14ac:dyDescent="0.2">
      <c r="A203" s="8">
        <v>41913</v>
      </c>
      <c r="B203" s="9">
        <v>44985.390625</v>
      </c>
      <c r="C203" s="9">
        <v>45223</v>
      </c>
      <c r="D203" s="9">
        <v>42431.140625</v>
      </c>
      <c r="E203" s="9">
        <v>45027.519530999998</v>
      </c>
      <c r="F203" s="9">
        <v>45027.519530999998</v>
      </c>
      <c r="G203" s="9">
        <v>4571794800</v>
      </c>
    </row>
    <row r="204" spans="1:7" x14ac:dyDescent="0.2">
      <c r="A204" s="8">
        <v>41944</v>
      </c>
      <c r="B204" s="9">
        <v>45029.460937999997</v>
      </c>
      <c r="C204" s="9">
        <v>45211.738280999998</v>
      </c>
      <c r="D204" s="9">
        <v>43296.640625</v>
      </c>
      <c r="E204" s="9">
        <v>44190.46875</v>
      </c>
      <c r="F204" s="9">
        <v>44190.46875</v>
      </c>
      <c r="G204" s="9">
        <v>3561912800</v>
      </c>
    </row>
    <row r="205" spans="1:7" x14ac:dyDescent="0.2">
      <c r="A205" s="8">
        <v>41974</v>
      </c>
      <c r="B205" s="9">
        <v>44179.210937999997</v>
      </c>
      <c r="C205" s="9">
        <v>44248.109375</v>
      </c>
      <c r="D205" s="9">
        <v>39580.78125</v>
      </c>
      <c r="E205" s="9">
        <v>43145.660155999998</v>
      </c>
      <c r="F205" s="9">
        <v>43145.660155999998</v>
      </c>
      <c r="G205" s="9">
        <v>3580012000</v>
      </c>
    </row>
    <row r="206" spans="1:7" x14ac:dyDescent="0.2">
      <c r="A206" s="8">
        <v>42005</v>
      </c>
      <c r="B206" s="9">
        <v>43146.519530999998</v>
      </c>
      <c r="C206" s="9">
        <v>43325.429687999997</v>
      </c>
      <c r="D206" s="9">
        <v>40723.660155999998</v>
      </c>
      <c r="E206" s="9">
        <v>40950.578125</v>
      </c>
      <c r="F206" s="9">
        <v>40950.578125</v>
      </c>
      <c r="G206" s="9">
        <v>4064376800</v>
      </c>
    </row>
    <row r="207" spans="1:7" x14ac:dyDescent="0.2">
      <c r="A207" s="8">
        <v>42036</v>
      </c>
      <c r="B207" s="9">
        <v>41862.628905999998</v>
      </c>
      <c r="C207" s="9">
        <v>44439.988280999998</v>
      </c>
      <c r="D207" s="9">
        <v>40886.859375</v>
      </c>
      <c r="E207" s="9">
        <v>44190.171875</v>
      </c>
      <c r="F207" s="9">
        <v>44190.171875</v>
      </c>
      <c r="G207" s="9">
        <v>4177020300</v>
      </c>
    </row>
    <row r="208" spans="1:7" x14ac:dyDescent="0.2">
      <c r="A208" s="8">
        <v>42064</v>
      </c>
      <c r="B208" s="9">
        <v>44179.929687999997</v>
      </c>
      <c r="C208" s="9">
        <v>44441.148437999997</v>
      </c>
      <c r="D208" s="9">
        <v>42674.25</v>
      </c>
      <c r="E208" s="9">
        <v>43724.78125</v>
      </c>
      <c r="F208" s="9">
        <v>43724.78125</v>
      </c>
      <c r="G208" s="9">
        <v>4235277600</v>
      </c>
    </row>
    <row r="209" spans="1:7" x14ac:dyDescent="0.2">
      <c r="A209" s="8">
        <v>42095</v>
      </c>
      <c r="B209" s="9">
        <v>43709.488280999998</v>
      </c>
      <c r="C209" s="9">
        <v>46078.070312999997</v>
      </c>
      <c r="D209" s="9">
        <v>43697.449219000002</v>
      </c>
      <c r="E209" s="9">
        <v>44582.390625</v>
      </c>
      <c r="F209" s="9">
        <v>44582.390625</v>
      </c>
      <c r="G209" s="9">
        <v>3899846400</v>
      </c>
    </row>
    <row r="210" spans="1:7" x14ac:dyDescent="0.2">
      <c r="A210" s="8">
        <v>42125</v>
      </c>
      <c r="B210" s="9">
        <v>44950.320312999997</v>
      </c>
      <c r="C210" s="9">
        <v>45540.679687999997</v>
      </c>
      <c r="D210" s="9">
        <v>44124.589844000002</v>
      </c>
      <c r="E210" s="9">
        <v>44703.621094000002</v>
      </c>
      <c r="F210" s="9">
        <v>44703.621094000002</v>
      </c>
      <c r="G210" s="9">
        <v>3729981800</v>
      </c>
    </row>
    <row r="211" spans="1:7" x14ac:dyDescent="0.2">
      <c r="A211" s="8">
        <v>42156</v>
      </c>
      <c r="B211" s="9">
        <v>44699.558594000002</v>
      </c>
      <c r="C211" s="9">
        <v>45630.191405999998</v>
      </c>
      <c r="D211" s="9">
        <v>44139.71875</v>
      </c>
      <c r="E211" s="9">
        <v>45053.699219000002</v>
      </c>
      <c r="F211" s="9">
        <v>45053.699219000002</v>
      </c>
      <c r="G211" s="9">
        <v>4066611600</v>
      </c>
    </row>
    <row r="212" spans="1:7" x14ac:dyDescent="0.2">
      <c r="A212" s="8">
        <v>42186</v>
      </c>
      <c r="B212" s="9">
        <v>45052.890625</v>
      </c>
      <c r="C212" s="9">
        <v>45664.769530999998</v>
      </c>
      <c r="D212" s="9">
        <v>43713.71875</v>
      </c>
      <c r="E212" s="9">
        <v>44752.929687999997</v>
      </c>
      <c r="F212" s="9">
        <v>44752.929687999997</v>
      </c>
      <c r="G212" s="9">
        <v>4245777800</v>
      </c>
    </row>
    <row r="213" spans="1:7" x14ac:dyDescent="0.2">
      <c r="A213" s="8">
        <v>42217</v>
      </c>
      <c r="B213" s="9">
        <v>44737.511719000002</v>
      </c>
      <c r="C213" s="9">
        <v>45388.640625</v>
      </c>
      <c r="D213" s="9">
        <v>39256.578125</v>
      </c>
      <c r="E213" s="9">
        <v>43452.359375</v>
      </c>
      <c r="F213" s="9">
        <v>43452.359375</v>
      </c>
      <c r="G213" s="9">
        <v>4555600600</v>
      </c>
    </row>
    <row r="214" spans="1:7" x14ac:dyDescent="0.2">
      <c r="A214" s="8">
        <v>42248</v>
      </c>
      <c r="B214" s="9">
        <v>43707.019530999998</v>
      </c>
      <c r="C214" s="9">
        <v>44075.519530999998</v>
      </c>
      <c r="D214" s="9">
        <v>41791.601562999997</v>
      </c>
      <c r="E214" s="9">
        <v>42632.539062999997</v>
      </c>
      <c r="F214" s="9">
        <v>42632.539062999997</v>
      </c>
      <c r="G214" s="9">
        <v>3883811000</v>
      </c>
    </row>
    <row r="215" spans="1:7" x14ac:dyDescent="0.2">
      <c r="A215" s="8">
        <v>42278</v>
      </c>
      <c r="B215" s="9">
        <v>42627.421875</v>
      </c>
      <c r="C215" s="9">
        <v>45102.578125</v>
      </c>
      <c r="D215" s="9">
        <v>42203.820312999997</v>
      </c>
      <c r="E215" s="9">
        <v>44542.761719000002</v>
      </c>
      <c r="F215" s="9">
        <v>44542.761719000002</v>
      </c>
      <c r="G215" s="9">
        <v>4206660300</v>
      </c>
    </row>
    <row r="216" spans="1:7" x14ac:dyDescent="0.2">
      <c r="A216" s="8">
        <v>42309</v>
      </c>
      <c r="B216" s="9">
        <v>44543.839844000002</v>
      </c>
      <c r="C216" s="9">
        <v>45680.109375</v>
      </c>
      <c r="D216" s="9">
        <v>43382.128905999998</v>
      </c>
      <c r="E216" s="9">
        <v>43418.550780999998</v>
      </c>
      <c r="F216" s="9">
        <v>43418.550780999998</v>
      </c>
      <c r="G216" s="9">
        <v>4159364300</v>
      </c>
    </row>
    <row r="217" spans="1:7" x14ac:dyDescent="0.2">
      <c r="A217" s="8">
        <v>42339</v>
      </c>
      <c r="B217" s="9">
        <v>43418.550780999998</v>
      </c>
      <c r="C217" s="9">
        <v>44024.949219000002</v>
      </c>
      <c r="D217" s="9">
        <v>41514.769530999998</v>
      </c>
      <c r="E217" s="9">
        <v>42977.5</v>
      </c>
      <c r="F217" s="9">
        <v>42977.5</v>
      </c>
      <c r="G217" s="9">
        <v>4371348600</v>
      </c>
    </row>
    <row r="218" spans="1:7" x14ac:dyDescent="0.2">
      <c r="A218" s="8">
        <v>42370</v>
      </c>
      <c r="B218" s="9">
        <v>42963.898437999997</v>
      </c>
      <c r="C218" s="9">
        <v>43631.179687999997</v>
      </c>
      <c r="D218" s="9">
        <v>39924.089844000002</v>
      </c>
      <c r="E218" s="9">
        <v>43630.769530999998</v>
      </c>
      <c r="F218" s="9">
        <v>43630.769530999998</v>
      </c>
      <c r="G218" s="9">
        <v>4510659400</v>
      </c>
    </row>
    <row r="219" spans="1:7" x14ac:dyDescent="0.2">
      <c r="A219" s="8">
        <v>42401</v>
      </c>
      <c r="B219" s="9">
        <v>43639.921875</v>
      </c>
      <c r="C219" s="9">
        <v>44260.230469000002</v>
      </c>
      <c r="D219" s="9">
        <v>41757.398437999997</v>
      </c>
      <c r="E219" s="9">
        <v>43714.929687999997</v>
      </c>
      <c r="F219" s="9">
        <v>43714.929687999997</v>
      </c>
      <c r="G219" s="9">
        <v>4630783800</v>
      </c>
    </row>
    <row r="220" spans="1:7" x14ac:dyDescent="0.2">
      <c r="A220" s="8">
        <v>42430</v>
      </c>
      <c r="B220" s="9">
        <v>43717.648437999997</v>
      </c>
      <c r="C220" s="9">
        <v>46307.609375</v>
      </c>
      <c r="D220" s="9">
        <v>43715.988280999998</v>
      </c>
      <c r="E220" s="9">
        <v>45881.078125</v>
      </c>
      <c r="F220" s="9">
        <v>45881.078125</v>
      </c>
      <c r="G220" s="9">
        <v>5083317000</v>
      </c>
    </row>
    <row r="221" spans="1:7" x14ac:dyDescent="0.2">
      <c r="A221" s="8">
        <v>42461</v>
      </c>
      <c r="B221" s="9">
        <v>45877.390625</v>
      </c>
      <c r="C221" s="9">
        <v>46077.101562999997</v>
      </c>
      <c r="D221" s="9">
        <v>44708.628905999998</v>
      </c>
      <c r="E221" s="9">
        <v>45784.769530999998</v>
      </c>
      <c r="F221" s="9">
        <v>45784.769530999998</v>
      </c>
      <c r="G221" s="9">
        <v>4186899200</v>
      </c>
    </row>
    <row r="222" spans="1:7" x14ac:dyDescent="0.2">
      <c r="A222" s="8">
        <v>42491</v>
      </c>
      <c r="B222" s="9">
        <v>45785.960937999997</v>
      </c>
      <c r="C222" s="9">
        <v>46220.628905999998</v>
      </c>
      <c r="D222" s="9">
        <v>44823.210937999997</v>
      </c>
      <c r="E222" s="9">
        <v>45459.449219000002</v>
      </c>
      <c r="F222" s="9">
        <v>45459.449219000002</v>
      </c>
      <c r="G222" s="9">
        <v>4792703200</v>
      </c>
    </row>
    <row r="223" spans="1:7" x14ac:dyDescent="0.2">
      <c r="A223" s="8">
        <v>42522</v>
      </c>
      <c r="B223" s="9">
        <v>45468.539062999997</v>
      </c>
      <c r="C223" s="9">
        <v>46545.320312999997</v>
      </c>
      <c r="D223" s="9">
        <v>43902.25</v>
      </c>
      <c r="E223" s="9">
        <v>45966.488280999998</v>
      </c>
      <c r="F223" s="9">
        <v>45966.488280999998</v>
      </c>
      <c r="G223" s="9">
        <v>4815069600</v>
      </c>
    </row>
    <row r="224" spans="1:7" x14ac:dyDescent="0.2">
      <c r="A224" s="8">
        <v>42552</v>
      </c>
      <c r="B224" s="9">
        <v>45973.199219000002</v>
      </c>
      <c r="C224" s="9">
        <v>47785.289062999997</v>
      </c>
      <c r="D224" s="9">
        <v>45104.871094000002</v>
      </c>
      <c r="E224" s="9">
        <v>46660.671875</v>
      </c>
      <c r="F224" s="9">
        <v>46660.671875</v>
      </c>
      <c r="G224" s="9">
        <v>4184920700</v>
      </c>
    </row>
    <row r="225" spans="1:7" x14ac:dyDescent="0.2">
      <c r="A225" s="8">
        <v>42583</v>
      </c>
      <c r="B225" s="9">
        <v>46654.5</v>
      </c>
      <c r="C225" s="9">
        <v>48956.058594000002</v>
      </c>
      <c r="D225" s="9">
        <v>46143.808594000002</v>
      </c>
      <c r="E225" s="9">
        <v>47541.320312999997</v>
      </c>
      <c r="F225" s="9">
        <v>47541.320312999997</v>
      </c>
      <c r="G225" s="9">
        <v>4905018500</v>
      </c>
    </row>
    <row r="226" spans="1:7" x14ac:dyDescent="0.2">
      <c r="A226" s="8">
        <v>42614</v>
      </c>
      <c r="B226" s="9">
        <v>47544.039062999997</v>
      </c>
      <c r="C226" s="9">
        <v>48488.351562999997</v>
      </c>
      <c r="D226" s="9">
        <v>45679.570312999997</v>
      </c>
      <c r="E226" s="9">
        <v>47245.800780999998</v>
      </c>
      <c r="F226" s="9">
        <v>47245.800780999998</v>
      </c>
      <c r="G226" s="9">
        <v>4617769000</v>
      </c>
    </row>
    <row r="227" spans="1:7" x14ac:dyDescent="0.2">
      <c r="A227" s="8">
        <v>42644</v>
      </c>
      <c r="B227" s="9">
        <v>47250.550780999998</v>
      </c>
      <c r="C227" s="9">
        <v>48619.441405999998</v>
      </c>
      <c r="D227" s="9">
        <v>47080.019530999998</v>
      </c>
      <c r="E227" s="9">
        <v>48009.28125</v>
      </c>
      <c r="F227" s="9">
        <v>48009.28125</v>
      </c>
      <c r="G227" s="9">
        <v>3918838300</v>
      </c>
    </row>
    <row r="228" spans="1:7" x14ac:dyDescent="0.2">
      <c r="A228" s="8">
        <v>42675</v>
      </c>
      <c r="B228" s="9">
        <v>48021.289062999997</v>
      </c>
      <c r="C228" s="9">
        <v>48672.941405999998</v>
      </c>
      <c r="D228" s="9">
        <v>43998.980469000002</v>
      </c>
      <c r="E228" s="9">
        <v>45315.960937999997</v>
      </c>
      <c r="F228" s="9">
        <v>45315.960937999997</v>
      </c>
      <c r="G228" s="9">
        <v>6198713800</v>
      </c>
    </row>
    <row r="229" spans="1:7" x14ac:dyDescent="0.2">
      <c r="A229" s="8">
        <v>42705</v>
      </c>
      <c r="B229" s="9">
        <v>45314.039062999997</v>
      </c>
      <c r="C229" s="9">
        <v>47241.128905999998</v>
      </c>
      <c r="D229" s="9">
        <v>44471.839844000002</v>
      </c>
      <c r="E229" s="9">
        <v>46913.46875</v>
      </c>
      <c r="F229" s="9">
        <v>46913.46875</v>
      </c>
      <c r="G229" s="9">
        <v>3963089100</v>
      </c>
    </row>
    <row r="230" spans="1:7" x14ac:dyDescent="0.2">
      <c r="A230" s="8">
        <v>42736</v>
      </c>
      <c r="B230" s="9">
        <v>45642.800780999998</v>
      </c>
      <c r="C230" s="9">
        <v>48632.511719000002</v>
      </c>
      <c r="D230" s="9">
        <v>45314.578125</v>
      </c>
      <c r="E230" s="9">
        <v>47001.058594000002</v>
      </c>
      <c r="F230" s="9">
        <v>47001.058594000002</v>
      </c>
      <c r="G230" s="9">
        <v>3957117700</v>
      </c>
    </row>
    <row r="231" spans="1:7" x14ac:dyDescent="0.2">
      <c r="A231" s="8">
        <v>42767</v>
      </c>
      <c r="B231" s="9">
        <v>47001.96875</v>
      </c>
      <c r="C231" s="9">
        <v>48115.980469000002</v>
      </c>
      <c r="D231" s="9">
        <v>46587.929687999997</v>
      </c>
      <c r="E231" s="9">
        <v>46856.789062999997</v>
      </c>
      <c r="F231" s="9">
        <v>46856.789062999997</v>
      </c>
      <c r="G231" s="9">
        <v>3659561100</v>
      </c>
    </row>
    <row r="232" spans="1:7" x14ac:dyDescent="0.2">
      <c r="A232" s="8">
        <v>42795</v>
      </c>
      <c r="B232" s="9">
        <v>46853.671875</v>
      </c>
      <c r="C232" s="9">
        <v>49523.941405999998</v>
      </c>
      <c r="D232" s="9">
        <v>46597.578125</v>
      </c>
      <c r="E232" s="9">
        <v>48541.558594000002</v>
      </c>
      <c r="F232" s="9">
        <v>48541.558594000002</v>
      </c>
      <c r="G232" s="9">
        <v>4039192700</v>
      </c>
    </row>
    <row r="233" spans="1:7" x14ac:dyDescent="0.2">
      <c r="A233" s="8">
        <v>42826</v>
      </c>
      <c r="B233" s="9">
        <v>48549.230469000002</v>
      </c>
      <c r="C233" s="9">
        <v>50147.039062999997</v>
      </c>
      <c r="D233" s="9">
        <v>48335.980469000002</v>
      </c>
      <c r="E233" s="9">
        <v>49261.328125</v>
      </c>
      <c r="F233" s="9">
        <v>49261.328125</v>
      </c>
      <c r="G233" s="9">
        <v>2720546000</v>
      </c>
    </row>
    <row r="234" spans="1:7" x14ac:dyDescent="0.2">
      <c r="A234" s="8">
        <v>42856</v>
      </c>
      <c r="B234" s="9">
        <v>49260.121094000002</v>
      </c>
      <c r="C234" s="9">
        <v>50154.328125</v>
      </c>
      <c r="D234" s="9">
        <v>48146</v>
      </c>
      <c r="E234" s="9">
        <v>48788.441405999998</v>
      </c>
      <c r="F234" s="9">
        <v>48788.441405999998</v>
      </c>
      <c r="G234" s="9">
        <v>3589382700</v>
      </c>
    </row>
    <row r="235" spans="1:7" x14ac:dyDescent="0.2">
      <c r="A235" s="8">
        <v>42887</v>
      </c>
      <c r="B235" s="9">
        <v>48795.890625</v>
      </c>
      <c r="C235" s="9">
        <v>49901.511719000002</v>
      </c>
      <c r="D235" s="9">
        <v>48770.980469000002</v>
      </c>
      <c r="E235" s="9">
        <v>49857.488280999998</v>
      </c>
      <c r="F235" s="9">
        <v>49857.488280999998</v>
      </c>
      <c r="G235" s="9">
        <v>3600293900</v>
      </c>
    </row>
    <row r="236" spans="1:7" x14ac:dyDescent="0.2">
      <c r="A236" s="8">
        <v>42917</v>
      </c>
      <c r="B236" s="9">
        <v>49831.53125</v>
      </c>
      <c r="C236" s="9">
        <v>51772.371094000002</v>
      </c>
      <c r="D236" s="9">
        <v>49696.96875</v>
      </c>
      <c r="E236" s="9">
        <v>51011.871094000002</v>
      </c>
      <c r="F236" s="9">
        <v>51011.871094000002</v>
      </c>
      <c r="G236" s="9">
        <v>3381135900</v>
      </c>
    </row>
    <row r="237" spans="1:7" x14ac:dyDescent="0.2">
      <c r="A237" s="8">
        <v>42948</v>
      </c>
      <c r="B237" s="9">
        <v>51282.191405999998</v>
      </c>
      <c r="C237" s="9">
        <v>51722.058594000002</v>
      </c>
      <c r="D237" s="9">
        <v>50605.878905999998</v>
      </c>
      <c r="E237" s="9">
        <v>51210.480469000002</v>
      </c>
      <c r="F237" s="9">
        <v>51210.480469000002</v>
      </c>
      <c r="G237" s="9">
        <v>4064689900</v>
      </c>
    </row>
    <row r="238" spans="1:7" x14ac:dyDescent="0.2">
      <c r="A238" s="8">
        <v>42979</v>
      </c>
      <c r="B238" s="9">
        <v>51271.320312999997</v>
      </c>
      <c r="C238" s="9">
        <v>51370.820312999997</v>
      </c>
      <c r="D238" s="9">
        <v>49778.800780999998</v>
      </c>
      <c r="E238" s="9">
        <v>50346.058594000002</v>
      </c>
      <c r="F238" s="9">
        <v>50346.058594000002</v>
      </c>
      <c r="G238" s="9">
        <v>3194299000</v>
      </c>
    </row>
    <row r="239" spans="1:7" x14ac:dyDescent="0.2">
      <c r="A239" s="8">
        <v>43009</v>
      </c>
      <c r="B239" s="9">
        <v>50499.171875</v>
      </c>
      <c r="C239" s="9">
        <v>50909.480469000002</v>
      </c>
      <c r="D239" s="9">
        <v>48579.679687999997</v>
      </c>
      <c r="E239" s="9">
        <v>48625.53125</v>
      </c>
      <c r="F239" s="9">
        <v>48625.53125</v>
      </c>
      <c r="G239" s="9">
        <v>3998434200</v>
      </c>
    </row>
    <row r="240" spans="1:7" x14ac:dyDescent="0.2">
      <c r="A240" s="8">
        <v>43040</v>
      </c>
      <c r="B240" s="9">
        <v>48700.160155999998</v>
      </c>
      <c r="C240" s="9">
        <v>49276.46875</v>
      </c>
      <c r="D240" s="9">
        <v>46960.890625</v>
      </c>
      <c r="E240" s="9">
        <v>47092.441405999998</v>
      </c>
      <c r="F240" s="9">
        <v>47092.441405999998</v>
      </c>
      <c r="G240" s="9">
        <v>3708112900</v>
      </c>
    </row>
    <row r="241" spans="1:7" x14ac:dyDescent="0.2">
      <c r="A241" s="8">
        <v>43070</v>
      </c>
      <c r="B241" s="9">
        <v>47098.359375</v>
      </c>
      <c r="C241" s="9">
        <v>49388.980469000002</v>
      </c>
      <c r="D241" s="9">
        <v>46933.289062999997</v>
      </c>
      <c r="E241" s="9">
        <v>49354.421875</v>
      </c>
      <c r="F241" s="9">
        <v>49354.421875</v>
      </c>
      <c r="G241" s="9">
        <v>3542665400</v>
      </c>
    </row>
    <row r="242" spans="1:7" x14ac:dyDescent="0.2">
      <c r="A242" s="8">
        <v>43101</v>
      </c>
      <c r="B242" s="9">
        <v>49376.261719000002</v>
      </c>
      <c r="C242" s="9">
        <v>51121.230469000002</v>
      </c>
      <c r="D242" s="9">
        <v>48408.75</v>
      </c>
      <c r="E242" s="9">
        <v>50456.171875</v>
      </c>
      <c r="F242" s="9">
        <v>50456.171875</v>
      </c>
      <c r="G242" s="9">
        <v>3517766800</v>
      </c>
    </row>
    <row r="243" spans="1:7" x14ac:dyDescent="0.2">
      <c r="A243" s="8">
        <v>43132</v>
      </c>
      <c r="B243" s="9">
        <v>50425.839844000002</v>
      </c>
      <c r="C243" s="9">
        <v>50926.960937999997</v>
      </c>
      <c r="D243" s="9">
        <v>46985.808594000002</v>
      </c>
      <c r="E243" s="9">
        <v>47437.929687999997</v>
      </c>
      <c r="F243" s="9">
        <v>47437.929687999997</v>
      </c>
      <c r="G243" s="9">
        <v>3225651300</v>
      </c>
    </row>
    <row r="244" spans="1:7" x14ac:dyDescent="0.2">
      <c r="A244" s="8">
        <v>43160</v>
      </c>
      <c r="B244" s="9">
        <v>47470.671875</v>
      </c>
      <c r="C244" s="9">
        <v>48983.929687999997</v>
      </c>
      <c r="D244" s="9">
        <v>45895.101562999997</v>
      </c>
      <c r="E244" s="9">
        <v>46124.851562999997</v>
      </c>
      <c r="F244" s="9">
        <v>46124.851562999997</v>
      </c>
      <c r="G244" s="9">
        <v>4559161600</v>
      </c>
    </row>
    <row r="245" spans="1:7" x14ac:dyDescent="0.2">
      <c r="A245" s="8">
        <v>43191</v>
      </c>
      <c r="B245" s="9">
        <v>46124.851562999997</v>
      </c>
      <c r="C245" s="9">
        <v>49193.050780999998</v>
      </c>
      <c r="D245" s="9">
        <v>45785.410155999998</v>
      </c>
      <c r="E245" s="9">
        <v>48358.160155999998</v>
      </c>
      <c r="F245" s="9">
        <v>48358.160155999998</v>
      </c>
      <c r="G245" s="9">
        <v>3455218300</v>
      </c>
    </row>
    <row r="246" spans="1:7" x14ac:dyDescent="0.2">
      <c r="A246" s="8">
        <v>43221</v>
      </c>
      <c r="B246" s="9">
        <v>48318.03125</v>
      </c>
      <c r="C246" s="9">
        <v>48496.089844000002</v>
      </c>
      <c r="D246" s="9">
        <v>44429.359375</v>
      </c>
      <c r="E246" s="9">
        <v>44662.550780999998</v>
      </c>
      <c r="F246" s="9">
        <v>44662.550780999998</v>
      </c>
      <c r="G246" s="9">
        <v>3977713500</v>
      </c>
    </row>
    <row r="247" spans="1:7" x14ac:dyDescent="0.2">
      <c r="A247" s="8">
        <v>43252</v>
      </c>
      <c r="B247" s="9">
        <v>44692.789062999997</v>
      </c>
      <c r="C247" s="9">
        <v>47705.570312999997</v>
      </c>
      <c r="D247" s="9">
        <v>44531.800780999998</v>
      </c>
      <c r="E247" s="9">
        <v>47663.199219000002</v>
      </c>
      <c r="F247" s="9">
        <v>47663.199219000002</v>
      </c>
      <c r="G247" s="9">
        <v>3651544700</v>
      </c>
    </row>
    <row r="248" spans="1:7" x14ac:dyDescent="0.2">
      <c r="A248" s="8">
        <v>43282</v>
      </c>
      <c r="B248" s="9">
        <v>47684.429687999997</v>
      </c>
      <c r="C248" s="9">
        <v>50080.800780999998</v>
      </c>
      <c r="D248" s="9">
        <v>46566.289062999997</v>
      </c>
      <c r="E248" s="9">
        <v>49698.011719000002</v>
      </c>
      <c r="F248" s="9">
        <v>49698.011719000002</v>
      </c>
      <c r="G248" s="9">
        <v>3137290000</v>
      </c>
    </row>
    <row r="249" spans="1:7" x14ac:dyDescent="0.2">
      <c r="A249" s="8">
        <v>43313</v>
      </c>
      <c r="B249" s="9">
        <v>49742.058594000002</v>
      </c>
      <c r="C249" s="9">
        <v>50603.390625</v>
      </c>
      <c r="D249" s="9">
        <v>47879.078125</v>
      </c>
      <c r="E249" s="9">
        <v>49547.679687999997</v>
      </c>
      <c r="F249" s="9">
        <v>49547.679687999997</v>
      </c>
      <c r="G249" s="9">
        <v>2805024100</v>
      </c>
    </row>
    <row r="250" spans="1:7" x14ac:dyDescent="0.2">
      <c r="A250" s="8">
        <v>43344</v>
      </c>
      <c r="B250" s="9">
        <v>49574.121094000002</v>
      </c>
      <c r="C250" s="9">
        <v>49964.96875</v>
      </c>
      <c r="D250" s="9">
        <v>48198.738280999998</v>
      </c>
      <c r="E250" s="9">
        <v>49504.160155999998</v>
      </c>
      <c r="F250" s="9">
        <v>49504.160155999998</v>
      </c>
      <c r="G250" s="9">
        <v>2658646900</v>
      </c>
    </row>
    <row r="251" spans="1:7" x14ac:dyDescent="0.2">
      <c r="A251" s="8">
        <v>43374</v>
      </c>
      <c r="B251" s="9">
        <v>49547.851562999997</v>
      </c>
      <c r="C251" s="9">
        <v>50041.601562999997</v>
      </c>
      <c r="D251" s="9">
        <v>43407.488280999998</v>
      </c>
      <c r="E251" s="9">
        <v>43942.550780999998</v>
      </c>
      <c r="F251" s="9">
        <v>43942.550780999998</v>
      </c>
      <c r="G251" s="9">
        <v>3799489900</v>
      </c>
    </row>
    <row r="252" spans="1:7" x14ac:dyDescent="0.2">
      <c r="A252" s="8">
        <v>43405</v>
      </c>
      <c r="B252" s="9">
        <v>43993.351562999997</v>
      </c>
      <c r="C252" s="9">
        <v>46975.179687999997</v>
      </c>
      <c r="D252" s="9">
        <v>39271.558594000002</v>
      </c>
      <c r="E252" s="9">
        <v>41732.78125</v>
      </c>
      <c r="F252" s="9">
        <v>41732.78125</v>
      </c>
      <c r="G252" s="9">
        <v>4502699100</v>
      </c>
    </row>
    <row r="253" spans="1:7" x14ac:dyDescent="0.2">
      <c r="A253" s="8">
        <v>43435</v>
      </c>
      <c r="B253" s="9">
        <v>41976.609375</v>
      </c>
      <c r="C253" s="9">
        <v>42947.199219000002</v>
      </c>
      <c r="D253" s="9">
        <v>40278.160155999998</v>
      </c>
      <c r="E253" s="9">
        <v>41573.609375</v>
      </c>
      <c r="F253" s="9">
        <v>41573.609375</v>
      </c>
      <c r="G253" s="9">
        <v>2818977400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3"/>
  <sheetViews>
    <sheetView topLeftCell="A4" workbookViewId="0">
      <selection activeCell="G48" sqref="G48"/>
    </sheetView>
  </sheetViews>
  <sheetFormatPr baseColWidth="10" defaultColWidth="8.85546875" defaultRowHeight="15" x14ac:dyDescent="0.25"/>
  <cols>
    <col min="1" max="1" width="15" style="19" customWidth="1"/>
    <col min="2" max="2" width="26.42578125" style="19" customWidth="1"/>
    <col min="3" max="16384" width="8.85546875" style="19"/>
  </cols>
  <sheetData>
    <row r="1" spans="1:2" ht="18.75" x14ac:dyDescent="0.3">
      <c r="A1" s="18" t="s">
        <v>268</v>
      </c>
    </row>
    <row r="3" spans="1:2" x14ac:dyDescent="0.25">
      <c r="A3" s="20" t="s">
        <v>269</v>
      </c>
    </row>
    <row r="4" spans="1:2" x14ac:dyDescent="0.25">
      <c r="A4" s="21" t="s">
        <v>270</v>
      </c>
    </row>
    <row r="6" spans="1:2" x14ac:dyDescent="0.25">
      <c r="A6" s="20" t="s">
        <v>271</v>
      </c>
    </row>
    <row r="10" spans="1:2" ht="60" x14ac:dyDescent="0.25">
      <c r="A10" s="22" t="s">
        <v>272</v>
      </c>
      <c r="B10" s="23" t="s">
        <v>273</v>
      </c>
    </row>
    <row r="11" spans="1:2" ht="30" x14ac:dyDescent="0.25">
      <c r="A11" s="22" t="s">
        <v>274</v>
      </c>
      <c r="B11" s="24" t="s">
        <v>275</v>
      </c>
    </row>
    <row r="12" spans="1:2" x14ac:dyDescent="0.25">
      <c r="A12" s="22" t="s">
        <v>276</v>
      </c>
      <c r="B12" s="24" t="s">
        <v>277</v>
      </c>
    </row>
    <row r="13" spans="1:2" x14ac:dyDescent="0.25">
      <c r="A13" s="22" t="s">
        <v>278</v>
      </c>
      <c r="B13" s="24" t="s">
        <v>279</v>
      </c>
    </row>
    <row r="14" spans="1:2" x14ac:dyDescent="0.25">
      <c r="A14" s="22" t="s">
        <v>280</v>
      </c>
      <c r="B14" s="24" t="s">
        <v>279</v>
      </c>
    </row>
    <row r="15" spans="1:2" x14ac:dyDescent="0.25">
      <c r="A15" s="22" t="s">
        <v>281</v>
      </c>
      <c r="B15" s="24"/>
    </row>
    <row r="16" spans="1:2" x14ac:dyDescent="0.25">
      <c r="A16" s="22" t="s">
        <v>282</v>
      </c>
      <c r="B16" s="25"/>
    </row>
    <row r="17" spans="1:7" ht="30" x14ac:dyDescent="0.25">
      <c r="A17" s="22" t="s">
        <v>283</v>
      </c>
      <c r="B17" s="24" t="s">
        <v>284</v>
      </c>
    </row>
    <row r="18" spans="1:7" x14ac:dyDescent="0.25">
      <c r="A18" s="26" t="s">
        <v>285</v>
      </c>
      <c r="B18" s="27" t="s">
        <v>286</v>
      </c>
    </row>
    <row r="19" spans="1:7" x14ac:dyDescent="0.25">
      <c r="A19" s="28">
        <v>35803</v>
      </c>
      <c r="B19" s="29">
        <v>18.399999999999999</v>
      </c>
      <c r="C19" s="19">
        <f>MONTH(A19)</f>
        <v>1</v>
      </c>
      <c r="D19" s="19">
        <f>YEAR(A19)</f>
        <v>1998</v>
      </c>
      <c r="E19" s="19">
        <f>IF(C19=C20,0,1)</f>
        <v>0</v>
      </c>
      <c r="F19" s="19" t="b">
        <f t="shared" ref="F19:F21" si="0">IF(E19=1,D19&amp;C19)</f>
        <v>0</v>
      </c>
      <c r="G19" s="19">
        <f>B19/100/12</f>
        <v>1.5333333333333332E-2</v>
      </c>
    </row>
    <row r="20" spans="1:7" x14ac:dyDescent="0.25">
      <c r="A20" s="28">
        <v>35810</v>
      </c>
      <c r="B20" s="29">
        <v>18.690000000000001</v>
      </c>
      <c r="C20" s="19">
        <f t="shared" ref="C20:C83" si="1">MONTH(A20)</f>
        <v>1</v>
      </c>
      <c r="D20" s="19">
        <f t="shared" ref="D20:D83" si="2">YEAR(A20)</f>
        <v>1998</v>
      </c>
      <c r="E20" s="19">
        <f t="shared" ref="E20:E83" si="3">IF(C20=C21,0,1)</f>
        <v>0</v>
      </c>
      <c r="F20" s="19" t="b">
        <f t="shared" si="0"/>
        <v>0</v>
      </c>
      <c r="G20" s="19">
        <f t="shared" ref="G20:G83" si="4">B20/100/12</f>
        <v>1.5575E-2</v>
      </c>
    </row>
    <row r="21" spans="1:7" x14ac:dyDescent="0.25">
      <c r="A21" s="28">
        <v>35817</v>
      </c>
      <c r="B21" s="29">
        <v>17.37</v>
      </c>
      <c r="C21" s="19">
        <f t="shared" si="1"/>
        <v>1</v>
      </c>
      <c r="D21" s="19">
        <f t="shared" si="2"/>
        <v>1998</v>
      </c>
      <c r="E21" s="19">
        <f t="shared" si="3"/>
        <v>0</v>
      </c>
      <c r="F21" s="19" t="b">
        <f t="shared" si="0"/>
        <v>0</v>
      </c>
      <c r="G21" s="19">
        <f t="shared" si="4"/>
        <v>1.4475000000000002E-2</v>
      </c>
    </row>
    <row r="22" spans="1:7" x14ac:dyDescent="0.25">
      <c r="A22" s="28">
        <v>35824</v>
      </c>
      <c r="B22" s="29">
        <v>17.329999999999998</v>
      </c>
      <c r="C22" s="19">
        <f t="shared" si="1"/>
        <v>1</v>
      </c>
      <c r="D22" s="19">
        <f t="shared" si="2"/>
        <v>1998</v>
      </c>
      <c r="E22" s="19">
        <f t="shared" si="3"/>
        <v>1</v>
      </c>
      <c r="F22" s="19" t="str">
        <f>IF(E22=1,D22&amp;C22)</f>
        <v>19981</v>
      </c>
      <c r="G22" s="19">
        <f t="shared" si="4"/>
        <v>1.4441666666666665E-2</v>
      </c>
    </row>
    <row r="23" spans="1:7" x14ac:dyDescent="0.25">
      <c r="A23" s="28">
        <v>35830</v>
      </c>
      <c r="B23" s="29">
        <v>17.37</v>
      </c>
      <c r="C23" s="19">
        <f t="shared" si="1"/>
        <v>2</v>
      </c>
      <c r="D23" s="19">
        <f t="shared" si="2"/>
        <v>1998</v>
      </c>
      <c r="E23" s="19">
        <f t="shared" si="3"/>
        <v>0</v>
      </c>
      <c r="F23" s="19" t="b">
        <f t="shared" ref="F23:F86" si="5">IF(E23=1,D23&amp;C23)</f>
        <v>0</v>
      </c>
      <c r="G23" s="19">
        <f t="shared" si="4"/>
        <v>1.4475000000000002E-2</v>
      </c>
    </row>
    <row r="24" spans="1:7" x14ac:dyDescent="0.25">
      <c r="A24" s="28">
        <v>35838</v>
      </c>
      <c r="B24" s="29">
        <v>18.43</v>
      </c>
      <c r="C24" s="19">
        <f t="shared" si="1"/>
        <v>2</v>
      </c>
      <c r="D24" s="19">
        <f t="shared" si="2"/>
        <v>1998</v>
      </c>
      <c r="E24" s="19">
        <f t="shared" si="3"/>
        <v>0</v>
      </c>
      <c r="F24" s="19" t="b">
        <f t="shared" si="5"/>
        <v>0</v>
      </c>
      <c r="G24" s="19">
        <f t="shared" si="4"/>
        <v>1.5358333333333333E-2</v>
      </c>
    </row>
    <row r="25" spans="1:7" x14ac:dyDescent="0.25">
      <c r="A25" s="28">
        <v>35845</v>
      </c>
      <c r="B25" s="29">
        <v>19.079999999999998</v>
      </c>
      <c r="C25" s="19">
        <f t="shared" si="1"/>
        <v>2</v>
      </c>
      <c r="D25" s="19">
        <f t="shared" si="2"/>
        <v>1998</v>
      </c>
      <c r="E25" s="19">
        <f t="shared" si="3"/>
        <v>0</v>
      </c>
      <c r="F25" s="19" t="b">
        <f t="shared" si="5"/>
        <v>0</v>
      </c>
      <c r="G25" s="19">
        <f t="shared" si="4"/>
        <v>1.5899999999999997E-2</v>
      </c>
    </row>
    <row r="26" spans="1:7" x14ac:dyDescent="0.25">
      <c r="A26" s="28">
        <v>35852</v>
      </c>
      <c r="B26" s="29">
        <v>20.059999999999999</v>
      </c>
      <c r="C26" s="19">
        <f t="shared" si="1"/>
        <v>2</v>
      </c>
      <c r="D26" s="19">
        <f t="shared" si="2"/>
        <v>1998</v>
      </c>
      <c r="E26" s="19">
        <f t="shared" si="3"/>
        <v>1</v>
      </c>
      <c r="F26" s="19" t="str">
        <f t="shared" si="5"/>
        <v>19982</v>
      </c>
      <c r="G26" s="19">
        <f t="shared" si="4"/>
        <v>1.6716666666666668E-2</v>
      </c>
    </row>
    <row r="27" spans="1:7" x14ac:dyDescent="0.25">
      <c r="A27" s="28">
        <v>35859</v>
      </c>
      <c r="B27" s="29">
        <v>18.95</v>
      </c>
      <c r="C27" s="19">
        <f t="shared" si="1"/>
        <v>3</v>
      </c>
      <c r="D27" s="19">
        <f t="shared" si="2"/>
        <v>1998</v>
      </c>
      <c r="E27" s="19">
        <f t="shared" si="3"/>
        <v>0</v>
      </c>
      <c r="F27" s="19" t="b">
        <f t="shared" si="5"/>
        <v>0</v>
      </c>
      <c r="G27" s="19">
        <f t="shared" si="4"/>
        <v>1.5791666666666666E-2</v>
      </c>
    </row>
    <row r="28" spans="1:7" x14ac:dyDescent="0.25">
      <c r="A28" s="28">
        <v>35866</v>
      </c>
      <c r="B28" s="29">
        <v>19.07</v>
      </c>
      <c r="C28" s="19">
        <f t="shared" si="1"/>
        <v>3</v>
      </c>
      <c r="D28" s="19">
        <f t="shared" si="2"/>
        <v>1998</v>
      </c>
      <c r="E28" s="19">
        <f t="shared" si="3"/>
        <v>0</v>
      </c>
      <c r="F28" s="19" t="b">
        <f t="shared" si="5"/>
        <v>0</v>
      </c>
      <c r="G28" s="19">
        <f t="shared" si="4"/>
        <v>1.5891666666666669E-2</v>
      </c>
    </row>
    <row r="29" spans="1:7" x14ac:dyDescent="0.25">
      <c r="A29" s="28">
        <v>35873</v>
      </c>
      <c r="B29" s="29">
        <v>21.52</v>
      </c>
      <c r="C29" s="19">
        <f t="shared" si="1"/>
        <v>3</v>
      </c>
      <c r="D29" s="19">
        <f t="shared" si="2"/>
        <v>1998</v>
      </c>
      <c r="E29" s="19">
        <f t="shared" si="3"/>
        <v>0</v>
      </c>
      <c r="F29" s="19" t="b">
        <f t="shared" si="5"/>
        <v>0</v>
      </c>
      <c r="G29" s="19">
        <f t="shared" si="4"/>
        <v>1.7933333333333332E-2</v>
      </c>
    </row>
    <row r="30" spans="1:7" x14ac:dyDescent="0.25">
      <c r="A30" s="28">
        <v>35880</v>
      </c>
      <c r="B30" s="29">
        <v>19.850000000000001</v>
      </c>
      <c r="C30" s="19">
        <f t="shared" si="1"/>
        <v>3</v>
      </c>
      <c r="D30" s="19">
        <f t="shared" si="2"/>
        <v>1998</v>
      </c>
      <c r="E30" s="19">
        <f t="shared" si="3"/>
        <v>1</v>
      </c>
      <c r="F30" s="19" t="str">
        <f t="shared" si="5"/>
        <v>19983</v>
      </c>
      <c r="G30" s="19">
        <f t="shared" si="4"/>
        <v>1.6541666666666666E-2</v>
      </c>
    </row>
    <row r="31" spans="1:7" x14ac:dyDescent="0.25">
      <c r="A31" s="28">
        <v>35887</v>
      </c>
      <c r="B31" s="29">
        <v>19.7</v>
      </c>
      <c r="C31" s="19">
        <f t="shared" si="1"/>
        <v>4</v>
      </c>
      <c r="D31" s="19">
        <f t="shared" si="2"/>
        <v>1998</v>
      </c>
      <c r="E31" s="19">
        <f t="shared" si="3"/>
        <v>0</v>
      </c>
      <c r="F31" s="19" t="b">
        <f t="shared" si="5"/>
        <v>0</v>
      </c>
      <c r="G31" s="19">
        <f t="shared" si="4"/>
        <v>1.6416666666666666E-2</v>
      </c>
    </row>
    <row r="32" spans="1:7" x14ac:dyDescent="0.25">
      <c r="A32" s="28">
        <v>35893</v>
      </c>
      <c r="B32" s="29">
        <v>19.73</v>
      </c>
      <c r="C32" s="19">
        <f t="shared" si="1"/>
        <v>4</v>
      </c>
      <c r="D32" s="19">
        <f t="shared" si="2"/>
        <v>1998</v>
      </c>
      <c r="E32" s="19">
        <f t="shared" si="3"/>
        <v>0</v>
      </c>
      <c r="F32" s="19" t="b">
        <f t="shared" si="5"/>
        <v>0</v>
      </c>
      <c r="G32" s="19">
        <f t="shared" si="4"/>
        <v>1.6441666666666667E-2</v>
      </c>
    </row>
    <row r="33" spans="1:7" x14ac:dyDescent="0.25">
      <c r="A33" s="28">
        <v>35901</v>
      </c>
      <c r="B33" s="29">
        <v>19.5</v>
      </c>
      <c r="C33" s="19">
        <f t="shared" si="1"/>
        <v>4</v>
      </c>
      <c r="D33" s="19">
        <f t="shared" si="2"/>
        <v>1998</v>
      </c>
      <c r="E33" s="19">
        <f t="shared" si="3"/>
        <v>0</v>
      </c>
      <c r="F33" s="19" t="b">
        <f t="shared" si="5"/>
        <v>0</v>
      </c>
      <c r="G33" s="19">
        <f t="shared" si="4"/>
        <v>1.6250000000000001E-2</v>
      </c>
    </row>
    <row r="34" spans="1:7" x14ac:dyDescent="0.25">
      <c r="A34" s="28">
        <v>35908</v>
      </c>
      <c r="B34" s="29">
        <v>18.149999999999999</v>
      </c>
      <c r="C34" s="19">
        <f t="shared" si="1"/>
        <v>4</v>
      </c>
      <c r="D34" s="19">
        <f t="shared" si="2"/>
        <v>1998</v>
      </c>
      <c r="E34" s="19">
        <f t="shared" si="3"/>
        <v>0</v>
      </c>
      <c r="F34" s="19" t="b">
        <f t="shared" si="5"/>
        <v>0</v>
      </c>
      <c r="G34" s="19">
        <f t="shared" si="4"/>
        <v>1.5125E-2</v>
      </c>
    </row>
    <row r="35" spans="1:7" x14ac:dyDescent="0.25">
      <c r="A35" s="28">
        <v>35915</v>
      </c>
      <c r="B35" s="29">
        <v>18.079999999999998</v>
      </c>
      <c r="C35" s="19">
        <f t="shared" si="1"/>
        <v>4</v>
      </c>
      <c r="D35" s="19">
        <f t="shared" si="2"/>
        <v>1998</v>
      </c>
      <c r="E35" s="19">
        <f t="shared" si="3"/>
        <v>1</v>
      </c>
      <c r="F35" s="19" t="str">
        <f t="shared" si="5"/>
        <v>19984</v>
      </c>
      <c r="G35" s="19">
        <f t="shared" si="4"/>
        <v>1.5066666666666666E-2</v>
      </c>
    </row>
    <row r="36" spans="1:7" x14ac:dyDescent="0.25">
      <c r="A36" s="28">
        <v>35922</v>
      </c>
      <c r="B36" s="29">
        <v>17.38</v>
      </c>
      <c r="C36" s="19">
        <f t="shared" si="1"/>
        <v>5</v>
      </c>
      <c r="D36" s="19">
        <f t="shared" si="2"/>
        <v>1998</v>
      </c>
      <c r="E36" s="19">
        <f t="shared" si="3"/>
        <v>0</v>
      </c>
      <c r="F36" s="19" t="b">
        <f t="shared" si="5"/>
        <v>0</v>
      </c>
      <c r="G36" s="19">
        <f t="shared" si="4"/>
        <v>1.4483333333333332E-2</v>
      </c>
    </row>
    <row r="37" spans="1:7" x14ac:dyDescent="0.25">
      <c r="A37" s="28">
        <v>35929</v>
      </c>
      <c r="B37" s="29">
        <v>17.41</v>
      </c>
      <c r="C37" s="19">
        <f t="shared" si="1"/>
        <v>5</v>
      </c>
      <c r="D37" s="19">
        <f t="shared" si="2"/>
        <v>1998</v>
      </c>
      <c r="E37" s="19">
        <f t="shared" si="3"/>
        <v>0</v>
      </c>
      <c r="F37" s="19" t="b">
        <f t="shared" si="5"/>
        <v>0</v>
      </c>
      <c r="G37" s="19">
        <f t="shared" si="4"/>
        <v>1.4508333333333333E-2</v>
      </c>
    </row>
    <row r="38" spans="1:7" x14ac:dyDescent="0.25">
      <c r="A38" s="28">
        <v>35936</v>
      </c>
      <c r="B38" s="29">
        <v>17.690000000000001</v>
      </c>
      <c r="C38" s="19">
        <f t="shared" si="1"/>
        <v>5</v>
      </c>
      <c r="D38" s="19">
        <f t="shared" si="2"/>
        <v>1998</v>
      </c>
      <c r="E38" s="19">
        <f t="shared" si="3"/>
        <v>0</v>
      </c>
      <c r="F38" s="19" t="b">
        <f t="shared" si="5"/>
        <v>0</v>
      </c>
      <c r="G38" s="19">
        <f t="shared" si="4"/>
        <v>1.4741666666666667E-2</v>
      </c>
    </row>
    <row r="39" spans="1:7" x14ac:dyDescent="0.25">
      <c r="A39" s="28">
        <v>35943</v>
      </c>
      <c r="B39" s="29">
        <v>19.149999999999999</v>
      </c>
      <c r="C39" s="19">
        <f t="shared" si="1"/>
        <v>5</v>
      </c>
      <c r="D39" s="19">
        <f t="shared" si="2"/>
        <v>1998</v>
      </c>
      <c r="E39" s="19">
        <f t="shared" si="3"/>
        <v>1</v>
      </c>
      <c r="F39" s="19" t="str">
        <f t="shared" si="5"/>
        <v>19985</v>
      </c>
      <c r="G39" s="19">
        <f t="shared" si="4"/>
        <v>1.5958333333333331E-2</v>
      </c>
    </row>
    <row r="40" spans="1:7" x14ac:dyDescent="0.25">
      <c r="A40" s="28">
        <v>35950</v>
      </c>
      <c r="B40" s="29">
        <v>19.22</v>
      </c>
      <c r="C40" s="19">
        <f t="shared" si="1"/>
        <v>6</v>
      </c>
      <c r="D40" s="19">
        <f t="shared" si="2"/>
        <v>1998</v>
      </c>
      <c r="E40" s="19">
        <f t="shared" si="3"/>
        <v>0</v>
      </c>
      <c r="F40" s="19" t="b">
        <f t="shared" si="5"/>
        <v>0</v>
      </c>
      <c r="G40" s="19">
        <f t="shared" si="4"/>
        <v>1.6016666666666665E-2</v>
      </c>
    </row>
    <row r="41" spans="1:7" x14ac:dyDescent="0.25">
      <c r="A41" s="28">
        <v>35957</v>
      </c>
      <c r="B41" s="29">
        <v>19.13</v>
      </c>
      <c r="C41" s="19">
        <f t="shared" si="1"/>
        <v>6</v>
      </c>
      <c r="D41" s="19">
        <f t="shared" si="2"/>
        <v>1998</v>
      </c>
      <c r="E41" s="19">
        <f t="shared" si="3"/>
        <v>0</v>
      </c>
      <c r="F41" s="19" t="b">
        <f t="shared" si="5"/>
        <v>0</v>
      </c>
      <c r="G41" s="19">
        <f t="shared" si="4"/>
        <v>1.5941666666666666E-2</v>
      </c>
    </row>
    <row r="42" spans="1:7" x14ac:dyDescent="0.25">
      <c r="A42" s="28">
        <v>35964</v>
      </c>
      <c r="B42" s="29">
        <v>20.16</v>
      </c>
      <c r="C42" s="19">
        <f t="shared" si="1"/>
        <v>6</v>
      </c>
      <c r="D42" s="19">
        <f t="shared" si="2"/>
        <v>1998</v>
      </c>
      <c r="E42" s="19">
        <f t="shared" si="3"/>
        <v>0</v>
      </c>
      <c r="F42" s="19" t="b">
        <f t="shared" si="5"/>
        <v>0</v>
      </c>
      <c r="G42" s="19">
        <f t="shared" si="4"/>
        <v>1.6799999999999999E-2</v>
      </c>
    </row>
    <row r="43" spans="1:7" x14ac:dyDescent="0.25">
      <c r="A43" s="28">
        <v>35971</v>
      </c>
      <c r="B43" s="29">
        <v>19.5</v>
      </c>
      <c r="C43" s="19">
        <f t="shared" si="1"/>
        <v>6</v>
      </c>
      <c r="D43" s="19">
        <f t="shared" si="2"/>
        <v>1998</v>
      </c>
      <c r="E43" s="19">
        <f t="shared" si="3"/>
        <v>1</v>
      </c>
      <c r="F43" s="19" t="str">
        <f t="shared" si="5"/>
        <v>19986</v>
      </c>
      <c r="G43" s="19">
        <f t="shared" si="4"/>
        <v>1.6250000000000001E-2</v>
      </c>
    </row>
    <row r="44" spans="1:7" x14ac:dyDescent="0.25">
      <c r="A44" s="28">
        <v>35978</v>
      </c>
      <c r="B44" s="29">
        <v>20.190000000000001</v>
      </c>
      <c r="C44" s="19">
        <f t="shared" si="1"/>
        <v>7</v>
      </c>
      <c r="D44" s="19">
        <f t="shared" si="2"/>
        <v>1998</v>
      </c>
      <c r="E44" s="19">
        <f t="shared" si="3"/>
        <v>0</v>
      </c>
      <c r="F44" s="19" t="b">
        <f t="shared" si="5"/>
        <v>0</v>
      </c>
      <c r="G44" s="19">
        <f t="shared" si="4"/>
        <v>1.6825000000000003E-2</v>
      </c>
    </row>
    <row r="45" spans="1:7" x14ac:dyDescent="0.25">
      <c r="A45" s="28">
        <v>35985</v>
      </c>
      <c r="B45" s="29">
        <v>20.309999999999999</v>
      </c>
      <c r="C45" s="19">
        <f t="shared" si="1"/>
        <v>7</v>
      </c>
      <c r="D45" s="19">
        <f t="shared" si="2"/>
        <v>1998</v>
      </c>
      <c r="E45" s="19">
        <f t="shared" si="3"/>
        <v>0</v>
      </c>
      <c r="F45" s="19" t="b">
        <f t="shared" si="5"/>
        <v>0</v>
      </c>
      <c r="G45" s="19">
        <f t="shared" si="4"/>
        <v>1.6924999999999999E-2</v>
      </c>
    </row>
    <row r="46" spans="1:7" x14ac:dyDescent="0.25">
      <c r="A46" s="28">
        <v>35992</v>
      </c>
      <c r="B46" s="29">
        <v>19.920000000000002</v>
      </c>
      <c r="C46" s="19">
        <f t="shared" si="1"/>
        <v>7</v>
      </c>
      <c r="D46" s="19">
        <f t="shared" si="2"/>
        <v>1998</v>
      </c>
      <c r="E46" s="19">
        <f t="shared" si="3"/>
        <v>0</v>
      </c>
      <c r="F46" s="19" t="b">
        <f t="shared" si="5"/>
        <v>0</v>
      </c>
      <c r="G46" s="19">
        <f t="shared" si="4"/>
        <v>1.66E-2</v>
      </c>
    </row>
    <row r="47" spans="1:7" x14ac:dyDescent="0.25">
      <c r="A47" s="28">
        <v>35999</v>
      </c>
      <c r="B47" s="29">
        <v>19.989999999999998</v>
      </c>
      <c r="C47" s="19">
        <f t="shared" si="1"/>
        <v>7</v>
      </c>
      <c r="D47" s="19">
        <f t="shared" si="2"/>
        <v>1998</v>
      </c>
      <c r="E47" s="19">
        <f t="shared" si="3"/>
        <v>0</v>
      </c>
      <c r="F47" s="19" t="b">
        <f t="shared" si="5"/>
        <v>0</v>
      </c>
      <c r="G47" s="19">
        <f t="shared" si="4"/>
        <v>1.6658333333333334E-2</v>
      </c>
    </row>
    <row r="48" spans="1:7" x14ac:dyDescent="0.25">
      <c r="A48" s="28">
        <v>36006</v>
      </c>
      <c r="B48" s="29">
        <v>20.010000000000002</v>
      </c>
      <c r="C48" s="19">
        <f t="shared" si="1"/>
        <v>7</v>
      </c>
      <c r="D48" s="19">
        <f t="shared" si="2"/>
        <v>1998</v>
      </c>
      <c r="E48" s="19">
        <f t="shared" si="3"/>
        <v>1</v>
      </c>
      <c r="F48" s="19" t="str">
        <f t="shared" si="5"/>
        <v>19987</v>
      </c>
      <c r="G48" s="19">
        <f t="shared" si="4"/>
        <v>1.6675000000000002E-2</v>
      </c>
    </row>
    <row r="49" spans="1:7" x14ac:dyDescent="0.25">
      <c r="A49" s="28">
        <v>36013</v>
      </c>
      <c r="B49" s="29">
        <v>19.89</v>
      </c>
      <c r="C49" s="19">
        <f t="shared" si="1"/>
        <v>8</v>
      </c>
      <c r="D49" s="19">
        <f t="shared" si="2"/>
        <v>1998</v>
      </c>
      <c r="E49" s="19">
        <f t="shared" si="3"/>
        <v>0</v>
      </c>
      <c r="F49" s="19" t="b">
        <f t="shared" si="5"/>
        <v>0</v>
      </c>
      <c r="G49" s="19">
        <f t="shared" si="4"/>
        <v>1.6574999999999999E-2</v>
      </c>
    </row>
    <row r="50" spans="1:7" x14ac:dyDescent="0.25">
      <c r="A50" s="28">
        <v>36020</v>
      </c>
      <c r="B50" s="29">
        <v>21.49</v>
      </c>
      <c r="C50" s="19">
        <f t="shared" si="1"/>
        <v>8</v>
      </c>
      <c r="D50" s="19">
        <f t="shared" si="2"/>
        <v>1998</v>
      </c>
      <c r="E50" s="19">
        <f t="shared" si="3"/>
        <v>0</v>
      </c>
      <c r="F50" s="19" t="b">
        <f t="shared" si="5"/>
        <v>0</v>
      </c>
      <c r="G50" s="19">
        <f t="shared" si="4"/>
        <v>1.7908333333333332E-2</v>
      </c>
    </row>
    <row r="51" spans="1:7" x14ac:dyDescent="0.25">
      <c r="A51" s="28">
        <v>36027</v>
      </c>
      <c r="B51" s="29">
        <v>22</v>
      </c>
      <c r="C51" s="19">
        <f t="shared" si="1"/>
        <v>8</v>
      </c>
      <c r="D51" s="19">
        <f t="shared" si="2"/>
        <v>1998</v>
      </c>
      <c r="E51" s="19">
        <f t="shared" si="3"/>
        <v>0</v>
      </c>
      <c r="F51" s="19" t="b">
        <f t="shared" si="5"/>
        <v>0</v>
      </c>
      <c r="G51" s="19">
        <f t="shared" si="4"/>
        <v>1.8333333333333333E-2</v>
      </c>
    </row>
    <row r="52" spans="1:7" x14ac:dyDescent="0.25">
      <c r="A52" s="28">
        <v>36034</v>
      </c>
      <c r="B52" s="29">
        <v>27.16</v>
      </c>
      <c r="C52" s="19">
        <f t="shared" si="1"/>
        <v>8</v>
      </c>
      <c r="D52" s="19">
        <f t="shared" si="2"/>
        <v>1998</v>
      </c>
      <c r="E52" s="19">
        <f t="shared" si="3"/>
        <v>1</v>
      </c>
      <c r="F52" s="19" t="str">
        <f t="shared" si="5"/>
        <v>19988</v>
      </c>
      <c r="G52" s="19">
        <f t="shared" si="4"/>
        <v>2.2633333333333335E-2</v>
      </c>
    </row>
    <row r="53" spans="1:7" x14ac:dyDescent="0.25">
      <c r="A53" s="28">
        <v>36041</v>
      </c>
      <c r="B53" s="29" t="s">
        <v>287</v>
      </c>
      <c r="C53" s="19">
        <f t="shared" si="1"/>
        <v>9</v>
      </c>
      <c r="D53" s="19">
        <f t="shared" si="2"/>
        <v>1998</v>
      </c>
      <c r="E53" s="19">
        <f t="shared" si="3"/>
        <v>0</v>
      </c>
      <c r="F53" s="19" t="b">
        <f t="shared" si="5"/>
        <v>0</v>
      </c>
      <c r="G53" s="19" t="e">
        <f t="shared" si="4"/>
        <v>#VALUE!</v>
      </c>
    </row>
    <row r="54" spans="1:7" x14ac:dyDescent="0.25">
      <c r="A54" s="28">
        <v>36048</v>
      </c>
      <c r="B54" s="29">
        <v>36.94</v>
      </c>
      <c r="C54" s="19">
        <f t="shared" si="1"/>
        <v>9</v>
      </c>
      <c r="D54" s="19">
        <f t="shared" si="2"/>
        <v>1998</v>
      </c>
      <c r="E54" s="19">
        <f t="shared" si="3"/>
        <v>0</v>
      </c>
      <c r="F54" s="19" t="b">
        <f t="shared" si="5"/>
        <v>0</v>
      </c>
      <c r="G54" s="19">
        <f t="shared" si="4"/>
        <v>3.0783333333333329E-2</v>
      </c>
    </row>
    <row r="55" spans="1:7" x14ac:dyDescent="0.25">
      <c r="A55" s="28">
        <v>36055</v>
      </c>
      <c r="B55" s="29">
        <v>47.86</v>
      </c>
      <c r="C55" s="19">
        <f t="shared" si="1"/>
        <v>9</v>
      </c>
      <c r="D55" s="19">
        <f t="shared" si="2"/>
        <v>1998</v>
      </c>
      <c r="E55" s="19">
        <f t="shared" si="3"/>
        <v>0</v>
      </c>
      <c r="F55" s="19" t="b">
        <f t="shared" si="5"/>
        <v>0</v>
      </c>
      <c r="G55" s="19">
        <f t="shared" si="4"/>
        <v>3.9883333333333333E-2</v>
      </c>
    </row>
    <row r="56" spans="1:7" x14ac:dyDescent="0.25">
      <c r="A56" s="28">
        <v>36062</v>
      </c>
      <c r="B56" s="29">
        <v>37.6</v>
      </c>
      <c r="C56" s="19">
        <f t="shared" si="1"/>
        <v>9</v>
      </c>
      <c r="D56" s="19">
        <f t="shared" si="2"/>
        <v>1998</v>
      </c>
      <c r="E56" s="19">
        <f t="shared" si="3"/>
        <v>1</v>
      </c>
      <c r="F56" s="19" t="str">
        <f t="shared" si="5"/>
        <v>19989</v>
      </c>
      <c r="G56" s="19">
        <f t="shared" si="4"/>
        <v>3.1333333333333331E-2</v>
      </c>
    </row>
    <row r="57" spans="1:7" x14ac:dyDescent="0.25">
      <c r="A57" s="28">
        <v>36069</v>
      </c>
      <c r="B57" s="29">
        <v>34.450000000000003</v>
      </c>
      <c r="C57" s="19">
        <f t="shared" si="1"/>
        <v>10</v>
      </c>
      <c r="D57" s="19">
        <f t="shared" si="2"/>
        <v>1998</v>
      </c>
      <c r="E57" s="19">
        <f t="shared" si="3"/>
        <v>0</v>
      </c>
      <c r="F57" s="19" t="b">
        <f t="shared" si="5"/>
        <v>0</v>
      </c>
      <c r="G57" s="19">
        <f t="shared" si="4"/>
        <v>2.8708333333333336E-2</v>
      </c>
    </row>
    <row r="58" spans="1:7" x14ac:dyDescent="0.25">
      <c r="A58" s="28">
        <v>36076</v>
      </c>
      <c r="B58" s="29">
        <v>36.770000000000003</v>
      </c>
      <c r="C58" s="19">
        <f t="shared" si="1"/>
        <v>10</v>
      </c>
      <c r="D58" s="19">
        <f t="shared" si="2"/>
        <v>1998</v>
      </c>
      <c r="E58" s="19">
        <f t="shared" si="3"/>
        <v>0</v>
      </c>
      <c r="F58" s="19" t="b">
        <f t="shared" si="5"/>
        <v>0</v>
      </c>
      <c r="G58" s="19">
        <f t="shared" si="4"/>
        <v>3.0641666666666668E-2</v>
      </c>
    </row>
    <row r="59" spans="1:7" x14ac:dyDescent="0.25">
      <c r="A59" s="28">
        <v>36083</v>
      </c>
      <c r="B59" s="29">
        <v>36.549999999999997</v>
      </c>
      <c r="C59" s="19">
        <f t="shared" si="1"/>
        <v>10</v>
      </c>
      <c r="D59" s="19">
        <f t="shared" si="2"/>
        <v>1998</v>
      </c>
      <c r="E59" s="19">
        <f t="shared" si="3"/>
        <v>0</v>
      </c>
      <c r="F59" s="19" t="b">
        <f t="shared" si="5"/>
        <v>0</v>
      </c>
      <c r="G59" s="19">
        <f t="shared" si="4"/>
        <v>3.0458333333333334E-2</v>
      </c>
    </row>
    <row r="60" spans="1:7" x14ac:dyDescent="0.25">
      <c r="A60" s="28">
        <v>36090</v>
      </c>
      <c r="B60" s="29">
        <v>33.42</v>
      </c>
      <c r="C60" s="19">
        <f t="shared" si="1"/>
        <v>10</v>
      </c>
      <c r="D60" s="19">
        <f t="shared" si="2"/>
        <v>1998</v>
      </c>
      <c r="E60" s="19">
        <f t="shared" si="3"/>
        <v>0</v>
      </c>
      <c r="F60" s="19" t="b">
        <f t="shared" si="5"/>
        <v>0</v>
      </c>
      <c r="G60" s="19">
        <f t="shared" si="4"/>
        <v>2.785E-2</v>
      </c>
    </row>
    <row r="61" spans="1:7" x14ac:dyDescent="0.25">
      <c r="A61" s="28">
        <v>36097</v>
      </c>
      <c r="B61" s="29">
        <v>33.130000000000003</v>
      </c>
      <c r="C61" s="19">
        <f t="shared" si="1"/>
        <v>10</v>
      </c>
      <c r="D61" s="19">
        <f t="shared" si="2"/>
        <v>1998</v>
      </c>
      <c r="E61" s="19">
        <f t="shared" si="3"/>
        <v>1</v>
      </c>
      <c r="F61" s="19" t="str">
        <f t="shared" si="5"/>
        <v>199810</v>
      </c>
      <c r="G61" s="19">
        <f t="shared" si="4"/>
        <v>2.7608333333333335E-2</v>
      </c>
    </row>
    <row r="62" spans="1:7" x14ac:dyDescent="0.25">
      <c r="A62" s="28">
        <v>36104</v>
      </c>
      <c r="B62" s="29">
        <v>32.17</v>
      </c>
      <c r="C62" s="19">
        <f t="shared" si="1"/>
        <v>11</v>
      </c>
      <c r="D62" s="19">
        <f t="shared" si="2"/>
        <v>1998</v>
      </c>
      <c r="E62" s="19">
        <f t="shared" si="3"/>
        <v>0</v>
      </c>
      <c r="F62" s="19" t="b">
        <f t="shared" si="5"/>
        <v>0</v>
      </c>
      <c r="G62" s="19">
        <f t="shared" si="4"/>
        <v>2.6808333333333337E-2</v>
      </c>
    </row>
    <row r="63" spans="1:7" x14ac:dyDescent="0.25">
      <c r="A63" s="28">
        <v>36111</v>
      </c>
      <c r="B63" s="29">
        <v>32</v>
      </c>
      <c r="C63" s="19">
        <f t="shared" si="1"/>
        <v>11</v>
      </c>
      <c r="D63" s="19">
        <f t="shared" si="2"/>
        <v>1998</v>
      </c>
      <c r="E63" s="19">
        <f t="shared" si="3"/>
        <v>0</v>
      </c>
      <c r="F63" s="19" t="b">
        <f t="shared" si="5"/>
        <v>0</v>
      </c>
      <c r="G63" s="19">
        <f t="shared" si="4"/>
        <v>2.6666666666666668E-2</v>
      </c>
    </row>
    <row r="64" spans="1:7" x14ac:dyDescent="0.25">
      <c r="A64" s="28">
        <v>36118</v>
      </c>
      <c r="B64" s="29">
        <v>32.03</v>
      </c>
      <c r="C64" s="19">
        <f t="shared" si="1"/>
        <v>11</v>
      </c>
      <c r="D64" s="19">
        <f t="shared" si="2"/>
        <v>1998</v>
      </c>
      <c r="E64" s="19">
        <f t="shared" si="3"/>
        <v>0</v>
      </c>
      <c r="F64" s="19" t="b">
        <f t="shared" si="5"/>
        <v>0</v>
      </c>
      <c r="G64" s="19">
        <f t="shared" si="4"/>
        <v>2.6691666666666669E-2</v>
      </c>
    </row>
    <row r="65" spans="1:7" x14ac:dyDescent="0.25">
      <c r="A65" s="28">
        <v>36125</v>
      </c>
      <c r="B65" s="29">
        <v>32.29</v>
      </c>
      <c r="C65" s="19">
        <f t="shared" si="1"/>
        <v>11</v>
      </c>
      <c r="D65" s="19">
        <f t="shared" si="2"/>
        <v>1998</v>
      </c>
      <c r="E65" s="19">
        <f t="shared" si="3"/>
        <v>1</v>
      </c>
      <c r="F65" s="19" t="str">
        <f t="shared" si="5"/>
        <v>199811</v>
      </c>
      <c r="G65" s="19">
        <f t="shared" si="4"/>
        <v>2.6908333333333329E-2</v>
      </c>
    </row>
    <row r="66" spans="1:7" x14ac:dyDescent="0.25">
      <c r="A66" s="28">
        <v>36132</v>
      </c>
      <c r="B66" s="29">
        <v>36.229999999999997</v>
      </c>
      <c r="C66" s="19">
        <f t="shared" si="1"/>
        <v>12</v>
      </c>
      <c r="D66" s="19">
        <f t="shared" si="2"/>
        <v>1998</v>
      </c>
      <c r="E66" s="19">
        <f t="shared" si="3"/>
        <v>0</v>
      </c>
      <c r="F66" s="19" t="b">
        <f t="shared" si="5"/>
        <v>0</v>
      </c>
      <c r="G66" s="19">
        <f t="shared" si="4"/>
        <v>3.0191666666666662E-2</v>
      </c>
    </row>
    <row r="67" spans="1:7" x14ac:dyDescent="0.25">
      <c r="A67" s="28">
        <v>36139</v>
      </c>
      <c r="B67" s="29">
        <v>34.94</v>
      </c>
      <c r="C67" s="19">
        <f t="shared" si="1"/>
        <v>12</v>
      </c>
      <c r="D67" s="19">
        <f t="shared" si="2"/>
        <v>1998</v>
      </c>
      <c r="E67" s="19">
        <f t="shared" si="3"/>
        <v>0</v>
      </c>
      <c r="F67" s="19" t="b">
        <f t="shared" si="5"/>
        <v>0</v>
      </c>
      <c r="G67" s="19">
        <f t="shared" si="4"/>
        <v>2.9116666666666666E-2</v>
      </c>
    </row>
    <row r="68" spans="1:7" x14ac:dyDescent="0.25">
      <c r="A68" s="28">
        <v>36146</v>
      </c>
      <c r="B68" s="29">
        <v>33.99</v>
      </c>
      <c r="C68" s="19">
        <f t="shared" si="1"/>
        <v>12</v>
      </c>
      <c r="D68" s="19">
        <f t="shared" si="2"/>
        <v>1998</v>
      </c>
      <c r="E68" s="19">
        <f t="shared" si="3"/>
        <v>0</v>
      </c>
      <c r="F68" s="19" t="b">
        <f t="shared" si="5"/>
        <v>0</v>
      </c>
      <c r="G68" s="19">
        <f t="shared" si="4"/>
        <v>2.8325000000000003E-2</v>
      </c>
    </row>
    <row r="69" spans="1:7" x14ac:dyDescent="0.25">
      <c r="A69" s="28">
        <v>36153</v>
      </c>
      <c r="B69" s="29">
        <v>31.92</v>
      </c>
      <c r="C69" s="19">
        <f t="shared" si="1"/>
        <v>12</v>
      </c>
      <c r="D69" s="19">
        <f t="shared" si="2"/>
        <v>1998</v>
      </c>
      <c r="E69" s="19">
        <f t="shared" si="3"/>
        <v>0</v>
      </c>
      <c r="F69" s="19" t="b">
        <f t="shared" si="5"/>
        <v>0</v>
      </c>
      <c r="G69" s="19">
        <f t="shared" si="4"/>
        <v>2.6600000000000002E-2</v>
      </c>
    </row>
    <row r="70" spans="1:7" x14ac:dyDescent="0.25">
      <c r="A70" s="28">
        <v>36160</v>
      </c>
      <c r="B70" s="29">
        <v>31.2</v>
      </c>
      <c r="C70" s="19">
        <f t="shared" si="1"/>
        <v>12</v>
      </c>
      <c r="D70" s="19">
        <f t="shared" si="2"/>
        <v>1998</v>
      </c>
      <c r="E70" s="19">
        <f t="shared" si="3"/>
        <v>1</v>
      </c>
      <c r="F70" s="19" t="str">
        <f t="shared" si="5"/>
        <v>199812</v>
      </c>
      <c r="G70" s="19">
        <f t="shared" si="4"/>
        <v>2.5999999999999999E-2</v>
      </c>
    </row>
    <row r="71" spans="1:7" x14ac:dyDescent="0.25">
      <c r="A71" s="28">
        <v>36167</v>
      </c>
      <c r="B71" s="29">
        <v>29.29</v>
      </c>
      <c r="C71" s="19">
        <f t="shared" si="1"/>
        <v>1</v>
      </c>
      <c r="D71" s="19">
        <f t="shared" si="2"/>
        <v>1999</v>
      </c>
      <c r="E71" s="19">
        <f t="shared" si="3"/>
        <v>0</v>
      </c>
      <c r="F71" s="19" t="b">
        <f t="shared" si="5"/>
        <v>0</v>
      </c>
      <c r="G71" s="19">
        <f t="shared" si="4"/>
        <v>2.4408333333333334E-2</v>
      </c>
    </row>
    <row r="72" spans="1:7" x14ac:dyDescent="0.25">
      <c r="A72" s="28">
        <v>36174</v>
      </c>
      <c r="B72" s="29">
        <v>32.71</v>
      </c>
      <c r="C72" s="19">
        <f t="shared" si="1"/>
        <v>1</v>
      </c>
      <c r="D72" s="19">
        <f t="shared" si="2"/>
        <v>1999</v>
      </c>
      <c r="E72" s="19">
        <f t="shared" si="3"/>
        <v>0</v>
      </c>
      <c r="F72" s="19" t="b">
        <f t="shared" si="5"/>
        <v>0</v>
      </c>
      <c r="G72" s="19">
        <f t="shared" si="4"/>
        <v>2.7258333333333332E-2</v>
      </c>
    </row>
    <row r="73" spans="1:7" x14ac:dyDescent="0.25">
      <c r="A73" s="28">
        <v>36181</v>
      </c>
      <c r="B73" s="29">
        <v>33.409999999999997</v>
      </c>
      <c r="C73" s="19">
        <f t="shared" si="1"/>
        <v>1</v>
      </c>
      <c r="D73" s="19">
        <f t="shared" si="2"/>
        <v>1999</v>
      </c>
      <c r="E73" s="19">
        <f t="shared" si="3"/>
        <v>0</v>
      </c>
      <c r="F73" s="19" t="b">
        <f t="shared" si="5"/>
        <v>0</v>
      </c>
      <c r="G73" s="19">
        <f t="shared" si="4"/>
        <v>2.7841666666666664E-2</v>
      </c>
    </row>
    <row r="74" spans="1:7" x14ac:dyDescent="0.25">
      <c r="A74" s="28">
        <v>36188</v>
      </c>
      <c r="B74" s="29">
        <v>33.090000000000003</v>
      </c>
      <c r="C74" s="19">
        <f t="shared" si="1"/>
        <v>1</v>
      </c>
      <c r="D74" s="19">
        <f t="shared" si="2"/>
        <v>1999</v>
      </c>
      <c r="E74" s="19">
        <f t="shared" si="3"/>
        <v>1</v>
      </c>
      <c r="F74" s="19" t="str">
        <f t="shared" si="5"/>
        <v>19991</v>
      </c>
      <c r="G74" s="19">
        <f t="shared" si="4"/>
        <v>2.7575000000000002E-2</v>
      </c>
    </row>
    <row r="75" spans="1:7" x14ac:dyDescent="0.25">
      <c r="A75" s="28">
        <v>36195</v>
      </c>
      <c r="B75" s="29">
        <v>30.92</v>
      </c>
      <c r="C75" s="19">
        <f t="shared" si="1"/>
        <v>2</v>
      </c>
      <c r="D75" s="19">
        <f t="shared" si="2"/>
        <v>1999</v>
      </c>
      <c r="E75" s="19">
        <f t="shared" si="3"/>
        <v>0</v>
      </c>
      <c r="F75" s="19" t="b">
        <f t="shared" si="5"/>
        <v>0</v>
      </c>
      <c r="G75" s="19">
        <f t="shared" si="4"/>
        <v>2.576666666666667E-2</v>
      </c>
    </row>
    <row r="76" spans="1:7" x14ac:dyDescent="0.25">
      <c r="A76" s="28">
        <v>36202</v>
      </c>
      <c r="B76" s="29">
        <v>30.39</v>
      </c>
      <c r="C76" s="19">
        <f t="shared" si="1"/>
        <v>2</v>
      </c>
      <c r="D76" s="19">
        <f t="shared" si="2"/>
        <v>1999</v>
      </c>
      <c r="E76" s="19">
        <f t="shared" si="3"/>
        <v>0</v>
      </c>
      <c r="F76" s="19" t="b">
        <f t="shared" si="5"/>
        <v>0</v>
      </c>
      <c r="G76" s="19">
        <f t="shared" si="4"/>
        <v>2.5325E-2</v>
      </c>
    </row>
    <row r="77" spans="1:7" x14ac:dyDescent="0.25">
      <c r="A77" s="28">
        <v>36209</v>
      </c>
      <c r="B77" s="29">
        <v>27</v>
      </c>
      <c r="C77" s="19">
        <f t="shared" si="1"/>
        <v>2</v>
      </c>
      <c r="D77" s="19">
        <f t="shared" si="2"/>
        <v>1999</v>
      </c>
      <c r="E77" s="19">
        <f t="shared" si="3"/>
        <v>0</v>
      </c>
      <c r="F77" s="19" t="b">
        <f t="shared" si="5"/>
        <v>0</v>
      </c>
      <c r="G77" s="19">
        <f t="shared" si="4"/>
        <v>2.2500000000000003E-2</v>
      </c>
    </row>
    <row r="78" spans="1:7" x14ac:dyDescent="0.25">
      <c r="A78" s="28">
        <v>36216</v>
      </c>
      <c r="B78" s="29">
        <v>26.71</v>
      </c>
      <c r="C78" s="19">
        <f t="shared" si="1"/>
        <v>2</v>
      </c>
      <c r="D78" s="19">
        <f t="shared" si="2"/>
        <v>1999</v>
      </c>
      <c r="E78" s="19">
        <f t="shared" si="3"/>
        <v>1</v>
      </c>
      <c r="F78" s="19" t="str">
        <f t="shared" si="5"/>
        <v>19992</v>
      </c>
      <c r="G78" s="19">
        <f t="shared" si="4"/>
        <v>2.2258333333333335E-2</v>
      </c>
    </row>
    <row r="79" spans="1:7" x14ac:dyDescent="0.25">
      <c r="A79" s="28">
        <v>36223</v>
      </c>
      <c r="B79" s="29">
        <v>26.78</v>
      </c>
      <c r="C79" s="19">
        <f t="shared" si="1"/>
        <v>3</v>
      </c>
      <c r="D79" s="19">
        <f t="shared" si="2"/>
        <v>1999</v>
      </c>
      <c r="E79" s="19">
        <f t="shared" si="3"/>
        <v>0</v>
      </c>
      <c r="F79" s="19" t="b">
        <f t="shared" si="5"/>
        <v>0</v>
      </c>
      <c r="G79" s="19">
        <f t="shared" si="4"/>
        <v>2.2316666666666669E-2</v>
      </c>
    </row>
    <row r="80" spans="1:7" x14ac:dyDescent="0.25">
      <c r="A80" s="28">
        <v>36230</v>
      </c>
      <c r="B80" s="29">
        <v>24.39</v>
      </c>
      <c r="C80" s="19">
        <f t="shared" si="1"/>
        <v>3</v>
      </c>
      <c r="D80" s="19">
        <f t="shared" si="2"/>
        <v>1999</v>
      </c>
      <c r="E80" s="19">
        <f t="shared" si="3"/>
        <v>0</v>
      </c>
      <c r="F80" s="19" t="b">
        <f t="shared" si="5"/>
        <v>0</v>
      </c>
      <c r="G80" s="19">
        <f t="shared" si="4"/>
        <v>2.0324999999999999E-2</v>
      </c>
    </row>
    <row r="81" spans="1:7" x14ac:dyDescent="0.25">
      <c r="A81" s="28">
        <v>36237</v>
      </c>
      <c r="B81" s="29">
        <v>22.17</v>
      </c>
      <c r="C81" s="19">
        <f t="shared" si="1"/>
        <v>3</v>
      </c>
      <c r="D81" s="19">
        <f t="shared" si="2"/>
        <v>1999</v>
      </c>
      <c r="E81" s="19">
        <f t="shared" si="3"/>
        <v>0</v>
      </c>
      <c r="F81" s="19" t="b">
        <f t="shared" si="5"/>
        <v>0</v>
      </c>
      <c r="G81" s="19">
        <f t="shared" si="4"/>
        <v>1.8475000000000002E-2</v>
      </c>
    </row>
    <row r="82" spans="1:7" x14ac:dyDescent="0.25">
      <c r="A82" s="28">
        <v>36244</v>
      </c>
      <c r="B82" s="29">
        <v>22.35</v>
      </c>
      <c r="C82" s="19">
        <f t="shared" si="1"/>
        <v>3</v>
      </c>
      <c r="D82" s="19">
        <f t="shared" si="2"/>
        <v>1999</v>
      </c>
      <c r="E82" s="19">
        <f t="shared" si="3"/>
        <v>0</v>
      </c>
      <c r="F82" s="19" t="b">
        <f t="shared" si="5"/>
        <v>0</v>
      </c>
      <c r="G82" s="19">
        <f t="shared" si="4"/>
        <v>1.8624999999999999E-2</v>
      </c>
    </row>
    <row r="83" spans="1:7" x14ac:dyDescent="0.25">
      <c r="A83" s="28">
        <v>36250</v>
      </c>
      <c r="B83" s="29">
        <v>21.67</v>
      </c>
      <c r="C83" s="19">
        <f t="shared" si="1"/>
        <v>3</v>
      </c>
      <c r="D83" s="19">
        <f t="shared" si="2"/>
        <v>1999</v>
      </c>
      <c r="E83" s="19">
        <f t="shared" si="3"/>
        <v>1</v>
      </c>
      <c r="F83" s="19" t="str">
        <f t="shared" si="5"/>
        <v>19993</v>
      </c>
      <c r="G83" s="19">
        <f t="shared" si="4"/>
        <v>1.8058333333333332E-2</v>
      </c>
    </row>
    <row r="84" spans="1:7" x14ac:dyDescent="0.25">
      <c r="A84" s="28">
        <v>36258</v>
      </c>
      <c r="B84" s="29">
        <v>20.47</v>
      </c>
      <c r="C84" s="19">
        <f t="shared" ref="C84:C147" si="6">MONTH(A84)</f>
        <v>4</v>
      </c>
      <c r="D84" s="19">
        <f t="shared" ref="D84:D147" si="7">YEAR(A84)</f>
        <v>1999</v>
      </c>
      <c r="E84" s="19">
        <f t="shared" ref="E84:E147" si="8">IF(C84=C85,0,1)</f>
        <v>0</v>
      </c>
      <c r="F84" s="19" t="b">
        <f t="shared" si="5"/>
        <v>0</v>
      </c>
      <c r="G84" s="19">
        <f t="shared" ref="G84:G147" si="9">B84/100/12</f>
        <v>1.7058333333333332E-2</v>
      </c>
    </row>
    <row r="85" spans="1:7" x14ac:dyDescent="0.25">
      <c r="A85" s="28">
        <v>36265</v>
      </c>
      <c r="B85" s="29">
        <v>20.75</v>
      </c>
      <c r="C85" s="19">
        <f t="shared" si="6"/>
        <v>4</v>
      </c>
      <c r="D85" s="19">
        <f t="shared" si="7"/>
        <v>1999</v>
      </c>
      <c r="E85" s="19">
        <f t="shared" si="8"/>
        <v>0</v>
      </c>
      <c r="F85" s="19" t="b">
        <f t="shared" si="5"/>
        <v>0</v>
      </c>
      <c r="G85" s="19">
        <f t="shared" si="9"/>
        <v>1.7291666666666667E-2</v>
      </c>
    </row>
    <row r="86" spans="1:7" x14ac:dyDescent="0.25">
      <c r="A86" s="28">
        <v>36272</v>
      </c>
      <c r="B86" s="29">
        <v>19.989999999999998</v>
      </c>
      <c r="C86" s="19">
        <f t="shared" si="6"/>
        <v>4</v>
      </c>
      <c r="D86" s="19">
        <f t="shared" si="7"/>
        <v>1999</v>
      </c>
      <c r="E86" s="19">
        <f t="shared" si="8"/>
        <v>0</v>
      </c>
      <c r="F86" s="19" t="b">
        <f t="shared" si="5"/>
        <v>0</v>
      </c>
      <c r="G86" s="19">
        <f t="shared" si="9"/>
        <v>1.6658333333333334E-2</v>
      </c>
    </row>
    <row r="87" spans="1:7" x14ac:dyDescent="0.25">
      <c r="A87" s="28">
        <v>36279</v>
      </c>
      <c r="B87" s="29">
        <v>19.93</v>
      </c>
      <c r="C87" s="19">
        <f t="shared" si="6"/>
        <v>4</v>
      </c>
      <c r="D87" s="19">
        <f t="shared" si="7"/>
        <v>1999</v>
      </c>
      <c r="E87" s="19">
        <f t="shared" si="8"/>
        <v>1</v>
      </c>
      <c r="F87" s="19" t="str">
        <f t="shared" ref="F87:F150" si="10">IF(E87=1,D87&amp;C87)</f>
        <v>19994</v>
      </c>
      <c r="G87" s="19">
        <f t="shared" si="9"/>
        <v>1.6608333333333333E-2</v>
      </c>
    </row>
    <row r="88" spans="1:7" x14ac:dyDescent="0.25">
      <c r="A88" s="28">
        <v>36286</v>
      </c>
      <c r="B88" s="29">
        <v>19.93</v>
      </c>
      <c r="C88" s="19">
        <f t="shared" si="6"/>
        <v>5</v>
      </c>
      <c r="D88" s="19">
        <f t="shared" si="7"/>
        <v>1999</v>
      </c>
      <c r="E88" s="19">
        <f t="shared" si="8"/>
        <v>0</v>
      </c>
      <c r="F88" s="19" t="b">
        <f t="shared" si="10"/>
        <v>0</v>
      </c>
      <c r="G88" s="19">
        <f t="shared" si="9"/>
        <v>1.6608333333333333E-2</v>
      </c>
    </row>
    <row r="89" spans="1:7" x14ac:dyDescent="0.25">
      <c r="A89" s="28">
        <v>36293</v>
      </c>
      <c r="B89" s="29">
        <v>20.079999999999998</v>
      </c>
      <c r="C89" s="19">
        <f t="shared" si="6"/>
        <v>5</v>
      </c>
      <c r="D89" s="19">
        <f t="shared" si="7"/>
        <v>1999</v>
      </c>
      <c r="E89" s="19">
        <f t="shared" si="8"/>
        <v>0</v>
      </c>
      <c r="F89" s="19" t="b">
        <f t="shared" si="10"/>
        <v>0</v>
      </c>
      <c r="G89" s="19">
        <f t="shared" si="9"/>
        <v>1.6733333333333333E-2</v>
      </c>
    </row>
    <row r="90" spans="1:7" x14ac:dyDescent="0.25">
      <c r="A90" s="28">
        <v>36300</v>
      </c>
      <c r="B90" s="29">
        <v>19.75</v>
      </c>
      <c r="C90" s="19">
        <f t="shared" si="6"/>
        <v>5</v>
      </c>
      <c r="D90" s="19">
        <f t="shared" si="7"/>
        <v>1999</v>
      </c>
      <c r="E90" s="19">
        <f t="shared" si="8"/>
        <v>0</v>
      </c>
      <c r="F90" s="19" t="b">
        <f t="shared" si="10"/>
        <v>0</v>
      </c>
      <c r="G90" s="19">
        <f t="shared" si="9"/>
        <v>1.6458333333333335E-2</v>
      </c>
    </row>
    <row r="91" spans="1:7" x14ac:dyDescent="0.25">
      <c r="A91" s="28">
        <v>36307</v>
      </c>
      <c r="B91" s="29">
        <v>19.8</v>
      </c>
      <c r="C91" s="19">
        <f t="shared" si="6"/>
        <v>5</v>
      </c>
      <c r="D91" s="19">
        <f t="shared" si="7"/>
        <v>1999</v>
      </c>
      <c r="E91" s="19">
        <f t="shared" si="8"/>
        <v>1</v>
      </c>
      <c r="F91" s="19" t="str">
        <f t="shared" si="10"/>
        <v>19995</v>
      </c>
      <c r="G91" s="19">
        <f t="shared" si="9"/>
        <v>1.6500000000000001E-2</v>
      </c>
    </row>
    <row r="92" spans="1:7" x14ac:dyDescent="0.25">
      <c r="A92" s="28">
        <v>36314</v>
      </c>
      <c r="B92" s="29">
        <v>20.67</v>
      </c>
      <c r="C92" s="19">
        <f t="shared" si="6"/>
        <v>6</v>
      </c>
      <c r="D92" s="19">
        <f t="shared" si="7"/>
        <v>1999</v>
      </c>
      <c r="E92" s="19">
        <f t="shared" si="8"/>
        <v>0</v>
      </c>
      <c r="F92" s="19" t="b">
        <f t="shared" si="10"/>
        <v>0</v>
      </c>
      <c r="G92" s="19">
        <f t="shared" si="9"/>
        <v>1.7225000000000001E-2</v>
      </c>
    </row>
    <row r="93" spans="1:7" x14ac:dyDescent="0.25">
      <c r="A93" s="28">
        <v>36321</v>
      </c>
      <c r="B93" s="29">
        <v>21.44</v>
      </c>
      <c r="C93" s="19">
        <f t="shared" si="6"/>
        <v>6</v>
      </c>
      <c r="D93" s="19">
        <f t="shared" si="7"/>
        <v>1999</v>
      </c>
      <c r="E93" s="19">
        <f t="shared" si="8"/>
        <v>0</v>
      </c>
      <c r="F93" s="19" t="b">
        <f t="shared" si="10"/>
        <v>0</v>
      </c>
      <c r="G93" s="19">
        <f t="shared" si="9"/>
        <v>1.7866666666666666E-2</v>
      </c>
    </row>
    <row r="94" spans="1:7" x14ac:dyDescent="0.25">
      <c r="A94" s="28">
        <v>36328</v>
      </c>
      <c r="B94" s="29">
        <v>21.72</v>
      </c>
      <c r="C94" s="19">
        <f t="shared" si="6"/>
        <v>6</v>
      </c>
      <c r="D94" s="19">
        <f t="shared" si="7"/>
        <v>1999</v>
      </c>
      <c r="E94" s="19">
        <f t="shared" si="8"/>
        <v>0</v>
      </c>
      <c r="F94" s="19" t="b">
        <f t="shared" si="10"/>
        <v>0</v>
      </c>
      <c r="G94" s="19">
        <f t="shared" si="9"/>
        <v>1.8099999999999998E-2</v>
      </c>
    </row>
    <row r="95" spans="1:7" x14ac:dyDescent="0.25">
      <c r="A95" s="28">
        <v>36335</v>
      </c>
      <c r="B95" s="29">
        <v>20.48</v>
      </c>
      <c r="C95" s="19">
        <f t="shared" si="6"/>
        <v>6</v>
      </c>
      <c r="D95" s="19">
        <f t="shared" si="7"/>
        <v>1999</v>
      </c>
      <c r="E95" s="19">
        <f t="shared" si="8"/>
        <v>1</v>
      </c>
      <c r="F95" s="19" t="str">
        <f t="shared" si="10"/>
        <v>19996</v>
      </c>
      <c r="G95" s="19">
        <f t="shared" si="9"/>
        <v>1.7066666666666667E-2</v>
      </c>
    </row>
    <row r="96" spans="1:7" x14ac:dyDescent="0.25">
      <c r="A96" s="28">
        <v>36342</v>
      </c>
      <c r="B96" s="29">
        <v>20.420000000000002</v>
      </c>
      <c r="C96" s="19">
        <f t="shared" si="6"/>
        <v>7</v>
      </c>
      <c r="D96" s="19">
        <f t="shared" si="7"/>
        <v>1999</v>
      </c>
      <c r="E96" s="19">
        <f t="shared" si="8"/>
        <v>0</v>
      </c>
      <c r="F96" s="19" t="b">
        <f t="shared" si="10"/>
        <v>0</v>
      </c>
      <c r="G96" s="19">
        <f t="shared" si="9"/>
        <v>1.701666666666667E-2</v>
      </c>
    </row>
    <row r="97" spans="1:7" x14ac:dyDescent="0.25">
      <c r="A97" s="28">
        <v>36349</v>
      </c>
      <c r="B97" s="29">
        <v>19.649999999999999</v>
      </c>
      <c r="C97" s="19">
        <f t="shared" si="6"/>
        <v>7</v>
      </c>
      <c r="D97" s="19">
        <f t="shared" si="7"/>
        <v>1999</v>
      </c>
      <c r="E97" s="19">
        <f t="shared" si="8"/>
        <v>0</v>
      </c>
      <c r="F97" s="19" t="b">
        <f t="shared" si="10"/>
        <v>0</v>
      </c>
      <c r="G97" s="19">
        <f t="shared" si="9"/>
        <v>1.6374999999999997E-2</v>
      </c>
    </row>
    <row r="98" spans="1:7" x14ac:dyDescent="0.25">
      <c r="A98" s="28">
        <v>36356</v>
      </c>
      <c r="B98" s="29">
        <v>19.66</v>
      </c>
      <c r="C98" s="19">
        <f t="shared" si="6"/>
        <v>7</v>
      </c>
      <c r="D98" s="19">
        <f t="shared" si="7"/>
        <v>1999</v>
      </c>
      <c r="E98" s="19">
        <f t="shared" si="8"/>
        <v>0</v>
      </c>
      <c r="F98" s="19" t="b">
        <f t="shared" si="10"/>
        <v>0</v>
      </c>
      <c r="G98" s="19">
        <f t="shared" si="9"/>
        <v>1.6383333333333333E-2</v>
      </c>
    </row>
    <row r="99" spans="1:7" x14ac:dyDescent="0.25">
      <c r="A99" s="28">
        <v>36363</v>
      </c>
      <c r="B99" s="29">
        <v>19.420000000000002</v>
      </c>
      <c r="C99" s="19">
        <f t="shared" si="6"/>
        <v>7</v>
      </c>
      <c r="D99" s="19">
        <f t="shared" si="7"/>
        <v>1999</v>
      </c>
      <c r="E99" s="19">
        <f t="shared" si="8"/>
        <v>0</v>
      </c>
      <c r="F99" s="19" t="b">
        <f t="shared" si="10"/>
        <v>0</v>
      </c>
      <c r="G99" s="19">
        <f t="shared" si="9"/>
        <v>1.6183333333333334E-2</v>
      </c>
    </row>
    <row r="100" spans="1:7" x14ac:dyDescent="0.25">
      <c r="A100" s="28">
        <v>36370</v>
      </c>
      <c r="B100" s="29">
        <v>19.760000000000002</v>
      </c>
      <c r="C100" s="19">
        <f t="shared" si="6"/>
        <v>7</v>
      </c>
      <c r="D100" s="19">
        <f t="shared" si="7"/>
        <v>1999</v>
      </c>
      <c r="E100" s="19">
        <f t="shared" si="8"/>
        <v>1</v>
      </c>
      <c r="F100" s="19" t="str">
        <f t="shared" si="10"/>
        <v>19997</v>
      </c>
      <c r="G100" s="19">
        <f t="shared" si="9"/>
        <v>1.6466666666666668E-2</v>
      </c>
    </row>
    <row r="101" spans="1:7" x14ac:dyDescent="0.25">
      <c r="A101" s="28">
        <v>36377</v>
      </c>
      <c r="B101" s="29">
        <v>20.55</v>
      </c>
      <c r="C101" s="19">
        <f t="shared" si="6"/>
        <v>8</v>
      </c>
      <c r="D101" s="19">
        <f t="shared" si="7"/>
        <v>1999</v>
      </c>
      <c r="E101" s="19">
        <f t="shared" si="8"/>
        <v>0</v>
      </c>
      <c r="F101" s="19" t="b">
        <f t="shared" si="10"/>
        <v>0</v>
      </c>
      <c r="G101" s="19">
        <f t="shared" si="9"/>
        <v>1.7125000000000001E-2</v>
      </c>
    </row>
    <row r="102" spans="1:7" x14ac:dyDescent="0.25">
      <c r="A102" s="28">
        <v>36384</v>
      </c>
      <c r="B102" s="29">
        <v>21.69</v>
      </c>
      <c r="C102" s="19">
        <f t="shared" si="6"/>
        <v>8</v>
      </c>
      <c r="D102" s="19">
        <f t="shared" si="7"/>
        <v>1999</v>
      </c>
      <c r="E102" s="19">
        <f t="shared" si="8"/>
        <v>0</v>
      </c>
      <c r="F102" s="19" t="b">
        <f t="shared" si="10"/>
        <v>0</v>
      </c>
      <c r="G102" s="19">
        <f t="shared" si="9"/>
        <v>1.8075000000000001E-2</v>
      </c>
    </row>
    <row r="103" spans="1:7" x14ac:dyDescent="0.25">
      <c r="A103" s="28">
        <v>36391</v>
      </c>
      <c r="B103" s="29">
        <v>20.22</v>
      </c>
      <c r="C103" s="19">
        <f t="shared" si="6"/>
        <v>8</v>
      </c>
      <c r="D103" s="19">
        <f t="shared" si="7"/>
        <v>1999</v>
      </c>
      <c r="E103" s="19">
        <f t="shared" si="8"/>
        <v>0</v>
      </c>
      <c r="F103" s="19" t="b">
        <f t="shared" si="10"/>
        <v>0</v>
      </c>
      <c r="G103" s="19">
        <f t="shared" si="9"/>
        <v>1.685E-2</v>
      </c>
    </row>
    <row r="104" spans="1:7" x14ac:dyDescent="0.25">
      <c r="A104" s="28">
        <v>36398</v>
      </c>
      <c r="B104" s="29">
        <v>19.68</v>
      </c>
      <c r="C104" s="19">
        <f t="shared" si="6"/>
        <v>8</v>
      </c>
      <c r="D104" s="19">
        <f t="shared" si="7"/>
        <v>1999</v>
      </c>
      <c r="E104" s="19">
        <f t="shared" si="8"/>
        <v>1</v>
      </c>
      <c r="F104" s="19" t="str">
        <f t="shared" si="10"/>
        <v>19998</v>
      </c>
      <c r="G104" s="19">
        <f t="shared" si="9"/>
        <v>1.6400000000000001E-2</v>
      </c>
    </row>
    <row r="105" spans="1:7" x14ac:dyDescent="0.25">
      <c r="A105" s="28">
        <v>36405</v>
      </c>
      <c r="B105" s="29">
        <v>19.829999999999998</v>
      </c>
      <c r="C105" s="19">
        <f t="shared" si="6"/>
        <v>9</v>
      </c>
      <c r="D105" s="19">
        <f t="shared" si="7"/>
        <v>1999</v>
      </c>
      <c r="E105" s="19">
        <f t="shared" si="8"/>
        <v>0</v>
      </c>
      <c r="F105" s="19" t="b">
        <f t="shared" si="10"/>
        <v>0</v>
      </c>
      <c r="G105" s="19">
        <f t="shared" si="9"/>
        <v>1.6524999999999998E-2</v>
      </c>
    </row>
    <row r="106" spans="1:7" x14ac:dyDescent="0.25">
      <c r="A106" s="28">
        <v>36412</v>
      </c>
      <c r="B106" s="29">
        <v>19.72</v>
      </c>
      <c r="C106" s="19">
        <f t="shared" si="6"/>
        <v>9</v>
      </c>
      <c r="D106" s="19">
        <f t="shared" si="7"/>
        <v>1999</v>
      </c>
      <c r="E106" s="19">
        <f t="shared" si="8"/>
        <v>0</v>
      </c>
      <c r="F106" s="19" t="b">
        <f t="shared" si="10"/>
        <v>0</v>
      </c>
      <c r="G106" s="19">
        <f t="shared" si="9"/>
        <v>1.6433333333333331E-2</v>
      </c>
    </row>
    <row r="107" spans="1:7" x14ac:dyDescent="0.25">
      <c r="A107" s="28">
        <v>36418</v>
      </c>
      <c r="B107" s="29">
        <v>19.649999999999999</v>
      </c>
      <c r="C107" s="19">
        <f t="shared" si="6"/>
        <v>9</v>
      </c>
      <c r="D107" s="19">
        <f t="shared" si="7"/>
        <v>1999</v>
      </c>
      <c r="E107" s="19">
        <f t="shared" si="8"/>
        <v>0</v>
      </c>
      <c r="F107" s="19" t="b">
        <f t="shared" si="10"/>
        <v>0</v>
      </c>
      <c r="G107" s="19">
        <f t="shared" si="9"/>
        <v>1.6374999999999997E-2</v>
      </c>
    </row>
    <row r="108" spans="1:7" x14ac:dyDescent="0.25">
      <c r="A108" s="28">
        <v>36426</v>
      </c>
      <c r="B108" s="29">
        <v>19.72</v>
      </c>
      <c r="C108" s="19">
        <f t="shared" si="6"/>
        <v>9</v>
      </c>
      <c r="D108" s="19">
        <f t="shared" si="7"/>
        <v>1999</v>
      </c>
      <c r="E108" s="19">
        <f t="shared" si="8"/>
        <v>0</v>
      </c>
      <c r="F108" s="19" t="b">
        <f t="shared" si="10"/>
        <v>0</v>
      </c>
      <c r="G108" s="19">
        <f t="shared" si="9"/>
        <v>1.6433333333333331E-2</v>
      </c>
    </row>
    <row r="109" spans="1:7" x14ac:dyDescent="0.25">
      <c r="A109" s="28">
        <v>36433</v>
      </c>
      <c r="B109" s="29">
        <v>19.64</v>
      </c>
      <c r="C109" s="19">
        <f t="shared" si="6"/>
        <v>9</v>
      </c>
      <c r="D109" s="19">
        <f t="shared" si="7"/>
        <v>1999</v>
      </c>
      <c r="E109" s="19">
        <f t="shared" si="8"/>
        <v>1</v>
      </c>
      <c r="F109" s="19" t="str">
        <f t="shared" si="10"/>
        <v>19999</v>
      </c>
      <c r="G109" s="19">
        <f t="shared" si="9"/>
        <v>1.6366666666666668E-2</v>
      </c>
    </row>
    <row r="110" spans="1:7" x14ac:dyDescent="0.25">
      <c r="A110" s="28">
        <v>36440</v>
      </c>
      <c r="B110" s="29">
        <v>19.09</v>
      </c>
      <c r="C110" s="19">
        <f t="shared" si="6"/>
        <v>10</v>
      </c>
      <c r="D110" s="19">
        <f t="shared" si="7"/>
        <v>1999</v>
      </c>
      <c r="E110" s="19">
        <f t="shared" si="8"/>
        <v>0</v>
      </c>
      <c r="F110" s="19" t="b">
        <f t="shared" si="10"/>
        <v>0</v>
      </c>
      <c r="G110" s="19">
        <f t="shared" si="9"/>
        <v>1.5908333333333333E-2</v>
      </c>
    </row>
    <row r="111" spans="1:7" x14ac:dyDescent="0.25">
      <c r="A111" s="28">
        <v>36447</v>
      </c>
      <c r="B111" s="29">
        <v>16.86</v>
      </c>
      <c r="C111" s="19">
        <f t="shared" si="6"/>
        <v>10</v>
      </c>
      <c r="D111" s="19">
        <f t="shared" si="7"/>
        <v>1999</v>
      </c>
      <c r="E111" s="19">
        <f t="shared" si="8"/>
        <v>0</v>
      </c>
      <c r="F111" s="19" t="b">
        <f t="shared" si="10"/>
        <v>0</v>
      </c>
      <c r="G111" s="19">
        <f t="shared" si="9"/>
        <v>1.405E-2</v>
      </c>
    </row>
    <row r="112" spans="1:7" x14ac:dyDescent="0.25">
      <c r="A112" s="28">
        <v>36454</v>
      </c>
      <c r="B112" s="29">
        <v>17.8</v>
      </c>
      <c r="C112" s="19">
        <f t="shared" si="6"/>
        <v>10</v>
      </c>
      <c r="D112" s="19">
        <f t="shared" si="7"/>
        <v>1999</v>
      </c>
      <c r="E112" s="19">
        <f t="shared" si="8"/>
        <v>0</v>
      </c>
      <c r="F112" s="19" t="b">
        <f t="shared" si="10"/>
        <v>0</v>
      </c>
      <c r="G112" s="19">
        <f t="shared" si="9"/>
        <v>1.4833333333333336E-2</v>
      </c>
    </row>
    <row r="113" spans="1:7" x14ac:dyDescent="0.25">
      <c r="A113" s="28">
        <v>36461</v>
      </c>
      <c r="B113" s="29">
        <v>17.73</v>
      </c>
      <c r="C113" s="19">
        <f t="shared" si="6"/>
        <v>10</v>
      </c>
      <c r="D113" s="19">
        <f t="shared" si="7"/>
        <v>1999</v>
      </c>
      <c r="E113" s="19">
        <f t="shared" si="8"/>
        <v>1</v>
      </c>
      <c r="F113" s="19" t="str">
        <f t="shared" si="10"/>
        <v>199910</v>
      </c>
      <c r="G113" s="19">
        <f t="shared" si="9"/>
        <v>1.4775000000000002E-2</v>
      </c>
    </row>
    <row r="114" spans="1:7" x14ac:dyDescent="0.25">
      <c r="A114" s="28">
        <v>36468</v>
      </c>
      <c r="B114" s="29">
        <v>17.89</v>
      </c>
      <c r="C114" s="19">
        <f t="shared" si="6"/>
        <v>11</v>
      </c>
      <c r="D114" s="19">
        <f t="shared" si="7"/>
        <v>1999</v>
      </c>
      <c r="E114" s="19">
        <f t="shared" si="8"/>
        <v>0</v>
      </c>
      <c r="F114" s="19" t="b">
        <f t="shared" si="10"/>
        <v>0</v>
      </c>
      <c r="G114" s="19">
        <f t="shared" si="9"/>
        <v>1.4908333333333334E-2</v>
      </c>
    </row>
    <row r="115" spans="1:7" x14ac:dyDescent="0.25">
      <c r="A115" s="28">
        <v>36475</v>
      </c>
      <c r="B115" s="29">
        <v>16.53</v>
      </c>
      <c r="C115" s="19">
        <f t="shared" si="6"/>
        <v>11</v>
      </c>
      <c r="D115" s="19">
        <f t="shared" si="7"/>
        <v>1999</v>
      </c>
      <c r="E115" s="19">
        <f t="shared" si="8"/>
        <v>0</v>
      </c>
      <c r="F115" s="19" t="b">
        <f t="shared" si="10"/>
        <v>0</v>
      </c>
      <c r="G115" s="19">
        <f t="shared" si="9"/>
        <v>1.3775000000000001E-2</v>
      </c>
    </row>
    <row r="116" spans="1:7" x14ac:dyDescent="0.25">
      <c r="A116" s="28">
        <v>36482</v>
      </c>
      <c r="B116" s="29">
        <v>16.09</v>
      </c>
      <c r="C116" s="19">
        <f t="shared" si="6"/>
        <v>11</v>
      </c>
      <c r="D116" s="19">
        <f t="shared" si="7"/>
        <v>1999</v>
      </c>
      <c r="E116" s="19">
        <f t="shared" si="8"/>
        <v>0</v>
      </c>
      <c r="F116" s="19" t="b">
        <f t="shared" si="10"/>
        <v>0</v>
      </c>
      <c r="G116" s="19">
        <f t="shared" si="9"/>
        <v>1.3408333333333333E-2</v>
      </c>
    </row>
    <row r="117" spans="1:7" x14ac:dyDescent="0.25">
      <c r="A117" s="28">
        <v>36489</v>
      </c>
      <c r="B117" s="29">
        <v>17.309999999999999</v>
      </c>
      <c r="C117" s="19">
        <f t="shared" si="6"/>
        <v>11</v>
      </c>
      <c r="D117" s="19">
        <f t="shared" si="7"/>
        <v>1999</v>
      </c>
      <c r="E117" s="19">
        <f t="shared" si="8"/>
        <v>1</v>
      </c>
      <c r="F117" s="19" t="str">
        <f t="shared" si="10"/>
        <v>199911</v>
      </c>
      <c r="G117" s="19">
        <f t="shared" si="9"/>
        <v>1.4424999999999999E-2</v>
      </c>
    </row>
    <row r="118" spans="1:7" x14ac:dyDescent="0.25">
      <c r="A118" s="28">
        <v>36496</v>
      </c>
      <c r="B118" s="29">
        <v>16.75</v>
      </c>
      <c r="C118" s="19">
        <f t="shared" si="6"/>
        <v>12</v>
      </c>
      <c r="D118" s="19">
        <f t="shared" si="7"/>
        <v>1999</v>
      </c>
      <c r="E118" s="19">
        <f t="shared" si="8"/>
        <v>0</v>
      </c>
      <c r="F118" s="19" t="b">
        <f t="shared" si="10"/>
        <v>0</v>
      </c>
      <c r="G118" s="19">
        <f t="shared" si="9"/>
        <v>1.3958333333333335E-2</v>
      </c>
    </row>
    <row r="119" spans="1:7" x14ac:dyDescent="0.25">
      <c r="A119" s="28">
        <v>36503</v>
      </c>
      <c r="B119" s="29">
        <v>16.14</v>
      </c>
      <c r="C119" s="19">
        <f t="shared" si="6"/>
        <v>12</v>
      </c>
      <c r="D119" s="19">
        <f t="shared" si="7"/>
        <v>1999</v>
      </c>
      <c r="E119" s="19">
        <f t="shared" si="8"/>
        <v>0</v>
      </c>
      <c r="F119" s="19" t="b">
        <f t="shared" si="10"/>
        <v>0</v>
      </c>
      <c r="G119" s="19">
        <f t="shared" si="9"/>
        <v>1.3450000000000002E-2</v>
      </c>
    </row>
    <row r="120" spans="1:7" x14ac:dyDescent="0.25">
      <c r="A120" s="28">
        <v>36510</v>
      </c>
      <c r="B120" s="29">
        <v>16.43</v>
      </c>
      <c r="C120" s="19">
        <f t="shared" si="6"/>
        <v>12</v>
      </c>
      <c r="D120" s="19">
        <f t="shared" si="7"/>
        <v>1999</v>
      </c>
      <c r="E120" s="19">
        <f t="shared" si="8"/>
        <v>0</v>
      </c>
      <c r="F120" s="19" t="b">
        <f t="shared" si="10"/>
        <v>0</v>
      </c>
      <c r="G120" s="19">
        <f t="shared" si="9"/>
        <v>1.3691666666666666E-2</v>
      </c>
    </row>
    <row r="121" spans="1:7" x14ac:dyDescent="0.25">
      <c r="A121" s="28">
        <v>36517</v>
      </c>
      <c r="B121" s="29">
        <v>16.68</v>
      </c>
      <c r="C121" s="19">
        <f t="shared" si="6"/>
        <v>12</v>
      </c>
      <c r="D121" s="19">
        <f t="shared" si="7"/>
        <v>1999</v>
      </c>
      <c r="E121" s="19">
        <f t="shared" si="8"/>
        <v>0</v>
      </c>
      <c r="F121" s="19" t="b">
        <f t="shared" si="10"/>
        <v>0</v>
      </c>
      <c r="G121" s="19">
        <f t="shared" si="9"/>
        <v>1.3900000000000001E-2</v>
      </c>
    </row>
    <row r="122" spans="1:7" x14ac:dyDescent="0.25">
      <c r="A122" s="28">
        <v>36524</v>
      </c>
      <c r="B122" s="29">
        <v>16.25</v>
      </c>
      <c r="C122" s="19">
        <f t="shared" si="6"/>
        <v>12</v>
      </c>
      <c r="D122" s="19">
        <f t="shared" si="7"/>
        <v>1999</v>
      </c>
      <c r="E122" s="19">
        <f t="shared" si="8"/>
        <v>1</v>
      </c>
      <c r="F122" s="19" t="str">
        <f t="shared" si="10"/>
        <v>199912</v>
      </c>
      <c r="G122" s="19">
        <f t="shared" si="9"/>
        <v>1.3541666666666667E-2</v>
      </c>
    </row>
    <row r="123" spans="1:7" x14ac:dyDescent="0.25">
      <c r="A123" s="28">
        <v>36531</v>
      </c>
      <c r="B123" s="29">
        <v>16.41</v>
      </c>
      <c r="C123" s="19">
        <f t="shared" si="6"/>
        <v>1</v>
      </c>
      <c r="D123" s="19">
        <f t="shared" si="7"/>
        <v>2000</v>
      </c>
      <c r="E123" s="19">
        <f t="shared" si="8"/>
        <v>0</v>
      </c>
      <c r="F123" s="19" t="b">
        <f t="shared" si="10"/>
        <v>0</v>
      </c>
      <c r="G123" s="19">
        <f t="shared" si="9"/>
        <v>1.3675E-2</v>
      </c>
    </row>
    <row r="124" spans="1:7" x14ac:dyDescent="0.25">
      <c r="A124" s="28">
        <v>36538</v>
      </c>
      <c r="B124" s="29">
        <v>15.62</v>
      </c>
      <c r="C124" s="19">
        <f t="shared" si="6"/>
        <v>1</v>
      </c>
      <c r="D124" s="19">
        <f t="shared" si="7"/>
        <v>2000</v>
      </c>
      <c r="E124" s="19">
        <f t="shared" si="8"/>
        <v>0</v>
      </c>
      <c r="F124" s="19" t="b">
        <f t="shared" si="10"/>
        <v>0</v>
      </c>
      <c r="G124" s="19">
        <f t="shared" si="9"/>
        <v>1.3016666666666668E-2</v>
      </c>
    </row>
    <row r="125" spans="1:7" x14ac:dyDescent="0.25">
      <c r="A125" s="28">
        <v>36545</v>
      </c>
      <c r="B125" s="29">
        <v>15.98</v>
      </c>
      <c r="C125" s="19">
        <f t="shared" si="6"/>
        <v>1</v>
      </c>
      <c r="D125" s="19">
        <f t="shared" si="7"/>
        <v>2000</v>
      </c>
      <c r="E125" s="19">
        <f t="shared" si="8"/>
        <v>0</v>
      </c>
      <c r="F125" s="19" t="b">
        <f t="shared" si="10"/>
        <v>0</v>
      </c>
      <c r="G125" s="19">
        <f t="shared" si="9"/>
        <v>1.3316666666666666E-2</v>
      </c>
    </row>
    <row r="126" spans="1:7" x14ac:dyDescent="0.25">
      <c r="A126" s="28">
        <v>36552</v>
      </c>
      <c r="B126" s="29">
        <v>16.760000000000002</v>
      </c>
      <c r="C126" s="19">
        <f t="shared" si="6"/>
        <v>1</v>
      </c>
      <c r="D126" s="19">
        <f t="shared" si="7"/>
        <v>2000</v>
      </c>
      <c r="E126" s="19">
        <f t="shared" si="8"/>
        <v>1</v>
      </c>
      <c r="F126" s="19" t="str">
        <f t="shared" si="10"/>
        <v>20001</v>
      </c>
      <c r="G126" s="19">
        <f t="shared" si="9"/>
        <v>1.3966666666666669E-2</v>
      </c>
    </row>
    <row r="127" spans="1:7" x14ac:dyDescent="0.25">
      <c r="A127" s="28">
        <v>36559</v>
      </c>
      <c r="B127" s="29">
        <v>17</v>
      </c>
      <c r="C127" s="19">
        <f t="shared" si="6"/>
        <v>2</v>
      </c>
      <c r="D127" s="19">
        <f t="shared" si="7"/>
        <v>2000</v>
      </c>
      <c r="E127" s="19">
        <f t="shared" si="8"/>
        <v>0</v>
      </c>
      <c r="F127" s="19" t="b">
        <f t="shared" si="10"/>
        <v>0</v>
      </c>
      <c r="G127" s="19">
        <f t="shared" si="9"/>
        <v>1.4166666666666668E-2</v>
      </c>
    </row>
    <row r="128" spans="1:7" x14ac:dyDescent="0.25">
      <c r="A128" s="28">
        <v>36566</v>
      </c>
      <c r="B128" s="29">
        <v>15.69</v>
      </c>
      <c r="C128" s="19">
        <f t="shared" si="6"/>
        <v>2</v>
      </c>
      <c r="D128" s="19">
        <f t="shared" si="7"/>
        <v>2000</v>
      </c>
      <c r="E128" s="19">
        <f t="shared" si="8"/>
        <v>0</v>
      </c>
      <c r="F128" s="19" t="b">
        <f t="shared" si="10"/>
        <v>0</v>
      </c>
      <c r="G128" s="19">
        <f t="shared" si="9"/>
        <v>1.3074999999999998E-2</v>
      </c>
    </row>
    <row r="129" spans="1:7" x14ac:dyDescent="0.25">
      <c r="A129" s="28">
        <v>36573</v>
      </c>
      <c r="B129" s="29">
        <v>15.24</v>
      </c>
      <c r="C129" s="19">
        <f t="shared" si="6"/>
        <v>2</v>
      </c>
      <c r="D129" s="19">
        <f t="shared" si="7"/>
        <v>2000</v>
      </c>
      <c r="E129" s="19">
        <f t="shared" si="8"/>
        <v>0</v>
      </c>
      <c r="F129" s="19" t="b">
        <f t="shared" si="10"/>
        <v>0</v>
      </c>
      <c r="G129" s="19">
        <f t="shared" si="9"/>
        <v>1.2700000000000001E-2</v>
      </c>
    </row>
    <row r="130" spans="1:7" x14ac:dyDescent="0.25">
      <c r="A130" s="28">
        <v>36580</v>
      </c>
      <c r="B130" s="29">
        <v>15.29</v>
      </c>
      <c r="C130" s="19">
        <f t="shared" si="6"/>
        <v>2</v>
      </c>
      <c r="D130" s="19">
        <f t="shared" si="7"/>
        <v>2000</v>
      </c>
      <c r="E130" s="19">
        <f t="shared" si="8"/>
        <v>1</v>
      </c>
      <c r="F130" s="19" t="str">
        <f t="shared" si="10"/>
        <v>20002</v>
      </c>
      <c r="G130" s="19">
        <f t="shared" si="9"/>
        <v>1.2741666666666665E-2</v>
      </c>
    </row>
    <row r="131" spans="1:7" x14ac:dyDescent="0.25">
      <c r="A131" s="28">
        <v>36587</v>
      </c>
      <c r="B131" s="29">
        <v>14.96</v>
      </c>
      <c r="C131" s="19">
        <f t="shared" si="6"/>
        <v>3</v>
      </c>
      <c r="D131" s="19">
        <f t="shared" si="7"/>
        <v>2000</v>
      </c>
      <c r="E131" s="19">
        <f t="shared" si="8"/>
        <v>0</v>
      </c>
      <c r="F131" s="19" t="b">
        <f t="shared" si="10"/>
        <v>0</v>
      </c>
      <c r="G131" s="19">
        <f t="shared" si="9"/>
        <v>1.2466666666666668E-2</v>
      </c>
    </row>
    <row r="132" spans="1:7" x14ac:dyDescent="0.25">
      <c r="A132" s="28">
        <v>36594</v>
      </c>
      <c r="B132" s="29">
        <v>13.95</v>
      </c>
      <c r="C132" s="19">
        <f t="shared" si="6"/>
        <v>3</v>
      </c>
      <c r="D132" s="19">
        <f t="shared" si="7"/>
        <v>2000</v>
      </c>
      <c r="E132" s="19">
        <f t="shared" si="8"/>
        <v>0</v>
      </c>
      <c r="F132" s="19" t="b">
        <f t="shared" si="10"/>
        <v>0</v>
      </c>
      <c r="G132" s="19">
        <f t="shared" si="9"/>
        <v>1.1624999999999998E-2</v>
      </c>
    </row>
    <row r="133" spans="1:7" x14ac:dyDescent="0.25">
      <c r="A133" s="28">
        <v>36601</v>
      </c>
      <c r="B133" s="29">
        <v>13.31</v>
      </c>
      <c r="C133" s="19">
        <f t="shared" si="6"/>
        <v>3</v>
      </c>
      <c r="D133" s="19">
        <f t="shared" si="7"/>
        <v>2000</v>
      </c>
      <c r="E133" s="19">
        <f t="shared" si="8"/>
        <v>0</v>
      </c>
      <c r="F133" s="19" t="b">
        <f t="shared" si="10"/>
        <v>0</v>
      </c>
      <c r="G133" s="19">
        <f t="shared" si="9"/>
        <v>1.1091666666666666E-2</v>
      </c>
    </row>
    <row r="134" spans="1:7" x14ac:dyDescent="0.25">
      <c r="A134" s="28">
        <v>36608</v>
      </c>
      <c r="B134" s="29">
        <v>13.21</v>
      </c>
      <c r="C134" s="19">
        <f t="shared" si="6"/>
        <v>3</v>
      </c>
      <c r="D134" s="19">
        <f t="shared" si="7"/>
        <v>2000</v>
      </c>
      <c r="E134" s="19">
        <f t="shared" si="8"/>
        <v>0</v>
      </c>
      <c r="F134" s="19" t="b">
        <f t="shared" si="10"/>
        <v>0</v>
      </c>
      <c r="G134" s="19">
        <f t="shared" si="9"/>
        <v>1.1008333333333334E-2</v>
      </c>
    </row>
    <row r="135" spans="1:7" x14ac:dyDescent="0.25">
      <c r="A135" s="28">
        <v>36615</v>
      </c>
      <c r="B135" s="29">
        <v>12.88</v>
      </c>
      <c r="C135" s="19">
        <f t="shared" si="6"/>
        <v>3</v>
      </c>
      <c r="D135" s="19">
        <f t="shared" si="7"/>
        <v>2000</v>
      </c>
      <c r="E135" s="19">
        <f t="shared" si="8"/>
        <v>1</v>
      </c>
      <c r="F135" s="19" t="str">
        <f t="shared" si="10"/>
        <v>20003</v>
      </c>
      <c r="G135" s="19">
        <f t="shared" si="9"/>
        <v>1.0733333333333333E-2</v>
      </c>
    </row>
    <row r="136" spans="1:7" x14ac:dyDescent="0.25">
      <c r="A136" s="28">
        <v>36622</v>
      </c>
      <c r="B136" s="29">
        <v>12.92</v>
      </c>
      <c r="C136" s="19">
        <f t="shared" si="6"/>
        <v>4</v>
      </c>
      <c r="D136" s="19">
        <f t="shared" si="7"/>
        <v>2000</v>
      </c>
      <c r="E136" s="19">
        <f t="shared" si="8"/>
        <v>0</v>
      </c>
      <c r="F136" s="19" t="b">
        <f t="shared" si="10"/>
        <v>0</v>
      </c>
      <c r="G136" s="19">
        <f t="shared" si="9"/>
        <v>1.0766666666666667E-2</v>
      </c>
    </row>
    <row r="137" spans="1:7" x14ac:dyDescent="0.25">
      <c r="A137" s="28">
        <v>36629</v>
      </c>
      <c r="B137" s="29">
        <v>12.76</v>
      </c>
      <c r="C137" s="19">
        <f t="shared" si="6"/>
        <v>4</v>
      </c>
      <c r="D137" s="19">
        <f t="shared" si="7"/>
        <v>2000</v>
      </c>
      <c r="E137" s="19">
        <f t="shared" si="8"/>
        <v>0</v>
      </c>
      <c r="F137" s="19" t="b">
        <f t="shared" si="10"/>
        <v>0</v>
      </c>
      <c r="G137" s="19">
        <f t="shared" si="9"/>
        <v>1.0633333333333333E-2</v>
      </c>
    </row>
    <row r="138" spans="1:7" x14ac:dyDescent="0.25">
      <c r="A138" s="28">
        <v>36635</v>
      </c>
      <c r="B138" s="29">
        <v>13.26</v>
      </c>
      <c r="C138" s="19">
        <f t="shared" si="6"/>
        <v>4</v>
      </c>
      <c r="D138" s="19">
        <f t="shared" si="7"/>
        <v>2000</v>
      </c>
      <c r="E138" s="19">
        <f t="shared" si="8"/>
        <v>0</v>
      </c>
      <c r="F138" s="19" t="b">
        <f t="shared" si="10"/>
        <v>0</v>
      </c>
      <c r="G138" s="19">
        <f t="shared" si="9"/>
        <v>1.1049999999999999E-2</v>
      </c>
    </row>
    <row r="139" spans="1:7" x14ac:dyDescent="0.25">
      <c r="A139" s="28">
        <v>36643</v>
      </c>
      <c r="B139" s="29">
        <v>12.77</v>
      </c>
      <c r="C139" s="19">
        <f t="shared" si="6"/>
        <v>4</v>
      </c>
      <c r="D139" s="19">
        <f t="shared" si="7"/>
        <v>2000</v>
      </c>
      <c r="E139" s="19">
        <f t="shared" si="8"/>
        <v>1</v>
      </c>
      <c r="F139" s="19" t="str">
        <f t="shared" si="10"/>
        <v>20004</v>
      </c>
      <c r="G139" s="19">
        <f t="shared" si="9"/>
        <v>1.0641666666666667E-2</v>
      </c>
    </row>
    <row r="140" spans="1:7" x14ac:dyDescent="0.25">
      <c r="A140" s="28">
        <v>36650</v>
      </c>
      <c r="B140" s="29">
        <v>12.84</v>
      </c>
      <c r="C140" s="19">
        <f t="shared" si="6"/>
        <v>5</v>
      </c>
      <c r="D140" s="19">
        <f t="shared" si="7"/>
        <v>2000</v>
      </c>
      <c r="E140" s="19">
        <f t="shared" si="8"/>
        <v>0</v>
      </c>
      <c r="F140" s="19" t="b">
        <f t="shared" si="10"/>
        <v>0</v>
      </c>
      <c r="G140" s="19">
        <f t="shared" si="9"/>
        <v>1.0699999999999999E-2</v>
      </c>
    </row>
    <row r="141" spans="1:7" x14ac:dyDescent="0.25">
      <c r="A141" s="28">
        <v>36657</v>
      </c>
      <c r="B141" s="29">
        <v>14.54</v>
      </c>
      <c r="C141" s="19">
        <f t="shared" si="6"/>
        <v>5</v>
      </c>
      <c r="D141" s="19">
        <f t="shared" si="7"/>
        <v>2000</v>
      </c>
      <c r="E141" s="19">
        <f t="shared" si="8"/>
        <v>0</v>
      </c>
      <c r="F141" s="19" t="b">
        <f t="shared" si="10"/>
        <v>0</v>
      </c>
      <c r="G141" s="19">
        <f t="shared" si="9"/>
        <v>1.2116666666666666E-2</v>
      </c>
    </row>
    <row r="142" spans="1:7" x14ac:dyDescent="0.25">
      <c r="A142" s="28">
        <v>36664</v>
      </c>
      <c r="B142" s="29">
        <v>13.98</v>
      </c>
      <c r="C142" s="19">
        <f t="shared" si="6"/>
        <v>5</v>
      </c>
      <c r="D142" s="19">
        <f t="shared" si="7"/>
        <v>2000</v>
      </c>
      <c r="E142" s="19">
        <f t="shared" si="8"/>
        <v>0</v>
      </c>
      <c r="F142" s="19" t="b">
        <f t="shared" si="10"/>
        <v>0</v>
      </c>
      <c r="G142" s="19">
        <f t="shared" si="9"/>
        <v>1.1650000000000001E-2</v>
      </c>
    </row>
    <row r="143" spans="1:7" x14ac:dyDescent="0.25">
      <c r="A143" s="28">
        <v>36671</v>
      </c>
      <c r="B143" s="29">
        <v>15.36</v>
      </c>
      <c r="C143" s="19">
        <f t="shared" si="6"/>
        <v>5</v>
      </c>
      <c r="D143" s="19">
        <f t="shared" si="7"/>
        <v>2000</v>
      </c>
      <c r="E143" s="19">
        <f t="shared" si="8"/>
        <v>1</v>
      </c>
      <c r="F143" s="19" t="str">
        <f t="shared" si="10"/>
        <v>20005</v>
      </c>
      <c r="G143" s="19">
        <f t="shared" si="9"/>
        <v>1.2799999999999999E-2</v>
      </c>
    </row>
    <row r="144" spans="1:7" x14ac:dyDescent="0.25">
      <c r="A144" s="28">
        <v>36678</v>
      </c>
      <c r="B144" s="29">
        <v>15.45</v>
      </c>
      <c r="C144" s="19">
        <f t="shared" si="6"/>
        <v>6</v>
      </c>
      <c r="D144" s="19">
        <f t="shared" si="7"/>
        <v>2000</v>
      </c>
      <c r="E144" s="19">
        <f t="shared" si="8"/>
        <v>0</v>
      </c>
      <c r="F144" s="19" t="b">
        <f t="shared" si="10"/>
        <v>0</v>
      </c>
      <c r="G144" s="19">
        <f t="shared" si="9"/>
        <v>1.2874999999999999E-2</v>
      </c>
    </row>
    <row r="145" spans="1:7" x14ac:dyDescent="0.25">
      <c r="A145" s="28">
        <v>36685</v>
      </c>
      <c r="B145" s="29">
        <v>14.7</v>
      </c>
      <c r="C145" s="19">
        <f t="shared" si="6"/>
        <v>6</v>
      </c>
      <c r="D145" s="19">
        <f t="shared" si="7"/>
        <v>2000</v>
      </c>
      <c r="E145" s="19">
        <f t="shared" si="8"/>
        <v>0</v>
      </c>
      <c r="F145" s="19" t="b">
        <f t="shared" si="10"/>
        <v>0</v>
      </c>
      <c r="G145" s="19">
        <f t="shared" si="9"/>
        <v>1.2249999999999999E-2</v>
      </c>
    </row>
    <row r="146" spans="1:7" x14ac:dyDescent="0.25">
      <c r="A146" s="28">
        <v>36692</v>
      </c>
      <c r="B146" s="29">
        <v>15.34</v>
      </c>
      <c r="C146" s="19">
        <f t="shared" si="6"/>
        <v>6</v>
      </c>
      <c r="D146" s="19">
        <f t="shared" si="7"/>
        <v>2000</v>
      </c>
      <c r="E146" s="19">
        <f t="shared" si="8"/>
        <v>0</v>
      </c>
      <c r="F146" s="19" t="b">
        <f t="shared" si="10"/>
        <v>0</v>
      </c>
      <c r="G146" s="19">
        <f t="shared" si="9"/>
        <v>1.2783333333333334E-2</v>
      </c>
    </row>
    <row r="147" spans="1:7" x14ac:dyDescent="0.25">
      <c r="A147" s="28">
        <v>36699</v>
      </c>
      <c r="B147" s="29">
        <v>15.76</v>
      </c>
      <c r="C147" s="19">
        <f t="shared" si="6"/>
        <v>6</v>
      </c>
      <c r="D147" s="19">
        <f t="shared" si="7"/>
        <v>2000</v>
      </c>
      <c r="E147" s="19">
        <f t="shared" si="8"/>
        <v>0</v>
      </c>
      <c r="F147" s="19" t="b">
        <f t="shared" si="10"/>
        <v>0</v>
      </c>
      <c r="G147" s="19">
        <f t="shared" si="9"/>
        <v>1.3133333333333332E-2</v>
      </c>
    </row>
    <row r="148" spans="1:7" x14ac:dyDescent="0.25">
      <c r="A148" s="28">
        <v>36706</v>
      </c>
      <c r="B148" s="29">
        <v>17.010000000000002</v>
      </c>
      <c r="C148" s="19">
        <f t="shared" ref="C148:C211" si="11">MONTH(A148)</f>
        <v>6</v>
      </c>
      <c r="D148" s="19">
        <f t="shared" ref="D148:D211" si="12">YEAR(A148)</f>
        <v>2000</v>
      </c>
      <c r="E148" s="19">
        <f t="shared" ref="E148:E211" si="13">IF(C148=C149,0,1)</f>
        <v>1</v>
      </c>
      <c r="F148" s="19" t="str">
        <f t="shared" si="10"/>
        <v>20006</v>
      </c>
      <c r="G148" s="19">
        <f t="shared" ref="G148:G211" si="14">B148/100/12</f>
        <v>1.4175000000000002E-2</v>
      </c>
    </row>
    <row r="149" spans="1:7" x14ac:dyDescent="0.25">
      <c r="A149" s="28">
        <v>36713</v>
      </c>
      <c r="B149" s="29">
        <v>14.3</v>
      </c>
      <c r="C149" s="19">
        <f t="shared" si="11"/>
        <v>7</v>
      </c>
      <c r="D149" s="19">
        <f t="shared" si="12"/>
        <v>2000</v>
      </c>
      <c r="E149" s="19">
        <f t="shared" si="13"/>
        <v>0</v>
      </c>
      <c r="F149" s="19" t="b">
        <f t="shared" si="10"/>
        <v>0</v>
      </c>
      <c r="G149" s="19">
        <f t="shared" si="14"/>
        <v>1.1916666666666667E-2</v>
      </c>
    </row>
    <row r="150" spans="1:7" x14ac:dyDescent="0.25">
      <c r="A150" s="28">
        <v>36720</v>
      </c>
      <c r="B150" s="29">
        <v>13.35</v>
      </c>
      <c r="C150" s="19">
        <f t="shared" si="11"/>
        <v>7</v>
      </c>
      <c r="D150" s="19">
        <f t="shared" si="12"/>
        <v>2000</v>
      </c>
      <c r="E150" s="19">
        <f t="shared" si="13"/>
        <v>0</v>
      </c>
      <c r="F150" s="19" t="b">
        <f t="shared" si="10"/>
        <v>0</v>
      </c>
      <c r="G150" s="19">
        <f t="shared" si="14"/>
        <v>1.1125000000000001E-2</v>
      </c>
    </row>
    <row r="151" spans="1:7" x14ac:dyDescent="0.25">
      <c r="A151" s="28">
        <v>36727</v>
      </c>
      <c r="B151" s="29">
        <v>13.71</v>
      </c>
      <c r="C151" s="19">
        <f t="shared" si="11"/>
        <v>7</v>
      </c>
      <c r="D151" s="19">
        <f t="shared" si="12"/>
        <v>2000</v>
      </c>
      <c r="E151" s="19">
        <f t="shared" si="13"/>
        <v>0</v>
      </c>
      <c r="F151" s="19" t="b">
        <f t="shared" ref="F151:F214" si="15">IF(E151=1,D151&amp;C151)</f>
        <v>0</v>
      </c>
      <c r="G151" s="19">
        <f t="shared" si="14"/>
        <v>1.1424999999999999E-2</v>
      </c>
    </row>
    <row r="152" spans="1:7" x14ac:dyDescent="0.25">
      <c r="A152" s="28">
        <v>36734</v>
      </c>
      <c r="B152" s="29">
        <v>13.55</v>
      </c>
      <c r="C152" s="19">
        <f t="shared" si="11"/>
        <v>7</v>
      </c>
      <c r="D152" s="19">
        <f t="shared" si="12"/>
        <v>2000</v>
      </c>
      <c r="E152" s="19">
        <f t="shared" si="13"/>
        <v>1</v>
      </c>
      <c r="F152" s="19" t="str">
        <f t="shared" si="15"/>
        <v>20007</v>
      </c>
      <c r="G152" s="19">
        <f t="shared" si="14"/>
        <v>1.1291666666666667E-2</v>
      </c>
    </row>
    <row r="153" spans="1:7" x14ac:dyDescent="0.25">
      <c r="A153" s="28">
        <v>36741</v>
      </c>
      <c r="B153" s="29">
        <v>14.81</v>
      </c>
      <c r="C153" s="19">
        <f t="shared" si="11"/>
        <v>8</v>
      </c>
      <c r="D153" s="19">
        <f t="shared" si="12"/>
        <v>2000</v>
      </c>
      <c r="E153" s="19">
        <f t="shared" si="13"/>
        <v>0</v>
      </c>
      <c r="F153" s="19" t="b">
        <f t="shared" si="15"/>
        <v>0</v>
      </c>
      <c r="G153" s="19">
        <f t="shared" si="14"/>
        <v>1.2341666666666667E-2</v>
      </c>
    </row>
    <row r="154" spans="1:7" x14ac:dyDescent="0.25">
      <c r="A154" s="28">
        <v>36748</v>
      </c>
      <c r="B154" s="29">
        <v>15.22</v>
      </c>
      <c r="C154" s="19">
        <f t="shared" si="11"/>
        <v>8</v>
      </c>
      <c r="D154" s="19">
        <f t="shared" si="12"/>
        <v>2000</v>
      </c>
      <c r="E154" s="19">
        <f t="shared" si="13"/>
        <v>0</v>
      </c>
      <c r="F154" s="19" t="b">
        <f t="shared" si="15"/>
        <v>0</v>
      </c>
      <c r="G154" s="19">
        <f t="shared" si="14"/>
        <v>1.2683333333333333E-2</v>
      </c>
    </row>
    <row r="155" spans="1:7" x14ac:dyDescent="0.25">
      <c r="A155" s="28">
        <v>36755</v>
      </c>
      <c r="B155" s="29">
        <v>15.65</v>
      </c>
      <c r="C155" s="19">
        <f t="shared" si="11"/>
        <v>8</v>
      </c>
      <c r="D155" s="19">
        <f t="shared" si="12"/>
        <v>2000</v>
      </c>
      <c r="E155" s="19">
        <f t="shared" si="13"/>
        <v>0</v>
      </c>
      <c r="F155" s="19" t="b">
        <f t="shared" si="15"/>
        <v>0</v>
      </c>
      <c r="G155" s="19">
        <f t="shared" si="14"/>
        <v>1.3041666666666667E-2</v>
      </c>
    </row>
    <row r="156" spans="1:7" x14ac:dyDescent="0.25">
      <c r="A156" s="28">
        <v>36762</v>
      </c>
      <c r="B156" s="29">
        <v>15.46</v>
      </c>
      <c r="C156" s="19">
        <f t="shared" si="11"/>
        <v>8</v>
      </c>
      <c r="D156" s="19">
        <f t="shared" si="12"/>
        <v>2000</v>
      </c>
      <c r="E156" s="19">
        <f t="shared" si="13"/>
        <v>0</v>
      </c>
      <c r="F156" s="19" t="b">
        <f t="shared" si="15"/>
        <v>0</v>
      </c>
      <c r="G156" s="19">
        <f t="shared" si="14"/>
        <v>1.2883333333333335E-2</v>
      </c>
    </row>
    <row r="157" spans="1:7" x14ac:dyDescent="0.25">
      <c r="A157" s="28">
        <v>36769</v>
      </c>
      <c r="B157" s="29">
        <v>15.01</v>
      </c>
      <c r="C157" s="19">
        <f t="shared" si="11"/>
        <v>8</v>
      </c>
      <c r="D157" s="19">
        <f t="shared" si="12"/>
        <v>2000</v>
      </c>
      <c r="E157" s="19">
        <f t="shared" si="13"/>
        <v>1</v>
      </c>
      <c r="F157" s="19" t="str">
        <f t="shared" si="15"/>
        <v>20008</v>
      </c>
      <c r="G157" s="19">
        <f t="shared" si="14"/>
        <v>1.2508333333333335E-2</v>
      </c>
    </row>
    <row r="158" spans="1:7" x14ac:dyDescent="0.25">
      <c r="A158" s="28">
        <v>36776</v>
      </c>
      <c r="B158" s="29">
        <v>14.63</v>
      </c>
      <c r="C158" s="19">
        <f t="shared" si="11"/>
        <v>9</v>
      </c>
      <c r="D158" s="19">
        <f t="shared" si="12"/>
        <v>2000</v>
      </c>
      <c r="E158" s="19">
        <f t="shared" si="13"/>
        <v>0</v>
      </c>
      <c r="F158" s="19" t="b">
        <f t="shared" si="15"/>
        <v>0</v>
      </c>
      <c r="G158" s="19">
        <f t="shared" si="14"/>
        <v>1.2191666666666668E-2</v>
      </c>
    </row>
    <row r="159" spans="1:7" x14ac:dyDescent="0.25">
      <c r="A159" s="28">
        <v>36783</v>
      </c>
      <c r="B159" s="29">
        <v>15.01</v>
      </c>
      <c r="C159" s="19">
        <f t="shared" si="11"/>
        <v>9</v>
      </c>
      <c r="D159" s="19">
        <f t="shared" si="12"/>
        <v>2000</v>
      </c>
      <c r="E159" s="19">
        <f t="shared" si="13"/>
        <v>0</v>
      </c>
      <c r="F159" s="19" t="b">
        <f t="shared" si="15"/>
        <v>0</v>
      </c>
      <c r="G159" s="19">
        <f t="shared" si="14"/>
        <v>1.2508333333333335E-2</v>
      </c>
    </row>
    <row r="160" spans="1:7" x14ac:dyDescent="0.25">
      <c r="A160" s="28">
        <v>36790</v>
      </c>
      <c r="B160" s="29">
        <v>15.5</v>
      </c>
      <c r="C160" s="19">
        <f t="shared" si="11"/>
        <v>9</v>
      </c>
      <c r="D160" s="19">
        <f t="shared" si="12"/>
        <v>2000</v>
      </c>
      <c r="E160" s="19">
        <f t="shared" si="13"/>
        <v>0</v>
      </c>
      <c r="F160" s="19" t="b">
        <f t="shared" si="15"/>
        <v>0</v>
      </c>
      <c r="G160" s="19">
        <f t="shared" si="14"/>
        <v>1.2916666666666667E-2</v>
      </c>
    </row>
    <row r="161" spans="1:7" x14ac:dyDescent="0.25">
      <c r="A161" s="28">
        <v>36797</v>
      </c>
      <c r="B161" s="29">
        <v>15.1</v>
      </c>
      <c r="C161" s="19">
        <f t="shared" si="11"/>
        <v>9</v>
      </c>
      <c r="D161" s="19">
        <f t="shared" si="12"/>
        <v>2000</v>
      </c>
      <c r="E161" s="19">
        <f t="shared" si="13"/>
        <v>1</v>
      </c>
      <c r="F161" s="19" t="str">
        <f t="shared" si="15"/>
        <v>20009</v>
      </c>
      <c r="G161" s="19">
        <f t="shared" si="14"/>
        <v>1.2583333333333334E-2</v>
      </c>
    </row>
    <row r="162" spans="1:7" x14ac:dyDescent="0.25">
      <c r="A162" s="28">
        <v>36804</v>
      </c>
      <c r="B162" s="29">
        <v>15.22</v>
      </c>
      <c r="C162" s="19">
        <f t="shared" si="11"/>
        <v>10</v>
      </c>
      <c r="D162" s="19">
        <f t="shared" si="12"/>
        <v>2000</v>
      </c>
      <c r="E162" s="19">
        <f t="shared" si="13"/>
        <v>0</v>
      </c>
      <c r="F162" s="19" t="b">
        <f t="shared" si="15"/>
        <v>0</v>
      </c>
      <c r="G162" s="19">
        <f t="shared" si="14"/>
        <v>1.2683333333333333E-2</v>
      </c>
    </row>
    <row r="163" spans="1:7" x14ac:dyDescent="0.25">
      <c r="A163" s="28">
        <v>36811</v>
      </c>
      <c r="B163" s="29">
        <v>15.2</v>
      </c>
      <c r="C163" s="19">
        <f t="shared" si="11"/>
        <v>10</v>
      </c>
      <c r="D163" s="19">
        <f t="shared" si="12"/>
        <v>2000</v>
      </c>
      <c r="E163" s="19">
        <f t="shared" si="13"/>
        <v>0</v>
      </c>
      <c r="F163" s="19" t="b">
        <f t="shared" si="15"/>
        <v>0</v>
      </c>
      <c r="G163" s="19">
        <f t="shared" si="14"/>
        <v>1.2666666666666666E-2</v>
      </c>
    </row>
    <row r="164" spans="1:7" x14ac:dyDescent="0.25">
      <c r="A164" s="28">
        <v>36818</v>
      </c>
      <c r="B164" s="29">
        <v>16.21</v>
      </c>
      <c r="C164" s="19">
        <f t="shared" si="11"/>
        <v>10</v>
      </c>
      <c r="D164" s="19">
        <f t="shared" si="12"/>
        <v>2000</v>
      </c>
      <c r="E164" s="19">
        <f t="shared" si="13"/>
        <v>0</v>
      </c>
      <c r="F164" s="19" t="b">
        <f t="shared" si="15"/>
        <v>0</v>
      </c>
      <c r="G164" s="19">
        <f t="shared" si="14"/>
        <v>1.3508333333333336E-2</v>
      </c>
    </row>
    <row r="165" spans="1:7" x14ac:dyDescent="0.25">
      <c r="A165" s="28">
        <v>36825</v>
      </c>
      <c r="B165" s="29">
        <v>16.87</v>
      </c>
      <c r="C165" s="19">
        <f t="shared" si="11"/>
        <v>10</v>
      </c>
      <c r="D165" s="19">
        <f t="shared" si="12"/>
        <v>2000</v>
      </c>
      <c r="E165" s="19">
        <f t="shared" si="13"/>
        <v>1</v>
      </c>
      <c r="F165" s="19" t="str">
        <f t="shared" si="15"/>
        <v>200010</v>
      </c>
      <c r="G165" s="19">
        <f t="shared" si="14"/>
        <v>1.4058333333333334E-2</v>
      </c>
    </row>
    <row r="166" spans="1:7" x14ac:dyDescent="0.25">
      <c r="A166" s="28">
        <v>36831</v>
      </c>
      <c r="B166" s="29">
        <v>17.12</v>
      </c>
      <c r="C166" s="19">
        <f t="shared" si="11"/>
        <v>11</v>
      </c>
      <c r="D166" s="19">
        <f t="shared" si="12"/>
        <v>2000</v>
      </c>
      <c r="E166" s="19">
        <f t="shared" si="13"/>
        <v>0</v>
      </c>
      <c r="F166" s="19" t="b">
        <f t="shared" si="15"/>
        <v>0</v>
      </c>
      <c r="G166" s="19">
        <f t="shared" si="14"/>
        <v>1.4266666666666669E-2</v>
      </c>
    </row>
    <row r="167" spans="1:7" x14ac:dyDescent="0.25">
      <c r="A167" s="28">
        <v>36839</v>
      </c>
      <c r="B167" s="29">
        <v>17.32</v>
      </c>
      <c r="C167" s="19">
        <f t="shared" si="11"/>
        <v>11</v>
      </c>
      <c r="D167" s="19">
        <f t="shared" si="12"/>
        <v>2000</v>
      </c>
      <c r="E167" s="19">
        <f t="shared" si="13"/>
        <v>0</v>
      </c>
      <c r="F167" s="19" t="b">
        <f t="shared" si="15"/>
        <v>0</v>
      </c>
      <c r="G167" s="19">
        <f t="shared" si="14"/>
        <v>1.4433333333333333E-2</v>
      </c>
    </row>
    <row r="168" spans="1:7" x14ac:dyDescent="0.25">
      <c r="A168" s="28">
        <v>36846</v>
      </c>
      <c r="B168" s="29">
        <v>17.47</v>
      </c>
      <c r="C168" s="19">
        <f t="shared" si="11"/>
        <v>11</v>
      </c>
      <c r="D168" s="19">
        <f t="shared" si="12"/>
        <v>2000</v>
      </c>
      <c r="E168" s="19">
        <f t="shared" si="13"/>
        <v>0</v>
      </c>
      <c r="F168" s="19" t="b">
        <f t="shared" si="15"/>
        <v>0</v>
      </c>
      <c r="G168" s="19">
        <f t="shared" si="14"/>
        <v>1.4558333333333333E-2</v>
      </c>
    </row>
    <row r="169" spans="1:7" x14ac:dyDescent="0.25">
      <c r="A169" s="28">
        <v>36853</v>
      </c>
      <c r="B169" s="29">
        <v>17.8</v>
      </c>
      <c r="C169" s="19">
        <f t="shared" si="11"/>
        <v>11</v>
      </c>
      <c r="D169" s="19">
        <f t="shared" si="12"/>
        <v>2000</v>
      </c>
      <c r="E169" s="19">
        <f t="shared" si="13"/>
        <v>0</v>
      </c>
      <c r="F169" s="19" t="b">
        <f t="shared" si="15"/>
        <v>0</v>
      </c>
      <c r="G169" s="19">
        <f t="shared" si="14"/>
        <v>1.4833333333333336E-2</v>
      </c>
    </row>
    <row r="170" spans="1:7" x14ac:dyDescent="0.25">
      <c r="A170" s="28">
        <v>36860</v>
      </c>
      <c r="B170" s="29">
        <v>18.079999999999998</v>
      </c>
      <c r="C170" s="19">
        <f t="shared" si="11"/>
        <v>11</v>
      </c>
      <c r="D170" s="19">
        <f t="shared" si="12"/>
        <v>2000</v>
      </c>
      <c r="E170" s="19">
        <f t="shared" si="13"/>
        <v>1</v>
      </c>
      <c r="F170" s="19" t="str">
        <f t="shared" si="15"/>
        <v>200011</v>
      </c>
      <c r="G170" s="19">
        <f t="shared" si="14"/>
        <v>1.5066666666666666E-2</v>
      </c>
    </row>
    <row r="171" spans="1:7" x14ac:dyDescent="0.25">
      <c r="A171" s="28">
        <v>36867</v>
      </c>
      <c r="B171" s="29">
        <v>17.260000000000002</v>
      </c>
      <c r="C171" s="19">
        <f t="shared" si="11"/>
        <v>12</v>
      </c>
      <c r="D171" s="19">
        <f t="shared" si="12"/>
        <v>2000</v>
      </c>
      <c r="E171" s="19">
        <f t="shared" si="13"/>
        <v>0</v>
      </c>
      <c r="F171" s="19" t="b">
        <f t="shared" si="15"/>
        <v>0</v>
      </c>
      <c r="G171" s="19">
        <f t="shared" si="14"/>
        <v>1.4383333333333333E-2</v>
      </c>
    </row>
    <row r="172" spans="1:7" x14ac:dyDescent="0.25">
      <c r="A172" s="28">
        <v>36874</v>
      </c>
      <c r="B172" s="29">
        <v>16.7</v>
      </c>
      <c r="C172" s="19">
        <f t="shared" si="11"/>
        <v>12</v>
      </c>
      <c r="D172" s="19">
        <f t="shared" si="12"/>
        <v>2000</v>
      </c>
      <c r="E172" s="19">
        <f t="shared" si="13"/>
        <v>0</v>
      </c>
      <c r="F172" s="19" t="b">
        <f t="shared" si="15"/>
        <v>0</v>
      </c>
      <c r="G172" s="19">
        <f t="shared" si="14"/>
        <v>1.3916666666666666E-2</v>
      </c>
    </row>
    <row r="173" spans="1:7" x14ac:dyDescent="0.25">
      <c r="A173" s="28">
        <v>36881</v>
      </c>
      <c r="B173" s="29">
        <v>16.649999999999999</v>
      </c>
      <c r="C173" s="19">
        <f t="shared" si="11"/>
        <v>12</v>
      </c>
      <c r="D173" s="19">
        <f t="shared" si="12"/>
        <v>2000</v>
      </c>
      <c r="E173" s="19">
        <f t="shared" si="13"/>
        <v>0</v>
      </c>
      <c r="F173" s="19" t="b">
        <f t="shared" si="15"/>
        <v>0</v>
      </c>
      <c r="G173" s="19">
        <f t="shared" si="14"/>
        <v>1.3874999999999998E-2</v>
      </c>
    </row>
    <row r="174" spans="1:7" x14ac:dyDescent="0.25">
      <c r="A174" s="28">
        <v>36888</v>
      </c>
      <c r="B174" s="29">
        <v>17.59</v>
      </c>
      <c r="C174" s="19">
        <f t="shared" si="11"/>
        <v>12</v>
      </c>
      <c r="D174" s="19">
        <f t="shared" si="12"/>
        <v>2000</v>
      </c>
      <c r="E174" s="19">
        <f t="shared" si="13"/>
        <v>1</v>
      </c>
      <c r="F174" s="19" t="str">
        <f t="shared" si="15"/>
        <v>200012</v>
      </c>
      <c r="G174" s="19">
        <f t="shared" si="14"/>
        <v>1.4658333333333334E-2</v>
      </c>
    </row>
    <row r="175" spans="1:7" x14ac:dyDescent="0.25">
      <c r="A175" s="28">
        <v>36895</v>
      </c>
      <c r="B175" s="29">
        <v>17.86</v>
      </c>
      <c r="C175" s="19">
        <f t="shared" si="11"/>
        <v>1</v>
      </c>
      <c r="D175" s="19">
        <f t="shared" si="12"/>
        <v>2001</v>
      </c>
      <c r="E175" s="19">
        <f t="shared" si="13"/>
        <v>0</v>
      </c>
      <c r="F175" s="19" t="b">
        <f t="shared" si="15"/>
        <v>0</v>
      </c>
      <c r="G175" s="19">
        <f t="shared" si="14"/>
        <v>1.4883333333333332E-2</v>
      </c>
    </row>
    <row r="176" spans="1:7" x14ac:dyDescent="0.25">
      <c r="A176" s="28">
        <v>36902</v>
      </c>
      <c r="B176" s="29">
        <v>17.07</v>
      </c>
      <c r="C176" s="19">
        <f t="shared" si="11"/>
        <v>1</v>
      </c>
      <c r="D176" s="19">
        <f t="shared" si="12"/>
        <v>2001</v>
      </c>
      <c r="E176" s="19">
        <f t="shared" si="13"/>
        <v>0</v>
      </c>
      <c r="F176" s="19" t="b">
        <f t="shared" si="15"/>
        <v>0</v>
      </c>
      <c r="G176" s="19">
        <f t="shared" si="14"/>
        <v>1.4225E-2</v>
      </c>
    </row>
    <row r="177" spans="1:7" x14ac:dyDescent="0.25">
      <c r="A177" s="28">
        <v>36909</v>
      </c>
      <c r="B177" s="29">
        <v>18.39</v>
      </c>
      <c r="C177" s="19">
        <f t="shared" si="11"/>
        <v>1</v>
      </c>
      <c r="D177" s="19">
        <f t="shared" si="12"/>
        <v>2001</v>
      </c>
      <c r="E177" s="19">
        <f t="shared" si="13"/>
        <v>0</v>
      </c>
      <c r="F177" s="19" t="b">
        <f t="shared" si="15"/>
        <v>0</v>
      </c>
      <c r="G177" s="19">
        <f t="shared" si="14"/>
        <v>1.5325E-2</v>
      </c>
    </row>
    <row r="178" spans="1:7" x14ac:dyDescent="0.25">
      <c r="A178" s="28">
        <v>36916</v>
      </c>
      <c r="B178" s="29">
        <v>18.22</v>
      </c>
      <c r="C178" s="19">
        <f t="shared" si="11"/>
        <v>1</v>
      </c>
      <c r="D178" s="19">
        <f t="shared" si="12"/>
        <v>2001</v>
      </c>
      <c r="E178" s="19">
        <f t="shared" si="13"/>
        <v>1</v>
      </c>
      <c r="F178" s="19" t="str">
        <f t="shared" si="15"/>
        <v>20011</v>
      </c>
      <c r="G178" s="19">
        <f t="shared" si="14"/>
        <v>1.5183333333333333E-2</v>
      </c>
    </row>
    <row r="179" spans="1:7" x14ac:dyDescent="0.25">
      <c r="A179" s="28">
        <v>36923</v>
      </c>
      <c r="B179" s="29">
        <v>17.82</v>
      </c>
      <c r="C179" s="19">
        <f t="shared" si="11"/>
        <v>2</v>
      </c>
      <c r="D179" s="19">
        <f t="shared" si="12"/>
        <v>2001</v>
      </c>
      <c r="E179" s="19">
        <f t="shared" si="13"/>
        <v>0</v>
      </c>
      <c r="F179" s="19" t="b">
        <f t="shared" si="15"/>
        <v>0</v>
      </c>
      <c r="G179" s="19">
        <f t="shared" si="14"/>
        <v>1.485E-2</v>
      </c>
    </row>
    <row r="180" spans="1:7" x14ac:dyDescent="0.25">
      <c r="A180" s="28">
        <v>36930</v>
      </c>
      <c r="B180" s="29">
        <v>18.010000000000002</v>
      </c>
      <c r="C180" s="19">
        <f t="shared" si="11"/>
        <v>2</v>
      </c>
      <c r="D180" s="19">
        <f t="shared" si="12"/>
        <v>2001</v>
      </c>
      <c r="E180" s="19">
        <f t="shared" si="13"/>
        <v>0</v>
      </c>
      <c r="F180" s="19" t="b">
        <f t="shared" si="15"/>
        <v>0</v>
      </c>
      <c r="G180" s="19">
        <f t="shared" si="14"/>
        <v>1.5008333333333334E-2</v>
      </c>
    </row>
    <row r="181" spans="1:7" x14ac:dyDescent="0.25">
      <c r="A181" s="28">
        <v>36937</v>
      </c>
      <c r="B181" s="29">
        <v>16.71</v>
      </c>
      <c r="C181" s="19">
        <f t="shared" si="11"/>
        <v>2</v>
      </c>
      <c r="D181" s="19">
        <f t="shared" si="12"/>
        <v>2001</v>
      </c>
      <c r="E181" s="19">
        <f t="shared" si="13"/>
        <v>0</v>
      </c>
      <c r="F181" s="19" t="b">
        <f t="shared" si="15"/>
        <v>0</v>
      </c>
      <c r="G181" s="19">
        <f t="shared" si="14"/>
        <v>1.3925E-2</v>
      </c>
    </row>
    <row r="182" spans="1:7" x14ac:dyDescent="0.25">
      <c r="A182" s="28">
        <v>36944</v>
      </c>
      <c r="B182" s="29">
        <v>16.829999999999998</v>
      </c>
      <c r="C182" s="19">
        <f t="shared" si="11"/>
        <v>2</v>
      </c>
      <c r="D182" s="19">
        <f t="shared" si="12"/>
        <v>2001</v>
      </c>
      <c r="E182" s="19">
        <f t="shared" si="13"/>
        <v>1</v>
      </c>
      <c r="F182" s="19" t="str">
        <f t="shared" si="15"/>
        <v>20012</v>
      </c>
      <c r="G182" s="19">
        <f t="shared" si="14"/>
        <v>1.4024999999999998E-2</v>
      </c>
    </row>
    <row r="183" spans="1:7" x14ac:dyDescent="0.25">
      <c r="A183" s="28">
        <v>36951</v>
      </c>
      <c r="B183" s="29">
        <v>15.69</v>
      </c>
      <c r="C183" s="19">
        <f t="shared" si="11"/>
        <v>3</v>
      </c>
      <c r="D183" s="19">
        <f t="shared" si="12"/>
        <v>2001</v>
      </c>
      <c r="E183" s="19">
        <f t="shared" si="13"/>
        <v>0</v>
      </c>
      <c r="F183" s="19" t="b">
        <f t="shared" si="15"/>
        <v>0</v>
      </c>
      <c r="G183" s="19">
        <f t="shared" si="14"/>
        <v>1.3074999999999998E-2</v>
      </c>
    </row>
    <row r="184" spans="1:7" x14ac:dyDescent="0.25">
      <c r="A184" s="28">
        <v>36958</v>
      </c>
      <c r="B184" s="29">
        <v>15.89</v>
      </c>
      <c r="C184" s="19">
        <f t="shared" si="11"/>
        <v>3</v>
      </c>
      <c r="D184" s="19">
        <f t="shared" si="12"/>
        <v>2001</v>
      </c>
      <c r="E184" s="19">
        <f t="shared" si="13"/>
        <v>0</v>
      </c>
      <c r="F184" s="19" t="b">
        <f t="shared" si="15"/>
        <v>0</v>
      </c>
      <c r="G184" s="19">
        <f t="shared" si="14"/>
        <v>1.3241666666666667E-2</v>
      </c>
    </row>
    <row r="185" spans="1:7" x14ac:dyDescent="0.25">
      <c r="A185" s="28">
        <v>36965</v>
      </c>
      <c r="B185" s="29">
        <v>15.92</v>
      </c>
      <c r="C185" s="19">
        <f t="shared" si="11"/>
        <v>3</v>
      </c>
      <c r="D185" s="19">
        <f t="shared" si="12"/>
        <v>2001</v>
      </c>
      <c r="E185" s="19">
        <f t="shared" si="13"/>
        <v>0</v>
      </c>
      <c r="F185" s="19" t="b">
        <f t="shared" si="15"/>
        <v>0</v>
      </c>
      <c r="G185" s="19">
        <f t="shared" si="14"/>
        <v>1.3266666666666668E-2</v>
      </c>
    </row>
    <row r="186" spans="1:7" x14ac:dyDescent="0.25">
      <c r="A186" s="28">
        <v>36972</v>
      </c>
      <c r="B186" s="29">
        <v>16.059999999999999</v>
      </c>
      <c r="C186" s="19">
        <f t="shared" si="11"/>
        <v>3</v>
      </c>
      <c r="D186" s="19">
        <f t="shared" si="12"/>
        <v>2001</v>
      </c>
      <c r="E186" s="19">
        <f t="shared" si="13"/>
        <v>0</v>
      </c>
      <c r="F186" s="19" t="b">
        <f t="shared" si="15"/>
        <v>0</v>
      </c>
      <c r="G186" s="19">
        <f t="shared" si="14"/>
        <v>1.3383333333333332E-2</v>
      </c>
    </row>
    <row r="187" spans="1:7" x14ac:dyDescent="0.25">
      <c r="A187" s="28">
        <v>36979</v>
      </c>
      <c r="B187" s="29">
        <v>15.43</v>
      </c>
      <c r="C187" s="19">
        <f t="shared" si="11"/>
        <v>3</v>
      </c>
      <c r="D187" s="19">
        <f t="shared" si="12"/>
        <v>2001</v>
      </c>
      <c r="E187" s="19">
        <f t="shared" si="13"/>
        <v>1</v>
      </c>
      <c r="F187" s="19" t="str">
        <f t="shared" si="15"/>
        <v>20013</v>
      </c>
      <c r="G187" s="19">
        <f t="shared" si="14"/>
        <v>1.2858333333333333E-2</v>
      </c>
    </row>
    <row r="188" spans="1:7" x14ac:dyDescent="0.25">
      <c r="A188" s="28">
        <v>36986</v>
      </c>
      <c r="B188" s="29">
        <v>15.38</v>
      </c>
      <c r="C188" s="19">
        <f t="shared" si="11"/>
        <v>4</v>
      </c>
      <c r="D188" s="19">
        <f t="shared" si="12"/>
        <v>2001</v>
      </c>
      <c r="E188" s="19">
        <f t="shared" si="13"/>
        <v>0</v>
      </c>
      <c r="F188" s="19" t="b">
        <f t="shared" si="15"/>
        <v>0</v>
      </c>
      <c r="G188" s="19">
        <f t="shared" si="14"/>
        <v>1.2816666666666669E-2</v>
      </c>
    </row>
    <row r="189" spans="1:7" x14ac:dyDescent="0.25">
      <c r="A189" s="28">
        <v>36992</v>
      </c>
      <c r="B189" s="29">
        <v>15.48</v>
      </c>
      <c r="C189" s="19">
        <f t="shared" si="11"/>
        <v>4</v>
      </c>
      <c r="D189" s="19">
        <f t="shared" si="12"/>
        <v>2001</v>
      </c>
      <c r="E189" s="19">
        <f t="shared" si="13"/>
        <v>0</v>
      </c>
      <c r="F189" s="19" t="b">
        <f t="shared" si="15"/>
        <v>0</v>
      </c>
      <c r="G189" s="19">
        <f t="shared" si="14"/>
        <v>1.29E-2</v>
      </c>
    </row>
    <row r="190" spans="1:7" x14ac:dyDescent="0.25">
      <c r="A190" s="28">
        <v>37000</v>
      </c>
      <c r="B190" s="29">
        <v>15.06</v>
      </c>
      <c r="C190" s="19">
        <f t="shared" si="11"/>
        <v>4</v>
      </c>
      <c r="D190" s="19">
        <f t="shared" si="12"/>
        <v>2001</v>
      </c>
      <c r="E190" s="19">
        <f t="shared" si="13"/>
        <v>0</v>
      </c>
      <c r="F190" s="19" t="b">
        <f t="shared" si="15"/>
        <v>0</v>
      </c>
      <c r="G190" s="19">
        <f t="shared" si="14"/>
        <v>1.255E-2</v>
      </c>
    </row>
    <row r="191" spans="1:7" x14ac:dyDescent="0.25">
      <c r="A191" s="28">
        <v>37007</v>
      </c>
      <c r="B191" s="29">
        <v>13.92</v>
      </c>
      <c r="C191" s="19">
        <f t="shared" si="11"/>
        <v>4</v>
      </c>
      <c r="D191" s="19">
        <f t="shared" si="12"/>
        <v>2001</v>
      </c>
      <c r="E191" s="19">
        <f t="shared" si="13"/>
        <v>1</v>
      </c>
      <c r="F191" s="19" t="str">
        <f t="shared" si="15"/>
        <v>20014</v>
      </c>
      <c r="G191" s="19">
        <f t="shared" si="14"/>
        <v>1.1599999999999999E-2</v>
      </c>
    </row>
    <row r="192" spans="1:7" x14ac:dyDescent="0.25">
      <c r="A192" s="28">
        <v>37014</v>
      </c>
      <c r="B192" s="29">
        <v>13.25</v>
      </c>
      <c r="C192" s="19">
        <f t="shared" si="11"/>
        <v>5</v>
      </c>
      <c r="D192" s="19">
        <f t="shared" si="12"/>
        <v>2001</v>
      </c>
      <c r="E192" s="19">
        <f t="shared" si="13"/>
        <v>0</v>
      </c>
      <c r="F192" s="19" t="b">
        <f t="shared" si="15"/>
        <v>0</v>
      </c>
      <c r="G192" s="19">
        <f t="shared" si="14"/>
        <v>1.1041666666666667E-2</v>
      </c>
    </row>
    <row r="193" spans="1:7" x14ac:dyDescent="0.25">
      <c r="A193" s="28">
        <v>37021</v>
      </c>
      <c r="B193" s="29">
        <v>12.94</v>
      </c>
      <c r="C193" s="19">
        <f t="shared" si="11"/>
        <v>5</v>
      </c>
      <c r="D193" s="19">
        <f t="shared" si="12"/>
        <v>2001</v>
      </c>
      <c r="E193" s="19">
        <f t="shared" si="13"/>
        <v>0</v>
      </c>
      <c r="F193" s="19" t="b">
        <f t="shared" si="15"/>
        <v>0</v>
      </c>
      <c r="G193" s="19">
        <f t="shared" si="14"/>
        <v>1.0783333333333332E-2</v>
      </c>
    </row>
    <row r="194" spans="1:7" x14ac:dyDescent="0.25">
      <c r="A194" s="28">
        <v>37028</v>
      </c>
      <c r="B194" s="29">
        <v>12.61</v>
      </c>
      <c r="C194" s="19">
        <f t="shared" si="11"/>
        <v>5</v>
      </c>
      <c r="D194" s="19">
        <f t="shared" si="12"/>
        <v>2001</v>
      </c>
      <c r="E194" s="19">
        <f t="shared" si="13"/>
        <v>0</v>
      </c>
      <c r="F194" s="19" t="b">
        <f t="shared" si="15"/>
        <v>0</v>
      </c>
      <c r="G194" s="19">
        <f t="shared" si="14"/>
        <v>1.0508333333333333E-2</v>
      </c>
    </row>
    <row r="195" spans="1:7" x14ac:dyDescent="0.25">
      <c r="A195" s="28">
        <v>37035</v>
      </c>
      <c r="B195" s="29">
        <v>10.210000000000001</v>
      </c>
      <c r="C195" s="19">
        <f t="shared" si="11"/>
        <v>5</v>
      </c>
      <c r="D195" s="19">
        <f t="shared" si="12"/>
        <v>2001</v>
      </c>
      <c r="E195" s="19">
        <f t="shared" si="13"/>
        <v>0</v>
      </c>
      <c r="F195" s="19" t="b">
        <f t="shared" si="15"/>
        <v>0</v>
      </c>
      <c r="G195" s="19">
        <f t="shared" si="14"/>
        <v>8.5083333333333348E-3</v>
      </c>
    </row>
    <row r="196" spans="1:7" x14ac:dyDescent="0.25">
      <c r="A196" s="28">
        <v>37042</v>
      </c>
      <c r="B196" s="29">
        <v>10.76</v>
      </c>
      <c r="C196" s="19">
        <f t="shared" si="11"/>
        <v>5</v>
      </c>
      <c r="D196" s="19">
        <f t="shared" si="12"/>
        <v>2001</v>
      </c>
      <c r="E196" s="19">
        <f t="shared" si="13"/>
        <v>1</v>
      </c>
      <c r="F196" s="19" t="str">
        <f t="shared" si="15"/>
        <v>20015</v>
      </c>
      <c r="G196" s="19">
        <f t="shared" si="14"/>
        <v>8.9666666666666662E-3</v>
      </c>
    </row>
    <row r="197" spans="1:7" x14ac:dyDescent="0.25">
      <c r="A197" s="28">
        <v>37049</v>
      </c>
      <c r="B197" s="29">
        <v>10.39</v>
      </c>
      <c r="C197" s="19">
        <f t="shared" si="11"/>
        <v>6</v>
      </c>
      <c r="D197" s="19">
        <f t="shared" si="12"/>
        <v>2001</v>
      </c>
      <c r="E197" s="19">
        <f t="shared" si="13"/>
        <v>0</v>
      </c>
      <c r="F197" s="19" t="b">
        <f t="shared" si="15"/>
        <v>0</v>
      </c>
      <c r="G197" s="19">
        <f t="shared" si="14"/>
        <v>8.6583333333333339E-3</v>
      </c>
    </row>
    <row r="198" spans="1:7" x14ac:dyDescent="0.25">
      <c r="A198" s="28">
        <v>37056</v>
      </c>
      <c r="B198" s="29">
        <v>9.51</v>
      </c>
      <c r="C198" s="19">
        <f t="shared" si="11"/>
        <v>6</v>
      </c>
      <c r="D198" s="19">
        <f t="shared" si="12"/>
        <v>2001</v>
      </c>
      <c r="E198" s="19">
        <f t="shared" si="13"/>
        <v>0</v>
      </c>
      <c r="F198" s="19" t="b">
        <f t="shared" si="15"/>
        <v>0</v>
      </c>
      <c r="G198" s="19">
        <f t="shared" si="14"/>
        <v>7.9249999999999998E-3</v>
      </c>
    </row>
    <row r="199" spans="1:7" x14ac:dyDescent="0.25">
      <c r="A199" s="28">
        <v>37063</v>
      </c>
      <c r="B199" s="29">
        <v>8.91</v>
      </c>
      <c r="C199" s="19">
        <f t="shared" si="11"/>
        <v>6</v>
      </c>
      <c r="D199" s="19">
        <f t="shared" si="12"/>
        <v>2001</v>
      </c>
      <c r="E199" s="19">
        <f t="shared" si="13"/>
        <v>0</v>
      </c>
      <c r="F199" s="19" t="b">
        <f t="shared" si="15"/>
        <v>0</v>
      </c>
      <c r="G199" s="19">
        <f t="shared" si="14"/>
        <v>7.4250000000000002E-3</v>
      </c>
    </row>
    <row r="200" spans="1:7" x14ac:dyDescent="0.25">
      <c r="A200" s="28">
        <v>37070</v>
      </c>
      <c r="B200" s="29">
        <v>8.92</v>
      </c>
      <c r="C200" s="19">
        <f t="shared" si="11"/>
        <v>6</v>
      </c>
      <c r="D200" s="19">
        <f t="shared" si="12"/>
        <v>2001</v>
      </c>
      <c r="E200" s="19">
        <f t="shared" si="13"/>
        <v>1</v>
      </c>
      <c r="F200" s="19" t="str">
        <f t="shared" si="15"/>
        <v>20016</v>
      </c>
      <c r="G200" s="19">
        <f t="shared" si="14"/>
        <v>7.4333333333333335E-3</v>
      </c>
    </row>
    <row r="201" spans="1:7" x14ac:dyDescent="0.25">
      <c r="A201" s="28">
        <v>37077</v>
      </c>
      <c r="B201" s="29">
        <v>8.99</v>
      </c>
      <c r="C201" s="19">
        <f t="shared" si="11"/>
        <v>7</v>
      </c>
      <c r="D201" s="19">
        <f t="shared" si="12"/>
        <v>2001</v>
      </c>
      <c r="E201" s="19">
        <f t="shared" si="13"/>
        <v>0</v>
      </c>
      <c r="F201" s="19" t="b">
        <f t="shared" si="15"/>
        <v>0</v>
      </c>
      <c r="G201" s="19">
        <f t="shared" si="14"/>
        <v>7.4916666666666673E-3</v>
      </c>
    </row>
    <row r="202" spans="1:7" x14ac:dyDescent="0.25">
      <c r="A202" s="28">
        <v>37084</v>
      </c>
      <c r="B202" s="29">
        <v>9.42</v>
      </c>
      <c r="C202" s="19">
        <f t="shared" si="11"/>
        <v>7</v>
      </c>
      <c r="D202" s="19">
        <f t="shared" si="12"/>
        <v>2001</v>
      </c>
      <c r="E202" s="19">
        <f t="shared" si="13"/>
        <v>0</v>
      </c>
      <c r="F202" s="19" t="b">
        <f t="shared" si="15"/>
        <v>0</v>
      </c>
      <c r="G202" s="19">
        <f t="shared" si="14"/>
        <v>7.8500000000000011E-3</v>
      </c>
    </row>
    <row r="203" spans="1:7" x14ac:dyDescent="0.25">
      <c r="A203" s="28">
        <v>37091</v>
      </c>
      <c r="B203" s="29">
        <v>9.73</v>
      </c>
      <c r="C203" s="19">
        <f t="shared" si="11"/>
        <v>7</v>
      </c>
      <c r="D203" s="19">
        <f t="shared" si="12"/>
        <v>2001</v>
      </c>
      <c r="E203" s="19">
        <f t="shared" si="13"/>
        <v>0</v>
      </c>
      <c r="F203" s="19" t="b">
        <f t="shared" si="15"/>
        <v>0</v>
      </c>
      <c r="G203" s="19">
        <f t="shared" si="14"/>
        <v>8.1083333333333337E-3</v>
      </c>
    </row>
    <row r="204" spans="1:7" x14ac:dyDescent="0.25">
      <c r="A204" s="28">
        <v>37098</v>
      </c>
      <c r="B204" s="29">
        <v>9.4</v>
      </c>
      <c r="C204" s="19">
        <f t="shared" si="11"/>
        <v>7</v>
      </c>
      <c r="D204" s="19">
        <f t="shared" si="12"/>
        <v>2001</v>
      </c>
      <c r="E204" s="19">
        <f t="shared" si="13"/>
        <v>1</v>
      </c>
      <c r="F204" s="19" t="str">
        <f t="shared" si="15"/>
        <v>20017</v>
      </c>
      <c r="G204" s="19">
        <f t="shared" si="14"/>
        <v>7.8333333333333328E-3</v>
      </c>
    </row>
    <row r="205" spans="1:7" x14ac:dyDescent="0.25">
      <c r="A205" s="28">
        <v>37105</v>
      </c>
      <c r="B205" s="29">
        <v>8.34</v>
      </c>
      <c r="C205" s="19">
        <f t="shared" si="11"/>
        <v>8</v>
      </c>
      <c r="D205" s="19">
        <f t="shared" si="12"/>
        <v>2001</v>
      </c>
      <c r="E205" s="19">
        <f t="shared" si="13"/>
        <v>0</v>
      </c>
      <c r="F205" s="19" t="b">
        <f t="shared" si="15"/>
        <v>0</v>
      </c>
      <c r="G205" s="19">
        <f t="shared" si="14"/>
        <v>6.9500000000000004E-3</v>
      </c>
    </row>
    <row r="206" spans="1:7" x14ac:dyDescent="0.25">
      <c r="A206" s="28">
        <v>37112</v>
      </c>
      <c r="B206" s="29">
        <v>7.24</v>
      </c>
      <c r="C206" s="19">
        <f t="shared" si="11"/>
        <v>8</v>
      </c>
      <c r="D206" s="19">
        <f t="shared" si="12"/>
        <v>2001</v>
      </c>
      <c r="E206" s="19">
        <f t="shared" si="13"/>
        <v>0</v>
      </c>
      <c r="F206" s="19" t="b">
        <f t="shared" si="15"/>
        <v>0</v>
      </c>
      <c r="G206" s="19">
        <f t="shared" si="14"/>
        <v>6.0333333333333341E-3</v>
      </c>
    </row>
    <row r="207" spans="1:7" x14ac:dyDescent="0.25">
      <c r="A207" s="28">
        <v>37119</v>
      </c>
      <c r="B207" s="29">
        <v>7.37</v>
      </c>
      <c r="C207" s="19">
        <f t="shared" si="11"/>
        <v>8</v>
      </c>
      <c r="D207" s="19">
        <f t="shared" si="12"/>
        <v>2001</v>
      </c>
      <c r="E207" s="19">
        <f t="shared" si="13"/>
        <v>0</v>
      </c>
      <c r="F207" s="19" t="b">
        <f t="shared" si="15"/>
        <v>0</v>
      </c>
      <c r="G207" s="19">
        <f t="shared" si="14"/>
        <v>6.1416666666666668E-3</v>
      </c>
    </row>
    <row r="208" spans="1:7" x14ac:dyDescent="0.25">
      <c r="A208" s="28">
        <v>37126</v>
      </c>
      <c r="B208" s="29">
        <v>6.97</v>
      </c>
      <c r="C208" s="19">
        <f t="shared" si="11"/>
        <v>8</v>
      </c>
      <c r="D208" s="19">
        <f t="shared" si="12"/>
        <v>2001</v>
      </c>
      <c r="E208" s="19">
        <f t="shared" si="13"/>
        <v>0</v>
      </c>
      <c r="F208" s="19" t="b">
        <f t="shared" si="15"/>
        <v>0</v>
      </c>
      <c r="G208" s="19">
        <f t="shared" si="14"/>
        <v>5.8083333333333329E-3</v>
      </c>
    </row>
    <row r="209" spans="1:7" x14ac:dyDescent="0.25">
      <c r="A209" s="28">
        <v>37133</v>
      </c>
      <c r="B209" s="29">
        <v>7.61</v>
      </c>
      <c r="C209" s="19">
        <f t="shared" si="11"/>
        <v>8</v>
      </c>
      <c r="D209" s="19">
        <f t="shared" si="12"/>
        <v>2001</v>
      </c>
      <c r="E209" s="19">
        <f t="shared" si="13"/>
        <v>1</v>
      </c>
      <c r="F209" s="19" t="str">
        <f t="shared" si="15"/>
        <v>20018</v>
      </c>
      <c r="G209" s="19">
        <f t="shared" si="14"/>
        <v>6.3416666666666665E-3</v>
      </c>
    </row>
    <row r="210" spans="1:7" x14ac:dyDescent="0.25">
      <c r="A210" s="28">
        <v>37140</v>
      </c>
      <c r="B210" s="29">
        <v>8.75</v>
      </c>
      <c r="C210" s="19">
        <f t="shared" si="11"/>
        <v>9</v>
      </c>
      <c r="D210" s="19">
        <f t="shared" si="12"/>
        <v>2001</v>
      </c>
      <c r="E210" s="19">
        <f t="shared" si="13"/>
        <v>0</v>
      </c>
      <c r="F210" s="19" t="b">
        <f t="shared" si="15"/>
        <v>0</v>
      </c>
      <c r="G210" s="19">
        <f t="shared" si="14"/>
        <v>7.2916666666666659E-3</v>
      </c>
    </row>
    <row r="211" spans="1:7" x14ac:dyDescent="0.25">
      <c r="A211" s="28">
        <v>37147</v>
      </c>
      <c r="B211" s="29">
        <v>9.76</v>
      </c>
      <c r="C211" s="19">
        <f t="shared" si="11"/>
        <v>9</v>
      </c>
      <c r="D211" s="19">
        <f t="shared" si="12"/>
        <v>2001</v>
      </c>
      <c r="E211" s="19">
        <f t="shared" si="13"/>
        <v>0</v>
      </c>
      <c r="F211" s="19" t="b">
        <f t="shared" si="15"/>
        <v>0</v>
      </c>
      <c r="G211" s="19">
        <f t="shared" si="14"/>
        <v>8.1333333333333327E-3</v>
      </c>
    </row>
    <row r="212" spans="1:7" x14ac:dyDescent="0.25">
      <c r="A212" s="28">
        <v>37154</v>
      </c>
      <c r="B212" s="29">
        <v>9.09</v>
      </c>
      <c r="C212" s="19">
        <f t="shared" ref="C212:C275" si="16">MONTH(A212)</f>
        <v>9</v>
      </c>
      <c r="D212" s="19">
        <f t="shared" ref="D212:D275" si="17">YEAR(A212)</f>
        <v>2001</v>
      </c>
      <c r="E212" s="19">
        <f t="shared" ref="E212:E275" si="18">IF(C212=C213,0,1)</f>
        <v>0</v>
      </c>
      <c r="F212" s="19" t="b">
        <f t="shared" si="15"/>
        <v>0</v>
      </c>
      <c r="G212" s="19">
        <f t="shared" ref="G212:G275" si="19">B212/100/12</f>
        <v>7.5749999999999993E-3</v>
      </c>
    </row>
    <row r="213" spans="1:7" x14ac:dyDescent="0.25">
      <c r="A213" s="28">
        <v>37161</v>
      </c>
      <c r="B213" s="29">
        <v>9.67</v>
      </c>
      <c r="C213" s="19">
        <f t="shared" si="16"/>
        <v>9</v>
      </c>
      <c r="D213" s="19">
        <f t="shared" si="17"/>
        <v>2001</v>
      </c>
      <c r="E213" s="19">
        <f t="shared" si="18"/>
        <v>1</v>
      </c>
      <c r="F213" s="19" t="str">
        <f t="shared" si="15"/>
        <v>20019</v>
      </c>
      <c r="G213" s="19">
        <f t="shared" si="19"/>
        <v>8.0583333333333323E-3</v>
      </c>
    </row>
    <row r="214" spans="1:7" x14ac:dyDescent="0.25">
      <c r="A214" s="28">
        <v>37168</v>
      </c>
      <c r="B214" s="29">
        <v>9.1</v>
      </c>
      <c r="C214" s="19">
        <f t="shared" si="16"/>
        <v>10</v>
      </c>
      <c r="D214" s="19">
        <f t="shared" si="17"/>
        <v>2001</v>
      </c>
      <c r="E214" s="19">
        <f t="shared" si="18"/>
        <v>0</v>
      </c>
      <c r="F214" s="19" t="b">
        <f t="shared" si="15"/>
        <v>0</v>
      </c>
      <c r="G214" s="19">
        <f t="shared" si="19"/>
        <v>7.5833333333333334E-3</v>
      </c>
    </row>
    <row r="215" spans="1:7" x14ac:dyDescent="0.25">
      <c r="A215" s="28">
        <v>37175</v>
      </c>
      <c r="B215" s="29">
        <v>9.1199999999999992</v>
      </c>
      <c r="C215" s="19">
        <f t="shared" si="16"/>
        <v>10</v>
      </c>
      <c r="D215" s="19">
        <f t="shared" si="17"/>
        <v>2001</v>
      </c>
      <c r="E215" s="19">
        <f t="shared" si="18"/>
        <v>0</v>
      </c>
      <c r="F215" s="19" t="b">
        <f t="shared" ref="F215:F278" si="20">IF(E215=1,D215&amp;C215)</f>
        <v>0</v>
      </c>
      <c r="G215" s="19">
        <f t="shared" si="19"/>
        <v>7.5999999999999991E-3</v>
      </c>
    </row>
    <row r="216" spans="1:7" x14ac:dyDescent="0.25">
      <c r="A216" s="28">
        <v>37182</v>
      </c>
      <c r="B216" s="29">
        <v>8.1999999999999993</v>
      </c>
      <c r="C216" s="19">
        <f t="shared" si="16"/>
        <v>10</v>
      </c>
      <c r="D216" s="19">
        <f t="shared" si="17"/>
        <v>2001</v>
      </c>
      <c r="E216" s="19">
        <f t="shared" si="18"/>
        <v>0</v>
      </c>
      <c r="F216" s="19" t="b">
        <f t="shared" si="20"/>
        <v>0</v>
      </c>
      <c r="G216" s="19">
        <f t="shared" si="19"/>
        <v>6.8333333333333328E-3</v>
      </c>
    </row>
    <row r="217" spans="1:7" x14ac:dyDescent="0.25">
      <c r="A217" s="28">
        <v>37189</v>
      </c>
      <c r="B217" s="29">
        <v>7.02</v>
      </c>
      <c r="C217" s="19">
        <f t="shared" si="16"/>
        <v>10</v>
      </c>
      <c r="D217" s="19">
        <f t="shared" si="17"/>
        <v>2001</v>
      </c>
      <c r="E217" s="19">
        <f t="shared" si="18"/>
        <v>1</v>
      </c>
      <c r="F217" s="19" t="str">
        <f t="shared" si="20"/>
        <v>200110</v>
      </c>
      <c r="G217" s="19">
        <f t="shared" si="19"/>
        <v>5.8500000000000002E-3</v>
      </c>
    </row>
    <row r="218" spans="1:7" x14ac:dyDescent="0.25">
      <c r="A218" s="28">
        <v>37196</v>
      </c>
      <c r="B218" s="29">
        <v>7.4</v>
      </c>
      <c r="C218" s="19">
        <f t="shared" si="16"/>
        <v>11</v>
      </c>
      <c r="D218" s="19">
        <f t="shared" si="17"/>
        <v>2001</v>
      </c>
      <c r="E218" s="19">
        <f t="shared" si="18"/>
        <v>0</v>
      </c>
      <c r="F218" s="19" t="b">
        <f t="shared" si="20"/>
        <v>0</v>
      </c>
      <c r="G218" s="19">
        <f t="shared" si="19"/>
        <v>6.1666666666666675E-3</v>
      </c>
    </row>
    <row r="219" spans="1:7" x14ac:dyDescent="0.25">
      <c r="A219" s="28">
        <v>37203</v>
      </c>
      <c r="B219" s="29">
        <v>7.28</v>
      </c>
      <c r="C219" s="19">
        <f t="shared" si="16"/>
        <v>11</v>
      </c>
      <c r="D219" s="19">
        <f t="shared" si="17"/>
        <v>2001</v>
      </c>
      <c r="E219" s="19">
        <f t="shared" si="18"/>
        <v>0</v>
      </c>
      <c r="F219" s="19" t="b">
        <f t="shared" si="20"/>
        <v>0</v>
      </c>
      <c r="G219" s="19">
        <f t="shared" si="19"/>
        <v>6.0666666666666673E-3</v>
      </c>
    </row>
    <row r="220" spans="1:7" x14ac:dyDescent="0.25">
      <c r="A220" s="28">
        <v>37210</v>
      </c>
      <c r="B220" s="29">
        <v>7.64</v>
      </c>
      <c r="C220" s="19">
        <f t="shared" si="16"/>
        <v>11</v>
      </c>
      <c r="D220" s="19">
        <f t="shared" si="17"/>
        <v>2001</v>
      </c>
      <c r="E220" s="19">
        <f t="shared" si="18"/>
        <v>0</v>
      </c>
      <c r="F220" s="19" t="b">
        <f t="shared" si="20"/>
        <v>0</v>
      </c>
      <c r="G220" s="19">
        <f t="shared" si="19"/>
        <v>6.3666666666666663E-3</v>
      </c>
    </row>
    <row r="221" spans="1:7" x14ac:dyDescent="0.25">
      <c r="A221" s="28">
        <v>37217</v>
      </c>
      <c r="B221" s="29">
        <v>7.81</v>
      </c>
      <c r="C221" s="19">
        <f t="shared" si="16"/>
        <v>11</v>
      </c>
      <c r="D221" s="19">
        <f t="shared" si="17"/>
        <v>2001</v>
      </c>
      <c r="E221" s="19">
        <f t="shared" si="18"/>
        <v>0</v>
      </c>
      <c r="F221" s="19" t="b">
        <f t="shared" si="20"/>
        <v>0</v>
      </c>
      <c r="G221" s="19">
        <f t="shared" si="19"/>
        <v>6.5083333333333339E-3</v>
      </c>
    </row>
    <row r="222" spans="1:7" x14ac:dyDescent="0.25">
      <c r="A222" s="28">
        <v>37224</v>
      </c>
      <c r="B222" s="29">
        <v>7</v>
      </c>
      <c r="C222" s="19">
        <f t="shared" si="16"/>
        <v>11</v>
      </c>
      <c r="D222" s="19">
        <f t="shared" si="17"/>
        <v>2001</v>
      </c>
      <c r="E222" s="19">
        <f t="shared" si="18"/>
        <v>1</v>
      </c>
      <c r="F222" s="19" t="str">
        <f t="shared" si="20"/>
        <v>200111</v>
      </c>
      <c r="G222" s="19">
        <f t="shared" si="19"/>
        <v>5.8333333333333336E-3</v>
      </c>
    </row>
    <row r="223" spans="1:7" x14ac:dyDescent="0.25">
      <c r="A223" s="28">
        <v>37231</v>
      </c>
      <c r="B223" s="29">
        <v>6.18</v>
      </c>
      <c r="C223" s="19">
        <f t="shared" si="16"/>
        <v>12</v>
      </c>
      <c r="D223" s="19">
        <f t="shared" si="17"/>
        <v>2001</v>
      </c>
      <c r="E223" s="19">
        <f t="shared" si="18"/>
        <v>0</v>
      </c>
      <c r="F223" s="19" t="b">
        <f t="shared" si="20"/>
        <v>0</v>
      </c>
      <c r="G223" s="19">
        <f t="shared" si="19"/>
        <v>5.1499999999999992E-3</v>
      </c>
    </row>
    <row r="224" spans="1:7" x14ac:dyDescent="0.25">
      <c r="A224" s="28">
        <v>37238</v>
      </c>
      <c r="B224" s="29">
        <v>6.18</v>
      </c>
      <c r="C224" s="19">
        <f t="shared" si="16"/>
        <v>12</v>
      </c>
      <c r="D224" s="19">
        <f t="shared" si="17"/>
        <v>2001</v>
      </c>
      <c r="E224" s="19">
        <f t="shared" si="18"/>
        <v>0</v>
      </c>
      <c r="F224" s="19" t="b">
        <f t="shared" si="20"/>
        <v>0</v>
      </c>
      <c r="G224" s="19">
        <f t="shared" si="19"/>
        <v>5.1499999999999992E-3</v>
      </c>
    </row>
    <row r="225" spans="1:7" x14ac:dyDescent="0.25">
      <c r="A225" s="28">
        <v>37245</v>
      </c>
      <c r="B225" s="29">
        <v>6.03</v>
      </c>
      <c r="C225" s="19">
        <f t="shared" si="16"/>
        <v>12</v>
      </c>
      <c r="D225" s="19">
        <f t="shared" si="17"/>
        <v>2001</v>
      </c>
      <c r="E225" s="19">
        <f t="shared" si="18"/>
        <v>0</v>
      </c>
      <c r="F225" s="19" t="b">
        <f t="shared" si="20"/>
        <v>0</v>
      </c>
      <c r="G225" s="19">
        <f t="shared" si="19"/>
        <v>5.025E-3</v>
      </c>
    </row>
    <row r="226" spans="1:7" x14ac:dyDescent="0.25">
      <c r="A226" s="28">
        <v>37252</v>
      </c>
      <c r="B226" s="29">
        <v>6.75</v>
      </c>
      <c r="C226" s="19">
        <f t="shared" si="16"/>
        <v>12</v>
      </c>
      <c r="D226" s="19">
        <f t="shared" si="17"/>
        <v>2001</v>
      </c>
      <c r="E226" s="19">
        <f t="shared" si="18"/>
        <v>1</v>
      </c>
      <c r="F226" s="19" t="str">
        <f t="shared" si="20"/>
        <v>200112</v>
      </c>
      <c r="G226" s="19">
        <f t="shared" si="19"/>
        <v>5.6250000000000007E-3</v>
      </c>
    </row>
    <row r="227" spans="1:7" x14ac:dyDescent="0.25">
      <c r="A227" s="28">
        <v>37259</v>
      </c>
      <c r="B227" s="29">
        <v>7.35</v>
      </c>
      <c r="C227" s="19">
        <f t="shared" si="16"/>
        <v>1</v>
      </c>
      <c r="D227" s="19">
        <f t="shared" si="17"/>
        <v>2002</v>
      </c>
      <c r="E227" s="19">
        <f t="shared" si="18"/>
        <v>0</v>
      </c>
      <c r="F227" s="19" t="b">
        <f t="shared" si="20"/>
        <v>0</v>
      </c>
      <c r="G227" s="19">
        <f t="shared" si="19"/>
        <v>6.1249999999999994E-3</v>
      </c>
    </row>
    <row r="228" spans="1:7" x14ac:dyDescent="0.25">
      <c r="A228" s="28">
        <v>37266</v>
      </c>
      <c r="B228" s="29">
        <v>6.48</v>
      </c>
      <c r="C228" s="19">
        <f t="shared" si="16"/>
        <v>1</v>
      </c>
      <c r="D228" s="19">
        <f t="shared" si="17"/>
        <v>2002</v>
      </c>
      <c r="E228" s="19">
        <f t="shared" si="18"/>
        <v>0</v>
      </c>
      <c r="F228" s="19" t="b">
        <f t="shared" si="20"/>
        <v>0</v>
      </c>
      <c r="G228" s="19">
        <f t="shared" si="19"/>
        <v>5.4000000000000012E-3</v>
      </c>
    </row>
    <row r="229" spans="1:7" x14ac:dyDescent="0.25">
      <c r="A229" s="28">
        <v>37273</v>
      </c>
      <c r="B229" s="29">
        <v>6.41</v>
      </c>
      <c r="C229" s="19">
        <f t="shared" si="16"/>
        <v>1</v>
      </c>
      <c r="D229" s="19">
        <f t="shared" si="17"/>
        <v>2002</v>
      </c>
      <c r="E229" s="19">
        <f t="shared" si="18"/>
        <v>0</v>
      </c>
      <c r="F229" s="19" t="b">
        <f t="shared" si="20"/>
        <v>0</v>
      </c>
      <c r="G229" s="19">
        <f t="shared" si="19"/>
        <v>5.3416666666666673E-3</v>
      </c>
    </row>
    <row r="230" spans="1:7" x14ac:dyDescent="0.25">
      <c r="A230" s="28">
        <v>37280</v>
      </c>
      <c r="B230" s="29">
        <v>6.78</v>
      </c>
      <c r="C230" s="19">
        <f t="shared" si="16"/>
        <v>1</v>
      </c>
      <c r="D230" s="19">
        <f t="shared" si="17"/>
        <v>2002</v>
      </c>
      <c r="E230" s="19">
        <f t="shared" si="18"/>
        <v>0</v>
      </c>
      <c r="F230" s="19" t="b">
        <f t="shared" si="20"/>
        <v>0</v>
      </c>
      <c r="G230" s="19">
        <f t="shared" si="19"/>
        <v>5.6499999999999996E-3</v>
      </c>
    </row>
    <row r="231" spans="1:7" x14ac:dyDescent="0.25">
      <c r="A231" s="28">
        <v>37287</v>
      </c>
      <c r="B231" s="29">
        <v>7.85</v>
      </c>
      <c r="C231" s="19">
        <f t="shared" si="16"/>
        <v>1</v>
      </c>
      <c r="D231" s="19">
        <f t="shared" si="17"/>
        <v>2002</v>
      </c>
      <c r="E231" s="19">
        <f t="shared" si="18"/>
        <v>1</v>
      </c>
      <c r="F231" s="19" t="str">
        <f t="shared" si="20"/>
        <v>20021</v>
      </c>
      <c r="G231" s="19">
        <f t="shared" si="19"/>
        <v>6.541666666666667E-3</v>
      </c>
    </row>
    <row r="232" spans="1:7" x14ac:dyDescent="0.25">
      <c r="A232" s="28">
        <v>37294</v>
      </c>
      <c r="B232" s="29">
        <v>8.15</v>
      </c>
      <c r="C232" s="19">
        <f t="shared" si="16"/>
        <v>2</v>
      </c>
      <c r="D232" s="19">
        <f t="shared" si="17"/>
        <v>2002</v>
      </c>
      <c r="E232" s="19">
        <f t="shared" si="18"/>
        <v>0</v>
      </c>
      <c r="F232" s="19" t="b">
        <f t="shared" si="20"/>
        <v>0</v>
      </c>
      <c r="G232" s="19">
        <f t="shared" si="19"/>
        <v>6.7916666666666672E-3</v>
      </c>
    </row>
    <row r="233" spans="1:7" x14ac:dyDescent="0.25">
      <c r="A233" s="28">
        <v>37301</v>
      </c>
      <c r="B233" s="29">
        <v>8.2100000000000009</v>
      </c>
      <c r="C233" s="19">
        <f t="shared" si="16"/>
        <v>2</v>
      </c>
      <c r="D233" s="19">
        <f t="shared" si="17"/>
        <v>2002</v>
      </c>
      <c r="E233" s="19">
        <f t="shared" si="18"/>
        <v>0</v>
      </c>
      <c r="F233" s="19" t="b">
        <f t="shared" si="20"/>
        <v>0</v>
      </c>
      <c r="G233" s="19">
        <f t="shared" si="19"/>
        <v>6.8416666666666669E-3</v>
      </c>
    </row>
    <row r="234" spans="1:7" x14ac:dyDescent="0.25">
      <c r="A234" s="28">
        <v>37308</v>
      </c>
      <c r="B234" s="29">
        <v>7.99</v>
      </c>
      <c r="C234" s="19">
        <f t="shared" si="16"/>
        <v>2</v>
      </c>
      <c r="D234" s="19">
        <f t="shared" si="17"/>
        <v>2002</v>
      </c>
      <c r="E234" s="19">
        <f t="shared" si="18"/>
        <v>0</v>
      </c>
      <c r="F234" s="19" t="b">
        <f t="shared" si="20"/>
        <v>0</v>
      </c>
      <c r="G234" s="19">
        <f t="shared" si="19"/>
        <v>6.6583333333333329E-3</v>
      </c>
    </row>
    <row r="235" spans="1:7" x14ac:dyDescent="0.25">
      <c r="A235" s="28">
        <v>37315</v>
      </c>
      <c r="B235" s="29">
        <v>7.28</v>
      </c>
      <c r="C235" s="19">
        <f t="shared" si="16"/>
        <v>2</v>
      </c>
      <c r="D235" s="19">
        <f t="shared" si="17"/>
        <v>2002</v>
      </c>
      <c r="E235" s="19">
        <f t="shared" si="18"/>
        <v>1</v>
      </c>
      <c r="F235" s="19" t="str">
        <f t="shared" si="20"/>
        <v>20022</v>
      </c>
      <c r="G235" s="19">
        <f t="shared" si="19"/>
        <v>6.0666666666666673E-3</v>
      </c>
    </row>
    <row r="236" spans="1:7" x14ac:dyDescent="0.25">
      <c r="A236" s="28">
        <v>37322</v>
      </c>
      <c r="B236" s="29">
        <v>6.97</v>
      </c>
      <c r="C236" s="19">
        <f t="shared" si="16"/>
        <v>3</v>
      </c>
      <c r="D236" s="19">
        <f t="shared" si="17"/>
        <v>2002</v>
      </c>
      <c r="E236" s="19">
        <f t="shared" si="18"/>
        <v>0</v>
      </c>
      <c r="F236" s="19" t="b">
        <f t="shared" si="20"/>
        <v>0</v>
      </c>
      <c r="G236" s="19">
        <f t="shared" si="19"/>
        <v>5.8083333333333329E-3</v>
      </c>
    </row>
    <row r="237" spans="1:7" x14ac:dyDescent="0.25">
      <c r="A237" s="28">
        <v>37329</v>
      </c>
      <c r="B237" s="29">
        <v>6.78</v>
      </c>
      <c r="C237" s="19">
        <f t="shared" si="16"/>
        <v>3</v>
      </c>
      <c r="D237" s="19">
        <f t="shared" si="17"/>
        <v>2002</v>
      </c>
      <c r="E237" s="19">
        <f t="shared" si="18"/>
        <v>0</v>
      </c>
      <c r="F237" s="19" t="b">
        <f t="shared" si="20"/>
        <v>0</v>
      </c>
      <c r="G237" s="19">
        <f t="shared" si="19"/>
        <v>5.6499999999999996E-3</v>
      </c>
    </row>
    <row r="238" spans="1:7" x14ac:dyDescent="0.25">
      <c r="A238" s="28">
        <v>37335</v>
      </c>
      <c r="B238" s="29">
        <v>7.7</v>
      </c>
      <c r="C238" s="19">
        <f t="shared" si="16"/>
        <v>3</v>
      </c>
      <c r="D238" s="19">
        <f t="shared" si="17"/>
        <v>2002</v>
      </c>
      <c r="E238" s="19">
        <f t="shared" si="18"/>
        <v>0</v>
      </c>
      <c r="F238" s="19" t="b">
        <f t="shared" si="20"/>
        <v>0</v>
      </c>
      <c r="G238" s="19">
        <f t="shared" si="19"/>
        <v>6.4166666666666669E-3</v>
      </c>
    </row>
    <row r="239" spans="1:7" x14ac:dyDescent="0.25">
      <c r="A239" s="28">
        <v>37342</v>
      </c>
      <c r="B239" s="29">
        <v>7.48</v>
      </c>
      <c r="C239" s="19">
        <f t="shared" si="16"/>
        <v>3</v>
      </c>
      <c r="D239" s="19">
        <f t="shared" si="17"/>
        <v>2002</v>
      </c>
      <c r="E239" s="19">
        <f t="shared" si="18"/>
        <v>1</v>
      </c>
      <c r="F239" s="19" t="str">
        <f t="shared" si="20"/>
        <v>20023</v>
      </c>
      <c r="G239" s="19">
        <f t="shared" si="19"/>
        <v>6.2333333333333338E-3</v>
      </c>
    </row>
    <row r="240" spans="1:7" x14ac:dyDescent="0.25">
      <c r="A240" s="28">
        <v>37350</v>
      </c>
      <c r="B240" s="29">
        <v>6.21</v>
      </c>
      <c r="C240" s="19">
        <f t="shared" si="16"/>
        <v>4</v>
      </c>
      <c r="D240" s="19">
        <f t="shared" si="17"/>
        <v>2002</v>
      </c>
      <c r="E240" s="19">
        <f t="shared" si="18"/>
        <v>0</v>
      </c>
      <c r="F240" s="19" t="b">
        <f t="shared" si="20"/>
        <v>0</v>
      </c>
      <c r="G240" s="19">
        <f t="shared" si="19"/>
        <v>5.1749999999999999E-3</v>
      </c>
    </row>
    <row r="241" spans="1:7" x14ac:dyDescent="0.25">
      <c r="A241" s="28">
        <v>37357</v>
      </c>
      <c r="B241" s="29">
        <v>5.84</v>
      </c>
      <c r="C241" s="19">
        <f t="shared" si="16"/>
        <v>4</v>
      </c>
      <c r="D241" s="19">
        <f t="shared" si="17"/>
        <v>2002</v>
      </c>
      <c r="E241" s="19">
        <f t="shared" si="18"/>
        <v>0</v>
      </c>
      <c r="F241" s="19" t="b">
        <f t="shared" si="20"/>
        <v>0</v>
      </c>
      <c r="G241" s="19">
        <f t="shared" si="19"/>
        <v>4.8666666666666667E-3</v>
      </c>
    </row>
    <row r="242" spans="1:7" x14ac:dyDescent="0.25">
      <c r="A242" s="28">
        <v>37364</v>
      </c>
      <c r="B242" s="29">
        <v>5.72</v>
      </c>
      <c r="C242" s="19">
        <f t="shared" si="16"/>
        <v>4</v>
      </c>
      <c r="D242" s="19">
        <f t="shared" si="17"/>
        <v>2002</v>
      </c>
      <c r="E242" s="19">
        <f t="shared" si="18"/>
        <v>0</v>
      </c>
      <c r="F242" s="19" t="b">
        <f t="shared" si="20"/>
        <v>0</v>
      </c>
      <c r="G242" s="19">
        <f t="shared" si="19"/>
        <v>4.7666666666666664E-3</v>
      </c>
    </row>
    <row r="243" spans="1:7" x14ac:dyDescent="0.25">
      <c r="A243" s="28">
        <v>37371</v>
      </c>
      <c r="B243" s="29">
        <v>5.28</v>
      </c>
      <c r="C243" s="19">
        <f t="shared" si="16"/>
        <v>4</v>
      </c>
      <c r="D243" s="19">
        <f t="shared" si="17"/>
        <v>2002</v>
      </c>
      <c r="E243" s="19">
        <f t="shared" si="18"/>
        <v>1</v>
      </c>
      <c r="F243" s="19" t="str">
        <f t="shared" si="20"/>
        <v>20024</v>
      </c>
      <c r="G243" s="19">
        <f t="shared" si="19"/>
        <v>4.4000000000000003E-3</v>
      </c>
    </row>
    <row r="244" spans="1:7" x14ac:dyDescent="0.25">
      <c r="A244" s="28">
        <v>37378</v>
      </c>
      <c r="B244" s="29">
        <v>5.67</v>
      </c>
      <c r="C244" s="19">
        <f t="shared" si="16"/>
        <v>5</v>
      </c>
      <c r="D244" s="19">
        <f t="shared" si="17"/>
        <v>2002</v>
      </c>
      <c r="E244" s="19">
        <f t="shared" si="18"/>
        <v>0</v>
      </c>
      <c r="F244" s="19" t="b">
        <f t="shared" si="20"/>
        <v>0</v>
      </c>
      <c r="G244" s="19">
        <f t="shared" si="19"/>
        <v>4.725E-3</v>
      </c>
    </row>
    <row r="245" spans="1:7" x14ac:dyDescent="0.25">
      <c r="A245" s="28">
        <v>37385</v>
      </c>
      <c r="B245" s="29">
        <v>6.58</v>
      </c>
      <c r="C245" s="19">
        <f t="shared" si="16"/>
        <v>5</v>
      </c>
      <c r="D245" s="19">
        <f t="shared" si="17"/>
        <v>2002</v>
      </c>
      <c r="E245" s="19">
        <f t="shared" si="18"/>
        <v>0</v>
      </c>
      <c r="F245" s="19" t="b">
        <f t="shared" si="20"/>
        <v>0</v>
      </c>
      <c r="G245" s="19">
        <f t="shared" si="19"/>
        <v>5.4833333333333331E-3</v>
      </c>
    </row>
    <row r="246" spans="1:7" x14ac:dyDescent="0.25">
      <c r="A246" s="28">
        <v>37392</v>
      </c>
      <c r="B246" s="29">
        <v>6.87</v>
      </c>
      <c r="C246" s="19">
        <f t="shared" si="16"/>
        <v>5</v>
      </c>
      <c r="D246" s="19">
        <f t="shared" si="17"/>
        <v>2002</v>
      </c>
      <c r="E246" s="19">
        <f t="shared" si="18"/>
        <v>0</v>
      </c>
      <c r="F246" s="19" t="b">
        <f t="shared" si="20"/>
        <v>0</v>
      </c>
      <c r="G246" s="19">
        <f t="shared" si="19"/>
        <v>5.7250000000000001E-3</v>
      </c>
    </row>
    <row r="247" spans="1:7" x14ac:dyDescent="0.25">
      <c r="A247" s="28">
        <v>37399</v>
      </c>
      <c r="B247" s="29">
        <v>6.98</v>
      </c>
      <c r="C247" s="19">
        <f t="shared" si="16"/>
        <v>5</v>
      </c>
      <c r="D247" s="19">
        <f t="shared" si="17"/>
        <v>2002</v>
      </c>
      <c r="E247" s="19">
        <f t="shared" si="18"/>
        <v>0</v>
      </c>
      <c r="F247" s="19" t="b">
        <f t="shared" si="20"/>
        <v>0</v>
      </c>
      <c r="G247" s="19">
        <f t="shared" si="19"/>
        <v>5.816666666666667E-3</v>
      </c>
    </row>
    <row r="248" spans="1:7" x14ac:dyDescent="0.25">
      <c r="A248" s="28">
        <v>37406</v>
      </c>
      <c r="B248" s="29">
        <v>6.93</v>
      </c>
      <c r="C248" s="19">
        <f t="shared" si="16"/>
        <v>5</v>
      </c>
      <c r="D248" s="19">
        <f t="shared" si="17"/>
        <v>2002</v>
      </c>
      <c r="E248" s="19">
        <f t="shared" si="18"/>
        <v>1</v>
      </c>
      <c r="F248" s="19" t="str">
        <f t="shared" si="20"/>
        <v>20025</v>
      </c>
      <c r="G248" s="19">
        <f t="shared" si="19"/>
        <v>5.7749999999999998E-3</v>
      </c>
    </row>
    <row r="249" spans="1:7" x14ac:dyDescent="0.25">
      <c r="A249" s="28">
        <v>37413</v>
      </c>
      <c r="B249" s="29">
        <v>7</v>
      </c>
      <c r="C249" s="19">
        <f t="shared" si="16"/>
        <v>6</v>
      </c>
      <c r="D249" s="19">
        <f t="shared" si="17"/>
        <v>2002</v>
      </c>
      <c r="E249" s="19">
        <f t="shared" si="18"/>
        <v>0</v>
      </c>
      <c r="F249" s="19" t="b">
        <f t="shared" si="20"/>
        <v>0</v>
      </c>
      <c r="G249" s="19">
        <f t="shared" si="19"/>
        <v>5.8333333333333336E-3</v>
      </c>
    </row>
    <row r="250" spans="1:7" x14ac:dyDescent="0.25">
      <c r="A250" s="28">
        <v>37420</v>
      </c>
      <c r="B250" s="29">
        <v>7.23</v>
      </c>
      <c r="C250" s="19">
        <f t="shared" si="16"/>
        <v>6</v>
      </c>
      <c r="D250" s="19">
        <f t="shared" si="17"/>
        <v>2002</v>
      </c>
      <c r="E250" s="19">
        <f t="shared" si="18"/>
        <v>0</v>
      </c>
      <c r="F250" s="19" t="b">
        <f t="shared" si="20"/>
        <v>0</v>
      </c>
      <c r="G250" s="19">
        <f t="shared" si="19"/>
        <v>6.025E-3</v>
      </c>
    </row>
    <row r="251" spans="1:7" x14ac:dyDescent="0.25">
      <c r="A251" s="28">
        <v>37427</v>
      </c>
      <c r="B251" s="29">
        <v>6.89</v>
      </c>
      <c r="C251" s="19">
        <f t="shared" si="16"/>
        <v>6</v>
      </c>
      <c r="D251" s="19">
        <f t="shared" si="17"/>
        <v>2002</v>
      </c>
      <c r="E251" s="19">
        <f t="shared" si="18"/>
        <v>0</v>
      </c>
      <c r="F251" s="19" t="b">
        <f t="shared" si="20"/>
        <v>0</v>
      </c>
      <c r="G251" s="19">
        <f t="shared" si="19"/>
        <v>5.7416666666666666E-3</v>
      </c>
    </row>
    <row r="252" spans="1:7" x14ac:dyDescent="0.25">
      <c r="A252" s="28">
        <v>37434</v>
      </c>
      <c r="B252" s="29">
        <v>8.06</v>
      </c>
      <c r="C252" s="19">
        <f t="shared" si="16"/>
        <v>6</v>
      </c>
      <c r="D252" s="19">
        <f t="shared" si="17"/>
        <v>2002</v>
      </c>
      <c r="E252" s="19">
        <f t="shared" si="18"/>
        <v>1</v>
      </c>
      <c r="F252" s="19" t="str">
        <f t="shared" si="20"/>
        <v>20026</v>
      </c>
      <c r="G252" s="19">
        <f t="shared" si="19"/>
        <v>6.7166666666666668E-3</v>
      </c>
    </row>
    <row r="253" spans="1:7" x14ac:dyDescent="0.25">
      <c r="A253" s="28">
        <v>37441</v>
      </c>
      <c r="B253" s="29">
        <v>8.1999999999999993</v>
      </c>
      <c r="C253" s="19">
        <f t="shared" si="16"/>
        <v>7</v>
      </c>
      <c r="D253" s="19">
        <f t="shared" si="17"/>
        <v>2002</v>
      </c>
      <c r="E253" s="19">
        <f t="shared" si="18"/>
        <v>0</v>
      </c>
      <c r="F253" s="19" t="b">
        <f t="shared" si="20"/>
        <v>0</v>
      </c>
      <c r="G253" s="19">
        <f t="shared" si="19"/>
        <v>6.8333333333333328E-3</v>
      </c>
    </row>
    <row r="254" spans="1:7" x14ac:dyDescent="0.25">
      <c r="A254" s="28">
        <v>37448</v>
      </c>
      <c r="B254" s="29">
        <v>7.24</v>
      </c>
      <c r="C254" s="19">
        <f t="shared" si="16"/>
        <v>7</v>
      </c>
      <c r="D254" s="19">
        <f t="shared" si="17"/>
        <v>2002</v>
      </c>
      <c r="E254" s="19">
        <f t="shared" si="18"/>
        <v>0</v>
      </c>
      <c r="F254" s="19" t="b">
        <f t="shared" si="20"/>
        <v>0</v>
      </c>
      <c r="G254" s="19">
        <f t="shared" si="19"/>
        <v>6.0333333333333341E-3</v>
      </c>
    </row>
    <row r="255" spans="1:7" x14ac:dyDescent="0.25">
      <c r="A255" s="28">
        <v>37455</v>
      </c>
      <c r="B255" s="29">
        <v>7.24</v>
      </c>
      <c r="C255" s="19">
        <f t="shared" si="16"/>
        <v>7</v>
      </c>
      <c r="D255" s="19">
        <f t="shared" si="17"/>
        <v>2002</v>
      </c>
      <c r="E255" s="19">
        <f t="shared" si="18"/>
        <v>0</v>
      </c>
      <c r="F255" s="19" t="b">
        <f t="shared" si="20"/>
        <v>0</v>
      </c>
      <c r="G255" s="19">
        <f t="shared" si="19"/>
        <v>6.0333333333333341E-3</v>
      </c>
    </row>
    <row r="256" spans="1:7" x14ac:dyDescent="0.25">
      <c r="A256" s="28">
        <v>37462</v>
      </c>
      <c r="B256" s="29">
        <v>6.82</v>
      </c>
      <c r="C256" s="19">
        <f t="shared" si="16"/>
        <v>7</v>
      </c>
      <c r="D256" s="19">
        <f t="shared" si="17"/>
        <v>2002</v>
      </c>
      <c r="E256" s="19">
        <f t="shared" si="18"/>
        <v>1</v>
      </c>
      <c r="F256" s="19" t="str">
        <f t="shared" si="20"/>
        <v>20027</v>
      </c>
      <c r="G256" s="19">
        <f t="shared" si="19"/>
        <v>5.6833333333333328E-3</v>
      </c>
    </row>
    <row r="257" spans="1:7" x14ac:dyDescent="0.25">
      <c r="A257" s="28">
        <v>37469</v>
      </c>
      <c r="B257" s="29">
        <v>6.71</v>
      </c>
      <c r="C257" s="19">
        <f t="shared" si="16"/>
        <v>8</v>
      </c>
      <c r="D257" s="19">
        <f t="shared" si="17"/>
        <v>2002</v>
      </c>
      <c r="E257" s="19">
        <f t="shared" si="18"/>
        <v>0</v>
      </c>
      <c r="F257" s="19" t="b">
        <f t="shared" si="20"/>
        <v>0</v>
      </c>
      <c r="G257" s="19">
        <f t="shared" si="19"/>
        <v>5.5916666666666658E-3</v>
      </c>
    </row>
    <row r="258" spans="1:7" x14ac:dyDescent="0.25">
      <c r="A258" s="28">
        <v>37476</v>
      </c>
      <c r="B258" s="29">
        <v>6.53</v>
      </c>
      <c r="C258" s="19">
        <f t="shared" si="16"/>
        <v>8</v>
      </c>
      <c r="D258" s="19">
        <f t="shared" si="17"/>
        <v>2002</v>
      </c>
      <c r="E258" s="19">
        <f t="shared" si="18"/>
        <v>0</v>
      </c>
      <c r="F258" s="19" t="b">
        <f t="shared" si="20"/>
        <v>0</v>
      </c>
      <c r="G258" s="19">
        <f t="shared" si="19"/>
        <v>5.4416666666666667E-3</v>
      </c>
    </row>
    <row r="259" spans="1:7" x14ac:dyDescent="0.25">
      <c r="A259" s="28">
        <v>37483</v>
      </c>
      <c r="B259" s="29">
        <v>6.7</v>
      </c>
      <c r="C259" s="19">
        <f t="shared" si="16"/>
        <v>8</v>
      </c>
      <c r="D259" s="19">
        <f t="shared" si="17"/>
        <v>2002</v>
      </c>
      <c r="E259" s="19">
        <f t="shared" si="18"/>
        <v>0</v>
      </c>
      <c r="F259" s="19" t="b">
        <f t="shared" si="20"/>
        <v>0</v>
      </c>
      <c r="G259" s="19">
        <f t="shared" si="19"/>
        <v>5.5833333333333334E-3</v>
      </c>
    </row>
    <row r="260" spans="1:7" x14ac:dyDescent="0.25">
      <c r="A260" s="28">
        <v>37490</v>
      </c>
      <c r="B260" s="29">
        <v>6.78</v>
      </c>
      <c r="C260" s="19">
        <f t="shared" si="16"/>
        <v>8</v>
      </c>
      <c r="D260" s="19">
        <f t="shared" si="17"/>
        <v>2002</v>
      </c>
      <c r="E260" s="19">
        <f t="shared" si="18"/>
        <v>0</v>
      </c>
      <c r="F260" s="19" t="b">
        <f t="shared" si="20"/>
        <v>0</v>
      </c>
      <c r="G260" s="19">
        <f t="shared" si="19"/>
        <v>5.6499999999999996E-3</v>
      </c>
    </row>
    <row r="261" spans="1:7" x14ac:dyDescent="0.25">
      <c r="A261" s="28">
        <v>37497</v>
      </c>
      <c r="B261" s="29">
        <v>6.69</v>
      </c>
      <c r="C261" s="19">
        <f t="shared" si="16"/>
        <v>8</v>
      </c>
      <c r="D261" s="19">
        <f t="shared" si="17"/>
        <v>2002</v>
      </c>
      <c r="E261" s="19">
        <f t="shared" si="18"/>
        <v>1</v>
      </c>
      <c r="F261" s="19" t="str">
        <f t="shared" si="20"/>
        <v>20028</v>
      </c>
      <c r="G261" s="19">
        <f t="shared" si="19"/>
        <v>5.5750000000000001E-3</v>
      </c>
    </row>
    <row r="262" spans="1:7" x14ac:dyDescent="0.25">
      <c r="A262" s="28">
        <v>37504</v>
      </c>
      <c r="B262" s="29">
        <v>6.9</v>
      </c>
      <c r="C262" s="19">
        <f t="shared" si="16"/>
        <v>9</v>
      </c>
      <c r="D262" s="19">
        <f t="shared" si="17"/>
        <v>2002</v>
      </c>
      <c r="E262" s="19">
        <f t="shared" si="18"/>
        <v>0</v>
      </c>
      <c r="F262" s="19" t="b">
        <f t="shared" si="20"/>
        <v>0</v>
      </c>
      <c r="G262" s="19">
        <f t="shared" si="19"/>
        <v>5.7500000000000008E-3</v>
      </c>
    </row>
    <row r="263" spans="1:7" x14ac:dyDescent="0.25">
      <c r="A263" s="28">
        <v>37511</v>
      </c>
      <c r="B263" s="29">
        <v>6.87</v>
      </c>
      <c r="C263" s="19">
        <f t="shared" si="16"/>
        <v>9</v>
      </c>
      <c r="D263" s="19">
        <f t="shared" si="17"/>
        <v>2002</v>
      </c>
      <c r="E263" s="19">
        <f t="shared" si="18"/>
        <v>0</v>
      </c>
      <c r="F263" s="19" t="b">
        <f t="shared" si="20"/>
        <v>0</v>
      </c>
      <c r="G263" s="19">
        <f t="shared" si="19"/>
        <v>5.7250000000000001E-3</v>
      </c>
    </row>
    <row r="264" spans="1:7" x14ac:dyDescent="0.25">
      <c r="A264" s="28">
        <v>37518</v>
      </c>
      <c r="B264" s="29">
        <v>6.99</v>
      </c>
      <c r="C264" s="19">
        <f t="shared" si="16"/>
        <v>9</v>
      </c>
      <c r="D264" s="19">
        <f t="shared" si="17"/>
        <v>2002</v>
      </c>
      <c r="E264" s="19">
        <f t="shared" si="18"/>
        <v>0</v>
      </c>
      <c r="F264" s="19" t="b">
        <f t="shared" si="20"/>
        <v>0</v>
      </c>
      <c r="G264" s="19">
        <f t="shared" si="19"/>
        <v>5.8250000000000003E-3</v>
      </c>
    </row>
    <row r="265" spans="1:7" x14ac:dyDescent="0.25">
      <c r="A265" s="28">
        <v>37525</v>
      </c>
      <c r="B265" s="29">
        <v>8.6</v>
      </c>
      <c r="C265" s="19">
        <f t="shared" si="16"/>
        <v>9</v>
      </c>
      <c r="D265" s="19">
        <f t="shared" si="17"/>
        <v>2002</v>
      </c>
      <c r="E265" s="19">
        <f t="shared" si="18"/>
        <v>1</v>
      </c>
      <c r="F265" s="19" t="str">
        <f t="shared" si="20"/>
        <v>20029</v>
      </c>
      <c r="G265" s="19">
        <f t="shared" si="19"/>
        <v>7.1666666666666658E-3</v>
      </c>
    </row>
    <row r="266" spans="1:7" x14ac:dyDescent="0.25">
      <c r="A266" s="28">
        <v>37532</v>
      </c>
      <c r="B266" s="29">
        <v>7.79</v>
      </c>
      <c r="C266" s="19">
        <f t="shared" si="16"/>
        <v>10</v>
      </c>
      <c r="D266" s="19">
        <f t="shared" si="17"/>
        <v>2002</v>
      </c>
      <c r="E266" s="19">
        <f t="shared" si="18"/>
        <v>0</v>
      </c>
      <c r="F266" s="19" t="b">
        <f t="shared" si="20"/>
        <v>0</v>
      </c>
      <c r="G266" s="19">
        <f t="shared" si="19"/>
        <v>6.4916666666666664E-3</v>
      </c>
    </row>
    <row r="267" spans="1:7" x14ac:dyDescent="0.25">
      <c r="A267" s="28">
        <v>37539</v>
      </c>
      <c r="B267" s="29">
        <v>7.89</v>
      </c>
      <c r="C267" s="19">
        <f t="shared" si="16"/>
        <v>10</v>
      </c>
      <c r="D267" s="19">
        <f t="shared" si="17"/>
        <v>2002</v>
      </c>
      <c r="E267" s="19">
        <f t="shared" si="18"/>
        <v>0</v>
      </c>
      <c r="F267" s="19" t="b">
        <f t="shared" si="20"/>
        <v>0</v>
      </c>
      <c r="G267" s="19">
        <f t="shared" si="19"/>
        <v>6.5750000000000001E-3</v>
      </c>
    </row>
    <row r="268" spans="1:7" x14ac:dyDescent="0.25">
      <c r="A268" s="28">
        <v>37546</v>
      </c>
      <c r="B268" s="29">
        <v>7.74</v>
      </c>
      <c r="C268" s="19">
        <f t="shared" si="16"/>
        <v>10</v>
      </c>
      <c r="D268" s="19">
        <f t="shared" si="17"/>
        <v>2002</v>
      </c>
      <c r="E268" s="19">
        <f t="shared" si="18"/>
        <v>0</v>
      </c>
      <c r="F268" s="19" t="b">
        <f t="shared" si="20"/>
        <v>0</v>
      </c>
      <c r="G268" s="19">
        <f t="shared" si="19"/>
        <v>6.45E-3</v>
      </c>
    </row>
    <row r="269" spans="1:7" x14ac:dyDescent="0.25">
      <c r="A269" s="28">
        <v>37553</v>
      </c>
      <c r="B269" s="29">
        <v>7.33</v>
      </c>
      <c r="C269" s="19">
        <f t="shared" si="16"/>
        <v>10</v>
      </c>
      <c r="D269" s="19">
        <f t="shared" si="17"/>
        <v>2002</v>
      </c>
      <c r="E269" s="19">
        <f t="shared" si="18"/>
        <v>0</v>
      </c>
      <c r="F269" s="19" t="b">
        <f t="shared" si="20"/>
        <v>0</v>
      </c>
      <c r="G269" s="19">
        <f t="shared" si="19"/>
        <v>6.1083333333333337E-3</v>
      </c>
    </row>
    <row r="270" spans="1:7" x14ac:dyDescent="0.25">
      <c r="A270" s="28">
        <v>37560</v>
      </c>
      <c r="B270" s="29">
        <v>7.54</v>
      </c>
      <c r="C270" s="19">
        <f t="shared" si="16"/>
        <v>10</v>
      </c>
      <c r="D270" s="19">
        <f t="shared" si="17"/>
        <v>2002</v>
      </c>
      <c r="E270" s="19">
        <f t="shared" si="18"/>
        <v>1</v>
      </c>
      <c r="F270" s="19" t="str">
        <f t="shared" si="20"/>
        <v>200210</v>
      </c>
      <c r="G270" s="19">
        <f t="shared" si="19"/>
        <v>6.2833333333333326E-3</v>
      </c>
    </row>
    <row r="271" spans="1:7" x14ac:dyDescent="0.25">
      <c r="A271" s="28">
        <v>37567</v>
      </c>
      <c r="B271" s="29">
        <v>7.34</v>
      </c>
      <c r="C271" s="19">
        <f t="shared" si="16"/>
        <v>11</v>
      </c>
      <c r="D271" s="19">
        <f t="shared" si="17"/>
        <v>2002</v>
      </c>
      <c r="E271" s="19">
        <f t="shared" si="18"/>
        <v>0</v>
      </c>
      <c r="F271" s="19" t="b">
        <f t="shared" si="20"/>
        <v>0</v>
      </c>
      <c r="G271" s="19">
        <f t="shared" si="19"/>
        <v>6.1166666666666661E-3</v>
      </c>
    </row>
    <row r="272" spans="1:7" x14ac:dyDescent="0.25">
      <c r="A272" s="28">
        <v>37574</v>
      </c>
      <c r="B272" s="29">
        <v>7.79</v>
      </c>
      <c r="C272" s="19">
        <f t="shared" si="16"/>
        <v>11</v>
      </c>
      <c r="D272" s="19">
        <f t="shared" si="17"/>
        <v>2002</v>
      </c>
      <c r="E272" s="19">
        <f t="shared" si="18"/>
        <v>0</v>
      </c>
      <c r="F272" s="19" t="b">
        <f t="shared" si="20"/>
        <v>0</v>
      </c>
      <c r="G272" s="19">
        <f t="shared" si="19"/>
        <v>6.4916666666666664E-3</v>
      </c>
    </row>
    <row r="273" spans="1:7" x14ac:dyDescent="0.25">
      <c r="A273" s="28">
        <v>37581</v>
      </c>
      <c r="B273" s="29">
        <v>7.24</v>
      </c>
      <c r="C273" s="19">
        <f t="shared" si="16"/>
        <v>11</v>
      </c>
      <c r="D273" s="19">
        <f t="shared" si="17"/>
        <v>2002</v>
      </c>
      <c r="E273" s="19">
        <f t="shared" si="18"/>
        <v>0</v>
      </c>
      <c r="F273" s="19" t="b">
        <f t="shared" si="20"/>
        <v>0</v>
      </c>
      <c r="G273" s="19">
        <f t="shared" si="19"/>
        <v>6.0333333333333341E-3</v>
      </c>
    </row>
    <row r="274" spans="1:7" x14ac:dyDescent="0.25">
      <c r="A274" s="28">
        <v>37588</v>
      </c>
      <c r="B274" s="29">
        <v>6.81</v>
      </c>
      <c r="C274" s="19">
        <f t="shared" si="16"/>
        <v>11</v>
      </c>
      <c r="D274" s="19">
        <f t="shared" si="17"/>
        <v>2002</v>
      </c>
      <c r="E274" s="19">
        <f t="shared" si="18"/>
        <v>1</v>
      </c>
      <c r="F274" s="19" t="str">
        <f t="shared" si="20"/>
        <v>200211</v>
      </c>
      <c r="G274" s="19">
        <f t="shared" si="19"/>
        <v>5.6749999999999995E-3</v>
      </c>
    </row>
    <row r="275" spans="1:7" x14ac:dyDescent="0.25">
      <c r="A275" s="28">
        <v>37595</v>
      </c>
      <c r="B275" s="29">
        <v>6.37</v>
      </c>
      <c r="C275" s="19">
        <f t="shared" si="16"/>
        <v>12</v>
      </c>
      <c r="D275" s="19">
        <f t="shared" si="17"/>
        <v>2002</v>
      </c>
      <c r="E275" s="19">
        <f t="shared" si="18"/>
        <v>0</v>
      </c>
      <c r="F275" s="19" t="b">
        <f t="shared" si="20"/>
        <v>0</v>
      </c>
      <c r="G275" s="19">
        <f t="shared" si="19"/>
        <v>5.3083333333333342E-3</v>
      </c>
    </row>
    <row r="276" spans="1:7" x14ac:dyDescent="0.25">
      <c r="A276" s="28">
        <v>37601</v>
      </c>
      <c r="B276" s="29">
        <v>7.19</v>
      </c>
      <c r="C276" s="19">
        <f t="shared" ref="C276:C339" si="21">MONTH(A276)</f>
        <v>12</v>
      </c>
      <c r="D276" s="19">
        <f t="shared" ref="D276:D339" si="22">YEAR(A276)</f>
        <v>2002</v>
      </c>
      <c r="E276" s="19">
        <f t="shared" ref="E276:E339" si="23">IF(C276=C277,0,1)</f>
        <v>0</v>
      </c>
      <c r="F276" s="19" t="b">
        <f t="shared" si="20"/>
        <v>0</v>
      </c>
      <c r="G276" s="19">
        <f t="shared" ref="G276:G339" si="24">B276/100/12</f>
        <v>5.9916666666666668E-3</v>
      </c>
    </row>
    <row r="277" spans="1:7" x14ac:dyDescent="0.25">
      <c r="A277" s="28">
        <v>37609</v>
      </c>
      <c r="B277" s="29">
        <v>6.98</v>
      </c>
      <c r="C277" s="19">
        <f t="shared" si="21"/>
        <v>12</v>
      </c>
      <c r="D277" s="19">
        <f t="shared" si="22"/>
        <v>2002</v>
      </c>
      <c r="E277" s="19">
        <f t="shared" si="23"/>
        <v>0</v>
      </c>
      <c r="F277" s="19" t="b">
        <f t="shared" si="20"/>
        <v>0</v>
      </c>
      <c r="G277" s="19">
        <f t="shared" si="24"/>
        <v>5.816666666666667E-3</v>
      </c>
    </row>
    <row r="278" spans="1:7" x14ac:dyDescent="0.25">
      <c r="A278" s="28">
        <v>37616</v>
      </c>
      <c r="B278" s="29">
        <v>6.98</v>
      </c>
      <c r="C278" s="19">
        <f t="shared" si="21"/>
        <v>12</v>
      </c>
      <c r="D278" s="19">
        <f t="shared" si="22"/>
        <v>2002</v>
      </c>
      <c r="E278" s="19">
        <f t="shared" si="23"/>
        <v>1</v>
      </c>
      <c r="F278" s="19" t="str">
        <f t="shared" si="20"/>
        <v>200212</v>
      </c>
      <c r="G278" s="19">
        <f t="shared" si="24"/>
        <v>5.816666666666667E-3</v>
      </c>
    </row>
    <row r="279" spans="1:7" x14ac:dyDescent="0.25">
      <c r="A279" s="28">
        <v>37623</v>
      </c>
      <c r="B279" s="29">
        <v>7.56</v>
      </c>
      <c r="C279" s="19">
        <f t="shared" si="21"/>
        <v>1</v>
      </c>
      <c r="D279" s="19">
        <f t="shared" si="22"/>
        <v>2003</v>
      </c>
      <c r="E279" s="19">
        <f t="shared" si="23"/>
        <v>0</v>
      </c>
      <c r="F279" s="19" t="b">
        <f t="shared" ref="F279:F342" si="25">IF(E279=1,D279&amp;C279)</f>
        <v>0</v>
      </c>
      <c r="G279" s="19">
        <f t="shared" si="24"/>
        <v>6.3E-3</v>
      </c>
    </row>
    <row r="280" spans="1:7" x14ac:dyDescent="0.25">
      <c r="A280" s="28">
        <v>37630</v>
      </c>
      <c r="B280" s="29">
        <v>7.97</v>
      </c>
      <c r="C280" s="19">
        <f t="shared" si="21"/>
        <v>1</v>
      </c>
      <c r="D280" s="19">
        <f t="shared" si="22"/>
        <v>2003</v>
      </c>
      <c r="E280" s="19">
        <f t="shared" si="23"/>
        <v>0</v>
      </c>
      <c r="F280" s="19" t="b">
        <f t="shared" si="25"/>
        <v>0</v>
      </c>
      <c r="G280" s="19">
        <f t="shared" si="24"/>
        <v>6.6416666666666664E-3</v>
      </c>
    </row>
    <row r="281" spans="1:7" x14ac:dyDescent="0.25">
      <c r="A281" s="28">
        <v>37637</v>
      </c>
      <c r="B281" s="29">
        <v>8.19</v>
      </c>
      <c r="C281" s="19">
        <f t="shared" si="21"/>
        <v>1</v>
      </c>
      <c r="D281" s="19">
        <f t="shared" si="22"/>
        <v>2003</v>
      </c>
      <c r="E281" s="19">
        <f t="shared" si="23"/>
        <v>0</v>
      </c>
      <c r="F281" s="19" t="b">
        <f t="shared" si="25"/>
        <v>0</v>
      </c>
      <c r="G281" s="19">
        <f t="shared" si="24"/>
        <v>6.8250000000000003E-3</v>
      </c>
    </row>
    <row r="282" spans="1:7" x14ac:dyDescent="0.25">
      <c r="A282" s="28">
        <v>37644</v>
      </c>
      <c r="B282" s="29">
        <v>8.5399999999999991</v>
      </c>
      <c r="C282" s="19">
        <f t="shared" si="21"/>
        <v>1</v>
      </c>
      <c r="D282" s="19">
        <f t="shared" si="22"/>
        <v>2003</v>
      </c>
      <c r="E282" s="19">
        <f t="shared" si="23"/>
        <v>0</v>
      </c>
      <c r="F282" s="19" t="b">
        <f t="shared" si="25"/>
        <v>0</v>
      </c>
      <c r="G282" s="19">
        <f t="shared" si="24"/>
        <v>7.1166666666666661E-3</v>
      </c>
    </row>
    <row r="283" spans="1:7" x14ac:dyDescent="0.25">
      <c r="A283" s="28">
        <v>37651</v>
      </c>
      <c r="B283" s="29">
        <v>9.08</v>
      </c>
      <c r="C283" s="19">
        <f t="shared" si="21"/>
        <v>1</v>
      </c>
      <c r="D283" s="19">
        <f t="shared" si="22"/>
        <v>2003</v>
      </c>
      <c r="E283" s="19">
        <f t="shared" si="23"/>
        <v>1</v>
      </c>
      <c r="F283" s="19" t="str">
        <f t="shared" si="25"/>
        <v>20031</v>
      </c>
      <c r="G283" s="19">
        <f t="shared" si="24"/>
        <v>7.5666666666666669E-3</v>
      </c>
    </row>
    <row r="284" spans="1:7" x14ac:dyDescent="0.25">
      <c r="A284" s="28">
        <v>37658</v>
      </c>
      <c r="B284" s="29">
        <v>8.86</v>
      </c>
      <c r="C284" s="19">
        <f t="shared" si="21"/>
        <v>2</v>
      </c>
      <c r="D284" s="19">
        <f t="shared" si="22"/>
        <v>2003</v>
      </c>
      <c r="E284" s="19">
        <f t="shared" si="23"/>
        <v>0</v>
      </c>
      <c r="F284" s="19" t="b">
        <f t="shared" si="25"/>
        <v>0</v>
      </c>
      <c r="G284" s="19">
        <f t="shared" si="24"/>
        <v>7.3833333333333329E-3</v>
      </c>
    </row>
    <row r="285" spans="1:7" x14ac:dyDescent="0.25">
      <c r="A285" s="28">
        <v>37665</v>
      </c>
      <c r="B285" s="29">
        <v>9.11</v>
      </c>
      <c r="C285" s="19">
        <f t="shared" si="21"/>
        <v>2</v>
      </c>
      <c r="D285" s="19">
        <f t="shared" si="22"/>
        <v>2003</v>
      </c>
      <c r="E285" s="19">
        <f t="shared" si="23"/>
        <v>0</v>
      </c>
      <c r="F285" s="19" t="b">
        <f t="shared" si="25"/>
        <v>0</v>
      </c>
      <c r="G285" s="19">
        <f t="shared" si="24"/>
        <v>7.5916666666666667E-3</v>
      </c>
    </row>
    <row r="286" spans="1:7" x14ac:dyDescent="0.25">
      <c r="A286" s="28">
        <v>37672</v>
      </c>
      <c r="B286" s="29">
        <v>8.9</v>
      </c>
      <c r="C286" s="19">
        <f t="shared" si="21"/>
        <v>2</v>
      </c>
      <c r="D286" s="19">
        <f t="shared" si="22"/>
        <v>2003</v>
      </c>
      <c r="E286" s="19">
        <f t="shared" si="23"/>
        <v>0</v>
      </c>
      <c r="F286" s="19" t="b">
        <f t="shared" si="25"/>
        <v>0</v>
      </c>
      <c r="G286" s="19">
        <f t="shared" si="24"/>
        <v>7.4166666666666678E-3</v>
      </c>
    </row>
    <row r="287" spans="1:7" x14ac:dyDescent="0.25">
      <c r="A287" s="28">
        <v>37679</v>
      </c>
      <c r="B287" s="29">
        <v>9.3000000000000007</v>
      </c>
      <c r="C287" s="19">
        <f t="shared" si="21"/>
        <v>2</v>
      </c>
      <c r="D287" s="19">
        <f t="shared" si="22"/>
        <v>2003</v>
      </c>
      <c r="E287" s="19">
        <f t="shared" si="23"/>
        <v>1</v>
      </c>
      <c r="F287" s="19" t="str">
        <f t="shared" si="25"/>
        <v>20032</v>
      </c>
      <c r="G287" s="19">
        <f t="shared" si="24"/>
        <v>7.7500000000000008E-3</v>
      </c>
    </row>
    <row r="288" spans="1:7" x14ac:dyDescent="0.25">
      <c r="A288" s="28">
        <v>37686</v>
      </c>
      <c r="B288" s="29">
        <v>9.6</v>
      </c>
      <c r="C288" s="19">
        <f t="shared" si="21"/>
        <v>3</v>
      </c>
      <c r="D288" s="19">
        <f t="shared" si="22"/>
        <v>2003</v>
      </c>
      <c r="E288" s="19">
        <f t="shared" si="23"/>
        <v>0</v>
      </c>
      <c r="F288" s="19" t="b">
        <f t="shared" si="25"/>
        <v>0</v>
      </c>
      <c r="G288" s="19">
        <f t="shared" si="24"/>
        <v>8.0000000000000002E-3</v>
      </c>
    </row>
    <row r="289" spans="1:7" x14ac:dyDescent="0.25">
      <c r="A289" s="28">
        <v>37693</v>
      </c>
      <c r="B289" s="29">
        <v>9.6999999999999993</v>
      </c>
      <c r="C289" s="19">
        <f t="shared" si="21"/>
        <v>3</v>
      </c>
      <c r="D289" s="19">
        <f t="shared" si="22"/>
        <v>2003</v>
      </c>
      <c r="E289" s="19">
        <f t="shared" si="23"/>
        <v>0</v>
      </c>
      <c r="F289" s="19" t="b">
        <f t="shared" si="25"/>
        <v>0</v>
      </c>
      <c r="G289" s="19">
        <f t="shared" si="24"/>
        <v>8.083333333333333E-3</v>
      </c>
    </row>
    <row r="290" spans="1:7" x14ac:dyDescent="0.25">
      <c r="A290" s="28">
        <v>37700</v>
      </c>
      <c r="B290" s="29">
        <v>8.9600000000000009</v>
      </c>
      <c r="C290" s="19">
        <f t="shared" si="21"/>
        <v>3</v>
      </c>
      <c r="D290" s="19">
        <f t="shared" si="22"/>
        <v>2003</v>
      </c>
      <c r="E290" s="19">
        <f t="shared" si="23"/>
        <v>0</v>
      </c>
      <c r="F290" s="19" t="b">
        <f t="shared" si="25"/>
        <v>0</v>
      </c>
      <c r="G290" s="19">
        <f t="shared" si="24"/>
        <v>7.4666666666666675E-3</v>
      </c>
    </row>
    <row r="291" spans="1:7" x14ac:dyDescent="0.25">
      <c r="A291" s="28">
        <v>37707</v>
      </c>
      <c r="B291" s="29">
        <v>8.43</v>
      </c>
      <c r="C291" s="19">
        <f t="shared" si="21"/>
        <v>3</v>
      </c>
      <c r="D291" s="19">
        <f t="shared" si="22"/>
        <v>2003</v>
      </c>
      <c r="E291" s="19">
        <f t="shared" si="23"/>
        <v>1</v>
      </c>
      <c r="F291" s="19" t="str">
        <f t="shared" si="25"/>
        <v>20033</v>
      </c>
      <c r="G291" s="19">
        <f t="shared" si="24"/>
        <v>7.025E-3</v>
      </c>
    </row>
    <row r="292" spans="1:7" x14ac:dyDescent="0.25">
      <c r="A292" s="28">
        <v>37714</v>
      </c>
      <c r="B292" s="29">
        <v>8.7200000000000006</v>
      </c>
      <c r="C292" s="19">
        <f t="shared" si="21"/>
        <v>4</v>
      </c>
      <c r="D292" s="19">
        <f t="shared" si="22"/>
        <v>2003</v>
      </c>
      <c r="E292" s="19">
        <f t="shared" si="23"/>
        <v>0</v>
      </c>
      <c r="F292" s="19" t="b">
        <f t="shared" si="25"/>
        <v>0</v>
      </c>
      <c r="G292" s="19">
        <f t="shared" si="24"/>
        <v>7.2666666666666669E-3</v>
      </c>
    </row>
    <row r="293" spans="1:7" x14ac:dyDescent="0.25">
      <c r="A293" s="28">
        <v>37721</v>
      </c>
      <c r="B293" s="29">
        <v>8.25</v>
      </c>
      <c r="C293" s="19">
        <f t="shared" si="21"/>
        <v>4</v>
      </c>
      <c r="D293" s="19">
        <f t="shared" si="22"/>
        <v>2003</v>
      </c>
      <c r="E293" s="19">
        <f t="shared" si="23"/>
        <v>0</v>
      </c>
      <c r="F293" s="19" t="b">
        <f t="shared" si="25"/>
        <v>0</v>
      </c>
      <c r="G293" s="19">
        <f t="shared" si="24"/>
        <v>6.875E-3</v>
      </c>
    </row>
    <row r="294" spans="1:7" x14ac:dyDescent="0.25">
      <c r="A294" s="28">
        <v>37727</v>
      </c>
      <c r="B294" s="29">
        <v>7.99</v>
      </c>
      <c r="C294" s="19">
        <f t="shared" si="21"/>
        <v>4</v>
      </c>
      <c r="D294" s="19">
        <f t="shared" si="22"/>
        <v>2003</v>
      </c>
      <c r="E294" s="19">
        <f t="shared" si="23"/>
        <v>0</v>
      </c>
      <c r="F294" s="19" t="b">
        <f t="shared" si="25"/>
        <v>0</v>
      </c>
      <c r="G294" s="19">
        <f t="shared" si="24"/>
        <v>6.6583333333333329E-3</v>
      </c>
    </row>
    <row r="295" spans="1:7" x14ac:dyDescent="0.25">
      <c r="A295" s="28">
        <v>37735</v>
      </c>
      <c r="B295" s="29">
        <v>7.62</v>
      </c>
      <c r="C295" s="19">
        <f t="shared" si="21"/>
        <v>4</v>
      </c>
      <c r="D295" s="19">
        <f t="shared" si="22"/>
        <v>2003</v>
      </c>
      <c r="E295" s="19">
        <f t="shared" si="23"/>
        <v>0</v>
      </c>
      <c r="F295" s="19" t="b">
        <f t="shared" si="25"/>
        <v>0</v>
      </c>
      <c r="G295" s="19">
        <f t="shared" si="24"/>
        <v>6.3500000000000006E-3</v>
      </c>
    </row>
    <row r="296" spans="1:7" x14ac:dyDescent="0.25">
      <c r="A296" s="28">
        <v>37741</v>
      </c>
      <c r="B296" s="29">
        <v>6.73</v>
      </c>
      <c r="C296" s="19">
        <f t="shared" si="21"/>
        <v>4</v>
      </c>
      <c r="D296" s="19">
        <f t="shared" si="22"/>
        <v>2003</v>
      </c>
      <c r="E296" s="19">
        <f t="shared" si="23"/>
        <v>1</v>
      </c>
      <c r="F296" s="19" t="str">
        <f t="shared" si="25"/>
        <v>20034</v>
      </c>
      <c r="G296" s="19">
        <f t="shared" si="24"/>
        <v>5.6083333333333332E-3</v>
      </c>
    </row>
    <row r="297" spans="1:7" x14ac:dyDescent="0.25">
      <c r="A297" s="28">
        <v>37749</v>
      </c>
      <c r="B297" s="29">
        <v>5.82</v>
      </c>
      <c r="C297" s="19">
        <f t="shared" si="21"/>
        <v>5</v>
      </c>
      <c r="D297" s="19">
        <f t="shared" si="22"/>
        <v>2003</v>
      </c>
      <c r="E297" s="19">
        <f t="shared" si="23"/>
        <v>0</v>
      </c>
      <c r="F297" s="19" t="b">
        <f t="shared" si="25"/>
        <v>0</v>
      </c>
      <c r="G297" s="19">
        <f t="shared" si="24"/>
        <v>4.8500000000000001E-3</v>
      </c>
    </row>
    <row r="298" spans="1:7" x14ac:dyDescent="0.25">
      <c r="A298" s="28">
        <v>37756</v>
      </c>
      <c r="B298" s="29">
        <v>4.9000000000000004</v>
      </c>
      <c r="C298" s="19">
        <f t="shared" si="21"/>
        <v>5</v>
      </c>
      <c r="D298" s="19">
        <f t="shared" si="22"/>
        <v>2003</v>
      </c>
      <c r="E298" s="19">
        <f t="shared" si="23"/>
        <v>0</v>
      </c>
      <c r="F298" s="19" t="b">
        <f t="shared" si="25"/>
        <v>0</v>
      </c>
      <c r="G298" s="19">
        <f t="shared" si="24"/>
        <v>4.0833333333333338E-3</v>
      </c>
    </row>
    <row r="299" spans="1:7" x14ac:dyDescent="0.25">
      <c r="A299" s="28">
        <v>37763</v>
      </c>
      <c r="B299" s="29">
        <v>5.35</v>
      </c>
      <c r="C299" s="19">
        <f t="shared" si="21"/>
        <v>5</v>
      </c>
      <c r="D299" s="19">
        <f t="shared" si="22"/>
        <v>2003</v>
      </c>
      <c r="E299" s="19">
        <f t="shared" si="23"/>
        <v>0</v>
      </c>
      <c r="F299" s="19" t="b">
        <f t="shared" si="25"/>
        <v>0</v>
      </c>
      <c r="G299" s="19">
        <f t="shared" si="24"/>
        <v>4.4583333333333332E-3</v>
      </c>
    </row>
    <row r="300" spans="1:7" x14ac:dyDescent="0.25">
      <c r="A300" s="28">
        <v>37770</v>
      </c>
      <c r="B300" s="29">
        <v>4.91</v>
      </c>
      <c r="C300" s="19">
        <f t="shared" si="21"/>
        <v>5</v>
      </c>
      <c r="D300" s="19">
        <f t="shared" si="22"/>
        <v>2003</v>
      </c>
      <c r="E300" s="19">
        <f t="shared" si="23"/>
        <v>1</v>
      </c>
      <c r="F300" s="19" t="str">
        <f t="shared" si="25"/>
        <v>20035</v>
      </c>
      <c r="G300" s="19">
        <f t="shared" si="24"/>
        <v>4.0916666666666671E-3</v>
      </c>
    </row>
    <row r="301" spans="1:7" x14ac:dyDescent="0.25">
      <c r="A301" s="28">
        <v>37777</v>
      </c>
      <c r="B301" s="29">
        <v>4.72</v>
      </c>
      <c r="C301" s="19">
        <f t="shared" si="21"/>
        <v>6</v>
      </c>
      <c r="D301" s="19">
        <f t="shared" si="22"/>
        <v>2003</v>
      </c>
      <c r="E301" s="19">
        <f t="shared" si="23"/>
        <v>0</v>
      </c>
      <c r="F301" s="19" t="b">
        <f t="shared" si="25"/>
        <v>0</v>
      </c>
      <c r="G301" s="19">
        <f t="shared" si="24"/>
        <v>3.933333333333333E-3</v>
      </c>
    </row>
    <row r="302" spans="1:7" x14ac:dyDescent="0.25">
      <c r="A302" s="28">
        <v>37784</v>
      </c>
      <c r="B302" s="29">
        <v>5.64</v>
      </c>
      <c r="C302" s="19">
        <f t="shared" si="21"/>
        <v>6</v>
      </c>
      <c r="D302" s="19">
        <f t="shared" si="22"/>
        <v>2003</v>
      </c>
      <c r="E302" s="19">
        <f t="shared" si="23"/>
        <v>0</v>
      </c>
      <c r="F302" s="19" t="b">
        <f t="shared" si="25"/>
        <v>0</v>
      </c>
      <c r="G302" s="19">
        <f t="shared" si="24"/>
        <v>4.7000000000000002E-3</v>
      </c>
    </row>
    <row r="303" spans="1:7" x14ac:dyDescent="0.25">
      <c r="A303" s="28">
        <v>37791</v>
      </c>
      <c r="B303" s="29">
        <v>5.31</v>
      </c>
      <c r="C303" s="19">
        <f t="shared" si="21"/>
        <v>6</v>
      </c>
      <c r="D303" s="19">
        <f t="shared" si="22"/>
        <v>2003</v>
      </c>
      <c r="E303" s="19">
        <f t="shared" si="23"/>
        <v>0</v>
      </c>
      <c r="F303" s="19" t="b">
        <f t="shared" si="25"/>
        <v>0</v>
      </c>
      <c r="G303" s="19">
        <f t="shared" si="24"/>
        <v>4.4249999999999992E-3</v>
      </c>
    </row>
    <row r="304" spans="1:7" x14ac:dyDescent="0.25">
      <c r="A304" s="28">
        <v>37798</v>
      </c>
      <c r="B304" s="29">
        <v>5.1100000000000003</v>
      </c>
      <c r="C304" s="19">
        <f t="shared" si="21"/>
        <v>6</v>
      </c>
      <c r="D304" s="19">
        <f t="shared" si="22"/>
        <v>2003</v>
      </c>
      <c r="E304" s="19">
        <f t="shared" si="23"/>
        <v>1</v>
      </c>
      <c r="F304" s="19" t="str">
        <f t="shared" si="25"/>
        <v>20036</v>
      </c>
      <c r="G304" s="19">
        <f t="shared" si="24"/>
        <v>4.2583333333333336E-3</v>
      </c>
    </row>
    <row r="305" spans="1:7" x14ac:dyDescent="0.25">
      <c r="A305" s="28">
        <v>37805</v>
      </c>
      <c r="B305" s="29">
        <v>4.38</v>
      </c>
      <c r="C305" s="19">
        <f t="shared" si="21"/>
        <v>7</v>
      </c>
      <c r="D305" s="19">
        <f t="shared" si="22"/>
        <v>2003</v>
      </c>
      <c r="E305" s="19">
        <f t="shared" si="23"/>
        <v>0</v>
      </c>
      <c r="F305" s="19" t="b">
        <f t="shared" si="25"/>
        <v>0</v>
      </c>
      <c r="G305" s="19">
        <f t="shared" si="24"/>
        <v>3.65E-3</v>
      </c>
    </row>
    <row r="306" spans="1:7" x14ac:dyDescent="0.25">
      <c r="A306" s="28">
        <v>37812</v>
      </c>
      <c r="B306" s="29">
        <v>4.91</v>
      </c>
      <c r="C306" s="19">
        <f t="shared" si="21"/>
        <v>7</v>
      </c>
      <c r="D306" s="19">
        <f t="shared" si="22"/>
        <v>2003</v>
      </c>
      <c r="E306" s="19">
        <f t="shared" si="23"/>
        <v>0</v>
      </c>
      <c r="F306" s="19" t="b">
        <f t="shared" si="25"/>
        <v>0</v>
      </c>
      <c r="G306" s="19">
        <f t="shared" si="24"/>
        <v>4.0916666666666671E-3</v>
      </c>
    </row>
    <row r="307" spans="1:7" x14ac:dyDescent="0.25">
      <c r="A307" s="28">
        <v>37819</v>
      </c>
      <c r="B307" s="29">
        <v>5.09</v>
      </c>
      <c r="C307" s="19">
        <f t="shared" si="21"/>
        <v>7</v>
      </c>
      <c r="D307" s="19">
        <f t="shared" si="22"/>
        <v>2003</v>
      </c>
      <c r="E307" s="19">
        <f t="shared" si="23"/>
        <v>0</v>
      </c>
      <c r="F307" s="19" t="b">
        <f t="shared" si="25"/>
        <v>0</v>
      </c>
      <c r="G307" s="19">
        <f t="shared" si="24"/>
        <v>4.241666666666667E-3</v>
      </c>
    </row>
    <row r="308" spans="1:7" x14ac:dyDescent="0.25">
      <c r="A308" s="28">
        <v>37826</v>
      </c>
      <c r="B308" s="29">
        <v>4.3499999999999996</v>
      </c>
      <c r="C308" s="19">
        <f t="shared" si="21"/>
        <v>7</v>
      </c>
      <c r="D308" s="19">
        <f t="shared" si="22"/>
        <v>2003</v>
      </c>
      <c r="E308" s="19">
        <f t="shared" si="23"/>
        <v>0</v>
      </c>
      <c r="F308" s="19" t="b">
        <f t="shared" si="25"/>
        <v>0</v>
      </c>
      <c r="G308" s="19">
        <f t="shared" si="24"/>
        <v>3.6249999999999998E-3</v>
      </c>
    </row>
    <row r="309" spans="1:7" x14ac:dyDescent="0.25">
      <c r="A309" s="28">
        <v>37833</v>
      </c>
      <c r="B309" s="29">
        <v>4.1399999999999997</v>
      </c>
      <c r="C309" s="19">
        <f t="shared" si="21"/>
        <v>7</v>
      </c>
      <c r="D309" s="19">
        <f t="shared" si="22"/>
        <v>2003</v>
      </c>
      <c r="E309" s="19">
        <f t="shared" si="23"/>
        <v>1</v>
      </c>
      <c r="F309" s="19" t="str">
        <f t="shared" si="25"/>
        <v>20037</v>
      </c>
      <c r="G309" s="19">
        <f t="shared" si="24"/>
        <v>3.4499999999999999E-3</v>
      </c>
    </row>
    <row r="310" spans="1:7" x14ac:dyDescent="0.25">
      <c r="A310" s="28">
        <v>37840</v>
      </c>
      <c r="B310" s="29">
        <v>4.3099999999999996</v>
      </c>
      <c r="C310" s="19">
        <f t="shared" si="21"/>
        <v>8</v>
      </c>
      <c r="D310" s="19">
        <f t="shared" si="22"/>
        <v>2003</v>
      </c>
      <c r="E310" s="19">
        <f t="shared" si="23"/>
        <v>0</v>
      </c>
      <c r="F310" s="19" t="b">
        <f t="shared" si="25"/>
        <v>0</v>
      </c>
      <c r="G310" s="19">
        <f t="shared" si="24"/>
        <v>3.5916666666666666E-3</v>
      </c>
    </row>
    <row r="311" spans="1:7" x14ac:dyDescent="0.25">
      <c r="A311" s="28">
        <v>37847</v>
      </c>
      <c r="B311" s="29">
        <v>4.3</v>
      </c>
      <c r="C311" s="19">
        <f t="shared" si="21"/>
        <v>8</v>
      </c>
      <c r="D311" s="19">
        <f t="shared" si="22"/>
        <v>2003</v>
      </c>
      <c r="E311" s="19">
        <f t="shared" si="23"/>
        <v>0</v>
      </c>
      <c r="F311" s="19" t="b">
        <f t="shared" si="25"/>
        <v>0</v>
      </c>
      <c r="G311" s="19">
        <f t="shared" si="24"/>
        <v>3.5833333333333329E-3</v>
      </c>
    </row>
    <row r="312" spans="1:7" x14ac:dyDescent="0.25">
      <c r="A312" s="28">
        <v>37854</v>
      </c>
      <c r="B312" s="29">
        <v>4.53</v>
      </c>
      <c r="C312" s="19">
        <f t="shared" si="21"/>
        <v>8</v>
      </c>
      <c r="D312" s="19">
        <f t="shared" si="22"/>
        <v>2003</v>
      </c>
      <c r="E312" s="19">
        <f t="shared" si="23"/>
        <v>0</v>
      </c>
      <c r="F312" s="19" t="b">
        <f t="shared" si="25"/>
        <v>0</v>
      </c>
      <c r="G312" s="19">
        <f t="shared" si="24"/>
        <v>3.7750000000000001E-3</v>
      </c>
    </row>
    <row r="313" spans="1:7" x14ac:dyDescent="0.25">
      <c r="A313" s="28">
        <v>37861</v>
      </c>
      <c r="B313" s="29">
        <v>4.6500000000000004</v>
      </c>
      <c r="C313" s="19">
        <f t="shared" si="21"/>
        <v>8</v>
      </c>
      <c r="D313" s="19">
        <f t="shared" si="22"/>
        <v>2003</v>
      </c>
      <c r="E313" s="19">
        <f t="shared" si="23"/>
        <v>1</v>
      </c>
      <c r="F313" s="19" t="str">
        <f t="shared" si="25"/>
        <v>20038</v>
      </c>
      <c r="G313" s="19">
        <f t="shared" si="24"/>
        <v>3.8750000000000004E-3</v>
      </c>
    </row>
    <row r="314" spans="1:7" x14ac:dyDescent="0.25">
      <c r="A314" s="28">
        <v>37868</v>
      </c>
      <c r="B314" s="29">
        <v>4.9800000000000004</v>
      </c>
      <c r="C314" s="19">
        <f t="shared" si="21"/>
        <v>9</v>
      </c>
      <c r="D314" s="19">
        <f t="shared" si="22"/>
        <v>2003</v>
      </c>
      <c r="E314" s="19">
        <f t="shared" si="23"/>
        <v>0</v>
      </c>
      <c r="F314" s="19" t="b">
        <f t="shared" si="25"/>
        <v>0</v>
      </c>
      <c r="G314" s="19">
        <f t="shared" si="24"/>
        <v>4.15E-3</v>
      </c>
    </row>
    <row r="315" spans="1:7" x14ac:dyDescent="0.25">
      <c r="A315" s="28">
        <v>37875</v>
      </c>
      <c r="B315" s="29">
        <v>4.71</v>
      </c>
      <c r="C315" s="19">
        <f t="shared" si="21"/>
        <v>9</v>
      </c>
      <c r="D315" s="19">
        <f t="shared" si="22"/>
        <v>2003</v>
      </c>
      <c r="E315" s="19">
        <f t="shared" si="23"/>
        <v>0</v>
      </c>
      <c r="F315" s="19" t="b">
        <f t="shared" si="25"/>
        <v>0</v>
      </c>
      <c r="G315" s="19">
        <f t="shared" si="24"/>
        <v>3.9250000000000005E-3</v>
      </c>
    </row>
    <row r="316" spans="1:7" x14ac:dyDescent="0.25">
      <c r="A316" s="28">
        <v>37882</v>
      </c>
      <c r="B316" s="29">
        <v>4.7699999999999996</v>
      </c>
      <c r="C316" s="19">
        <f t="shared" si="21"/>
        <v>9</v>
      </c>
      <c r="D316" s="19">
        <f t="shared" si="22"/>
        <v>2003</v>
      </c>
      <c r="E316" s="19">
        <f t="shared" si="23"/>
        <v>0</v>
      </c>
      <c r="F316" s="19" t="b">
        <f t="shared" si="25"/>
        <v>0</v>
      </c>
      <c r="G316" s="19">
        <f t="shared" si="24"/>
        <v>3.9749999999999994E-3</v>
      </c>
    </row>
    <row r="317" spans="1:7" x14ac:dyDescent="0.25">
      <c r="A317" s="28">
        <v>37889</v>
      </c>
      <c r="B317" s="29">
        <v>4.47</v>
      </c>
      <c r="C317" s="19">
        <f t="shared" si="21"/>
        <v>9</v>
      </c>
      <c r="D317" s="19">
        <f t="shared" si="22"/>
        <v>2003</v>
      </c>
      <c r="E317" s="19">
        <f t="shared" si="23"/>
        <v>1</v>
      </c>
      <c r="F317" s="19" t="str">
        <f t="shared" si="25"/>
        <v>20039</v>
      </c>
      <c r="G317" s="19">
        <f t="shared" si="24"/>
        <v>3.7249999999999996E-3</v>
      </c>
    </row>
    <row r="318" spans="1:7" x14ac:dyDescent="0.25">
      <c r="A318" s="28">
        <v>37896</v>
      </c>
      <c r="B318" s="29">
        <v>4.58</v>
      </c>
      <c r="C318" s="19">
        <f t="shared" si="21"/>
        <v>10</v>
      </c>
      <c r="D318" s="19">
        <f t="shared" si="22"/>
        <v>2003</v>
      </c>
      <c r="E318" s="19">
        <f t="shared" si="23"/>
        <v>0</v>
      </c>
      <c r="F318" s="19" t="b">
        <f t="shared" si="25"/>
        <v>0</v>
      </c>
      <c r="G318" s="19">
        <f t="shared" si="24"/>
        <v>3.8166666666666666E-3</v>
      </c>
    </row>
    <row r="319" spans="1:7" x14ac:dyDescent="0.25">
      <c r="A319" s="28">
        <v>37903</v>
      </c>
      <c r="B319" s="29">
        <v>5.47</v>
      </c>
      <c r="C319" s="19">
        <f t="shared" si="21"/>
        <v>10</v>
      </c>
      <c r="D319" s="19">
        <f t="shared" si="22"/>
        <v>2003</v>
      </c>
      <c r="E319" s="19">
        <f t="shared" si="23"/>
        <v>0</v>
      </c>
      <c r="F319" s="19" t="b">
        <f t="shared" si="25"/>
        <v>0</v>
      </c>
      <c r="G319" s="19">
        <f t="shared" si="24"/>
        <v>4.5583333333333335E-3</v>
      </c>
    </row>
    <row r="320" spans="1:7" x14ac:dyDescent="0.25">
      <c r="A320" s="28">
        <v>37910</v>
      </c>
      <c r="B320" s="29">
        <v>5.42</v>
      </c>
      <c r="C320" s="19">
        <f t="shared" si="21"/>
        <v>10</v>
      </c>
      <c r="D320" s="19">
        <f t="shared" si="22"/>
        <v>2003</v>
      </c>
      <c r="E320" s="19">
        <f t="shared" si="23"/>
        <v>0</v>
      </c>
      <c r="F320" s="19" t="b">
        <f t="shared" si="25"/>
        <v>0</v>
      </c>
      <c r="G320" s="19">
        <f t="shared" si="24"/>
        <v>4.5166666666666662E-3</v>
      </c>
    </row>
    <row r="321" spans="1:7" x14ac:dyDescent="0.25">
      <c r="A321" s="28">
        <v>37917</v>
      </c>
      <c r="B321" s="29">
        <v>5.24</v>
      </c>
      <c r="C321" s="19">
        <f t="shared" si="21"/>
        <v>10</v>
      </c>
      <c r="D321" s="19">
        <f t="shared" si="22"/>
        <v>2003</v>
      </c>
      <c r="E321" s="19">
        <f t="shared" si="23"/>
        <v>0</v>
      </c>
      <c r="F321" s="19" t="b">
        <f t="shared" si="25"/>
        <v>0</v>
      </c>
      <c r="G321" s="19">
        <f t="shared" si="24"/>
        <v>4.3666666666666671E-3</v>
      </c>
    </row>
    <row r="322" spans="1:7" x14ac:dyDescent="0.25">
      <c r="A322" s="28">
        <v>37924</v>
      </c>
      <c r="B322" s="29">
        <v>4.8600000000000003</v>
      </c>
      <c r="C322" s="19">
        <f t="shared" si="21"/>
        <v>10</v>
      </c>
      <c r="D322" s="19">
        <f t="shared" si="22"/>
        <v>2003</v>
      </c>
      <c r="E322" s="19">
        <f t="shared" si="23"/>
        <v>1</v>
      </c>
      <c r="F322" s="19" t="str">
        <f t="shared" si="25"/>
        <v>200310</v>
      </c>
      <c r="G322" s="19">
        <f t="shared" si="24"/>
        <v>4.0500000000000006E-3</v>
      </c>
    </row>
    <row r="323" spans="1:7" x14ac:dyDescent="0.25">
      <c r="A323" s="28">
        <v>37931</v>
      </c>
      <c r="B323" s="29">
        <v>4.4800000000000004</v>
      </c>
      <c r="C323" s="19">
        <f t="shared" si="21"/>
        <v>11</v>
      </c>
      <c r="D323" s="19">
        <f t="shared" si="22"/>
        <v>2003</v>
      </c>
      <c r="E323" s="19">
        <f t="shared" si="23"/>
        <v>0</v>
      </c>
      <c r="F323" s="19" t="b">
        <f t="shared" si="25"/>
        <v>0</v>
      </c>
      <c r="G323" s="19">
        <f t="shared" si="24"/>
        <v>3.7333333333333337E-3</v>
      </c>
    </row>
    <row r="324" spans="1:7" x14ac:dyDescent="0.25">
      <c r="A324" s="28">
        <v>37938</v>
      </c>
      <c r="B324" s="29">
        <v>4.55</v>
      </c>
      <c r="C324" s="19">
        <f t="shared" si="21"/>
        <v>11</v>
      </c>
      <c r="D324" s="19">
        <f t="shared" si="22"/>
        <v>2003</v>
      </c>
      <c r="E324" s="19">
        <f t="shared" si="23"/>
        <v>0</v>
      </c>
      <c r="F324" s="19" t="b">
        <f t="shared" si="25"/>
        <v>0</v>
      </c>
      <c r="G324" s="19">
        <f t="shared" si="24"/>
        <v>3.7916666666666667E-3</v>
      </c>
    </row>
    <row r="325" spans="1:7" x14ac:dyDescent="0.25">
      <c r="A325" s="28">
        <v>37944</v>
      </c>
      <c r="B325" s="29">
        <v>5.15</v>
      </c>
      <c r="C325" s="19">
        <f t="shared" si="21"/>
        <v>11</v>
      </c>
      <c r="D325" s="19">
        <f t="shared" si="22"/>
        <v>2003</v>
      </c>
      <c r="E325" s="19">
        <f t="shared" si="23"/>
        <v>0</v>
      </c>
      <c r="F325" s="19" t="b">
        <f t="shared" si="25"/>
        <v>0</v>
      </c>
      <c r="G325" s="19">
        <f t="shared" si="24"/>
        <v>4.2916666666666667E-3</v>
      </c>
    </row>
    <row r="326" spans="1:7" x14ac:dyDescent="0.25">
      <c r="A326" s="28">
        <v>37952</v>
      </c>
      <c r="B326" s="29">
        <v>5.78</v>
      </c>
      <c r="C326" s="19">
        <f t="shared" si="21"/>
        <v>11</v>
      </c>
      <c r="D326" s="19">
        <f t="shared" si="22"/>
        <v>2003</v>
      </c>
      <c r="E326" s="19">
        <f t="shared" si="23"/>
        <v>1</v>
      </c>
      <c r="F326" s="19" t="str">
        <f t="shared" si="25"/>
        <v>200311</v>
      </c>
      <c r="G326" s="19">
        <f t="shared" si="24"/>
        <v>4.816666666666667E-3</v>
      </c>
    </row>
    <row r="327" spans="1:7" x14ac:dyDescent="0.25">
      <c r="A327" s="28">
        <v>37959</v>
      </c>
      <c r="B327" s="29">
        <v>6.31</v>
      </c>
      <c r="C327" s="19">
        <f t="shared" si="21"/>
        <v>12</v>
      </c>
      <c r="D327" s="19">
        <f t="shared" si="22"/>
        <v>2003</v>
      </c>
      <c r="E327" s="19">
        <f t="shared" si="23"/>
        <v>0</v>
      </c>
      <c r="F327" s="19" t="b">
        <f t="shared" si="25"/>
        <v>0</v>
      </c>
      <c r="G327" s="19">
        <f t="shared" si="24"/>
        <v>5.2583333333333327E-3</v>
      </c>
    </row>
    <row r="328" spans="1:7" x14ac:dyDescent="0.25">
      <c r="A328" s="28">
        <v>37966</v>
      </c>
      <c r="B328" s="29">
        <v>5.6</v>
      </c>
      <c r="C328" s="19">
        <f t="shared" si="21"/>
        <v>12</v>
      </c>
      <c r="D328" s="19">
        <f t="shared" si="22"/>
        <v>2003</v>
      </c>
      <c r="E328" s="19">
        <f t="shared" si="23"/>
        <v>0</v>
      </c>
      <c r="F328" s="19" t="b">
        <f t="shared" si="25"/>
        <v>0</v>
      </c>
      <c r="G328" s="19">
        <f t="shared" si="24"/>
        <v>4.6666666666666662E-3</v>
      </c>
    </row>
    <row r="329" spans="1:7" x14ac:dyDescent="0.25">
      <c r="A329" s="28">
        <v>37973</v>
      </c>
      <c r="B329" s="29">
        <v>6.13</v>
      </c>
      <c r="C329" s="19">
        <f t="shared" si="21"/>
        <v>12</v>
      </c>
      <c r="D329" s="19">
        <f t="shared" si="22"/>
        <v>2003</v>
      </c>
      <c r="E329" s="19">
        <f t="shared" si="23"/>
        <v>0</v>
      </c>
      <c r="F329" s="19" t="b">
        <f t="shared" si="25"/>
        <v>0</v>
      </c>
      <c r="G329" s="19">
        <f t="shared" si="24"/>
        <v>5.1083333333333336E-3</v>
      </c>
    </row>
    <row r="330" spans="1:7" x14ac:dyDescent="0.25">
      <c r="A330" s="28">
        <v>37979</v>
      </c>
      <c r="B330" s="29">
        <v>6.22</v>
      </c>
      <c r="C330" s="19">
        <f t="shared" si="21"/>
        <v>12</v>
      </c>
      <c r="D330" s="19">
        <f t="shared" si="22"/>
        <v>2003</v>
      </c>
      <c r="E330" s="19">
        <f t="shared" si="23"/>
        <v>0</v>
      </c>
      <c r="F330" s="19" t="b">
        <f t="shared" si="25"/>
        <v>0</v>
      </c>
      <c r="G330" s="19">
        <f t="shared" si="24"/>
        <v>5.1833333333333332E-3</v>
      </c>
    </row>
    <row r="331" spans="1:7" x14ac:dyDescent="0.25">
      <c r="A331" s="28">
        <v>37986</v>
      </c>
      <c r="B331" s="29">
        <v>6.04</v>
      </c>
      <c r="C331" s="19">
        <f t="shared" si="21"/>
        <v>12</v>
      </c>
      <c r="D331" s="19">
        <f t="shared" si="22"/>
        <v>2003</v>
      </c>
      <c r="E331" s="19">
        <f t="shared" si="23"/>
        <v>1</v>
      </c>
      <c r="F331" s="19" t="str">
        <f t="shared" si="25"/>
        <v>200312</v>
      </c>
      <c r="G331" s="19">
        <f t="shared" si="24"/>
        <v>5.0333333333333332E-3</v>
      </c>
    </row>
    <row r="332" spans="1:7" x14ac:dyDescent="0.25">
      <c r="A332" s="28">
        <v>37994</v>
      </c>
      <c r="B332" s="29">
        <v>5.49</v>
      </c>
      <c r="C332" s="19">
        <f t="shared" si="21"/>
        <v>1</v>
      </c>
      <c r="D332" s="19">
        <f t="shared" si="22"/>
        <v>2004</v>
      </c>
      <c r="E332" s="19">
        <f t="shared" si="23"/>
        <v>0</v>
      </c>
      <c r="F332" s="19" t="b">
        <f t="shared" si="25"/>
        <v>0</v>
      </c>
      <c r="G332" s="19">
        <f t="shared" si="24"/>
        <v>4.5750000000000001E-3</v>
      </c>
    </row>
    <row r="333" spans="1:7" x14ac:dyDescent="0.25">
      <c r="A333" s="28">
        <v>38001</v>
      </c>
      <c r="B333" s="29">
        <v>4.92</v>
      </c>
      <c r="C333" s="19">
        <f t="shared" si="21"/>
        <v>1</v>
      </c>
      <c r="D333" s="19">
        <f t="shared" si="22"/>
        <v>2004</v>
      </c>
      <c r="E333" s="19">
        <f t="shared" si="23"/>
        <v>0</v>
      </c>
      <c r="F333" s="19" t="b">
        <f t="shared" si="25"/>
        <v>0</v>
      </c>
      <c r="G333" s="19">
        <f t="shared" si="24"/>
        <v>4.1000000000000003E-3</v>
      </c>
    </row>
    <row r="334" spans="1:7" x14ac:dyDescent="0.25">
      <c r="A334" s="28">
        <v>38008</v>
      </c>
      <c r="B334" s="29">
        <v>4.71</v>
      </c>
      <c r="C334" s="19">
        <f t="shared" si="21"/>
        <v>1</v>
      </c>
      <c r="D334" s="19">
        <f t="shared" si="22"/>
        <v>2004</v>
      </c>
      <c r="E334" s="19">
        <f t="shared" si="23"/>
        <v>0</v>
      </c>
      <c r="F334" s="19" t="b">
        <f t="shared" si="25"/>
        <v>0</v>
      </c>
      <c r="G334" s="19">
        <f t="shared" si="24"/>
        <v>3.9250000000000005E-3</v>
      </c>
    </row>
    <row r="335" spans="1:7" x14ac:dyDescent="0.25">
      <c r="A335" s="28">
        <v>38015</v>
      </c>
      <c r="B335" s="29">
        <v>4.6900000000000004</v>
      </c>
      <c r="C335" s="19">
        <f t="shared" si="21"/>
        <v>1</v>
      </c>
      <c r="D335" s="19">
        <f t="shared" si="22"/>
        <v>2004</v>
      </c>
      <c r="E335" s="19">
        <f t="shared" si="23"/>
        <v>1</v>
      </c>
      <c r="F335" s="19" t="str">
        <f t="shared" si="25"/>
        <v>20041</v>
      </c>
      <c r="G335" s="19">
        <f t="shared" si="24"/>
        <v>3.908333333333334E-3</v>
      </c>
    </row>
    <row r="336" spans="1:7" x14ac:dyDescent="0.25">
      <c r="A336" s="28">
        <v>38021</v>
      </c>
      <c r="B336" s="29">
        <v>4.88</v>
      </c>
      <c r="C336" s="19">
        <f t="shared" si="21"/>
        <v>2</v>
      </c>
      <c r="D336" s="19">
        <f t="shared" si="22"/>
        <v>2004</v>
      </c>
      <c r="E336" s="19">
        <f t="shared" si="23"/>
        <v>0</v>
      </c>
      <c r="F336" s="19" t="b">
        <f t="shared" si="25"/>
        <v>0</v>
      </c>
      <c r="G336" s="19">
        <f t="shared" si="24"/>
        <v>4.0666666666666663E-3</v>
      </c>
    </row>
    <row r="337" spans="1:7" x14ac:dyDescent="0.25">
      <c r="A337" s="28">
        <v>38029</v>
      </c>
      <c r="B337" s="29">
        <v>5.59</v>
      </c>
      <c r="C337" s="19">
        <f t="shared" si="21"/>
        <v>2</v>
      </c>
      <c r="D337" s="19">
        <f t="shared" si="22"/>
        <v>2004</v>
      </c>
      <c r="E337" s="19">
        <f t="shared" si="23"/>
        <v>0</v>
      </c>
      <c r="F337" s="19" t="b">
        <f t="shared" si="25"/>
        <v>0</v>
      </c>
      <c r="G337" s="19">
        <f t="shared" si="24"/>
        <v>4.6583333333333329E-3</v>
      </c>
    </row>
    <row r="338" spans="1:7" x14ac:dyDescent="0.25">
      <c r="A338" s="28">
        <v>38036</v>
      </c>
      <c r="B338" s="29">
        <v>5.6</v>
      </c>
      <c r="C338" s="19">
        <f t="shared" si="21"/>
        <v>2</v>
      </c>
      <c r="D338" s="19">
        <f t="shared" si="22"/>
        <v>2004</v>
      </c>
      <c r="E338" s="19">
        <f t="shared" si="23"/>
        <v>0</v>
      </c>
      <c r="F338" s="19" t="b">
        <f t="shared" si="25"/>
        <v>0</v>
      </c>
      <c r="G338" s="19">
        <f t="shared" si="24"/>
        <v>4.6666666666666662E-3</v>
      </c>
    </row>
    <row r="339" spans="1:7" x14ac:dyDescent="0.25">
      <c r="A339" s="28">
        <v>38043</v>
      </c>
      <c r="B339" s="29">
        <v>6.21</v>
      </c>
      <c r="C339" s="19">
        <f t="shared" si="21"/>
        <v>2</v>
      </c>
      <c r="D339" s="19">
        <f t="shared" si="22"/>
        <v>2004</v>
      </c>
      <c r="E339" s="19">
        <f t="shared" si="23"/>
        <v>1</v>
      </c>
      <c r="F339" s="19" t="str">
        <f t="shared" si="25"/>
        <v>20042</v>
      </c>
      <c r="G339" s="19">
        <f t="shared" si="24"/>
        <v>5.1749999999999999E-3</v>
      </c>
    </row>
    <row r="340" spans="1:7" x14ac:dyDescent="0.25">
      <c r="A340" s="28">
        <v>38050</v>
      </c>
      <c r="B340" s="29">
        <v>6.31</v>
      </c>
      <c r="C340" s="19">
        <f t="shared" ref="C340:C403" si="26">MONTH(A340)</f>
        <v>3</v>
      </c>
      <c r="D340" s="19">
        <f t="shared" ref="D340:D403" si="27">YEAR(A340)</f>
        <v>2004</v>
      </c>
      <c r="E340" s="19">
        <f t="shared" ref="E340:E403" si="28">IF(C340=C341,0,1)</f>
        <v>0</v>
      </c>
      <c r="F340" s="19" t="b">
        <f t="shared" si="25"/>
        <v>0</v>
      </c>
      <c r="G340" s="19">
        <f t="shared" ref="G340:G403" si="29">B340/100/12</f>
        <v>5.2583333333333327E-3</v>
      </c>
    </row>
    <row r="341" spans="1:7" x14ac:dyDescent="0.25">
      <c r="A341" s="28">
        <v>38057</v>
      </c>
      <c r="B341" s="29">
        <v>6</v>
      </c>
      <c r="C341" s="19">
        <f t="shared" si="26"/>
        <v>3</v>
      </c>
      <c r="D341" s="19">
        <f t="shared" si="27"/>
        <v>2004</v>
      </c>
      <c r="E341" s="19">
        <f t="shared" si="28"/>
        <v>0</v>
      </c>
      <c r="F341" s="19" t="b">
        <f t="shared" si="25"/>
        <v>0</v>
      </c>
      <c r="G341" s="19">
        <f t="shared" si="29"/>
        <v>5.0000000000000001E-3</v>
      </c>
    </row>
    <row r="342" spans="1:7" x14ac:dyDescent="0.25">
      <c r="A342" s="28">
        <v>38064</v>
      </c>
      <c r="B342" s="29">
        <v>6.59</v>
      </c>
      <c r="C342" s="19">
        <f t="shared" si="26"/>
        <v>3</v>
      </c>
      <c r="D342" s="19">
        <f t="shared" si="27"/>
        <v>2004</v>
      </c>
      <c r="E342" s="19">
        <f t="shared" si="28"/>
        <v>0</v>
      </c>
      <c r="F342" s="19" t="b">
        <f t="shared" si="25"/>
        <v>0</v>
      </c>
      <c r="G342" s="19">
        <f t="shared" si="29"/>
        <v>5.4916666666666664E-3</v>
      </c>
    </row>
    <row r="343" spans="1:7" x14ac:dyDescent="0.25">
      <c r="A343" s="28">
        <v>38071</v>
      </c>
      <c r="B343" s="29">
        <v>6.21</v>
      </c>
      <c r="C343" s="19">
        <f t="shared" si="26"/>
        <v>3</v>
      </c>
      <c r="D343" s="19">
        <f t="shared" si="27"/>
        <v>2004</v>
      </c>
      <c r="E343" s="19">
        <f t="shared" si="28"/>
        <v>1</v>
      </c>
      <c r="F343" s="19" t="str">
        <f t="shared" ref="F343:F406" si="30">IF(E343=1,D343&amp;C343)</f>
        <v>20043</v>
      </c>
      <c r="G343" s="19">
        <f t="shared" si="29"/>
        <v>5.1749999999999999E-3</v>
      </c>
    </row>
    <row r="344" spans="1:7" x14ac:dyDescent="0.25">
      <c r="A344" s="28">
        <v>38078</v>
      </c>
      <c r="B344" s="29">
        <v>6.05</v>
      </c>
      <c r="C344" s="19">
        <f t="shared" si="26"/>
        <v>4</v>
      </c>
      <c r="D344" s="19">
        <f t="shared" si="27"/>
        <v>2004</v>
      </c>
      <c r="E344" s="19">
        <f t="shared" si="28"/>
        <v>0</v>
      </c>
      <c r="F344" s="19" t="b">
        <f t="shared" si="30"/>
        <v>0</v>
      </c>
      <c r="G344" s="19">
        <f t="shared" si="29"/>
        <v>5.0416666666666665E-3</v>
      </c>
    </row>
    <row r="345" spans="1:7" x14ac:dyDescent="0.25">
      <c r="A345" s="28">
        <v>38084</v>
      </c>
      <c r="B345" s="29">
        <v>5.96</v>
      </c>
      <c r="C345" s="19">
        <f t="shared" si="26"/>
        <v>4</v>
      </c>
      <c r="D345" s="19">
        <f t="shared" si="27"/>
        <v>2004</v>
      </c>
      <c r="E345" s="19">
        <f t="shared" si="28"/>
        <v>0</v>
      </c>
      <c r="F345" s="19" t="b">
        <f t="shared" si="30"/>
        <v>0</v>
      </c>
      <c r="G345" s="19">
        <f t="shared" si="29"/>
        <v>4.966666666666667E-3</v>
      </c>
    </row>
    <row r="346" spans="1:7" x14ac:dyDescent="0.25">
      <c r="A346" s="28">
        <v>38092</v>
      </c>
      <c r="B346" s="29">
        <v>5.98</v>
      </c>
      <c r="C346" s="19">
        <f t="shared" si="26"/>
        <v>4</v>
      </c>
      <c r="D346" s="19">
        <f t="shared" si="27"/>
        <v>2004</v>
      </c>
      <c r="E346" s="19">
        <f t="shared" si="28"/>
        <v>0</v>
      </c>
      <c r="F346" s="19" t="b">
        <f t="shared" si="30"/>
        <v>0</v>
      </c>
      <c r="G346" s="19">
        <f t="shared" si="29"/>
        <v>4.9833333333333335E-3</v>
      </c>
    </row>
    <row r="347" spans="1:7" x14ac:dyDescent="0.25">
      <c r="A347" s="28">
        <v>38099</v>
      </c>
      <c r="B347" s="29">
        <v>5.91</v>
      </c>
      <c r="C347" s="19">
        <f t="shared" si="26"/>
        <v>4</v>
      </c>
      <c r="D347" s="19">
        <f t="shared" si="27"/>
        <v>2004</v>
      </c>
      <c r="E347" s="19">
        <f t="shared" si="28"/>
        <v>0</v>
      </c>
      <c r="F347" s="19" t="b">
        <f t="shared" si="30"/>
        <v>0</v>
      </c>
      <c r="G347" s="19">
        <f t="shared" si="29"/>
        <v>4.9249999999999997E-3</v>
      </c>
    </row>
    <row r="348" spans="1:7" x14ac:dyDescent="0.25">
      <c r="A348" s="28">
        <v>38106</v>
      </c>
      <c r="B348" s="29">
        <v>6</v>
      </c>
      <c r="C348" s="19">
        <f t="shared" si="26"/>
        <v>4</v>
      </c>
      <c r="D348" s="19">
        <f t="shared" si="27"/>
        <v>2004</v>
      </c>
      <c r="E348" s="19">
        <f t="shared" si="28"/>
        <v>1</v>
      </c>
      <c r="F348" s="19" t="str">
        <f t="shared" si="30"/>
        <v>20044</v>
      </c>
      <c r="G348" s="19">
        <f t="shared" si="29"/>
        <v>5.0000000000000001E-3</v>
      </c>
    </row>
    <row r="349" spans="1:7" x14ac:dyDescent="0.25">
      <c r="A349" s="28">
        <v>38113</v>
      </c>
      <c r="B349" s="29">
        <v>6.47</v>
      </c>
      <c r="C349" s="19">
        <f t="shared" si="26"/>
        <v>5</v>
      </c>
      <c r="D349" s="19">
        <f t="shared" si="27"/>
        <v>2004</v>
      </c>
      <c r="E349" s="19">
        <f t="shared" si="28"/>
        <v>0</v>
      </c>
      <c r="F349" s="19" t="b">
        <f t="shared" si="30"/>
        <v>0</v>
      </c>
      <c r="G349" s="19">
        <f t="shared" si="29"/>
        <v>5.3916666666666661E-3</v>
      </c>
    </row>
    <row r="350" spans="1:7" x14ac:dyDescent="0.25">
      <c r="A350" s="28">
        <v>38120</v>
      </c>
      <c r="B350" s="29">
        <v>6.94</v>
      </c>
      <c r="C350" s="19">
        <f t="shared" si="26"/>
        <v>5</v>
      </c>
      <c r="D350" s="19">
        <f t="shared" si="27"/>
        <v>2004</v>
      </c>
      <c r="E350" s="19">
        <f t="shared" si="28"/>
        <v>0</v>
      </c>
      <c r="F350" s="19" t="b">
        <f t="shared" si="30"/>
        <v>0</v>
      </c>
      <c r="G350" s="19">
        <f t="shared" si="29"/>
        <v>5.7833333333333339E-3</v>
      </c>
    </row>
    <row r="351" spans="1:7" x14ac:dyDescent="0.25">
      <c r="A351" s="28">
        <v>38127</v>
      </c>
      <c r="B351" s="29">
        <v>6.55</v>
      </c>
      <c r="C351" s="19">
        <f t="shared" si="26"/>
        <v>5</v>
      </c>
      <c r="D351" s="19">
        <f t="shared" si="27"/>
        <v>2004</v>
      </c>
      <c r="E351" s="19">
        <f t="shared" si="28"/>
        <v>0</v>
      </c>
      <c r="F351" s="19" t="b">
        <f t="shared" si="30"/>
        <v>0</v>
      </c>
      <c r="G351" s="19">
        <f t="shared" si="29"/>
        <v>5.4583333333333333E-3</v>
      </c>
    </row>
    <row r="352" spans="1:7" x14ac:dyDescent="0.25">
      <c r="A352" s="28">
        <v>38134</v>
      </c>
      <c r="B352" s="29">
        <v>6.41</v>
      </c>
      <c r="C352" s="19">
        <f t="shared" si="26"/>
        <v>5</v>
      </c>
      <c r="D352" s="19">
        <f t="shared" si="27"/>
        <v>2004</v>
      </c>
      <c r="E352" s="19">
        <f t="shared" si="28"/>
        <v>1</v>
      </c>
      <c r="F352" s="19" t="str">
        <f t="shared" si="30"/>
        <v>20045</v>
      </c>
      <c r="G352" s="19">
        <f t="shared" si="29"/>
        <v>5.3416666666666673E-3</v>
      </c>
    </row>
    <row r="353" spans="1:7" x14ac:dyDescent="0.25">
      <c r="A353" s="28">
        <v>38141</v>
      </c>
      <c r="B353" s="29">
        <v>6.57</v>
      </c>
      <c r="C353" s="19">
        <f t="shared" si="26"/>
        <v>6</v>
      </c>
      <c r="D353" s="19">
        <f t="shared" si="27"/>
        <v>2004</v>
      </c>
      <c r="E353" s="19">
        <f t="shared" si="28"/>
        <v>0</v>
      </c>
      <c r="F353" s="19" t="b">
        <f t="shared" si="30"/>
        <v>0</v>
      </c>
      <c r="G353" s="19">
        <f t="shared" si="29"/>
        <v>5.4750000000000007E-3</v>
      </c>
    </row>
    <row r="354" spans="1:7" x14ac:dyDescent="0.25">
      <c r="A354" s="28">
        <v>38148</v>
      </c>
      <c r="B354" s="29">
        <v>6.59</v>
      </c>
      <c r="C354" s="19">
        <f t="shared" si="26"/>
        <v>6</v>
      </c>
      <c r="D354" s="19">
        <f t="shared" si="27"/>
        <v>2004</v>
      </c>
      <c r="E354" s="19">
        <f t="shared" si="28"/>
        <v>0</v>
      </c>
      <c r="F354" s="19" t="b">
        <f t="shared" si="30"/>
        <v>0</v>
      </c>
      <c r="G354" s="19">
        <f t="shared" si="29"/>
        <v>5.4916666666666664E-3</v>
      </c>
    </row>
    <row r="355" spans="1:7" x14ac:dyDescent="0.25">
      <c r="A355" s="28">
        <v>38155</v>
      </c>
      <c r="B355" s="29">
        <v>6.54</v>
      </c>
      <c r="C355" s="19">
        <f t="shared" si="26"/>
        <v>6</v>
      </c>
      <c r="D355" s="19">
        <f t="shared" si="27"/>
        <v>2004</v>
      </c>
      <c r="E355" s="19">
        <f t="shared" si="28"/>
        <v>0</v>
      </c>
      <c r="F355" s="19" t="b">
        <f t="shared" si="30"/>
        <v>0</v>
      </c>
      <c r="G355" s="19">
        <f t="shared" si="29"/>
        <v>5.45E-3</v>
      </c>
    </row>
    <row r="356" spans="1:7" x14ac:dyDescent="0.25">
      <c r="A356" s="28">
        <v>38162</v>
      </c>
      <c r="B356" s="29">
        <v>6.58</v>
      </c>
      <c r="C356" s="19">
        <f t="shared" si="26"/>
        <v>6</v>
      </c>
      <c r="D356" s="19">
        <f t="shared" si="27"/>
        <v>2004</v>
      </c>
      <c r="E356" s="19">
        <f t="shared" si="28"/>
        <v>1</v>
      </c>
      <c r="F356" s="19" t="str">
        <f t="shared" si="30"/>
        <v>20046</v>
      </c>
      <c r="G356" s="19">
        <f t="shared" si="29"/>
        <v>5.4833333333333331E-3</v>
      </c>
    </row>
    <row r="357" spans="1:7" x14ac:dyDescent="0.25">
      <c r="A357" s="28">
        <v>38169</v>
      </c>
      <c r="B357" s="29">
        <v>6.8</v>
      </c>
      <c r="C357" s="19">
        <f t="shared" si="26"/>
        <v>7</v>
      </c>
      <c r="D357" s="19">
        <f t="shared" si="27"/>
        <v>2004</v>
      </c>
      <c r="E357" s="19">
        <f t="shared" si="28"/>
        <v>0</v>
      </c>
      <c r="F357" s="19" t="b">
        <f t="shared" si="30"/>
        <v>0</v>
      </c>
      <c r="G357" s="19">
        <f t="shared" si="29"/>
        <v>5.6666666666666671E-3</v>
      </c>
    </row>
    <row r="358" spans="1:7" x14ac:dyDescent="0.25">
      <c r="A358" s="28">
        <v>38176</v>
      </c>
      <c r="B358" s="29">
        <v>6.69</v>
      </c>
      <c r="C358" s="19">
        <f t="shared" si="26"/>
        <v>7</v>
      </c>
      <c r="D358" s="19">
        <f t="shared" si="27"/>
        <v>2004</v>
      </c>
      <c r="E358" s="19">
        <f t="shared" si="28"/>
        <v>0</v>
      </c>
      <c r="F358" s="19" t="b">
        <f t="shared" si="30"/>
        <v>0</v>
      </c>
      <c r="G358" s="19">
        <f t="shared" si="29"/>
        <v>5.5750000000000001E-3</v>
      </c>
    </row>
    <row r="359" spans="1:7" x14ac:dyDescent="0.25">
      <c r="A359" s="28">
        <v>38183</v>
      </c>
      <c r="B359" s="29">
        <v>6.69</v>
      </c>
      <c r="C359" s="19">
        <f t="shared" si="26"/>
        <v>7</v>
      </c>
      <c r="D359" s="19">
        <f t="shared" si="27"/>
        <v>2004</v>
      </c>
      <c r="E359" s="19">
        <f t="shared" si="28"/>
        <v>0</v>
      </c>
      <c r="F359" s="19" t="b">
        <f t="shared" si="30"/>
        <v>0</v>
      </c>
      <c r="G359" s="19">
        <f t="shared" si="29"/>
        <v>5.5750000000000001E-3</v>
      </c>
    </row>
    <row r="360" spans="1:7" x14ac:dyDescent="0.25">
      <c r="A360" s="28">
        <v>38190</v>
      </c>
      <c r="B360" s="29">
        <v>6.71</v>
      </c>
      <c r="C360" s="19">
        <f t="shared" si="26"/>
        <v>7</v>
      </c>
      <c r="D360" s="19">
        <f t="shared" si="27"/>
        <v>2004</v>
      </c>
      <c r="E360" s="19">
        <f t="shared" si="28"/>
        <v>0</v>
      </c>
      <c r="F360" s="19" t="b">
        <f t="shared" si="30"/>
        <v>0</v>
      </c>
      <c r="G360" s="19">
        <f t="shared" si="29"/>
        <v>5.5916666666666658E-3</v>
      </c>
    </row>
    <row r="361" spans="1:7" x14ac:dyDescent="0.25">
      <c r="A361" s="28">
        <v>38197</v>
      </c>
      <c r="B361" s="29">
        <v>7.16</v>
      </c>
      <c r="C361" s="19">
        <f t="shared" si="26"/>
        <v>7</v>
      </c>
      <c r="D361" s="19">
        <f t="shared" si="27"/>
        <v>2004</v>
      </c>
      <c r="E361" s="19">
        <f t="shared" si="28"/>
        <v>1</v>
      </c>
      <c r="F361" s="19" t="str">
        <f t="shared" si="30"/>
        <v>20047</v>
      </c>
      <c r="G361" s="19">
        <f t="shared" si="29"/>
        <v>5.9666666666666661E-3</v>
      </c>
    </row>
    <row r="362" spans="1:7" x14ac:dyDescent="0.25">
      <c r="A362" s="28">
        <v>38204</v>
      </c>
      <c r="B362" s="29">
        <v>7.17</v>
      </c>
      <c r="C362" s="19">
        <f t="shared" si="26"/>
        <v>8</v>
      </c>
      <c r="D362" s="19">
        <f t="shared" si="27"/>
        <v>2004</v>
      </c>
      <c r="E362" s="19">
        <f t="shared" si="28"/>
        <v>0</v>
      </c>
      <c r="F362" s="19" t="b">
        <f t="shared" si="30"/>
        <v>0</v>
      </c>
      <c r="G362" s="19">
        <f t="shared" si="29"/>
        <v>5.9750000000000003E-3</v>
      </c>
    </row>
    <row r="363" spans="1:7" x14ac:dyDescent="0.25">
      <c r="A363" s="28">
        <v>38211</v>
      </c>
      <c r="B363" s="29">
        <v>7.23</v>
      </c>
      <c r="C363" s="19">
        <f t="shared" si="26"/>
        <v>8</v>
      </c>
      <c r="D363" s="19">
        <f t="shared" si="27"/>
        <v>2004</v>
      </c>
      <c r="E363" s="19">
        <f t="shared" si="28"/>
        <v>0</v>
      </c>
      <c r="F363" s="19" t="b">
        <f t="shared" si="30"/>
        <v>0</v>
      </c>
      <c r="G363" s="19">
        <f t="shared" si="29"/>
        <v>6.025E-3</v>
      </c>
    </row>
    <row r="364" spans="1:7" x14ac:dyDescent="0.25">
      <c r="A364" s="28">
        <v>38218</v>
      </c>
      <c r="B364" s="29">
        <v>7.13</v>
      </c>
      <c r="C364" s="19">
        <f t="shared" si="26"/>
        <v>8</v>
      </c>
      <c r="D364" s="19">
        <f t="shared" si="27"/>
        <v>2004</v>
      </c>
      <c r="E364" s="19">
        <f t="shared" si="28"/>
        <v>0</v>
      </c>
      <c r="F364" s="19" t="b">
        <f t="shared" si="30"/>
        <v>0</v>
      </c>
      <c r="G364" s="19">
        <f t="shared" si="29"/>
        <v>5.9416666666666671E-3</v>
      </c>
    </row>
    <row r="365" spans="1:7" x14ac:dyDescent="0.25">
      <c r="A365" s="28">
        <v>38225</v>
      </c>
      <c r="B365" s="29">
        <v>7.32</v>
      </c>
      <c r="C365" s="19">
        <f t="shared" si="26"/>
        <v>8</v>
      </c>
      <c r="D365" s="19">
        <f t="shared" si="27"/>
        <v>2004</v>
      </c>
      <c r="E365" s="19">
        <f t="shared" si="28"/>
        <v>1</v>
      </c>
      <c r="F365" s="19" t="str">
        <f t="shared" si="30"/>
        <v>20048</v>
      </c>
      <c r="G365" s="19">
        <f t="shared" si="29"/>
        <v>6.1000000000000004E-3</v>
      </c>
    </row>
    <row r="366" spans="1:7" x14ac:dyDescent="0.25">
      <c r="A366" s="28">
        <v>38232</v>
      </c>
      <c r="B366" s="29">
        <v>7.29</v>
      </c>
      <c r="C366" s="19">
        <f t="shared" si="26"/>
        <v>9</v>
      </c>
      <c r="D366" s="19">
        <f t="shared" si="27"/>
        <v>2004</v>
      </c>
      <c r="E366" s="19">
        <f t="shared" si="28"/>
        <v>0</v>
      </c>
      <c r="F366" s="19" t="b">
        <f t="shared" si="30"/>
        <v>0</v>
      </c>
      <c r="G366" s="19">
        <f t="shared" si="29"/>
        <v>6.0750000000000005E-3</v>
      </c>
    </row>
    <row r="367" spans="1:7" x14ac:dyDescent="0.25">
      <c r="A367" s="28">
        <v>38239</v>
      </c>
      <c r="B367" s="29">
        <v>7.32</v>
      </c>
      <c r="C367" s="19">
        <f t="shared" si="26"/>
        <v>9</v>
      </c>
      <c r="D367" s="19">
        <f t="shared" si="27"/>
        <v>2004</v>
      </c>
      <c r="E367" s="19">
        <f t="shared" si="28"/>
        <v>0</v>
      </c>
      <c r="F367" s="19" t="b">
        <f t="shared" si="30"/>
        <v>0</v>
      </c>
      <c r="G367" s="19">
        <f t="shared" si="29"/>
        <v>6.1000000000000004E-3</v>
      </c>
    </row>
    <row r="368" spans="1:7" x14ac:dyDescent="0.25">
      <c r="A368" s="28">
        <v>38245</v>
      </c>
      <c r="B368" s="29">
        <v>7.27</v>
      </c>
      <c r="C368" s="19">
        <f t="shared" si="26"/>
        <v>9</v>
      </c>
      <c r="D368" s="19">
        <f t="shared" si="27"/>
        <v>2004</v>
      </c>
      <c r="E368" s="19">
        <f t="shared" si="28"/>
        <v>0</v>
      </c>
      <c r="F368" s="19" t="b">
        <f t="shared" si="30"/>
        <v>0</v>
      </c>
      <c r="G368" s="19">
        <f t="shared" si="29"/>
        <v>6.0583333333333331E-3</v>
      </c>
    </row>
    <row r="369" spans="1:7" x14ac:dyDescent="0.25">
      <c r="A369" s="28">
        <v>38253</v>
      </c>
      <c r="B369" s="29">
        <v>7.31</v>
      </c>
      <c r="C369" s="19">
        <f t="shared" si="26"/>
        <v>9</v>
      </c>
      <c r="D369" s="19">
        <f t="shared" si="27"/>
        <v>2004</v>
      </c>
      <c r="E369" s="19">
        <f t="shared" si="28"/>
        <v>0</v>
      </c>
      <c r="F369" s="19" t="b">
        <f t="shared" si="30"/>
        <v>0</v>
      </c>
      <c r="G369" s="19">
        <f t="shared" si="29"/>
        <v>6.0916666666666662E-3</v>
      </c>
    </row>
    <row r="370" spans="1:7" x14ac:dyDescent="0.25">
      <c r="A370" s="28">
        <v>38260</v>
      </c>
      <c r="B370" s="29">
        <v>7.61</v>
      </c>
      <c r="C370" s="19">
        <f t="shared" si="26"/>
        <v>9</v>
      </c>
      <c r="D370" s="19">
        <f t="shared" si="27"/>
        <v>2004</v>
      </c>
      <c r="E370" s="19">
        <f t="shared" si="28"/>
        <v>1</v>
      </c>
      <c r="F370" s="19" t="str">
        <f t="shared" si="30"/>
        <v>20049</v>
      </c>
      <c r="G370" s="19">
        <f t="shared" si="29"/>
        <v>6.3416666666666665E-3</v>
      </c>
    </row>
    <row r="371" spans="1:7" x14ac:dyDescent="0.25">
      <c r="A371" s="28">
        <v>38267</v>
      </c>
      <c r="B371" s="29">
        <v>7.65</v>
      </c>
      <c r="C371" s="19">
        <f t="shared" si="26"/>
        <v>10</v>
      </c>
      <c r="D371" s="19">
        <f t="shared" si="27"/>
        <v>2004</v>
      </c>
      <c r="E371" s="19">
        <f t="shared" si="28"/>
        <v>0</v>
      </c>
      <c r="F371" s="19" t="b">
        <f t="shared" si="30"/>
        <v>0</v>
      </c>
      <c r="G371" s="19">
        <f t="shared" si="29"/>
        <v>6.3749999999999996E-3</v>
      </c>
    </row>
    <row r="372" spans="1:7" x14ac:dyDescent="0.25">
      <c r="A372" s="28">
        <v>38274</v>
      </c>
      <c r="B372" s="29">
        <v>7.65</v>
      </c>
      <c r="C372" s="19">
        <f t="shared" si="26"/>
        <v>10</v>
      </c>
      <c r="D372" s="19">
        <f t="shared" si="27"/>
        <v>2004</v>
      </c>
      <c r="E372" s="19">
        <f t="shared" si="28"/>
        <v>0</v>
      </c>
      <c r="F372" s="19" t="b">
        <f t="shared" si="30"/>
        <v>0</v>
      </c>
      <c r="G372" s="19">
        <f t="shared" si="29"/>
        <v>6.3749999999999996E-3</v>
      </c>
    </row>
    <row r="373" spans="1:7" x14ac:dyDescent="0.25">
      <c r="A373" s="28">
        <v>38281</v>
      </c>
      <c r="B373" s="29">
        <v>7.76</v>
      </c>
      <c r="C373" s="19">
        <f t="shared" si="26"/>
        <v>10</v>
      </c>
      <c r="D373" s="19">
        <f t="shared" si="27"/>
        <v>2004</v>
      </c>
      <c r="E373" s="19">
        <f t="shared" si="28"/>
        <v>0</v>
      </c>
      <c r="F373" s="19" t="b">
        <f t="shared" si="30"/>
        <v>0</v>
      </c>
      <c r="G373" s="19">
        <f t="shared" si="29"/>
        <v>6.4666666666666666E-3</v>
      </c>
    </row>
    <row r="374" spans="1:7" x14ac:dyDescent="0.25">
      <c r="A374" s="28">
        <v>38288</v>
      </c>
      <c r="B374" s="29">
        <v>7.97</v>
      </c>
      <c r="C374" s="19">
        <f t="shared" si="26"/>
        <v>10</v>
      </c>
      <c r="D374" s="19">
        <f t="shared" si="27"/>
        <v>2004</v>
      </c>
      <c r="E374" s="19">
        <f t="shared" si="28"/>
        <v>1</v>
      </c>
      <c r="F374" s="19" t="str">
        <f t="shared" si="30"/>
        <v>200410</v>
      </c>
      <c r="G374" s="19">
        <f t="shared" si="29"/>
        <v>6.6416666666666664E-3</v>
      </c>
    </row>
    <row r="375" spans="1:7" x14ac:dyDescent="0.25">
      <c r="A375" s="28">
        <v>38295</v>
      </c>
      <c r="B375" s="29">
        <v>8.02</v>
      </c>
      <c r="C375" s="19">
        <f t="shared" si="26"/>
        <v>11</v>
      </c>
      <c r="D375" s="19">
        <f t="shared" si="27"/>
        <v>2004</v>
      </c>
      <c r="E375" s="19">
        <f t="shared" si="28"/>
        <v>0</v>
      </c>
      <c r="F375" s="19" t="b">
        <f t="shared" si="30"/>
        <v>0</v>
      </c>
      <c r="G375" s="19">
        <f t="shared" si="29"/>
        <v>6.6833333333333328E-3</v>
      </c>
    </row>
    <row r="376" spans="1:7" x14ac:dyDescent="0.25">
      <c r="A376" s="28">
        <v>38302</v>
      </c>
      <c r="B376" s="29">
        <v>8.1999999999999993</v>
      </c>
      <c r="C376" s="19">
        <f t="shared" si="26"/>
        <v>11</v>
      </c>
      <c r="D376" s="19">
        <f t="shared" si="27"/>
        <v>2004</v>
      </c>
      <c r="E376" s="19">
        <f t="shared" si="28"/>
        <v>0</v>
      </c>
      <c r="F376" s="19" t="b">
        <f t="shared" si="30"/>
        <v>0</v>
      </c>
      <c r="G376" s="19">
        <f t="shared" si="29"/>
        <v>6.8333333333333328E-3</v>
      </c>
    </row>
    <row r="377" spans="1:7" x14ac:dyDescent="0.25">
      <c r="A377" s="28">
        <v>38309</v>
      </c>
      <c r="B377" s="29">
        <v>8.23</v>
      </c>
      <c r="C377" s="19">
        <f t="shared" si="26"/>
        <v>11</v>
      </c>
      <c r="D377" s="19">
        <f t="shared" si="27"/>
        <v>2004</v>
      </c>
      <c r="E377" s="19">
        <f t="shared" si="28"/>
        <v>0</v>
      </c>
      <c r="F377" s="19" t="b">
        <f t="shared" si="30"/>
        <v>0</v>
      </c>
      <c r="G377" s="19">
        <f t="shared" si="29"/>
        <v>6.8583333333333335E-3</v>
      </c>
    </row>
    <row r="378" spans="1:7" x14ac:dyDescent="0.25">
      <c r="A378" s="28">
        <v>38316</v>
      </c>
      <c r="B378" s="29">
        <v>8.36</v>
      </c>
      <c r="C378" s="19">
        <f t="shared" si="26"/>
        <v>11</v>
      </c>
      <c r="D378" s="19">
        <f t="shared" si="27"/>
        <v>2004</v>
      </c>
      <c r="E378" s="19">
        <f t="shared" si="28"/>
        <v>1</v>
      </c>
      <c r="F378" s="19" t="str">
        <f t="shared" si="30"/>
        <v>200411</v>
      </c>
      <c r="G378" s="19">
        <f t="shared" si="29"/>
        <v>6.9666666666666661E-3</v>
      </c>
    </row>
    <row r="379" spans="1:7" x14ac:dyDescent="0.25">
      <c r="A379" s="28">
        <v>38323</v>
      </c>
      <c r="B379" s="29">
        <v>8.3699999999999992</v>
      </c>
      <c r="C379" s="19">
        <f t="shared" si="26"/>
        <v>12</v>
      </c>
      <c r="D379" s="19">
        <f t="shared" si="27"/>
        <v>2004</v>
      </c>
      <c r="E379" s="19">
        <f t="shared" si="28"/>
        <v>0</v>
      </c>
      <c r="F379" s="19" t="b">
        <f t="shared" si="30"/>
        <v>0</v>
      </c>
      <c r="G379" s="19">
        <f t="shared" si="29"/>
        <v>6.9749999999999994E-3</v>
      </c>
    </row>
    <row r="380" spans="1:7" x14ac:dyDescent="0.25">
      <c r="A380" s="28">
        <v>38330</v>
      </c>
      <c r="B380" s="29">
        <v>8.34</v>
      </c>
      <c r="C380" s="19">
        <f t="shared" si="26"/>
        <v>12</v>
      </c>
      <c r="D380" s="19">
        <f t="shared" si="27"/>
        <v>2004</v>
      </c>
      <c r="E380" s="19">
        <f t="shared" si="28"/>
        <v>0</v>
      </c>
      <c r="F380" s="19" t="b">
        <f t="shared" si="30"/>
        <v>0</v>
      </c>
      <c r="G380" s="19">
        <f t="shared" si="29"/>
        <v>6.9500000000000004E-3</v>
      </c>
    </row>
    <row r="381" spans="1:7" x14ac:dyDescent="0.25">
      <c r="A381" s="28">
        <v>38337</v>
      </c>
      <c r="B381" s="29">
        <v>8.59</v>
      </c>
      <c r="C381" s="19">
        <f t="shared" si="26"/>
        <v>12</v>
      </c>
      <c r="D381" s="19">
        <f t="shared" si="27"/>
        <v>2004</v>
      </c>
      <c r="E381" s="19">
        <f t="shared" si="28"/>
        <v>0</v>
      </c>
      <c r="F381" s="19" t="b">
        <f t="shared" si="30"/>
        <v>0</v>
      </c>
      <c r="G381" s="19">
        <f t="shared" si="29"/>
        <v>7.1583333333333334E-3</v>
      </c>
    </row>
    <row r="382" spans="1:7" x14ac:dyDescent="0.25">
      <c r="A382" s="28">
        <v>38344</v>
      </c>
      <c r="B382" s="29">
        <v>8.6</v>
      </c>
      <c r="C382" s="19">
        <f t="shared" si="26"/>
        <v>12</v>
      </c>
      <c r="D382" s="19">
        <f t="shared" si="27"/>
        <v>2004</v>
      </c>
      <c r="E382" s="19">
        <f t="shared" si="28"/>
        <v>0</v>
      </c>
      <c r="F382" s="19" t="b">
        <f t="shared" si="30"/>
        <v>0</v>
      </c>
      <c r="G382" s="19">
        <f t="shared" si="29"/>
        <v>7.1666666666666658E-3</v>
      </c>
    </row>
    <row r="383" spans="1:7" x14ac:dyDescent="0.25">
      <c r="A383" s="28">
        <v>38351</v>
      </c>
      <c r="B383" s="29">
        <v>8.61</v>
      </c>
      <c r="C383" s="19">
        <f t="shared" si="26"/>
        <v>12</v>
      </c>
      <c r="D383" s="19">
        <f t="shared" si="27"/>
        <v>2004</v>
      </c>
      <c r="E383" s="19">
        <f t="shared" si="28"/>
        <v>1</v>
      </c>
      <c r="F383" s="19" t="str">
        <f t="shared" si="30"/>
        <v>200412</v>
      </c>
      <c r="G383" s="19">
        <f t="shared" si="29"/>
        <v>7.175E-3</v>
      </c>
    </row>
    <row r="384" spans="1:7" x14ac:dyDescent="0.25">
      <c r="A384" s="28">
        <v>38358</v>
      </c>
      <c r="B384" s="29">
        <v>8.56</v>
      </c>
      <c r="C384" s="19">
        <f t="shared" si="26"/>
        <v>1</v>
      </c>
      <c r="D384" s="19">
        <f t="shared" si="27"/>
        <v>2005</v>
      </c>
      <c r="E384" s="19">
        <f t="shared" si="28"/>
        <v>0</v>
      </c>
      <c r="F384" s="19" t="b">
        <f t="shared" si="30"/>
        <v>0</v>
      </c>
      <c r="G384" s="19">
        <f t="shared" si="29"/>
        <v>7.1333333333333344E-3</v>
      </c>
    </row>
    <row r="385" spans="1:7" x14ac:dyDescent="0.25">
      <c r="A385" s="28">
        <v>38365</v>
      </c>
      <c r="B385" s="29">
        <v>8.59</v>
      </c>
      <c r="C385" s="19">
        <f t="shared" si="26"/>
        <v>1</v>
      </c>
      <c r="D385" s="19">
        <f t="shared" si="27"/>
        <v>2005</v>
      </c>
      <c r="E385" s="19">
        <f t="shared" si="28"/>
        <v>0</v>
      </c>
      <c r="F385" s="19" t="b">
        <f t="shared" si="30"/>
        <v>0</v>
      </c>
      <c r="G385" s="19">
        <f t="shared" si="29"/>
        <v>7.1583333333333334E-3</v>
      </c>
    </row>
    <row r="386" spans="1:7" x14ac:dyDescent="0.25">
      <c r="A386" s="28">
        <v>38372</v>
      </c>
      <c r="B386" s="29">
        <v>8.6300000000000008</v>
      </c>
      <c r="C386" s="19">
        <f t="shared" si="26"/>
        <v>1</v>
      </c>
      <c r="D386" s="19">
        <f t="shared" si="27"/>
        <v>2005</v>
      </c>
      <c r="E386" s="19">
        <f t="shared" si="28"/>
        <v>0</v>
      </c>
      <c r="F386" s="19" t="b">
        <f t="shared" si="30"/>
        <v>0</v>
      </c>
      <c r="G386" s="19">
        <f t="shared" si="29"/>
        <v>7.1916666666666665E-3</v>
      </c>
    </row>
    <row r="387" spans="1:7" x14ac:dyDescent="0.25">
      <c r="A387" s="28">
        <v>38379</v>
      </c>
      <c r="B387" s="29">
        <v>8.6300000000000008</v>
      </c>
      <c r="C387" s="19">
        <f t="shared" si="26"/>
        <v>1</v>
      </c>
      <c r="D387" s="19">
        <f t="shared" si="27"/>
        <v>2005</v>
      </c>
      <c r="E387" s="19">
        <f t="shared" si="28"/>
        <v>1</v>
      </c>
      <c r="F387" s="19" t="str">
        <f t="shared" si="30"/>
        <v>20051</v>
      </c>
      <c r="G387" s="19">
        <f t="shared" si="29"/>
        <v>7.1916666666666665E-3</v>
      </c>
    </row>
    <row r="388" spans="1:7" x14ac:dyDescent="0.25">
      <c r="A388" s="28">
        <v>38386</v>
      </c>
      <c r="B388" s="29">
        <v>9.07</v>
      </c>
      <c r="C388" s="19">
        <f t="shared" si="26"/>
        <v>2</v>
      </c>
      <c r="D388" s="19">
        <f t="shared" si="27"/>
        <v>2005</v>
      </c>
      <c r="E388" s="19">
        <f t="shared" si="28"/>
        <v>0</v>
      </c>
      <c r="F388" s="19" t="b">
        <f t="shared" si="30"/>
        <v>0</v>
      </c>
      <c r="G388" s="19">
        <f t="shared" si="29"/>
        <v>7.5583333333333336E-3</v>
      </c>
    </row>
    <row r="389" spans="1:7" x14ac:dyDescent="0.25">
      <c r="A389" s="28">
        <v>38393</v>
      </c>
      <c r="B389" s="29">
        <v>9.14</v>
      </c>
      <c r="C389" s="19">
        <f t="shared" si="26"/>
        <v>2</v>
      </c>
      <c r="D389" s="19">
        <f t="shared" si="27"/>
        <v>2005</v>
      </c>
      <c r="E389" s="19">
        <f t="shared" si="28"/>
        <v>0</v>
      </c>
      <c r="F389" s="19" t="b">
        <f t="shared" si="30"/>
        <v>0</v>
      </c>
      <c r="G389" s="19">
        <f t="shared" si="29"/>
        <v>7.6166666666666674E-3</v>
      </c>
    </row>
    <row r="390" spans="1:7" x14ac:dyDescent="0.25">
      <c r="A390" s="28">
        <v>38400</v>
      </c>
      <c r="B390" s="29">
        <v>9.15</v>
      </c>
      <c r="C390" s="19">
        <f t="shared" si="26"/>
        <v>2</v>
      </c>
      <c r="D390" s="19">
        <f t="shared" si="27"/>
        <v>2005</v>
      </c>
      <c r="E390" s="19">
        <f t="shared" si="28"/>
        <v>0</v>
      </c>
      <c r="F390" s="19" t="b">
        <f t="shared" si="30"/>
        <v>0</v>
      </c>
      <c r="G390" s="19">
        <f t="shared" si="29"/>
        <v>7.6249999999999998E-3</v>
      </c>
    </row>
    <row r="391" spans="1:7" x14ac:dyDescent="0.25">
      <c r="A391" s="28">
        <v>38407</v>
      </c>
      <c r="B391" s="29">
        <v>9.23</v>
      </c>
      <c r="C391" s="19">
        <f t="shared" si="26"/>
        <v>2</v>
      </c>
      <c r="D391" s="19">
        <f t="shared" si="27"/>
        <v>2005</v>
      </c>
      <c r="E391" s="19">
        <f t="shared" si="28"/>
        <v>1</v>
      </c>
      <c r="F391" s="19" t="str">
        <f t="shared" si="30"/>
        <v>20052</v>
      </c>
      <c r="G391" s="19">
        <f t="shared" si="29"/>
        <v>7.691666666666667E-3</v>
      </c>
    </row>
    <row r="392" spans="1:7" x14ac:dyDescent="0.25">
      <c r="A392" s="28">
        <v>38414</v>
      </c>
      <c r="B392" s="29">
        <v>9.33</v>
      </c>
      <c r="C392" s="19">
        <f t="shared" si="26"/>
        <v>3</v>
      </c>
      <c r="D392" s="19">
        <f t="shared" si="27"/>
        <v>2005</v>
      </c>
      <c r="E392" s="19">
        <f t="shared" si="28"/>
        <v>0</v>
      </c>
      <c r="F392" s="19" t="b">
        <f t="shared" si="30"/>
        <v>0</v>
      </c>
      <c r="G392" s="19">
        <f t="shared" si="29"/>
        <v>7.7749999999999998E-3</v>
      </c>
    </row>
    <row r="393" spans="1:7" x14ac:dyDescent="0.25">
      <c r="A393" s="28">
        <v>38421</v>
      </c>
      <c r="B393" s="29">
        <v>9.32</v>
      </c>
      <c r="C393" s="19">
        <f t="shared" si="26"/>
        <v>3</v>
      </c>
      <c r="D393" s="19">
        <f t="shared" si="27"/>
        <v>2005</v>
      </c>
      <c r="E393" s="19">
        <f t="shared" si="28"/>
        <v>0</v>
      </c>
      <c r="F393" s="19" t="b">
        <f t="shared" si="30"/>
        <v>0</v>
      </c>
      <c r="G393" s="19">
        <f t="shared" si="29"/>
        <v>7.7666666666666674E-3</v>
      </c>
    </row>
    <row r="394" spans="1:7" x14ac:dyDescent="0.25">
      <c r="A394" s="28">
        <v>38428</v>
      </c>
      <c r="B394" s="29">
        <v>9.3699999999999992</v>
      </c>
      <c r="C394" s="19">
        <f t="shared" si="26"/>
        <v>3</v>
      </c>
      <c r="D394" s="19">
        <f t="shared" si="27"/>
        <v>2005</v>
      </c>
      <c r="E394" s="19">
        <f t="shared" si="28"/>
        <v>0</v>
      </c>
      <c r="F394" s="19" t="b">
        <f t="shared" si="30"/>
        <v>0</v>
      </c>
      <c r="G394" s="19">
        <f t="shared" si="29"/>
        <v>7.8083333333333329E-3</v>
      </c>
    </row>
    <row r="395" spans="1:7" x14ac:dyDescent="0.25">
      <c r="A395" s="28">
        <v>38434</v>
      </c>
      <c r="B395" s="29">
        <v>9.4499999999999993</v>
      </c>
      <c r="C395" s="19">
        <f t="shared" si="26"/>
        <v>3</v>
      </c>
      <c r="D395" s="19">
        <f t="shared" si="27"/>
        <v>2005</v>
      </c>
      <c r="E395" s="19">
        <f t="shared" si="28"/>
        <v>0</v>
      </c>
      <c r="F395" s="19" t="b">
        <f t="shared" si="30"/>
        <v>0</v>
      </c>
      <c r="G395" s="19">
        <f t="shared" si="29"/>
        <v>7.8749999999999983E-3</v>
      </c>
    </row>
    <row r="396" spans="1:7" x14ac:dyDescent="0.25">
      <c r="A396" s="28">
        <v>38442</v>
      </c>
      <c r="B396" s="29">
        <v>9.57</v>
      </c>
      <c r="C396" s="19">
        <f t="shared" si="26"/>
        <v>3</v>
      </c>
      <c r="D396" s="19">
        <f t="shared" si="27"/>
        <v>2005</v>
      </c>
      <c r="E396" s="19">
        <f t="shared" si="28"/>
        <v>1</v>
      </c>
      <c r="F396" s="19" t="str">
        <f t="shared" si="30"/>
        <v>20053</v>
      </c>
      <c r="G396" s="19">
        <f t="shared" si="29"/>
        <v>7.9750000000000012E-3</v>
      </c>
    </row>
    <row r="397" spans="1:7" x14ac:dyDescent="0.25">
      <c r="A397" s="28">
        <v>38449</v>
      </c>
      <c r="B397" s="29">
        <v>9.64</v>
      </c>
      <c r="C397" s="19">
        <f t="shared" si="26"/>
        <v>4</v>
      </c>
      <c r="D397" s="19">
        <f t="shared" si="27"/>
        <v>2005</v>
      </c>
      <c r="E397" s="19">
        <f t="shared" si="28"/>
        <v>0</v>
      </c>
      <c r="F397" s="19" t="b">
        <f t="shared" si="30"/>
        <v>0</v>
      </c>
      <c r="G397" s="19">
        <f t="shared" si="29"/>
        <v>8.0333333333333333E-3</v>
      </c>
    </row>
    <row r="398" spans="1:7" x14ac:dyDescent="0.25">
      <c r="A398" s="28">
        <v>38456</v>
      </c>
      <c r="B398" s="29">
        <v>9.59</v>
      </c>
      <c r="C398" s="19">
        <f t="shared" si="26"/>
        <v>4</v>
      </c>
      <c r="D398" s="19">
        <f t="shared" si="27"/>
        <v>2005</v>
      </c>
      <c r="E398" s="19">
        <f t="shared" si="28"/>
        <v>0</v>
      </c>
      <c r="F398" s="19" t="b">
        <f t="shared" si="30"/>
        <v>0</v>
      </c>
      <c r="G398" s="19">
        <f t="shared" si="29"/>
        <v>7.991666666666666E-3</v>
      </c>
    </row>
    <row r="399" spans="1:7" x14ac:dyDescent="0.25">
      <c r="A399" s="28">
        <v>38463</v>
      </c>
      <c r="B399" s="29">
        <v>9.66</v>
      </c>
      <c r="C399" s="19">
        <f t="shared" si="26"/>
        <v>4</v>
      </c>
      <c r="D399" s="19">
        <f t="shared" si="27"/>
        <v>2005</v>
      </c>
      <c r="E399" s="19">
        <f t="shared" si="28"/>
        <v>0</v>
      </c>
      <c r="F399" s="19" t="b">
        <f t="shared" si="30"/>
        <v>0</v>
      </c>
      <c r="G399" s="19">
        <f t="shared" si="29"/>
        <v>8.0499999999999999E-3</v>
      </c>
    </row>
    <row r="400" spans="1:7" x14ac:dyDescent="0.25">
      <c r="A400" s="28">
        <v>38470</v>
      </c>
      <c r="B400" s="29">
        <v>9.61</v>
      </c>
      <c r="C400" s="19">
        <f t="shared" si="26"/>
        <v>4</v>
      </c>
      <c r="D400" s="19">
        <f t="shared" si="27"/>
        <v>2005</v>
      </c>
      <c r="E400" s="19">
        <f t="shared" si="28"/>
        <v>1</v>
      </c>
      <c r="F400" s="19" t="str">
        <f t="shared" si="30"/>
        <v>20054</v>
      </c>
      <c r="G400" s="19">
        <f t="shared" si="29"/>
        <v>8.0083333333333326E-3</v>
      </c>
    </row>
    <row r="401" spans="1:7" x14ac:dyDescent="0.25">
      <c r="A401" s="28">
        <v>38477</v>
      </c>
      <c r="B401" s="29">
        <v>9.77</v>
      </c>
      <c r="C401" s="19">
        <f t="shared" si="26"/>
        <v>5</v>
      </c>
      <c r="D401" s="19">
        <f t="shared" si="27"/>
        <v>2005</v>
      </c>
      <c r="E401" s="19">
        <f t="shared" si="28"/>
        <v>0</v>
      </c>
      <c r="F401" s="19" t="b">
        <f t="shared" si="30"/>
        <v>0</v>
      </c>
      <c r="G401" s="19">
        <f t="shared" si="29"/>
        <v>8.1416666666666668E-3</v>
      </c>
    </row>
    <row r="402" spans="1:7" x14ac:dyDescent="0.25">
      <c r="A402" s="28">
        <v>38484</v>
      </c>
      <c r="B402" s="29">
        <v>9.81</v>
      </c>
      <c r="C402" s="19">
        <f t="shared" si="26"/>
        <v>5</v>
      </c>
      <c r="D402" s="19">
        <f t="shared" si="27"/>
        <v>2005</v>
      </c>
      <c r="E402" s="19">
        <f t="shared" si="28"/>
        <v>0</v>
      </c>
      <c r="F402" s="19" t="b">
        <f t="shared" si="30"/>
        <v>0</v>
      </c>
      <c r="G402" s="19">
        <f t="shared" si="29"/>
        <v>8.175E-3</v>
      </c>
    </row>
    <row r="403" spans="1:7" x14ac:dyDescent="0.25">
      <c r="A403" s="28">
        <v>38491</v>
      </c>
      <c r="B403" s="29">
        <v>9.73</v>
      </c>
      <c r="C403" s="19">
        <f t="shared" si="26"/>
        <v>5</v>
      </c>
      <c r="D403" s="19">
        <f t="shared" si="27"/>
        <v>2005</v>
      </c>
      <c r="E403" s="19">
        <f t="shared" si="28"/>
        <v>0</v>
      </c>
      <c r="F403" s="19" t="b">
        <f t="shared" si="30"/>
        <v>0</v>
      </c>
      <c r="G403" s="19">
        <f t="shared" si="29"/>
        <v>8.1083333333333337E-3</v>
      </c>
    </row>
    <row r="404" spans="1:7" x14ac:dyDescent="0.25">
      <c r="A404" s="28">
        <v>38498</v>
      </c>
      <c r="B404" s="29">
        <v>9.69</v>
      </c>
      <c r="C404" s="19">
        <f t="shared" ref="C404:C467" si="31">MONTH(A404)</f>
        <v>5</v>
      </c>
      <c r="D404" s="19">
        <f t="shared" ref="D404:D467" si="32">YEAR(A404)</f>
        <v>2005</v>
      </c>
      <c r="E404" s="19">
        <f t="shared" ref="E404:E467" si="33">IF(C404=C405,0,1)</f>
        <v>1</v>
      </c>
      <c r="F404" s="19" t="str">
        <f t="shared" si="30"/>
        <v>20055</v>
      </c>
      <c r="G404" s="19">
        <f t="shared" ref="G404:G467" si="34">B404/100/12</f>
        <v>8.0750000000000006E-3</v>
      </c>
    </row>
    <row r="405" spans="1:7" x14ac:dyDescent="0.25">
      <c r="A405" s="28">
        <v>38505</v>
      </c>
      <c r="B405" s="29">
        <v>9.64</v>
      </c>
      <c r="C405" s="19">
        <f t="shared" si="31"/>
        <v>6</v>
      </c>
      <c r="D405" s="19">
        <f t="shared" si="32"/>
        <v>2005</v>
      </c>
      <c r="E405" s="19">
        <f t="shared" si="33"/>
        <v>0</v>
      </c>
      <c r="F405" s="19" t="b">
        <f t="shared" si="30"/>
        <v>0</v>
      </c>
      <c r="G405" s="19">
        <f t="shared" si="34"/>
        <v>8.0333333333333333E-3</v>
      </c>
    </row>
    <row r="406" spans="1:7" x14ac:dyDescent="0.25">
      <c r="A406" s="28">
        <v>38512</v>
      </c>
      <c r="B406" s="29">
        <v>9.64</v>
      </c>
      <c r="C406" s="19">
        <f t="shared" si="31"/>
        <v>6</v>
      </c>
      <c r="D406" s="19">
        <f t="shared" si="32"/>
        <v>2005</v>
      </c>
      <c r="E406" s="19">
        <f t="shared" si="33"/>
        <v>0</v>
      </c>
      <c r="F406" s="19" t="b">
        <f t="shared" si="30"/>
        <v>0</v>
      </c>
      <c r="G406" s="19">
        <f t="shared" si="34"/>
        <v>8.0333333333333333E-3</v>
      </c>
    </row>
    <row r="407" spans="1:7" x14ac:dyDescent="0.25">
      <c r="A407" s="28">
        <v>38519</v>
      </c>
      <c r="B407" s="29">
        <v>9.6199999999999992</v>
      </c>
      <c r="C407" s="19">
        <f t="shared" si="31"/>
        <v>6</v>
      </c>
      <c r="D407" s="19">
        <f t="shared" si="32"/>
        <v>2005</v>
      </c>
      <c r="E407" s="19">
        <f t="shared" si="33"/>
        <v>0</v>
      </c>
      <c r="F407" s="19" t="b">
        <f t="shared" ref="F407:F470" si="35">IF(E407=1,D407&amp;C407)</f>
        <v>0</v>
      </c>
      <c r="G407" s="19">
        <f t="shared" si="34"/>
        <v>8.0166666666666667E-3</v>
      </c>
    </row>
    <row r="408" spans="1:7" x14ac:dyDescent="0.25">
      <c r="A408" s="28">
        <v>38526</v>
      </c>
      <c r="B408" s="29">
        <v>9.6199999999999992</v>
      </c>
      <c r="C408" s="19">
        <f t="shared" si="31"/>
        <v>6</v>
      </c>
      <c r="D408" s="19">
        <f t="shared" si="32"/>
        <v>2005</v>
      </c>
      <c r="E408" s="19">
        <f t="shared" si="33"/>
        <v>0</v>
      </c>
      <c r="F408" s="19" t="b">
        <f t="shared" si="35"/>
        <v>0</v>
      </c>
      <c r="G408" s="19">
        <f t="shared" si="34"/>
        <v>8.0166666666666667E-3</v>
      </c>
    </row>
    <row r="409" spans="1:7" x14ac:dyDescent="0.25">
      <c r="A409" s="28">
        <v>38533</v>
      </c>
      <c r="B409" s="29">
        <v>9.61</v>
      </c>
      <c r="C409" s="19">
        <f t="shared" si="31"/>
        <v>6</v>
      </c>
      <c r="D409" s="19">
        <f t="shared" si="32"/>
        <v>2005</v>
      </c>
      <c r="E409" s="19">
        <f t="shared" si="33"/>
        <v>1</v>
      </c>
      <c r="F409" s="19" t="str">
        <f t="shared" si="35"/>
        <v>20056</v>
      </c>
      <c r="G409" s="19">
        <f t="shared" si="34"/>
        <v>8.0083333333333326E-3</v>
      </c>
    </row>
    <row r="410" spans="1:7" x14ac:dyDescent="0.25">
      <c r="A410" s="28">
        <v>38540</v>
      </c>
      <c r="B410" s="29">
        <v>9.61</v>
      </c>
      <c r="C410" s="19">
        <f t="shared" si="31"/>
        <v>7</v>
      </c>
      <c r="D410" s="19">
        <f t="shared" si="32"/>
        <v>2005</v>
      </c>
      <c r="E410" s="19">
        <f t="shared" si="33"/>
        <v>0</v>
      </c>
      <c r="F410" s="19" t="b">
        <f t="shared" si="35"/>
        <v>0</v>
      </c>
      <c r="G410" s="19">
        <f t="shared" si="34"/>
        <v>8.0083333333333326E-3</v>
      </c>
    </row>
    <row r="411" spans="1:7" x14ac:dyDescent="0.25">
      <c r="A411" s="28">
        <v>38547</v>
      </c>
      <c r="B411" s="29">
        <v>9.61</v>
      </c>
      <c r="C411" s="19">
        <f t="shared" si="31"/>
        <v>7</v>
      </c>
      <c r="D411" s="19">
        <f t="shared" si="32"/>
        <v>2005</v>
      </c>
      <c r="E411" s="19">
        <f t="shared" si="33"/>
        <v>0</v>
      </c>
      <c r="F411" s="19" t="b">
        <f t="shared" si="35"/>
        <v>0</v>
      </c>
      <c r="G411" s="19">
        <f t="shared" si="34"/>
        <v>8.0083333333333326E-3</v>
      </c>
    </row>
    <row r="412" spans="1:7" x14ac:dyDescent="0.25">
      <c r="A412" s="28">
        <v>38554</v>
      </c>
      <c r="B412" s="29">
        <v>9.6</v>
      </c>
      <c r="C412" s="19">
        <f t="shared" si="31"/>
        <v>7</v>
      </c>
      <c r="D412" s="19">
        <f t="shared" si="32"/>
        <v>2005</v>
      </c>
      <c r="E412" s="19">
        <f t="shared" si="33"/>
        <v>0</v>
      </c>
      <c r="F412" s="19" t="b">
        <f t="shared" si="35"/>
        <v>0</v>
      </c>
      <c r="G412" s="19">
        <f t="shared" si="34"/>
        <v>8.0000000000000002E-3</v>
      </c>
    </row>
    <row r="413" spans="1:7" x14ac:dyDescent="0.25">
      <c r="A413" s="28">
        <v>38561</v>
      </c>
      <c r="B413" s="29">
        <v>9.6300000000000008</v>
      </c>
      <c r="C413" s="19">
        <f t="shared" si="31"/>
        <v>7</v>
      </c>
      <c r="D413" s="19">
        <f t="shared" si="32"/>
        <v>2005</v>
      </c>
      <c r="E413" s="19">
        <f t="shared" si="33"/>
        <v>1</v>
      </c>
      <c r="F413" s="19" t="str">
        <f t="shared" si="35"/>
        <v>20057</v>
      </c>
      <c r="G413" s="19">
        <f t="shared" si="34"/>
        <v>8.0250000000000009E-3</v>
      </c>
    </row>
    <row r="414" spans="1:7" x14ac:dyDescent="0.25">
      <c r="A414" s="28">
        <v>38568</v>
      </c>
      <c r="B414" s="29">
        <v>9.6199999999999992</v>
      </c>
      <c r="C414" s="19">
        <f t="shared" si="31"/>
        <v>8</v>
      </c>
      <c r="D414" s="19">
        <f t="shared" si="32"/>
        <v>2005</v>
      </c>
      <c r="E414" s="19">
        <f t="shared" si="33"/>
        <v>0</v>
      </c>
      <c r="F414" s="19" t="b">
        <f t="shared" si="35"/>
        <v>0</v>
      </c>
      <c r="G414" s="19">
        <f t="shared" si="34"/>
        <v>8.0166666666666667E-3</v>
      </c>
    </row>
    <row r="415" spans="1:7" x14ac:dyDescent="0.25">
      <c r="A415" s="28">
        <v>38575</v>
      </c>
      <c r="B415" s="29">
        <v>9.61</v>
      </c>
      <c r="C415" s="19">
        <f t="shared" si="31"/>
        <v>8</v>
      </c>
      <c r="D415" s="19">
        <f t="shared" si="32"/>
        <v>2005</v>
      </c>
      <c r="E415" s="19">
        <f t="shared" si="33"/>
        <v>0</v>
      </c>
      <c r="F415" s="19" t="b">
        <f t="shared" si="35"/>
        <v>0</v>
      </c>
      <c r="G415" s="19">
        <f t="shared" si="34"/>
        <v>8.0083333333333326E-3</v>
      </c>
    </row>
    <row r="416" spans="1:7" x14ac:dyDescent="0.25">
      <c r="A416" s="28">
        <v>38582</v>
      </c>
      <c r="B416" s="29">
        <v>9.58</v>
      </c>
      <c r="C416" s="19">
        <f t="shared" si="31"/>
        <v>8</v>
      </c>
      <c r="D416" s="19">
        <f t="shared" si="32"/>
        <v>2005</v>
      </c>
      <c r="E416" s="19">
        <f t="shared" si="33"/>
        <v>0</v>
      </c>
      <c r="F416" s="19" t="b">
        <f t="shared" si="35"/>
        <v>0</v>
      </c>
      <c r="G416" s="19">
        <f t="shared" si="34"/>
        <v>7.9833333333333336E-3</v>
      </c>
    </row>
    <row r="417" spans="1:7" x14ac:dyDescent="0.25">
      <c r="A417" s="28">
        <v>38589</v>
      </c>
      <c r="B417" s="29">
        <v>9.57</v>
      </c>
      <c r="C417" s="19">
        <f t="shared" si="31"/>
        <v>8</v>
      </c>
      <c r="D417" s="19">
        <f t="shared" si="32"/>
        <v>2005</v>
      </c>
      <c r="E417" s="19">
        <f t="shared" si="33"/>
        <v>1</v>
      </c>
      <c r="F417" s="19" t="str">
        <f t="shared" si="35"/>
        <v>20058</v>
      </c>
      <c r="G417" s="19">
        <f t="shared" si="34"/>
        <v>7.9750000000000012E-3</v>
      </c>
    </row>
    <row r="418" spans="1:7" x14ac:dyDescent="0.25">
      <c r="A418" s="28">
        <v>38596</v>
      </c>
      <c r="B418" s="29">
        <v>9.42</v>
      </c>
      <c r="C418" s="19">
        <f t="shared" si="31"/>
        <v>9</v>
      </c>
      <c r="D418" s="19">
        <f t="shared" si="32"/>
        <v>2005</v>
      </c>
      <c r="E418" s="19">
        <f t="shared" si="33"/>
        <v>0</v>
      </c>
      <c r="F418" s="19" t="b">
        <f t="shared" si="35"/>
        <v>0</v>
      </c>
      <c r="G418" s="19">
        <f t="shared" si="34"/>
        <v>7.8500000000000011E-3</v>
      </c>
    </row>
    <row r="419" spans="1:7" x14ac:dyDescent="0.25">
      <c r="A419" s="28">
        <v>38603</v>
      </c>
      <c r="B419" s="29">
        <v>9.36</v>
      </c>
      <c r="C419" s="19">
        <f t="shared" si="31"/>
        <v>9</v>
      </c>
      <c r="D419" s="19">
        <f t="shared" si="32"/>
        <v>2005</v>
      </c>
      <c r="E419" s="19">
        <f t="shared" si="33"/>
        <v>0</v>
      </c>
      <c r="F419" s="19" t="b">
        <f t="shared" si="35"/>
        <v>0</v>
      </c>
      <c r="G419" s="19">
        <f t="shared" si="34"/>
        <v>7.7999999999999988E-3</v>
      </c>
    </row>
    <row r="420" spans="1:7" x14ac:dyDescent="0.25">
      <c r="A420" s="28">
        <v>38610</v>
      </c>
      <c r="B420" s="29">
        <v>9.2100000000000009</v>
      </c>
      <c r="C420" s="19">
        <f t="shared" si="31"/>
        <v>9</v>
      </c>
      <c r="D420" s="19">
        <f t="shared" si="32"/>
        <v>2005</v>
      </c>
      <c r="E420" s="19">
        <f t="shared" si="33"/>
        <v>0</v>
      </c>
      <c r="F420" s="19" t="b">
        <f t="shared" si="35"/>
        <v>0</v>
      </c>
      <c r="G420" s="19">
        <f t="shared" si="34"/>
        <v>7.6750000000000013E-3</v>
      </c>
    </row>
    <row r="421" spans="1:7" x14ac:dyDescent="0.25">
      <c r="A421" s="28">
        <v>38617</v>
      </c>
      <c r="B421" s="29">
        <v>9.06</v>
      </c>
      <c r="C421" s="19">
        <f t="shared" si="31"/>
        <v>9</v>
      </c>
      <c r="D421" s="19">
        <f t="shared" si="32"/>
        <v>2005</v>
      </c>
      <c r="E421" s="19">
        <f t="shared" si="33"/>
        <v>0</v>
      </c>
      <c r="F421" s="19" t="b">
        <f t="shared" si="35"/>
        <v>0</v>
      </c>
      <c r="G421" s="19">
        <f t="shared" si="34"/>
        <v>7.5500000000000003E-3</v>
      </c>
    </row>
    <row r="422" spans="1:7" x14ac:dyDescent="0.25">
      <c r="A422" s="28">
        <v>38624</v>
      </c>
      <c r="B422" s="29">
        <v>9.02</v>
      </c>
      <c r="C422" s="19">
        <f t="shared" si="31"/>
        <v>9</v>
      </c>
      <c r="D422" s="19">
        <f t="shared" si="32"/>
        <v>2005</v>
      </c>
      <c r="E422" s="19">
        <f t="shared" si="33"/>
        <v>1</v>
      </c>
      <c r="F422" s="19" t="str">
        <f t="shared" si="35"/>
        <v>20059</v>
      </c>
      <c r="G422" s="19">
        <f t="shared" si="34"/>
        <v>7.5166666666666672E-3</v>
      </c>
    </row>
    <row r="423" spans="1:7" x14ac:dyDescent="0.25">
      <c r="A423" s="28">
        <v>38631</v>
      </c>
      <c r="B423" s="29">
        <v>8.99</v>
      </c>
      <c r="C423" s="19">
        <f t="shared" si="31"/>
        <v>10</v>
      </c>
      <c r="D423" s="19">
        <f t="shared" si="32"/>
        <v>2005</v>
      </c>
      <c r="E423" s="19">
        <f t="shared" si="33"/>
        <v>0</v>
      </c>
      <c r="F423" s="19" t="b">
        <f t="shared" si="35"/>
        <v>0</v>
      </c>
      <c r="G423" s="19">
        <f t="shared" si="34"/>
        <v>7.4916666666666673E-3</v>
      </c>
    </row>
    <row r="424" spans="1:7" x14ac:dyDescent="0.25">
      <c r="A424" s="28">
        <v>38638</v>
      </c>
      <c r="B424" s="29">
        <v>8.94</v>
      </c>
      <c r="C424" s="19">
        <f t="shared" si="31"/>
        <v>10</v>
      </c>
      <c r="D424" s="19">
        <f t="shared" si="32"/>
        <v>2005</v>
      </c>
      <c r="E424" s="19">
        <f t="shared" si="33"/>
        <v>0</v>
      </c>
      <c r="F424" s="19" t="b">
        <f t="shared" si="35"/>
        <v>0</v>
      </c>
      <c r="G424" s="19">
        <f t="shared" si="34"/>
        <v>7.4499999999999992E-3</v>
      </c>
    </row>
    <row r="425" spans="1:7" x14ac:dyDescent="0.25">
      <c r="A425" s="28">
        <v>38645</v>
      </c>
      <c r="B425" s="29">
        <v>8.8800000000000008</v>
      </c>
      <c r="C425" s="19">
        <f t="shared" si="31"/>
        <v>10</v>
      </c>
      <c r="D425" s="19">
        <f t="shared" si="32"/>
        <v>2005</v>
      </c>
      <c r="E425" s="19">
        <f t="shared" si="33"/>
        <v>0</v>
      </c>
      <c r="F425" s="19" t="b">
        <f t="shared" si="35"/>
        <v>0</v>
      </c>
      <c r="G425" s="19">
        <f t="shared" si="34"/>
        <v>7.4000000000000003E-3</v>
      </c>
    </row>
    <row r="426" spans="1:7" x14ac:dyDescent="0.25">
      <c r="A426" s="28">
        <v>38652</v>
      </c>
      <c r="B426" s="29">
        <v>8.82</v>
      </c>
      <c r="C426" s="19">
        <f t="shared" si="31"/>
        <v>10</v>
      </c>
      <c r="D426" s="19">
        <f t="shared" si="32"/>
        <v>2005</v>
      </c>
      <c r="E426" s="19">
        <f t="shared" si="33"/>
        <v>1</v>
      </c>
      <c r="F426" s="19" t="str">
        <f t="shared" si="35"/>
        <v>200510</v>
      </c>
      <c r="G426" s="19">
        <f t="shared" si="34"/>
        <v>7.3499999999999998E-3</v>
      </c>
    </row>
    <row r="427" spans="1:7" x14ac:dyDescent="0.25">
      <c r="A427" s="28">
        <v>38659</v>
      </c>
      <c r="B427" s="29">
        <v>8.8000000000000007</v>
      </c>
      <c r="C427" s="19">
        <f t="shared" si="31"/>
        <v>11</v>
      </c>
      <c r="D427" s="19">
        <f t="shared" si="32"/>
        <v>2005</v>
      </c>
      <c r="E427" s="19">
        <f t="shared" si="33"/>
        <v>0</v>
      </c>
      <c r="F427" s="19" t="b">
        <f t="shared" si="35"/>
        <v>0</v>
      </c>
      <c r="G427" s="19">
        <f t="shared" si="34"/>
        <v>7.3333333333333341E-3</v>
      </c>
    </row>
    <row r="428" spans="1:7" x14ac:dyDescent="0.25">
      <c r="A428" s="28">
        <v>38666</v>
      </c>
      <c r="B428" s="29">
        <v>8.73</v>
      </c>
      <c r="C428" s="19">
        <f t="shared" si="31"/>
        <v>11</v>
      </c>
      <c r="D428" s="19">
        <f t="shared" si="32"/>
        <v>2005</v>
      </c>
      <c r="E428" s="19">
        <f t="shared" si="33"/>
        <v>0</v>
      </c>
      <c r="F428" s="19" t="b">
        <f t="shared" si="35"/>
        <v>0</v>
      </c>
      <c r="G428" s="19">
        <f t="shared" si="34"/>
        <v>7.2750000000000002E-3</v>
      </c>
    </row>
    <row r="429" spans="1:7" x14ac:dyDescent="0.25">
      <c r="A429" s="28">
        <v>38673</v>
      </c>
      <c r="B429" s="29">
        <v>8.68</v>
      </c>
      <c r="C429" s="19">
        <f t="shared" si="31"/>
        <v>11</v>
      </c>
      <c r="D429" s="19">
        <f t="shared" si="32"/>
        <v>2005</v>
      </c>
      <c r="E429" s="19">
        <f t="shared" si="33"/>
        <v>0</v>
      </c>
      <c r="F429" s="19" t="b">
        <f t="shared" si="35"/>
        <v>0</v>
      </c>
      <c r="G429" s="19">
        <f t="shared" si="34"/>
        <v>7.2333333333333338E-3</v>
      </c>
    </row>
    <row r="430" spans="1:7" x14ac:dyDescent="0.25">
      <c r="A430" s="28">
        <v>38680</v>
      </c>
      <c r="B430" s="29">
        <v>8.61</v>
      </c>
      <c r="C430" s="19">
        <f t="shared" si="31"/>
        <v>11</v>
      </c>
      <c r="D430" s="19">
        <f t="shared" si="32"/>
        <v>2005</v>
      </c>
      <c r="E430" s="19">
        <f t="shared" si="33"/>
        <v>1</v>
      </c>
      <c r="F430" s="19" t="str">
        <f t="shared" si="35"/>
        <v>200511</v>
      </c>
      <c r="G430" s="19">
        <f t="shared" si="34"/>
        <v>7.175E-3</v>
      </c>
    </row>
    <row r="431" spans="1:7" x14ac:dyDescent="0.25">
      <c r="A431" s="28">
        <v>38687</v>
      </c>
      <c r="B431" s="29">
        <v>8.5</v>
      </c>
      <c r="C431" s="19">
        <f t="shared" si="31"/>
        <v>12</v>
      </c>
      <c r="D431" s="19">
        <f t="shared" si="32"/>
        <v>2005</v>
      </c>
      <c r="E431" s="19">
        <f t="shared" si="33"/>
        <v>0</v>
      </c>
      <c r="F431" s="19" t="b">
        <f t="shared" si="35"/>
        <v>0</v>
      </c>
      <c r="G431" s="19">
        <f t="shared" si="34"/>
        <v>7.0833333333333338E-3</v>
      </c>
    </row>
    <row r="432" spans="1:7" x14ac:dyDescent="0.25">
      <c r="A432" s="28">
        <v>38694</v>
      </c>
      <c r="B432" s="29">
        <v>8.42</v>
      </c>
      <c r="C432" s="19">
        <f t="shared" si="31"/>
        <v>12</v>
      </c>
      <c r="D432" s="19">
        <f t="shared" si="32"/>
        <v>2005</v>
      </c>
      <c r="E432" s="19">
        <f t="shared" si="33"/>
        <v>0</v>
      </c>
      <c r="F432" s="19" t="b">
        <f t="shared" si="35"/>
        <v>0</v>
      </c>
      <c r="G432" s="19">
        <f t="shared" si="34"/>
        <v>7.0166666666666667E-3</v>
      </c>
    </row>
    <row r="433" spans="1:7" x14ac:dyDescent="0.25">
      <c r="A433" s="28">
        <v>38701</v>
      </c>
      <c r="B433" s="29">
        <v>8.14</v>
      </c>
      <c r="C433" s="19">
        <f t="shared" si="31"/>
        <v>12</v>
      </c>
      <c r="D433" s="19">
        <f t="shared" si="32"/>
        <v>2005</v>
      </c>
      <c r="E433" s="19">
        <f t="shared" si="33"/>
        <v>0</v>
      </c>
      <c r="F433" s="19" t="b">
        <f t="shared" si="35"/>
        <v>0</v>
      </c>
      <c r="G433" s="19">
        <f t="shared" si="34"/>
        <v>6.7833333333333331E-3</v>
      </c>
    </row>
    <row r="434" spans="1:7" x14ac:dyDescent="0.25">
      <c r="A434" s="28">
        <v>38708</v>
      </c>
      <c r="B434" s="29">
        <v>8.0299999999999994</v>
      </c>
      <c r="C434" s="19">
        <f t="shared" si="31"/>
        <v>12</v>
      </c>
      <c r="D434" s="19">
        <f t="shared" si="32"/>
        <v>2005</v>
      </c>
      <c r="E434" s="19">
        <f t="shared" si="33"/>
        <v>0</v>
      </c>
      <c r="F434" s="19" t="b">
        <f t="shared" si="35"/>
        <v>0</v>
      </c>
      <c r="G434" s="19">
        <f t="shared" si="34"/>
        <v>6.6916666666666661E-3</v>
      </c>
    </row>
    <row r="435" spans="1:7" x14ac:dyDescent="0.25">
      <c r="A435" s="28">
        <v>38715</v>
      </c>
      <c r="B435" s="29">
        <v>8.02</v>
      </c>
      <c r="C435" s="19">
        <f t="shared" si="31"/>
        <v>12</v>
      </c>
      <c r="D435" s="19">
        <f t="shared" si="32"/>
        <v>2005</v>
      </c>
      <c r="E435" s="19">
        <f t="shared" si="33"/>
        <v>1</v>
      </c>
      <c r="F435" s="19" t="str">
        <f t="shared" si="35"/>
        <v>200512</v>
      </c>
      <c r="G435" s="19">
        <f t="shared" si="34"/>
        <v>6.6833333333333328E-3</v>
      </c>
    </row>
    <row r="436" spans="1:7" x14ac:dyDescent="0.25">
      <c r="A436" s="28">
        <v>38722</v>
      </c>
      <c r="B436" s="29">
        <v>7.98</v>
      </c>
      <c r="C436" s="19">
        <f t="shared" si="31"/>
        <v>1</v>
      </c>
      <c r="D436" s="19">
        <f t="shared" si="32"/>
        <v>2006</v>
      </c>
      <c r="E436" s="19">
        <f t="shared" si="33"/>
        <v>0</v>
      </c>
      <c r="F436" s="19" t="b">
        <f t="shared" si="35"/>
        <v>0</v>
      </c>
      <c r="G436" s="19">
        <f t="shared" si="34"/>
        <v>6.6500000000000005E-3</v>
      </c>
    </row>
    <row r="437" spans="1:7" x14ac:dyDescent="0.25">
      <c r="A437" s="28">
        <v>38729</v>
      </c>
      <c r="B437" s="29">
        <v>7.92</v>
      </c>
      <c r="C437" s="19">
        <f t="shared" si="31"/>
        <v>1</v>
      </c>
      <c r="D437" s="19">
        <f t="shared" si="32"/>
        <v>2006</v>
      </c>
      <c r="E437" s="19">
        <f t="shared" si="33"/>
        <v>0</v>
      </c>
      <c r="F437" s="19" t="b">
        <f t="shared" si="35"/>
        <v>0</v>
      </c>
      <c r="G437" s="19">
        <f t="shared" si="34"/>
        <v>6.5999999999999991E-3</v>
      </c>
    </row>
    <row r="438" spans="1:7" x14ac:dyDescent="0.25">
      <c r="A438" s="28">
        <v>38736</v>
      </c>
      <c r="B438" s="29">
        <v>7.89</v>
      </c>
      <c r="C438" s="19">
        <f t="shared" si="31"/>
        <v>1</v>
      </c>
      <c r="D438" s="19">
        <f t="shared" si="32"/>
        <v>2006</v>
      </c>
      <c r="E438" s="19">
        <f t="shared" si="33"/>
        <v>0</v>
      </c>
      <c r="F438" s="19" t="b">
        <f t="shared" si="35"/>
        <v>0</v>
      </c>
      <c r="G438" s="19">
        <f t="shared" si="34"/>
        <v>6.5750000000000001E-3</v>
      </c>
    </row>
    <row r="439" spans="1:7" x14ac:dyDescent="0.25">
      <c r="A439" s="28">
        <v>38743</v>
      </c>
      <c r="B439" s="29">
        <v>7.73</v>
      </c>
      <c r="C439" s="19">
        <f t="shared" si="31"/>
        <v>1</v>
      </c>
      <c r="D439" s="19">
        <f t="shared" si="32"/>
        <v>2006</v>
      </c>
      <c r="E439" s="19">
        <f t="shared" si="33"/>
        <v>1</v>
      </c>
      <c r="F439" s="19" t="str">
        <f t="shared" si="35"/>
        <v>20061</v>
      </c>
      <c r="G439" s="19">
        <f t="shared" si="34"/>
        <v>6.4416666666666676E-3</v>
      </c>
    </row>
    <row r="440" spans="1:7" x14ac:dyDescent="0.25">
      <c r="A440" s="28">
        <v>38750</v>
      </c>
      <c r="B440" s="29">
        <v>7.72</v>
      </c>
      <c r="C440" s="19">
        <f t="shared" si="31"/>
        <v>2</v>
      </c>
      <c r="D440" s="19">
        <f t="shared" si="32"/>
        <v>2006</v>
      </c>
      <c r="E440" s="19">
        <f t="shared" si="33"/>
        <v>0</v>
      </c>
      <c r="F440" s="19" t="b">
        <f t="shared" si="35"/>
        <v>0</v>
      </c>
      <c r="G440" s="19">
        <f t="shared" si="34"/>
        <v>6.4333333333333326E-3</v>
      </c>
    </row>
    <row r="441" spans="1:7" x14ac:dyDescent="0.25">
      <c r="A441" s="28">
        <v>38757</v>
      </c>
      <c r="B441" s="29">
        <v>7.68</v>
      </c>
      <c r="C441" s="19">
        <f t="shared" si="31"/>
        <v>2</v>
      </c>
      <c r="D441" s="19">
        <f t="shared" si="32"/>
        <v>2006</v>
      </c>
      <c r="E441" s="19">
        <f t="shared" si="33"/>
        <v>0</v>
      </c>
      <c r="F441" s="19" t="b">
        <f t="shared" si="35"/>
        <v>0</v>
      </c>
      <c r="G441" s="19">
        <f t="shared" si="34"/>
        <v>6.3999999999999994E-3</v>
      </c>
    </row>
    <row r="442" spans="1:7" x14ac:dyDescent="0.25">
      <c r="A442" s="28">
        <v>38764</v>
      </c>
      <c r="B442" s="29">
        <v>7.55</v>
      </c>
      <c r="C442" s="19">
        <f t="shared" si="31"/>
        <v>2</v>
      </c>
      <c r="D442" s="19">
        <f t="shared" si="32"/>
        <v>2006</v>
      </c>
      <c r="E442" s="19">
        <f t="shared" si="33"/>
        <v>0</v>
      </c>
      <c r="F442" s="19" t="b">
        <f t="shared" si="35"/>
        <v>0</v>
      </c>
      <c r="G442" s="19">
        <f t="shared" si="34"/>
        <v>6.2916666666666668E-3</v>
      </c>
    </row>
    <row r="443" spans="1:7" x14ac:dyDescent="0.25">
      <c r="A443" s="28">
        <v>38771</v>
      </c>
      <c r="B443" s="29">
        <v>7.48</v>
      </c>
      <c r="C443" s="19">
        <f t="shared" si="31"/>
        <v>2</v>
      </c>
      <c r="D443" s="19">
        <f t="shared" si="32"/>
        <v>2006</v>
      </c>
      <c r="E443" s="19">
        <f t="shared" si="33"/>
        <v>1</v>
      </c>
      <c r="F443" s="19" t="str">
        <f t="shared" si="35"/>
        <v>20062</v>
      </c>
      <c r="G443" s="19">
        <f t="shared" si="34"/>
        <v>6.2333333333333338E-3</v>
      </c>
    </row>
    <row r="444" spans="1:7" x14ac:dyDescent="0.25">
      <c r="A444" s="28">
        <v>38778</v>
      </c>
      <c r="B444" s="29">
        <v>7.42</v>
      </c>
      <c r="C444" s="19">
        <f t="shared" si="31"/>
        <v>3</v>
      </c>
      <c r="D444" s="19">
        <f t="shared" si="32"/>
        <v>2006</v>
      </c>
      <c r="E444" s="19">
        <f t="shared" si="33"/>
        <v>0</v>
      </c>
      <c r="F444" s="19" t="b">
        <f t="shared" si="35"/>
        <v>0</v>
      </c>
      <c r="G444" s="19">
        <f t="shared" si="34"/>
        <v>6.1833333333333332E-3</v>
      </c>
    </row>
    <row r="445" spans="1:7" x14ac:dyDescent="0.25">
      <c r="A445" s="28">
        <v>38785</v>
      </c>
      <c r="B445" s="29">
        <v>7.46</v>
      </c>
      <c r="C445" s="19">
        <f t="shared" si="31"/>
        <v>3</v>
      </c>
      <c r="D445" s="19">
        <f t="shared" si="32"/>
        <v>2006</v>
      </c>
      <c r="E445" s="19">
        <f t="shared" si="33"/>
        <v>0</v>
      </c>
      <c r="F445" s="19" t="b">
        <f t="shared" si="35"/>
        <v>0</v>
      </c>
      <c r="G445" s="19">
        <f t="shared" si="34"/>
        <v>6.2166666666666663E-3</v>
      </c>
    </row>
    <row r="446" spans="1:7" x14ac:dyDescent="0.25">
      <c r="A446" s="28">
        <v>38792</v>
      </c>
      <c r="B446" s="29">
        <v>7.37</v>
      </c>
      <c r="C446" s="19">
        <f t="shared" si="31"/>
        <v>3</v>
      </c>
      <c r="D446" s="19">
        <f t="shared" si="32"/>
        <v>2006</v>
      </c>
      <c r="E446" s="19">
        <f t="shared" si="33"/>
        <v>0</v>
      </c>
      <c r="F446" s="19" t="b">
        <f t="shared" si="35"/>
        <v>0</v>
      </c>
      <c r="G446" s="19">
        <f t="shared" si="34"/>
        <v>6.1416666666666668E-3</v>
      </c>
    </row>
    <row r="447" spans="1:7" x14ac:dyDescent="0.25">
      <c r="A447" s="28">
        <v>38799</v>
      </c>
      <c r="B447" s="29">
        <v>7.31</v>
      </c>
      <c r="C447" s="19">
        <f t="shared" si="31"/>
        <v>3</v>
      </c>
      <c r="D447" s="19">
        <f t="shared" si="32"/>
        <v>2006</v>
      </c>
      <c r="E447" s="19">
        <f t="shared" si="33"/>
        <v>0</v>
      </c>
      <c r="F447" s="19" t="b">
        <f t="shared" si="35"/>
        <v>0</v>
      </c>
      <c r="G447" s="19">
        <f t="shared" si="34"/>
        <v>6.0916666666666662E-3</v>
      </c>
    </row>
    <row r="448" spans="1:7" x14ac:dyDescent="0.25">
      <c r="A448" s="28">
        <v>38806</v>
      </c>
      <c r="B448" s="29">
        <v>7.27</v>
      </c>
      <c r="C448" s="19">
        <f t="shared" si="31"/>
        <v>3</v>
      </c>
      <c r="D448" s="19">
        <f t="shared" si="32"/>
        <v>2006</v>
      </c>
      <c r="E448" s="19">
        <f t="shared" si="33"/>
        <v>1</v>
      </c>
      <c r="F448" s="19" t="str">
        <f t="shared" si="35"/>
        <v>20063</v>
      </c>
      <c r="G448" s="19">
        <f t="shared" si="34"/>
        <v>6.0583333333333331E-3</v>
      </c>
    </row>
    <row r="449" spans="1:7" x14ac:dyDescent="0.25">
      <c r="A449" s="28">
        <v>38813</v>
      </c>
      <c r="B449" s="29">
        <v>7.22</v>
      </c>
      <c r="C449" s="19">
        <f t="shared" si="31"/>
        <v>4</v>
      </c>
      <c r="D449" s="19">
        <f t="shared" si="32"/>
        <v>2006</v>
      </c>
      <c r="E449" s="19">
        <f t="shared" si="33"/>
        <v>0</v>
      </c>
      <c r="F449" s="19" t="b">
        <f t="shared" si="35"/>
        <v>0</v>
      </c>
      <c r="G449" s="19">
        <f t="shared" si="34"/>
        <v>6.0166666666666667E-3</v>
      </c>
    </row>
    <row r="450" spans="1:7" x14ac:dyDescent="0.25">
      <c r="A450" s="28">
        <v>38819</v>
      </c>
      <c r="B450" s="29">
        <v>7.22</v>
      </c>
      <c r="C450" s="19">
        <f t="shared" si="31"/>
        <v>4</v>
      </c>
      <c r="D450" s="19">
        <f t="shared" si="32"/>
        <v>2006</v>
      </c>
      <c r="E450" s="19">
        <f t="shared" si="33"/>
        <v>0</v>
      </c>
      <c r="F450" s="19" t="b">
        <f t="shared" si="35"/>
        <v>0</v>
      </c>
      <c r="G450" s="19">
        <f t="shared" si="34"/>
        <v>6.0166666666666667E-3</v>
      </c>
    </row>
    <row r="451" spans="1:7" x14ac:dyDescent="0.25">
      <c r="A451" s="28">
        <v>38827</v>
      </c>
      <c r="B451" s="29">
        <v>7.21</v>
      </c>
      <c r="C451" s="19">
        <f t="shared" si="31"/>
        <v>4</v>
      </c>
      <c r="D451" s="19">
        <f t="shared" si="32"/>
        <v>2006</v>
      </c>
      <c r="E451" s="19">
        <f t="shared" si="33"/>
        <v>0</v>
      </c>
      <c r="F451" s="19" t="b">
        <f t="shared" si="35"/>
        <v>0</v>
      </c>
      <c r="G451" s="19">
        <f t="shared" si="34"/>
        <v>6.0083333333333334E-3</v>
      </c>
    </row>
    <row r="452" spans="1:7" x14ac:dyDescent="0.25">
      <c r="A452" s="28">
        <v>38834</v>
      </c>
      <c r="B452" s="29">
        <v>7.03</v>
      </c>
      <c r="C452" s="19">
        <f t="shared" si="31"/>
        <v>4</v>
      </c>
      <c r="D452" s="19">
        <f t="shared" si="32"/>
        <v>2006</v>
      </c>
      <c r="E452" s="19">
        <f t="shared" si="33"/>
        <v>1</v>
      </c>
      <c r="F452" s="19" t="str">
        <f t="shared" si="35"/>
        <v>20064</v>
      </c>
      <c r="G452" s="19">
        <f t="shared" si="34"/>
        <v>5.8583333333333334E-3</v>
      </c>
    </row>
    <row r="453" spans="1:7" x14ac:dyDescent="0.25">
      <c r="A453" s="28">
        <v>38841</v>
      </c>
      <c r="B453" s="29">
        <v>7.03</v>
      </c>
      <c r="C453" s="19">
        <f t="shared" si="31"/>
        <v>5</v>
      </c>
      <c r="D453" s="19">
        <f t="shared" si="32"/>
        <v>2006</v>
      </c>
      <c r="E453" s="19">
        <f t="shared" si="33"/>
        <v>0</v>
      </c>
      <c r="F453" s="19" t="b">
        <f t="shared" si="35"/>
        <v>0</v>
      </c>
      <c r="G453" s="19">
        <f t="shared" si="34"/>
        <v>5.8583333333333334E-3</v>
      </c>
    </row>
    <row r="454" spans="1:7" x14ac:dyDescent="0.25">
      <c r="A454" s="28">
        <v>38848</v>
      </c>
      <c r="B454" s="29">
        <v>7.02</v>
      </c>
      <c r="C454" s="19">
        <f t="shared" si="31"/>
        <v>5</v>
      </c>
      <c r="D454" s="19">
        <f t="shared" si="32"/>
        <v>2006</v>
      </c>
      <c r="E454" s="19">
        <f t="shared" si="33"/>
        <v>0</v>
      </c>
      <c r="F454" s="19" t="b">
        <f t="shared" si="35"/>
        <v>0</v>
      </c>
      <c r="G454" s="19">
        <f t="shared" si="34"/>
        <v>5.8500000000000002E-3</v>
      </c>
    </row>
    <row r="455" spans="1:7" x14ac:dyDescent="0.25">
      <c r="A455" s="28">
        <v>38855</v>
      </c>
      <c r="B455" s="29">
        <v>7.01</v>
      </c>
      <c r="C455" s="19">
        <f t="shared" si="31"/>
        <v>5</v>
      </c>
      <c r="D455" s="19">
        <f t="shared" si="32"/>
        <v>2006</v>
      </c>
      <c r="E455" s="19">
        <f t="shared" si="33"/>
        <v>0</v>
      </c>
      <c r="F455" s="19" t="b">
        <f t="shared" si="35"/>
        <v>0</v>
      </c>
      <c r="G455" s="19">
        <f t="shared" si="34"/>
        <v>5.841666666666666E-3</v>
      </c>
    </row>
    <row r="456" spans="1:7" x14ac:dyDescent="0.25">
      <c r="A456" s="28">
        <v>38862</v>
      </c>
      <c r="B456" s="29">
        <v>7.01</v>
      </c>
      <c r="C456" s="19">
        <f t="shared" si="31"/>
        <v>5</v>
      </c>
      <c r="D456" s="19">
        <f t="shared" si="32"/>
        <v>2006</v>
      </c>
      <c r="E456" s="19">
        <f t="shared" si="33"/>
        <v>1</v>
      </c>
      <c r="F456" s="19" t="str">
        <f t="shared" si="35"/>
        <v>20065</v>
      </c>
      <c r="G456" s="19">
        <f t="shared" si="34"/>
        <v>5.841666666666666E-3</v>
      </c>
    </row>
    <row r="457" spans="1:7" x14ac:dyDescent="0.25">
      <c r="A457" s="28">
        <v>38869</v>
      </c>
      <c r="B457" s="29">
        <v>7.02</v>
      </c>
      <c r="C457" s="19">
        <f t="shared" si="31"/>
        <v>6</v>
      </c>
      <c r="D457" s="19">
        <f t="shared" si="32"/>
        <v>2006</v>
      </c>
      <c r="E457" s="19">
        <f t="shared" si="33"/>
        <v>0</v>
      </c>
      <c r="F457" s="19" t="b">
        <f t="shared" si="35"/>
        <v>0</v>
      </c>
      <c r="G457" s="19">
        <f t="shared" si="34"/>
        <v>5.8500000000000002E-3</v>
      </c>
    </row>
    <row r="458" spans="1:7" x14ac:dyDescent="0.25">
      <c r="A458" s="28">
        <v>38876</v>
      </c>
      <c r="B458" s="29">
        <v>7.01</v>
      </c>
      <c r="C458" s="19">
        <f t="shared" si="31"/>
        <v>6</v>
      </c>
      <c r="D458" s="19">
        <f t="shared" si="32"/>
        <v>2006</v>
      </c>
      <c r="E458" s="19">
        <f t="shared" si="33"/>
        <v>0</v>
      </c>
      <c r="F458" s="19" t="b">
        <f t="shared" si="35"/>
        <v>0</v>
      </c>
      <c r="G458" s="19">
        <f t="shared" si="34"/>
        <v>5.841666666666666E-3</v>
      </c>
    </row>
    <row r="459" spans="1:7" x14ac:dyDescent="0.25">
      <c r="A459" s="28">
        <v>38883</v>
      </c>
      <c r="B459" s="29">
        <v>7.02</v>
      </c>
      <c r="C459" s="19">
        <f t="shared" si="31"/>
        <v>6</v>
      </c>
      <c r="D459" s="19">
        <f t="shared" si="32"/>
        <v>2006</v>
      </c>
      <c r="E459" s="19">
        <f t="shared" si="33"/>
        <v>0</v>
      </c>
      <c r="F459" s="19" t="b">
        <f t="shared" si="35"/>
        <v>0</v>
      </c>
      <c r="G459" s="19">
        <f t="shared" si="34"/>
        <v>5.8500000000000002E-3</v>
      </c>
    </row>
    <row r="460" spans="1:7" x14ac:dyDescent="0.25">
      <c r="A460" s="28">
        <v>38890</v>
      </c>
      <c r="B460" s="29">
        <v>7.03</v>
      </c>
      <c r="C460" s="19">
        <f t="shared" si="31"/>
        <v>6</v>
      </c>
      <c r="D460" s="19">
        <f t="shared" si="32"/>
        <v>2006</v>
      </c>
      <c r="E460" s="19">
        <f t="shared" si="33"/>
        <v>0</v>
      </c>
      <c r="F460" s="19" t="b">
        <f t="shared" si="35"/>
        <v>0</v>
      </c>
      <c r="G460" s="19">
        <f t="shared" si="34"/>
        <v>5.8583333333333334E-3</v>
      </c>
    </row>
    <row r="461" spans="1:7" x14ac:dyDescent="0.25">
      <c r="A461" s="28">
        <v>38897</v>
      </c>
      <c r="B461" s="29">
        <v>7.02</v>
      </c>
      <c r="C461" s="19">
        <f t="shared" si="31"/>
        <v>6</v>
      </c>
      <c r="D461" s="19">
        <f t="shared" si="32"/>
        <v>2006</v>
      </c>
      <c r="E461" s="19">
        <f t="shared" si="33"/>
        <v>1</v>
      </c>
      <c r="F461" s="19" t="str">
        <f t="shared" si="35"/>
        <v>20066</v>
      </c>
      <c r="G461" s="19">
        <f t="shared" si="34"/>
        <v>5.8500000000000002E-3</v>
      </c>
    </row>
    <row r="462" spans="1:7" x14ac:dyDescent="0.25">
      <c r="A462" s="28">
        <v>38904</v>
      </c>
      <c r="B462" s="29">
        <v>7.02</v>
      </c>
      <c r="C462" s="19">
        <f t="shared" si="31"/>
        <v>7</v>
      </c>
      <c r="D462" s="19">
        <f t="shared" si="32"/>
        <v>2006</v>
      </c>
      <c r="E462" s="19">
        <f t="shared" si="33"/>
        <v>0</v>
      </c>
      <c r="F462" s="19" t="b">
        <f t="shared" si="35"/>
        <v>0</v>
      </c>
      <c r="G462" s="19">
        <f t="shared" si="34"/>
        <v>5.8500000000000002E-3</v>
      </c>
    </row>
    <row r="463" spans="1:7" x14ac:dyDescent="0.25">
      <c r="A463" s="28">
        <v>38911</v>
      </c>
      <c r="B463" s="29">
        <v>7.04</v>
      </c>
      <c r="C463" s="19">
        <f t="shared" si="31"/>
        <v>7</v>
      </c>
      <c r="D463" s="19">
        <f t="shared" si="32"/>
        <v>2006</v>
      </c>
      <c r="E463" s="19">
        <f t="shared" si="33"/>
        <v>0</v>
      </c>
      <c r="F463" s="19" t="b">
        <f t="shared" si="35"/>
        <v>0</v>
      </c>
      <c r="G463" s="19">
        <f t="shared" si="34"/>
        <v>5.8666666666666667E-3</v>
      </c>
    </row>
    <row r="464" spans="1:7" x14ac:dyDescent="0.25">
      <c r="A464" s="28">
        <v>38918</v>
      </c>
      <c r="B464" s="29">
        <v>7.05</v>
      </c>
      <c r="C464" s="19">
        <f t="shared" si="31"/>
        <v>7</v>
      </c>
      <c r="D464" s="19">
        <f t="shared" si="32"/>
        <v>2006</v>
      </c>
      <c r="E464" s="19">
        <f t="shared" si="33"/>
        <v>0</v>
      </c>
      <c r="F464" s="19" t="b">
        <f t="shared" si="35"/>
        <v>0</v>
      </c>
      <c r="G464" s="19">
        <f t="shared" si="34"/>
        <v>5.8749999999999991E-3</v>
      </c>
    </row>
    <row r="465" spans="1:7" x14ac:dyDescent="0.25">
      <c r="A465" s="28">
        <v>38925</v>
      </c>
      <c r="B465" s="29">
        <v>7.02</v>
      </c>
      <c r="C465" s="19">
        <f t="shared" si="31"/>
        <v>7</v>
      </c>
      <c r="D465" s="19">
        <f t="shared" si="32"/>
        <v>2006</v>
      </c>
      <c r="E465" s="19">
        <f t="shared" si="33"/>
        <v>1</v>
      </c>
      <c r="F465" s="19" t="str">
        <f t="shared" si="35"/>
        <v>20067</v>
      </c>
      <c r="G465" s="19">
        <f t="shared" si="34"/>
        <v>5.8500000000000002E-3</v>
      </c>
    </row>
    <row r="466" spans="1:7" x14ac:dyDescent="0.25">
      <c r="A466" s="28">
        <v>38932</v>
      </c>
      <c r="B466" s="29">
        <v>7.05</v>
      </c>
      <c r="C466" s="19">
        <f t="shared" si="31"/>
        <v>8</v>
      </c>
      <c r="D466" s="19">
        <f t="shared" si="32"/>
        <v>2006</v>
      </c>
      <c r="E466" s="19">
        <f t="shared" si="33"/>
        <v>0</v>
      </c>
      <c r="F466" s="19" t="b">
        <f t="shared" si="35"/>
        <v>0</v>
      </c>
      <c r="G466" s="19">
        <f t="shared" si="34"/>
        <v>5.8749999999999991E-3</v>
      </c>
    </row>
    <row r="467" spans="1:7" x14ac:dyDescent="0.25">
      <c r="A467" s="28">
        <v>38939</v>
      </c>
      <c r="B467" s="29">
        <v>7.03</v>
      </c>
      <c r="C467" s="19">
        <f t="shared" si="31"/>
        <v>8</v>
      </c>
      <c r="D467" s="19">
        <f t="shared" si="32"/>
        <v>2006</v>
      </c>
      <c r="E467" s="19">
        <f t="shared" si="33"/>
        <v>0</v>
      </c>
      <c r="F467" s="19" t="b">
        <f t="shared" si="35"/>
        <v>0</v>
      </c>
      <c r="G467" s="19">
        <f t="shared" si="34"/>
        <v>5.8583333333333334E-3</v>
      </c>
    </row>
    <row r="468" spans="1:7" x14ac:dyDescent="0.25">
      <c r="A468" s="28">
        <v>38946</v>
      </c>
      <c r="B468" s="29">
        <v>7.03</v>
      </c>
      <c r="C468" s="19">
        <f t="shared" ref="C468:C531" si="36">MONTH(A468)</f>
        <v>8</v>
      </c>
      <c r="D468" s="19">
        <f t="shared" ref="D468:D531" si="37">YEAR(A468)</f>
        <v>2006</v>
      </c>
      <c r="E468" s="19">
        <f t="shared" ref="E468:E531" si="38">IF(C468=C469,0,1)</f>
        <v>0</v>
      </c>
      <c r="F468" s="19" t="b">
        <f t="shared" si="35"/>
        <v>0</v>
      </c>
      <c r="G468" s="19">
        <f t="shared" ref="G468:G531" si="39">B468/100/12</f>
        <v>5.8583333333333334E-3</v>
      </c>
    </row>
    <row r="469" spans="1:7" x14ac:dyDescent="0.25">
      <c r="A469" s="28">
        <v>38953</v>
      </c>
      <c r="B469" s="29">
        <v>7.03</v>
      </c>
      <c r="C469" s="19">
        <f t="shared" si="36"/>
        <v>8</v>
      </c>
      <c r="D469" s="19">
        <f t="shared" si="37"/>
        <v>2006</v>
      </c>
      <c r="E469" s="19">
        <f t="shared" si="38"/>
        <v>0</v>
      </c>
      <c r="F469" s="19" t="b">
        <f t="shared" si="35"/>
        <v>0</v>
      </c>
      <c r="G469" s="19">
        <f t="shared" si="39"/>
        <v>5.8583333333333334E-3</v>
      </c>
    </row>
    <row r="470" spans="1:7" x14ac:dyDescent="0.25">
      <c r="A470" s="28">
        <v>38960</v>
      </c>
      <c r="B470" s="29">
        <v>7.02</v>
      </c>
      <c r="C470" s="19">
        <f t="shared" si="36"/>
        <v>8</v>
      </c>
      <c r="D470" s="19">
        <f t="shared" si="37"/>
        <v>2006</v>
      </c>
      <c r="E470" s="19">
        <f t="shared" si="38"/>
        <v>1</v>
      </c>
      <c r="F470" s="19" t="str">
        <f t="shared" si="35"/>
        <v>20068</v>
      </c>
      <c r="G470" s="19">
        <f t="shared" si="39"/>
        <v>5.8500000000000002E-3</v>
      </c>
    </row>
    <row r="471" spans="1:7" x14ac:dyDescent="0.25">
      <c r="A471" s="28">
        <v>38967</v>
      </c>
      <c r="B471" s="29">
        <v>7.04</v>
      </c>
      <c r="C471" s="19">
        <f t="shared" si="36"/>
        <v>9</v>
      </c>
      <c r="D471" s="19">
        <f t="shared" si="37"/>
        <v>2006</v>
      </c>
      <c r="E471" s="19">
        <f t="shared" si="38"/>
        <v>0</v>
      </c>
      <c r="F471" s="19" t="b">
        <f t="shared" ref="F471:F534" si="40">IF(E471=1,D471&amp;C471)</f>
        <v>0</v>
      </c>
      <c r="G471" s="19">
        <f t="shared" si="39"/>
        <v>5.8666666666666667E-3</v>
      </c>
    </row>
    <row r="472" spans="1:7" x14ac:dyDescent="0.25">
      <c r="A472" s="28">
        <v>38974</v>
      </c>
      <c r="B472" s="29">
        <v>7.08</v>
      </c>
      <c r="C472" s="19">
        <f t="shared" si="36"/>
        <v>9</v>
      </c>
      <c r="D472" s="19">
        <f t="shared" si="37"/>
        <v>2006</v>
      </c>
      <c r="E472" s="19">
        <f t="shared" si="38"/>
        <v>0</v>
      </c>
      <c r="F472" s="19" t="b">
        <f t="shared" si="40"/>
        <v>0</v>
      </c>
      <c r="G472" s="19">
        <f t="shared" si="39"/>
        <v>5.8999999999999999E-3</v>
      </c>
    </row>
    <row r="473" spans="1:7" x14ac:dyDescent="0.25">
      <c r="A473" s="28">
        <v>38981</v>
      </c>
      <c r="B473" s="29">
        <v>7.05</v>
      </c>
      <c r="C473" s="19">
        <f t="shared" si="36"/>
        <v>9</v>
      </c>
      <c r="D473" s="19">
        <f t="shared" si="37"/>
        <v>2006</v>
      </c>
      <c r="E473" s="19">
        <f t="shared" si="38"/>
        <v>0</v>
      </c>
      <c r="F473" s="19" t="b">
        <f t="shared" si="40"/>
        <v>0</v>
      </c>
      <c r="G473" s="19">
        <f t="shared" si="39"/>
        <v>5.8749999999999991E-3</v>
      </c>
    </row>
    <row r="474" spans="1:7" x14ac:dyDescent="0.25">
      <c r="A474" s="28">
        <v>38988</v>
      </c>
      <c r="B474" s="29">
        <v>7.05</v>
      </c>
      <c r="C474" s="19">
        <f t="shared" si="36"/>
        <v>9</v>
      </c>
      <c r="D474" s="19">
        <f t="shared" si="37"/>
        <v>2006</v>
      </c>
      <c r="E474" s="19">
        <f t="shared" si="38"/>
        <v>1</v>
      </c>
      <c r="F474" s="19" t="str">
        <f t="shared" si="40"/>
        <v>20069</v>
      </c>
      <c r="G474" s="19">
        <f t="shared" si="39"/>
        <v>5.8749999999999991E-3</v>
      </c>
    </row>
    <row r="475" spans="1:7" x14ac:dyDescent="0.25">
      <c r="A475" s="28">
        <v>38995</v>
      </c>
      <c r="B475" s="29">
        <v>7.05</v>
      </c>
      <c r="C475" s="19">
        <f t="shared" si="36"/>
        <v>10</v>
      </c>
      <c r="D475" s="19">
        <f t="shared" si="37"/>
        <v>2006</v>
      </c>
      <c r="E475" s="19">
        <f t="shared" si="38"/>
        <v>0</v>
      </c>
      <c r="F475" s="19" t="b">
        <f t="shared" si="40"/>
        <v>0</v>
      </c>
      <c r="G475" s="19">
        <f t="shared" si="39"/>
        <v>5.8749999999999991E-3</v>
      </c>
    </row>
    <row r="476" spans="1:7" x14ac:dyDescent="0.25">
      <c r="A476" s="28">
        <v>39002</v>
      </c>
      <c r="B476" s="29">
        <v>7.06</v>
      </c>
      <c r="C476" s="19">
        <f t="shared" si="36"/>
        <v>10</v>
      </c>
      <c r="D476" s="19">
        <f t="shared" si="37"/>
        <v>2006</v>
      </c>
      <c r="E476" s="19">
        <f t="shared" si="38"/>
        <v>0</v>
      </c>
      <c r="F476" s="19" t="b">
        <f t="shared" si="40"/>
        <v>0</v>
      </c>
      <c r="G476" s="19">
        <f t="shared" si="39"/>
        <v>5.8833333333333333E-3</v>
      </c>
    </row>
    <row r="477" spans="1:7" x14ac:dyDescent="0.25">
      <c r="A477" s="28">
        <v>39009</v>
      </c>
      <c r="B477" s="29">
        <v>7.05</v>
      </c>
      <c r="C477" s="19">
        <f t="shared" si="36"/>
        <v>10</v>
      </c>
      <c r="D477" s="19">
        <f t="shared" si="37"/>
        <v>2006</v>
      </c>
      <c r="E477" s="19">
        <f t="shared" si="38"/>
        <v>0</v>
      </c>
      <c r="F477" s="19" t="b">
        <f t="shared" si="40"/>
        <v>0</v>
      </c>
      <c r="G477" s="19">
        <f t="shared" si="39"/>
        <v>5.8749999999999991E-3</v>
      </c>
    </row>
    <row r="478" spans="1:7" x14ac:dyDescent="0.25">
      <c r="A478" s="28">
        <v>39016</v>
      </c>
      <c r="B478" s="29">
        <v>7.04</v>
      </c>
      <c r="C478" s="19">
        <f t="shared" si="36"/>
        <v>10</v>
      </c>
      <c r="D478" s="19">
        <f t="shared" si="37"/>
        <v>2006</v>
      </c>
      <c r="E478" s="19">
        <f t="shared" si="38"/>
        <v>1</v>
      </c>
      <c r="F478" s="19" t="str">
        <f t="shared" si="40"/>
        <v>200610</v>
      </c>
      <c r="G478" s="19">
        <f t="shared" si="39"/>
        <v>5.8666666666666667E-3</v>
      </c>
    </row>
    <row r="479" spans="1:7" x14ac:dyDescent="0.25">
      <c r="A479" s="28">
        <v>39022</v>
      </c>
      <c r="B479" s="29">
        <v>7.04</v>
      </c>
      <c r="C479" s="19">
        <f t="shared" si="36"/>
        <v>11</v>
      </c>
      <c r="D479" s="19">
        <f t="shared" si="37"/>
        <v>2006</v>
      </c>
      <c r="E479" s="19">
        <f t="shared" si="38"/>
        <v>0</v>
      </c>
      <c r="F479" s="19" t="b">
        <f t="shared" si="40"/>
        <v>0</v>
      </c>
      <c r="G479" s="19">
        <f t="shared" si="39"/>
        <v>5.8666666666666667E-3</v>
      </c>
    </row>
    <row r="480" spans="1:7" x14ac:dyDescent="0.25">
      <c r="A480" s="28">
        <v>39030</v>
      </c>
      <c r="B480" s="29">
        <v>7.04</v>
      </c>
      <c r="C480" s="19">
        <f t="shared" si="36"/>
        <v>11</v>
      </c>
      <c r="D480" s="19">
        <f t="shared" si="37"/>
        <v>2006</v>
      </c>
      <c r="E480" s="19">
        <f t="shared" si="38"/>
        <v>0</v>
      </c>
      <c r="F480" s="19" t="b">
        <f t="shared" si="40"/>
        <v>0</v>
      </c>
      <c r="G480" s="19">
        <f t="shared" si="39"/>
        <v>5.8666666666666667E-3</v>
      </c>
    </row>
    <row r="481" spans="1:7" x14ac:dyDescent="0.25">
      <c r="A481" s="28">
        <v>39037</v>
      </c>
      <c r="B481" s="29">
        <v>7.04</v>
      </c>
      <c r="C481" s="19">
        <f t="shared" si="36"/>
        <v>11</v>
      </c>
      <c r="D481" s="19">
        <f t="shared" si="37"/>
        <v>2006</v>
      </c>
      <c r="E481" s="19">
        <f t="shared" si="38"/>
        <v>0</v>
      </c>
      <c r="F481" s="19" t="b">
        <f t="shared" si="40"/>
        <v>0</v>
      </c>
      <c r="G481" s="19">
        <f t="shared" si="39"/>
        <v>5.8666666666666667E-3</v>
      </c>
    </row>
    <row r="482" spans="1:7" x14ac:dyDescent="0.25">
      <c r="A482" s="28">
        <v>39044</v>
      </c>
      <c r="B482" s="29">
        <v>7.04</v>
      </c>
      <c r="C482" s="19">
        <f t="shared" si="36"/>
        <v>11</v>
      </c>
      <c r="D482" s="19">
        <f t="shared" si="37"/>
        <v>2006</v>
      </c>
      <c r="E482" s="19">
        <f t="shared" si="38"/>
        <v>0</v>
      </c>
      <c r="F482" s="19" t="b">
        <f t="shared" si="40"/>
        <v>0</v>
      </c>
      <c r="G482" s="19">
        <f t="shared" si="39"/>
        <v>5.8666666666666667E-3</v>
      </c>
    </row>
    <row r="483" spans="1:7" x14ac:dyDescent="0.25">
      <c r="A483" s="28">
        <v>39051</v>
      </c>
      <c r="B483" s="29">
        <v>7.05</v>
      </c>
      <c r="C483" s="19">
        <f t="shared" si="36"/>
        <v>11</v>
      </c>
      <c r="D483" s="19">
        <f t="shared" si="37"/>
        <v>2006</v>
      </c>
      <c r="E483" s="19">
        <f t="shared" si="38"/>
        <v>1</v>
      </c>
      <c r="F483" s="19" t="str">
        <f t="shared" si="40"/>
        <v>200611</v>
      </c>
      <c r="G483" s="19">
        <f t="shared" si="39"/>
        <v>5.8749999999999991E-3</v>
      </c>
    </row>
    <row r="484" spans="1:7" x14ac:dyDescent="0.25">
      <c r="A484" s="28">
        <v>39058</v>
      </c>
      <c r="B484" s="29">
        <v>7.04</v>
      </c>
      <c r="C484" s="19">
        <f t="shared" si="36"/>
        <v>12</v>
      </c>
      <c r="D484" s="19">
        <f t="shared" si="37"/>
        <v>2006</v>
      </c>
      <c r="E484" s="19">
        <f t="shared" si="38"/>
        <v>0</v>
      </c>
      <c r="F484" s="19" t="b">
        <f t="shared" si="40"/>
        <v>0</v>
      </c>
      <c r="G484" s="19">
        <f t="shared" si="39"/>
        <v>5.8666666666666667E-3</v>
      </c>
    </row>
    <row r="485" spans="1:7" x14ac:dyDescent="0.25">
      <c r="A485" s="28">
        <v>39065</v>
      </c>
      <c r="B485" s="29">
        <v>7.03</v>
      </c>
      <c r="C485" s="19">
        <f t="shared" si="36"/>
        <v>12</v>
      </c>
      <c r="D485" s="19">
        <f t="shared" si="37"/>
        <v>2006</v>
      </c>
      <c r="E485" s="19">
        <f t="shared" si="38"/>
        <v>0</v>
      </c>
      <c r="F485" s="19" t="b">
        <f t="shared" si="40"/>
        <v>0</v>
      </c>
      <c r="G485" s="19">
        <f t="shared" si="39"/>
        <v>5.8583333333333334E-3</v>
      </c>
    </row>
    <row r="486" spans="1:7" x14ac:dyDescent="0.25">
      <c r="A486" s="28">
        <v>39072</v>
      </c>
      <c r="B486" s="29">
        <v>7.05</v>
      </c>
      <c r="C486" s="19">
        <f t="shared" si="36"/>
        <v>12</v>
      </c>
      <c r="D486" s="19">
        <f t="shared" si="37"/>
        <v>2006</v>
      </c>
      <c r="E486" s="19">
        <f t="shared" si="38"/>
        <v>0</v>
      </c>
      <c r="F486" s="19" t="b">
        <f t="shared" si="40"/>
        <v>0</v>
      </c>
      <c r="G486" s="19">
        <f t="shared" si="39"/>
        <v>5.8749999999999991E-3</v>
      </c>
    </row>
    <row r="487" spans="1:7" x14ac:dyDescent="0.25">
      <c r="A487" s="28">
        <v>39079</v>
      </c>
      <c r="B487" s="29">
        <v>7.02</v>
      </c>
      <c r="C487" s="19">
        <f t="shared" si="36"/>
        <v>12</v>
      </c>
      <c r="D487" s="19">
        <f t="shared" si="37"/>
        <v>2006</v>
      </c>
      <c r="E487" s="19">
        <f t="shared" si="38"/>
        <v>1</v>
      </c>
      <c r="F487" s="19" t="str">
        <f t="shared" si="40"/>
        <v>200612</v>
      </c>
      <c r="G487" s="19">
        <f t="shared" si="39"/>
        <v>5.8500000000000002E-3</v>
      </c>
    </row>
    <row r="488" spans="1:7" x14ac:dyDescent="0.25">
      <c r="A488" s="28">
        <v>39086</v>
      </c>
      <c r="B488" s="29">
        <v>7.01</v>
      </c>
      <c r="C488" s="19">
        <f t="shared" si="36"/>
        <v>1</v>
      </c>
      <c r="D488" s="19">
        <f t="shared" si="37"/>
        <v>2007</v>
      </c>
      <c r="E488" s="19">
        <f t="shared" si="38"/>
        <v>0</v>
      </c>
      <c r="F488" s="19" t="b">
        <f t="shared" si="40"/>
        <v>0</v>
      </c>
      <c r="G488" s="19">
        <f t="shared" si="39"/>
        <v>5.841666666666666E-3</v>
      </c>
    </row>
    <row r="489" spans="1:7" x14ac:dyDescent="0.25">
      <c r="A489" s="28">
        <v>39093</v>
      </c>
      <c r="B489" s="29">
        <v>7.02</v>
      </c>
      <c r="C489" s="19">
        <f t="shared" si="36"/>
        <v>1</v>
      </c>
      <c r="D489" s="19">
        <f t="shared" si="37"/>
        <v>2007</v>
      </c>
      <c r="E489" s="19">
        <f t="shared" si="38"/>
        <v>0</v>
      </c>
      <c r="F489" s="19" t="b">
        <f t="shared" si="40"/>
        <v>0</v>
      </c>
      <c r="G489" s="19">
        <f t="shared" si="39"/>
        <v>5.8500000000000002E-3</v>
      </c>
    </row>
    <row r="490" spans="1:7" x14ac:dyDescent="0.25">
      <c r="A490" s="28">
        <v>39100</v>
      </c>
      <c r="B490" s="29">
        <v>7.05</v>
      </c>
      <c r="C490" s="19">
        <f t="shared" si="36"/>
        <v>1</v>
      </c>
      <c r="D490" s="19">
        <f t="shared" si="37"/>
        <v>2007</v>
      </c>
      <c r="E490" s="19">
        <f t="shared" si="38"/>
        <v>0</v>
      </c>
      <c r="F490" s="19" t="b">
        <f t="shared" si="40"/>
        <v>0</v>
      </c>
      <c r="G490" s="19">
        <f t="shared" si="39"/>
        <v>5.8749999999999991E-3</v>
      </c>
    </row>
    <row r="491" spans="1:7" x14ac:dyDescent="0.25">
      <c r="A491" s="28">
        <v>39107</v>
      </c>
      <c r="B491" s="29">
        <v>7.06</v>
      </c>
      <c r="C491" s="19">
        <f t="shared" si="36"/>
        <v>1</v>
      </c>
      <c r="D491" s="19">
        <f t="shared" si="37"/>
        <v>2007</v>
      </c>
      <c r="E491" s="19">
        <f t="shared" si="38"/>
        <v>1</v>
      </c>
      <c r="F491" s="19" t="str">
        <f t="shared" si="40"/>
        <v>20071</v>
      </c>
      <c r="G491" s="19">
        <f t="shared" si="39"/>
        <v>5.8833333333333333E-3</v>
      </c>
    </row>
    <row r="492" spans="1:7" x14ac:dyDescent="0.25">
      <c r="A492" s="28">
        <v>39114</v>
      </c>
      <c r="B492" s="29">
        <v>7.05</v>
      </c>
      <c r="C492" s="19">
        <f t="shared" si="36"/>
        <v>2</v>
      </c>
      <c r="D492" s="19">
        <f t="shared" si="37"/>
        <v>2007</v>
      </c>
      <c r="E492" s="19">
        <f t="shared" si="38"/>
        <v>0</v>
      </c>
      <c r="F492" s="19" t="b">
        <f t="shared" si="40"/>
        <v>0</v>
      </c>
      <c r="G492" s="19">
        <f t="shared" si="39"/>
        <v>5.8749999999999991E-3</v>
      </c>
    </row>
    <row r="493" spans="1:7" x14ac:dyDescent="0.25">
      <c r="A493" s="28">
        <v>39121</v>
      </c>
      <c r="B493" s="29">
        <v>7.05</v>
      </c>
      <c r="C493" s="19">
        <f t="shared" si="36"/>
        <v>2</v>
      </c>
      <c r="D493" s="19">
        <f t="shared" si="37"/>
        <v>2007</v>
      </c>
      <c r="E493" s="19">
        <f t="shared" si="38"/>
        <v>0</v>
      </c>
      <c r="F493" s="19" t="b">
        <f t="shared" si="40"/>
        <v>0</v>
      </c>
      <c r="G493" s="19">
        <f t="shared" si="39"/>
        <v>5.8749999999999991E-3</v>
      </c>
    </row>
    <row r="494" spans="1:7" x14ac:dyDescent="0.25">
      <c r="A494" s="28">
        <v>39128</v>
      </c>
      <c r="B494" s="29">
        <v>7.03</v>
      </c>
      <c r="C494" s="19">
        <f t="shared" si="36"/>
        <v>2</v>
      </c>
      <c r="D494" s="19">
        <f t="shared" si="37"/>
        <v>2007</v>
      </c>
      <c r="E494" s="19">
        <f t="shared" si="38"/>
        <v>0</v>
      </c>
      <c r="F494" s="19" t="b">
        <f t="shared" si="40"/>
        <v>0</v>
      </c>
      <c r="G494" s="19">
        <f t="shared" si="39"/>
        <v>5.8583333333333334E-3</v>
      </c>
    </row>
    <row r="495" spans="1:7" x14ac:dyDescent="0.25">
      <c r="A495" s="28">
        <v>39135</v>
      </c>
      <c r="B495" s="29">
        <v>7.03</v>
      </c>
      <c r="C495" s="19">
        <f t="shared" si="36"/>
        <v>2</v>
      </c>
      <c r="D495" s="19">
        <f t="shared" si="37"/>
        <v>2007</v>
      </c>
      <c r="E495" s="19">
        <f t="shared" si="38"/>
        <v>1</v>
      </c>
      <c r="F495" s="19" t="str">
        <f t="shared" si="40"/>
        <v>20072</v>
      </c>
      <c r="G495" s="19">
        <f t="shared" si="39"/>
        <v>5.8583333333333334E-3</v>
      </c>
    </row>
    <row r="496" spans="1:7" x14ac:dyDescent="0.25">
      <c r="A496" s="28">
        <v>39142</v>
      </c>
      <c r="B496" s="29">
        <v>7.05</v>
      </c>
      <c r="C496" s="19">
        <f t="shared" si="36"/>
        <v>3</v>
      </c>
      <c r="D496" s="19">
        <f t="shared" si="37"/>
        <v>2007</v>
      </c>
      <c r="E496" s="19">
        <f t="shared" si="38"/>
        <v>0</v>
      </c>
      <c r="F496" s="19" t="b">
        <f t="shared" si="40"/>
        <v>0</v>
      </c>
      <c r="G496" s="19">
        <f t="shared" si="39"/>
        <v>5.8749999999999991E-3</v>
      </c>
    </row>
    <row r="497" spans="1:7" x14ac:dyDescent="0.25">
      <c r="A497" s="28">
        <v>39149</v>
      </c>
      <c r="B497" s="29">
        <v>7.05</v>
      </c>
      <c r="C497" s="19">
        <f t="shared" si="36"/>
        <v>3</v>
      </c>
      <c r="D497" s="19">
        <f t="shared" si="37"/>
        <v>2007</v>
      </c>
      <c r="E497" s="19">
        <f t="shared" si="38"/>
        <v>0</v>
      </c>
      <c r="F497" s="19" t="b">
        <f t="shared" si="40"/>
        <v>0</v>
      </c>
      <c r="G497" s="19">
        <f t="shared" si="39"/>
        <v>5.8749999999999991E-3</v>
      </c>
    </row>
    <row r="498" spans="1:7" x14ac:dyDescent="0.25">
      <c r="A498" s="28">
        <v>39156</v>
      </c>
      <c r="B498" s="29">
        <v>7.05</v>
      </c>
      <c r="C498" s="19">
        <f t="shared" si="36"/>
        <v>3</v>
      </c>
      <c r="D498" s="19">
        <f t="shared" si="37"/>
        <v>2007</v>
      </c>
      <c r="E498" s="19">
        <f t="shared" si="38"/>
        <v>0</v>
      </c>
      <c r="F498" s="19" t="b">
        <f t="shared" si="40"/>
        <v>0</v>
      </c>
      <c r="G498" s="19">
        <f t="shared" si="39"/>
        <v>5.8749999999999991E-3</v>
      </c>
    </row>
    <row r="499" spans="1:7" x14ac:dyDescent="0.25">
      <c r="A499" s="28">
        <v>39163</v>
      </c>
      <c r="B499" s="29">
        <v>7.04</v>
      </c>
      <c r="C499" s="19">
        <f t="shared" si="36"/>
        <v>3</v>
      </c>
      <c r="D499" s="19">
        <f t="shared" si="37"/>
        <v>2007</v>
      </c>
      <c r="E499" s="19">
        <f t="shared" si="38"/>
        <v>0</v>
      </c>
      <c r="F499" s="19" t="b">
        <f t="shared" si="40"/>
        <v>0</v>
      </c>
      <c r="G499" s="19">
        <f t="shared" si="39"/>
        <v>5.8666666666666667E-3</v>
      </c>
    </row>
    <row r="500" spans="1:7" x14ac:dyDescent="0.25">
      <c r="A500" s="28">
        <v>39170</v>
      </c>
      <c r="B500" s="29">
        <v>7.03</v>
      </c>
      <c r="C500" s="19">
        <f t="shared" si="36"/>
        <v>3</v>
      </c>
      <c r="D500" s="19">
        <f t="shared" si="37"/>
        <v>2007</v>
      </c>
      <c r="E500" s="19">
        <f t="shared" si="38"/>
        <v>1</v>
      </c>
      <c r="F500" s="19" t="str">
        <f t="shared" si="40"/>
        <v>20073</v>
      </c>
      <c r="G500" s="19">
        <f t="shared" si="39"/>
        <v>5.8583333333333334E-3</v>
      </c>
    </row>
    <row r="501" spans="1:7" x14ac:dyDescent="0.25">
      <c r="A501" s="28">
        <v>39176</v>
      </c>
      <c r="B501" s="29">
        <v>7.02</v>
      </c>
      <c r="C501" s="19">
        <f t="shared" si="36"/>
        <v>4</v>
      </c>
      <c r="D501" s="19">
        <f t="shared" si="37"/>
        <v>2007</v>
      </c>
      <c r="E501" s="19">
        <f t="shared" si="38"/>
        <v>0</v>
      </c>
      <c r="F501" s="19" t="b">
        <f t="shared" si="40"/>
        <v>0</v>
      </c>
      <c r="G501" s="19">
        <f t="shared" si="39"/>
        <v>5.8500000000000002E-3</v>
      </c>
    </row>
    <row r="502" spans="1:7" x14ac:dyDescent="0.25">
      <c r="A502" s="28">
        <v>39184</v>
      </c>
      <c r="B502" s="29">
        <v>7</v>
      </c>
      <c r="C502" s="19">
        <f t="shared" si="36"/>
        <v>4</v>
      </c>
      <c r="D502" s="19">
        <f t="shared" si="37"/>
        <v>2007</v>
      </c>
      <c r="E502" s="19">
        <f t="shared" si="38"/>
        <v>0</v>
      </c>
      <c r="F502" s="19" t="b">
        <f t="shared" si="40"/>
        <v>0</v>
      </c>
      <c r="G502" s="19">
        <f t="shared" si="39"/>
        <v>5.8333333333333336E-3</v>
      </c>
    </row>
    <row r="503" spans="1:7" x14ac:dyDescent="0.25">
      <c r="A503" s="28">
        <v>39191</v>
      </c>
      <c r="B503" s="29">
        <v>7</v>
      </c>
      <c r="C503" s="19">
        <f t="shared" si="36"/>
        <v>4</v>
      </c>
      <c r="D503" s="19">
        <f t="shared" si="37"/>
        <v>2007</v>
      </c>
      <c r="E503" s="19">
        <f t="shared" si="38"/>
        <v>0</v>
      </c>
      <c r="F503" s="19" t="b">
        <f t="shared" si="40"/>
        <v>0</v>
      </c>
      <c r="G503" s="19">
        <f t="shared" si="39"/>
        <v>5.8333333333333336E-3</v>
      </c>
    </row>
    <row r="504" spans="1:7" x14ac:dyDescent="0.25">
      <c r="A504" s="28">
        <v>39198</v>
      </c>
      <c r="B504" s="29">
        <v>7</v>
      </c>
      <c r="C504" s="19">
        <f t="shared" si="36"/>
        <v>4</v>
      </c>
      <c r="D504" s="19">
        <f t="shared" si="37"/>
        <v>2007</v>
      </c>
      <c r="E504" s="19">
        <f t="shared" si="38"/>
        <v>1</v>
      </c>
      <c r="F504" s="19" t="str">
        <f t="shared" si="40"/>
        <v>20074</v>
      </c>
      <c r="G504" s="19">
        <f t="shared" si="39"/>
        <v>5.8333333333333336E-3</v>
      </c>
    </row>
    <row r="505" spans="1:7" x14ac:dyDescent="0.25">
      <c r="A505" s="28">
        <v>39205</v>
      </c>
      <c r="B505" s="29">
        <v>7.25</v>
      </c>
      <c r="C505" s="19">
        <f t="shared" si="36"/>
        <v>5</v>
      </c>
      <c r="D505" s="19">
        <f t="shared" si="37"/>
        <v>2007</v>
      </c>
      <c r="E505" s="19">
        <f t="shared" si="38"/>
        <v>0</v>
      </c>
      <c r="F505" s="19" t="b">
        <f t="shared" si="40"/>
        <v>0</v>
      </c>
      <c r="G505" s="19">
        <f t="shared" si="39"/>
        <v>6.0416666666666665E-3</v>
      </c>
    </row>
    <row r="506" spans="1:7" x14ac:dyDescent="0.25">
      <c r="A506" s="28">
        <v>39212</v>
      </c>
      <c r="B506" s="29">
        <v>7.24</v>
      </c>
      <c r="C506" s="19">
        <f t="shared" si="36"/>
        <v>5</v>
      </c>
      <c r="D506" s="19">
        <f t="shared" si="37"/>
        <v>2007</v>
      </c>
      <c r="E506" s="19">
        <f t="shared" si="38"/>
        <v>0</v>
      </c>
      <c r="F506" s="19" t="b">
        <f t="shared" si="40"/>
        <v>0</v>
      </c>
      <c r="G506" s="19">
        <f t="shared" si="39"/>
        <v>6.0333333333333341E-3</v>
      </c>
    </row>
    <row r="507" spans="1:7" x14ac:dyDescent="0.25">
      <c r="A507" s="28">
        <v>39219</v>
      </c>
      <c r="B507" s="29">
        <v>7.23</v>
      </c>
      <c r="C507" s="19">
        <f t="shared" si="36"/>
        <v>5</v>
      </c>
      <c r="D507" s="19">
        <f t="shared" si="37"/>
        <v>2007</v>
      </c>
      <c r="E507" s="19">
        <f t="shared" si="38"/>
        <v>0</v>
      </c>
      <c r="F507" s="19" t="b">
        <f t="shared" si="40"/>
        <v>0</v>
      </c>
      <c r="G507" s="19">
        <f t="shared" si="39"/>
        <v>6.025E-3</v>
      </c>
    </row>
    <row r="508" spans="1:7" x14ac:dyDescent="0.25">
      <c r="A508" s="28">
        <v>39226</v>
      </c>
      <c r="B508" s="29">
        <v>7.24</v>
      </c>
      <c r="C508" s="19">
        <f t="shared" si="36"/>
        <v>5</v>
      </c>
      <c r="D508" s="19">
        <f t="shared" si="37"/>
        <v>2007</v>
      </c>
      <c r="E508" s="19">
        <f t="shared" si="38"/>
        <v>0</v>
      </c>
      <c r="F508" s="19" t="b">
        <f t="shared" si="40"/>
        <v>0</v>
      </c>
      <c r="G508" s="19">
        <f t="shared" si="39"/>
        <v>6.0333333333333341E-3</v>
      </c>
    </row>
    <row r="509" spans="1:7" x14ac:dyDescent="0.25">
      <c r="A509" s="28">
        <v>39233</v>
      </c>
      <c r="B509" s="29">
        <v>7.22</v>
      </c>
      <c r="C509" s="19">
        <f t="shared" si="36"/>
        <v>5</v>
      </c>
      <c r="D509" s="19">
        <f t="shared" si="37"/>
        <v>2007</v>
      </c>
      <c r="E509" s="19">
        <f t="shared" si="38"/>
        <v>1</v>
      </c>
      <c r="F509" s="19" t="str">
        <f t="shared" si="40"/>
        <v>20075</v>
      </c>
      <c r="G509" s="19">
        <f t="shared" si="39"/>
        <v>6.0166666666666667E-3</v>
      </c>
    </row>
    <row r="510" spans="1:7" x14ac:dyDescent="0.25">
      <c r="A510" s="28">
        <v>39240</v>
      </c>
      <c r="B510" s="29">
        <v>7.21</v>
      </c>
      <c r="C510" s="19">
        <f t="shared" si="36"/>
        <v>6</v>
      </c>
      <c r="D510" s="19">
        <f t="shared" si="37"/>
        <v>2007</v>
      </c>
      <c r="E510" s="19">
        <f t="shared" si="38"/>
        <v>0</v>
      </c>
      <c r="F510" s="19" t="b">
        <f t="shared" si="40"/>
        <v>0</v>
      </c>
      <c r="G510" s="19">
        <f t="shared" si="39"/>
        <v>6.0083333333333334E-3</v>
      </c>
    </row>
    <row r="511" spans="1:7" x14ac:dyDescent="0.25">
      <c r="A511" s="28">
        <v>39247</v>
      </c>
      <c r="B511" s="29">
        <v>7.2</v>
      </c>
      <c r="C511" s="19">
        <f t="shared" si="36"/>
        <v>6</v>
      </c>
      <c r="D511" s="19">
        <f t="shared" si="37"/>
        <v>2007</v>
      </c>
      <c r="E511" s="19">
        <f t="shared" si="38"/>
        <v>0</v>
      </c>
      <c r="F511" s="19" t="b">
        <f t="shared" si="40"/>
        <v>0</v>
      </c>
      <c r="G511" s="19">
        <f t="shared" si="39"/>
        <v>6.000000000000001E-3</v>
      </c>
    </row>
    <row r="512" spans="1:7" x14ac:dyDescent="0.25">
      <c r="A512" s="28">
        <v>39254</v>
      </c>
      <c r="B512" s="29">
        <v>7.18</v>
      </c>
      <c r="C512" s="19">
        <f t="shared" si="36"/>
        <v>6</v>
      </c>
      <c r="D512" s="19">
        <f t="shared" si="37"/>
        <v>2007</v>
      </c>
      <c r="E512" s="19">
        <f t="shared" si="38"/>
        <v>0</v>
      </c>
      <c r="F512" s="19" t="b">
        <f t="shared" si="40"/>
        <v>0</v>
      </c>
      <c r="G512" s="19">
        <f t="shared" si="39"/>
        <v>5.9833333333333336E-3</v>
      </c>
    </row>
    <row r="513" spans="1:7" x14ac:dyDescent="0.25">
      <c r="A513" s="28">
        <v>39261</v>
      </c>
      <c r="B513" s="29">
        <v>7.19</v>
      </c>
      <c r="C513" s="19">
        <f t="shared" si="36"/>
        <v>6</v>
      </c>
      <c r="D513" s="19">
        <f t="shared" si="37"/>
        <v>2007</v>
      </c>
      <c r="E513" s="19">
        <f t="shared" si="38"/>
        <v>1</v>
      </c>
      <c r="F513" s="19" t="str">
        <f t="shared" si="40"/>
        <v>20076</v>
      </c>
      <c r="G513" s="19">
        <f t="shared" si="39"/>
        <v>5.9916666666666668E-3</v>
      </c>
    </row>
    <row r="514" spans="1:7" x14ac:dyDescent="0.25">
      <c r="A514" s="28">
        <v>39268</v>
      </c>
      <c r="B514" s="29">
        <v>7.18</v>
      </c>
      <c r="C514" s="19">
        <f t="shared" si="36"/>
        <v>7</v>
      </c>
      <c r="D514" s="19">
        <f t="shared" si="37"/>
        <v>2007</v>
      </c>
      <c r="E514" s="19">
        <f t="shared" si="38"/>
        <v>0</v>
      </c>
      <c r="F514" s="19" t="b">
        <f t="shared" si="40"/>
        <v>0</v>
      </c>
      <c r="G514" s="19">
        <f t="shared" si="39"/>
        <v>5.9833333333333336E-3</v>
      </c>
    </row>
    <row r="515" spans="1:7" x14ac:dyDescent="0.25">
      <c r="A515" s="28">
        <v>39275</v>
      </c>
      <c r="B515" s="29">
        <v>7.18</v>
      </c>
      <c r="C515" s="19">
        <f t="shared" si="36"/>
        <v>7</v>
      </c>
      <c r="D515" s="19">
        <f t="shared" si="37"/>
        <v>2007</v>
      </c>
      <c r="E515" s="19">
        <f t="shared" si="38"/>
        <v>0</v>
      </c>
      <c r="F515" s="19" t="b">
        <f t="shared" si="40"/>
        <v>0</v>
      </c>
      <c r="G515" s="19">
        <f t="shared" si="39"/>
        <v>5.9833333333333336E-3</v>
      </c>
    </row>
    <row r="516" spans="1:7" x14ac:dyDescent="0.25">
      <c r="A516" s="28">
        <v>39282</v>
      </c>
      <c r="B516" s="29">
        <v>7.19</v>
      </c>
      <c r="C516" s="19">
        <f t="shared" si="36"/>
        <v>7</v>
      </c>
      <c r="D516" s="19">
        <f t="shared" si="37"/>
        <v>2007</v>
      </c>
      <c r="E516" s="19">
        <f t="shared" si="38"/>
        <v>0</v>
      </c>
      <c r="F516" s="19" t="b">
        <f t="shared" si="40"/>
        <v>0</v>
      </c>
      <c r="G516" s="19">
        <f t="shared" si="39"/>
        <v>5.9916666666666668E-3</v>
      </c>
    </row>
    <row r="517" spans="1:7" x14ac:dyDescent="0.25">
      <c r="A517" s="28">
        <v>39289</v>
      </c>
      <c r="B517" s="29">
        <v>7.19</v>
      </c>
      <c r="C517" s="19">
        <f t="shared" si="36"/>
        <v>7</v>
      </c>
      <c r="D517" s="19">
        <f t="shared" si="37"/>
        <v>2007</v>
      </c>
      <c r="E517" s="19">
        <f t="shared" si="38"/>
        <v>1</v>
      </c>
      <c r="F517" s="19" t="str">
        <f t="shared" si="40"/>
        <v>20077</v>
      </c>
      <c r="G517" s="19">
        <f t="shared" si="39"/>
        <v>5.9916666666666668E-3</v>
      </c>
    </row>
    <row r="518" spans="1:7" x14ac:dyDescent="0.25">
      <c r="A518" s="28">
        <v>39296</v>
      </c>
      <c r="B518" s="29">
        <v>7.19</v>
      </c>
      <c r="C518" s="19">
        <f t="shared" si="36"/>
        <v>8</v>
      </c>
      <c r="D518" s="19">
        <f t="shared" si="37"/>
        <v>2007</v>
      </c>
      <c r="E518" s="19">
        <f t="shared" si="38"/>
        <v>0</v>
      </c>
      <c r="F518" s="19" t="b">
        <f t="shared" si="40"/>
        <v>0</v>
      </c>
      <c r="G518" s="19">
        <f t="shared" si="39"/>
        <v>5.9916666666666668E-3</v>
      </c>
    </row>
    <row r="519" spans="1:7" x14ac:dyDescent="0.25">
      <c r="A519" s="28">
        <v>39303</v>
      </c>
      <c r="B519" s="29">
        <v>7.19</v>
      </c>
      <c r="C519" s="19">
        <f t="shared" si="36"/>
        <v>8</v>
      </c>
      <c r="D519" s="19">
        <f t="shared" si="37"/>
        <v>2007</v>
      </c>
      <c r="E519" s="19">
        <f t="shared" si="38"/>
        <v>0</v>
      </c>
      <c r="F519" s="19" t="b">
        <f t="shared" si="40"/>
        <v>0</v>
      </c>
      <c r="G519" s="19">
        <f t="shared" si="39"/>
        <v>5.9916666666666668E-3</v>
      </c>
    </row>
    <row r="520" spans="1:7" x14ac:dyDescent="0.25">
      <c r="A520" s="28">
        <v>39310</v>
      </c>
      <c r="B520" s="29">
        <v>7.21</v>
      </c>
      <c r="C520" s="19">
        <f t="shared" si="36"/>
        <v>8</v>
      </c>
      <c r="D520" s="19">
        <f t="shared" si="37"/>
        <v>2007</v>
      </c>
      <c r="E520" s="19">
        <f t="shared" si="38"/>
        <v>0</v>
      </c>
      <c r="F520" s="19" t="b">
        <f t="shared" si="40"/>
        <v>0</v>
      </c>
      <c r="G520" s="19">
        <f t="shared" si="39"/>
        <v>6.0083333333333334E-3</v>
      </c>
    </row>
    <row r="521" spans="1:7" x14ac:dyDescent="0.25">
      <c r="A521" s="28">
        <v>39317</v>
      </c>
      <c r="B521" s="29">
        <v>7.2</v>
      </c>
      <c r="C521" s="19">
        <f t="shared" si="36"/>
        <v>8</v>
      </c>
      <c r="D521" s="19">
        <f t="shared" si="37"/>
        <v>2007</v>
      </c>
      <c r="E521" s="19">
        <f t="shared" si="38"/>
        <v>0</v>
      </c>
      <c r="F521" s="19" t="b">
        <f t="shared" si="40"/>
        <v>0</v>
      </c>
      <c r="G521" s="19">
        <f t="shared" si="39"/>
        <v>6.000000000000001E-3</v>
      </c>
    </row>
    <row r="522" spans="1:7" x14ac:dyDescent="0.25">
      <c r="A522" s="28">
        <v>39324</v>
      </c>
      <c r="B522" s="29">
        <v>7.23</v>
      </c>
      <c r="C522" s="19">
        <f t="shared" si="36"/>
        <v>8</v>
      </c>
      <c r="D522" s="19">
        <f t="shared" si="37"/>
        <v>2007</v>
      </c>
      <c r="E522" s="19">
        <f t="shared" si="38"/>
        <v>1</v>
      </c>
      <c r="F522" s="19" t="str">
        <f t="shared" si="40"/>
        <v>20078</v>
      </c>
      <c r="G522" s="19">
        <f t="shared" si="39"/>
        <v>6.025E-3</v>
      </c>
    </row>
    <row r="523" spans="1:7" x14ac:dyDescent="0.25">
      <c r="A523" s="28">
        <v>39331</v>
      </c>
      <c r="B523" s="29">
        <v>7.21</v>
      </c>
      <c r="C523" s="19">
        <f t="shared" si="36"/>
        <v>9</v>
      </c>
      <c r="D523" s="19">
        <f t="shared" si="37"/>
        <v>2007</v>
      </c>
      <c r="E523" s="19">
        <f t="shared" si="38"/>
        <v>0</v>
      </c>
      <c r="F523" s="19" t="b">
        <f t="shared" si="40"/>
        <v>0</v>
      </c>
      <c r="G523" s="19">
        <f t="shared" si="39"/>
        <v>6.0083333333333334E-3</v>
      </c>
    </row>
    <row r="524" spans="1:7" x14ac:dyDescent="0.25">
      <c r="A524" s="28">
        <v>39338</v>
      </c>
      <c r="B524" s="29">
        <v>7.2</v>
      </c>
      <c r="C524" s="19">
        <f t="shared" si="36"/>
        <v>9</v>
      </c>
      <c r="D524" s="19">
        <f t="shared" si="37"/>
        <v>2007</v>
      </c>
      <c r="E524" s="19">
        <f t="shared" si="38"/>
        <v>0</v>
      </c>
      <c r="F524" s="19" t="b">
        <f t="shared" si="40"/>
        <v>0</v>
      </c>
      <c r="G524" s="19">
        <f t="shared" si="39"/>
        <v>6.000000000000001E-3</v>
      </c>
    </row>
    <row r="525" spans="1:7" x14ac:dyDescent="0.25">
      <c r="A525" s="28">
        <v>39345</v>
      </c>
      <c r="B525" s="29">
        <v>7.22</v>
      </c>
      <c r="C525" s="19">
        <f t="shared" si="36"/>
        <v>9</v>
      </c>
      <c r="D525" s="19">
        <f t="shared" si="37"/>
        <v>2007</v>
      </c>
      <c r="E525" s="19">
        <f t="shared" si="38"/>
        <v>0</v>
      </c>
      <c r="F525" s="19" t="b">
        <f t="shared" si="40"/>
        <v>0</v>
      </c>
      <c r="G525" s="19">
        <f t="shared" si="39"/>
        <v>6.0166666666666667E-3</v>
      </c>
    </row>
    <row r="526" spans="1:7" x14ac:dyDescent="0.25">
      <c r="A526" s="28">
        <v>39352</v>
      </c>
      <c r="B526" s="29">
        <v>7.19</v>
      </c>
      <c r="C526" s="19">
        <f t="shared" si="36"/>
        <v>9</v>
      </c>
      <c r="D526" s="19">
        <f t="shared" si="37"/>
        <v>2007</v>
      </c>
      <c r="E526" s="19">
        <f t="shared" si="38"/>
        <v>1</v>
      </c>
      <c r="F526" s="19" t="str">
        <f t="shared" si="40"/>
        <v>20079</v>
      </c>
      <c r="G526" s="19">
        <f t="shared" si="39"/>
        <v>5.9916666666666668E-3</v>
      </c>
    </row>
    <row r="527" spans="1:7" x14ac:dyDescent="0.25">
      <c r="A527" s="28">
        <v>39359</v>
      </c>
      <c r="B527" s="29">
        <v>7.19</v>
      </c>
      <c r="C527" s="19">
        <f t="shared" si="36"/>
        <v>10</v>
      </c>
      <c r="D527" s="19">
        <f t="shared" si="37"/>
        <v>2007</v>
      </c>
      <c r="E527" s="19">
        <f t="shared" si="38"/>
        <v>0</v>
      </c>
      <c r="F527" s="19" t="b">
        <f t="shared" si="40"/>
        <v>0</v>
      </c>
      <c r="G527" s="19">
        <f t="shared" si="39"/>
        <v>5.9916666666666668E-3</v>
      </c>
    </row>
    <row r="528" spans="1:7" x14ac:dyDescent="0.25">
      <c r="A528" s="28">
        <v>39366</v>
      </c>
      <c r="B528" s="29">
        <v>7.21</v>
      </c>
      <c r="C528" s="19">
        <f t="shared" si="36"/>
        <v>10</v>
      </c>
      <c r="D528" s="19">
        <f t="shared" si="37"/>
        <v>2007</v>
      </c>
      <c r="E528" s="19">
        <f t="shared" si="38"/>
        <v>0</v>
      </c>
      <c r="F528" s="19" t="b">
        <f t="shared" si="40"/>
        <v>0</v>
      </c>
      <c r="G528" s="19">
        <f t="shared" si="39"/>
        <v>6.0083333333333334E-3</v>
      </c>
    </row>
    <row r="529" spans="1:7" x14ac:dyDescent="0.25">
      <c r="A529" s="28">
        <v>39373</v>
      </c>
      <c r="B529" s="29">
        <v>7.2</v>
      </c>
      <c r="C529" s="19">
        <f t="shared" si="36"/>
        <v>10</v>
      </c>
      <c r="D529" s="19">
        <f t="shared" si="37"/>
        <v>2007</v>
      </c>
      <c r="E529" s="19">
        <f t="shared" si="38"/>
        <v>0</v>
      </c>
      <c r="F529" s="19" t="b">
        <f t="shared" si="40"/>
        <v>0</v>
      </c>
      <c r="G529" s="19">
        <f t="shared" si="39"/>
        <v>6.000000000000001E-3</v>
      </c>
    </row>
    <row r="530" spans="1:7" x14ac:dyDescent="0.25">
      <c r="A530" s="28">
        <v>39380</v>
      </c>
      <c r="B530" s="29">
        <v>7.2</v>
      </c>
      <c r="C530" s="19">
        <f t="shared" si="36"/>
        <v>10</v>
      </c>
      <c r="D530" s="19">
        <f t="shared" si="37"/>
        <v>2007</v>
      </c>
      <c r="E530" s="19">
        <f t="shared" si="38"/>
        <v>1</v>
      </c>
      <c r="F530" s="19" t="str">
        <f t="shared" si="40"/>
        <v>200710</v>
      </c>
      <c r="G530" s="19">
        <f t="shared" si="39"/>
        <v>6.000000000000001E-3</v>
      </c>
    </row>
    <row r="531" spans="1:7" x14ac:dyDescent="0.25">
      <c r="A531" s="28">
        <v>39387</v>
      </c>
      <c r="B531" s="29">
        <v>7.45</v>
      </c>
      <c r="C531" s="19">
        <f t="shared" si="36"/>
        <v>11</v>
      </c>
      <c r="D531" s="19">
        <f t="shared" si="37"/>
        <v>2007</v>
      </c>
      <c r="E531" s="19">
        <f t="shared" si="38"/>
        <v>0</v>
      </c>
      <c r="F531" s="19" t="b">
        <f t="shared" si="40"/>
        <v>0</v>
      </c>
      <c r="G531" s="19">
        <f t="shared" si="39"/>
        <v>6.2083333333333331E-3</v>
      </c>
    </row>
    <row r="532" spans="1:7" x14ac:dyDescent="0.25">
      <c r="A532" s="28">
        <v>39394</v>
      </c>
      <c r="B532" s="29">
        <v>7.43</v>
      </c>
      <c r="C532" s="19">
        <f t="shared" ref="C532:C595" si="41">MONTH(A532)</f>
        <v>11</v>
      </c>
      <c r="D532" s="19">
        <f t="shared" ref="D532:D595" si="42">YEAR(A532)</f>
        <v>2007</v>
      </c>
      <c r="E532" s="19">
        <f t="shared" ref="E532:E595" si="43">IF(C532=C533,0,1)</f>
        <v>0</v>
      </c>
      <c r="F532" s="19" t="b">
        <f t="shared" si="40"/>
        <v>0</v>
      </c>
      <c r="G532" s="19">
        <f t="shared" ref="G532:G595" si="44">B532/100/12</f>
        <v>6.1916666666666656E-3</v>
      </c>
    </row>
    <row r="533" spans="1:7" x14ac:dyDescent="0.25">
      <c r="A533" s="28">
        <v>39401</v>
      </c>
      <c r="B533" s="29">
        <v>7.41</v>
      </c>
      <c r="C533" s="19">
        <f t="shared" si="41"/>
        <v>11</v>
      </c>
      <c r="D533" s="19">
        <f t="shared" si="42"/>
        <v>2007</v>
      </c>
      <c r="E533" s="19">
        <f t="shared" si="43"/>
        <v>0</v>
      </c>
      <c r="F533" s="19" t="b">
        <f t="shared" si="40"/>
        <v>0</v>
      </c>
      <c r="G533" s="19">
        <f t="shared" si="44"/>
        <v>6.1749999999999999E-3</v>
      </c>
    </row>
    <row r="534" spans="1:7" x14ac:dyDescent="0.25">
      <c r="A534" s="28">
        <v>39408</v>
      </c>
      <c r="B534" s="29">
        <v>7.46</v>
      </c>
      <c r="C534" s="19">
        <f t="shared" si="41"/>
        <v>11</v>
      </c>
      <c r="D534" s="19">
        <f t="shared" si="42"/>
        <v>2007</v>
      </c>
      <c r="E534" s="19">
        <f t="shared" si="43"/>
        <v>0</v>
      </c>
      <c r="F534" s="19" t="b">
        <f t="shared" si="40"/>
        <v>0</v>
      </c>
      <c r="G534" s="19">
        <f t="shared" si="44"/>
        <v>6.2166666666666663E-3</v>
      </c>
    </row>
    <row r="535" spans="1:7" x14ac:dyDescent="0.25">
      <c r="A535" s="28">
        <v>39415</v>
      </c>
      <c r="B535" s="29">
        <v>7.44</v>
      </c>
      <c r="C535" s="19">
        <f t="shared" si="41"/>
        <v>11</v>
      </c>
      <c r="D535" s="19">
        <f t="shared" si="42"/>
        <v>2007</v>
      </c>
      <c r="E535" s="19">
        <f t="shared" si="43"/>
        <v>1</v>
      </c>
      <c r="F535" s="19" t="str">
        <f t="shared" ref="F535:F598" si="45">IF(E535=1,D535&amp;C535)</f>
        <v>200711</v>
      </c>
      <c r="G535" s="19">
        <f t="shared" si="44"/>
        <v>6.2000000000000006E-3</v>
      </c>
    </row>
    <row r="536" spans="1:7" x14ac:dyDescent="0.25">
      <c r="A536" s="28">
        <v>39422</v>
      </c>
      <c r="B536" s="29">
        <v>7.44</v>
      </c>
      <c r="C536" s="19">
        <f t="shared" si="41"/>
        <v>12</v>
      </c>
      <c r="D536" s="19">
        <f t="shared" si="42"/>
        <v>2007</v>
      </c>
      <c r="E536" s="19">
        <f t="shared" si="43"/>
        <v>0</v>
      </c>
      <c r="F536" s="19" t="b">
        <f t="shared" si="45"/>
        <v>0</v>
      </c>
      <c r="G536" s="19">
        <f t="shared" si="44"/>
        <v>6.2000000000000006E-3</v>
      </c>
    </row>
    <row r="537" spans="1:7" x14ac:dyDescent="0.25">
      <c r="A537" s="28">
        <v>39429</v>
      </c>
      <c r="B537" s="29">
        <v>7.43</v>
      </c>
      <c r="C537" s="19">
        <f t="shared" si="41"/>
        <v>12</v>
      </c>
      <c r="D537" s="19">
        <f t="shared" si="42"/>
        <v>2007</v>
      </c>
      <c r="E537" s="19">
        <f t="shared" si="43"/>
        <v>0</v>
      </c>
      <c r="F537" s="19" t="b">
        <f t="shared" si="45"/>
        <v>0</v>
      </c>
      <c r="G537" s="19">
        <f t="shared" si="44"/>
        <v>6.1916666666666656E-3</v>
      </c>
    </row>
    <row r="538" spans="1:7" x14ac:dyDescent="0.25">
      <c r="A538" s="28">
        <v>39436</v>
      </c>
      <c r="B538" s="29">
        <v>7.44</v>
      </c>
      <c r="C538" s="19">
        <f t="shared" si="41"/>
        <v>12</v>
      </c>
      <c r="D538" s="19">
        <f t="shared" si="42"/>
        <v>2007</v>
      </c>
      <c r="E538" s="19">
        <f t="shared" si="43"/>
        <v>0</v>
      </c>
      <c r="F538" s="19" t="b">
        <f t="shared" si="45"/>
        <v>0</v>
      </c>
      <c r="G538" s="19">
        <f t="shared" si="44"/>
        <v>6.2000000000000006E-3</v>
      </c>
    </row>
    <row r="539" spans="1:7" x14ac:dyDescent="0.25">
      <c r="A539" s="28">
        <v>39443</v>
      </c>
      <c r="B539" s="29">
        <v>7.44</v>
      </c>
      <c r="C539" s="19">
        <f t="shared" si="41"/>
        <v>12</v>
      </c>
      <c r="D539" s="19">
        <f t="shared" si="42"/>
        <v>2007</v>
      </c>
      <c r="E539" s="19">
        <f t="shared" si="43"/>
        <v>1</v>
      </c>
      <c r="F539" s="19" t="str">
        <f t="shared" si="45"/>
        <v>200712</v>
      </c>
      <c r="G539" s="19">
        <f t="shared" si="44"/>
        <v>6.2000000000000006E-3</v>
      </c>
    </row>
    <row r="540" spans="1:7" x14ac:dyDescent="0.25">
      <c r="A540" s="28">
        <v>39450</v>
      </c>
      <c r="B540" s="29">
        <v>7.43</v>
      </c>
      <c r="C540" s="19">
        <f t="shared" si="41"/>
        <v>1</v>
      </c>
      <c r="D540" s="19">
        <f t="shared" si="42"/>
        <v>2008</v>
      </c>
      <c r="E540" s="19">
        <f t="shared" si="43"/>
        <v>0</v>
      </c>
      <c r="F540" s="19" t="b">
        <f t="shared" si="45"/>
        <v>0</v>
      </c>
      <c r="G540" s="19">
        <f t="shared" si="44"/>
        <v>6.1916666666666656E-3</v>
      </c>
    </row>
    <row r="541" spans="1:7" x14ac:dyDescent="0.25">
      <c r="A541" s="28">
        <v>39457</v>
      </c>
      <c r="B541" s="29">
        <v>7.42</v>
      </c>
      <c r="C541" s="19">
        <f t="shared" si="41"/>
        <v>1</v>
      </c>
      <c r="D541" s="19">
        <f t="shared" si="42"/>
        <v>2008</v>
      </c>
      <c r="E541" s="19">
        <f t="shared" si="43"/>
        <v>0</v>
      </c>
      <c r="F541" s="19" t="b">
        <f t="shared" si="45"/>
        <v>0</v>
      </c>
      <c r="G541" s="19">
        <f t="shared" si="44"/>
        <v>6.1833333333333332E-3</v>
      </c>
    </row>
    <row r="542" spans="1:7" x14ac:dyDescent="0.25">
      <c r="A542" s="28">
        <v>39464</v>
      </c>
      <c r="B542" s="29">
        <v>7.41</v>
      </c>
      <c r="C542" s="19">
        <f t="shared" si="41"/>
        <v>1</v>
      </c>
      <c r="D542" s="19">
        <f t="shared" si="42"/>
        <v>2008</v>
      </c>
      <c r="E542" s="19">
        <f t="shared" si="43"/>
        <v>0</v>
      </c>
      <c r="F542" s="19" t="b">
        <f t="shared" si="45"/>
        <v>0</v>
      </c>
      <c r="G542" s="19">
        <f t="shared" si="44"/>
        <v>6.1749999999999999E-3</v>
      </c>
    </row>
    <row r="543" spans="1:7" x14ac:dyDescent="0.25">
      <c r="A543" s="28">
        <v>39471</v>
      </c>
      <c r="B543" s="29">
        <v>7.39</v>
      </c>
      <c r="C543" s="19">
        <f t="shared" si="41"/>
        <v>1</v>
      </c>
      <c r="D543" s="19">
        <f t="shared" si="42"/>
        <v>2008</v>
      </c>
      <c r="E543" s="19">
        <f t="shared" si="43"/>
        <v>0</v>
      </c>
      <c r="F543" s="19" t="b">
        <f t="shared" si="45"/>
        <v>0</v>
      </c>
      <c r="G543" s="19">
        <f t="shared" si="44"/>
        <v>6.1583333333333325E-3</v>
      </c>
    </row>
    <row r="544" spans="1:7" x14ac:dyDescent="0.25">
      <c r="A544" s="28">
        <v>39478</v>
      </c>
      <c r="B544" s="29">
        <v>7.43</v>
      </c>
      <c r="C544" s="19">
        <f t="shared" si="41"/>
        <v>1</v>
      </c>
      <c r="D544" s="19">
        <f t="shared" si="42"/>
        <v>2008</v>
      </c>
      <c r="E544" s="19">
        <f t="shared" si="43"/>
        <v>1</v>
      </c>
      <c r="F544" s="19" t="str">
        <f t="shared" si="45"/>
        <v>20081</v>
      </c>
      <c r="G544" s="19">
        <f t="shared" si="44"/>
        <v>6.1916666666666656E-3</v>
      </c>
    </row>
    <row r="545" spans="1:7" x14ac:dyDescent="0.25">
      <c r="A545" s="28">
        <v>39485</v>
      </c>
      <c r="B545" s="29">
        <v>7.42</v>
      </c>
      <c r="C545" s="19">
        <f t="shared" si="41"/>
        <v>2</v>
      </c>
      <c r="D545" s="19">
        <f t="shared" si="42"/>
        <v>2008</v>
      </c>
      <c r="E545" s="19">
        <f t="shared" si="43"/>
        <v>0</v>
      </c>
      <c r="F545" s="19" t="b">
        <f t="shared" si="45"/>
        <v>0</v>
      </c>
      <c r="G545" s="19">
        <f t="shared" si="44"/>
        <v>6.1833333333333332E-3</v>
      </c>
    </row>
    <row r="546" spans="1:7" x14ac:dyDescent="0.25">
      <c r="A546" s="28">
        <v>39492</v>
      </c>
      <c r="B546" s="29">
        <v>7.44</v>
      </c>
      <c r="C546" s="19">
        <f t="shared" si="41"/>
        <v>2</v>
      </c>
      <c r="D546" s="19">
        <f t="shared" si="42"/>
        <v>2008</v>
      </c>
      <c r="E546" s="19">
        <f t="shared" si="43"/>
        <v>0</v>
      </c>
      <c r="F546" s="19" t="b">
        <f t="shared" si="45"/>
        <v>0</v>
      </c>
      <c r="G546" s="19">
        <f t="shared" si="44"/>
        <v>6.2000000000000006E-3</v>
      </c>
    </row>
    <row r="547" spans="1:7" x14ac:dyDescent="0.25">
      <c r="A547" s="28">
        <v>39499</v>
      </c>
      <c r="B547" s="29">
        <v>7.43</v>
      </c>
      <c r="C547" s="19">
        <f t="shared" si="41"/>
        <v>2</v>
      </c>
      <c r="D547" s="19">
        <f t="shared" si="42"/>
        <v>2008</v>
      </c>
      <c r="E547" s="19">
        <f t="shared" si="43"/>
        <v>0</v>
      </c>
      <c r="F547" s="19" t="b">
        <f t="shared" si="45"/>
        <v>0</v>
      </c>
      <c r="G547" s="19">
        <f t="shared" si="44"/>
        <v>6.1916666666666656E-3</v>
      </c>
    </row>
    <row r="548" spans="1:7" x14ac:dyDescent="0.25">
      <c r="A548" s="28">
        <v>39506</v>
      </c>
      <c r="B548" s="29">
        <v>7.42</v>
      </c>
      <c r="C548" s="19">
        <f t="shared" si="41"/>
        <v>2</v>
      </c>
      <c r="D548" s="19">
        <f t="shared" si="42"/>
        <v>2008</v>
      </c>
      <c r="E548" s="19">
        <f t="shared" si="43"/>
        <v>1</v>
      </c>
      <c r="F548" s="19" t="str">
        <f t="shared" si="45"/>
        <v>20082</v>
      </c>
      <c r="G548" s="19">
        <f t="shared" si="44"/>
        <v>6.1833333333333332E-3</v>
      </c>
    </row>
    <row r="549" spans="1:7" x14ac:dyDescent="0.25">
      <c r="A549" s="28">
        <v>39513</v>
      </c>
      <c r="B549" s="29">
        <v>7.42</v>
      </c>
      <c r="C549" s="19">
        <f t="shared" si="41"/>
        <v>3</v>
      </c>
      <c r="D549" s="19">
        <f t="shared" si="42"/>
        <v>2008</v>
      </c>
      <c r="E549" s="19">
        <f t="shared" si="43"/>
        <v>0</v>
      </c>
      <c r="F549" s="19" t="b">
        <f t="shared" si="45"/>
        <v>0</v>
      </c>
      <c r="G549" s="19">
        <f t="shared" si="44"/>
        <v>6.1833333333333332E-3</v>
      </c>
    </row>
    <row r="550" spans="1:7" x14ac:dyDescent="0.25">
      <c r="A550" s="28">
        <v>39520</v>
      </c>
      <c r="B550" s="29">
        <v>7.45</v>
      </c>
      <c r="C550" s="19">
        <f t="shared" si="41"/>
        <v>3</v>
      </c>
      <c r="D550" s="19">
        <f t="shared" si="42"/>
        <v>2008</v>
      </c>
      <c r="E550" s="19">
        <f t="shared" si="43"/>
        <v>0</v>
      </c>
      <c r="F550" s="19" t="b">
        <f t="shared" si="45"/>
        <v>0</v>
      </c>
      <c r="G550" s="19">
        <f t="shared" si="44"/>
        <v>6.2083333333333331E-3</v>
      </c>
    </row>
    <row r="551" spans="1:7" x14ac:dyDescent="0.25">
      <c r="A551" s="28">
        <v>39526</v>
      </c>
      <c r="B551" s="29">
        <v>7.43</v>
      </c>
      <c r="C551" s="19">
        <f t="shared" si="41"/>
        <v>3</v>
      </c>
      <c r="D551" s="19">
        <f t="shared" si="42"/>
        <v>2008</v>
      </c>
      <c r="E551" s="19">
        <f t="shared" si="43"/>
        <v>0</v>
      </c>
      <c r="F551" s="19" t="b">
        <f t="shared" si="45"/>
        <v>0</v>
      </c>
      <c r="G551" s="19">
        <f t="shared" si="44"/>
        <v>6.1916666666666656E-3</v>
      </c>
    </row>
    <row r="552" spans="1:7" x14ac:dyDescent="0.25">
      <c r="A552" s="28">
        <v>39534</v>
      </c>
      <c r="B552" s="29">
        <v>7.43</v>
      </c>
      <c r="C552" s="19">
        <f t="shared" si="41"/>
        <v>3</v>
      </c>
      <c r="D552" s="19">
        <f t="shared" si="42"/>
        <v>2008</v>
      </c>
      <c r="E552" s="19">
        <f t="shared" si="43"/>
        <v>1</v>
      </c>
      <c r="F552" s="19" t="str">
        <f t="shared" si="45"/>
        <v>20083</v>
      </c>
      <c r="G552" s="19">
        <f t="shared" si="44"/>
        <v>6.1916666666666656E-3</v>
      </c>
    </row>
    <row r="553" spans="1:7" x14ac:dyDescent="0.25">
      <c r="A553" s="28">
        <v>39541</v>
      </c>
      <c r="B553" s="29">
        <v>7.44</v>
      </c>
      <c r="C553" s="19">
        <f t="shared" si="41"/>
        <v>4</v>
      </c>
      <c r="D553" s="19">
        <f t="shared" si="42"/>
        <v>2008</v>
      </c>
      <c r="E553" s="19">
        <f t="shared" si="43"/>
        <v>0</v>
      </c>
      <c r="F553" s="19" t="b">
        <f t="shared" si="45"/>
        <v>0</v>
      </c>
      <c r="G553" s="19">
        <f t="shared" si="44"/>
        <v>6.2000000000000006E-3</v>
      </c>
    </row>
    <row r="554" spans="1:7" x14ac:dyDescent="0.25">
      <c r="A554" s="28">
        <v>39548</v>
      </c>
      <c r="B554" s="29">
        <v>7.46</v>
      </c>
      <c r="C554" s="19">
        <f t="shared" si="41"/>
        <v>4</v>
      </c>
      <c r="D554" s="19">
        <f t="shared" si="42"/>
        <v>2008</v>
      </c>
      <c r="E554" s="19">
        <f t="shared" si="43"/>
        <v>0</v>
      </c>
      <c r="F554" s="19" t="b">
        <f t="shared" si="45"/>
        <v>0</v>
      </c>
      <c r="G554" s="19">
        <f t="shared" si="44"/>
        <v>6.2166666666666663E-3</v>
      </c>
    </row>
    <row r="555" spans="1:7" x14ac:dyDescent="0.25">
      <c r="A555" s="28">
        <v>39555</v>
      </c>
      <c r="B555" s="29">
        <v>7.44</v>
      </c>
      <c r="C555" s="19">
        <f t="shared" si="41"/>
        <v>4</v>
      </c>
      <c r="D555" s="19">
        <f t="shared" si="42"/>
        <v>2008</v>
      </c>
      <c r="E555" s="19">
        <f t="shared" si="43"/>
        <v>0</v>
      </c>
      <c r="F555" s="19" t="b">
        <f t="shared" si="45"/>
        <v>0</v>
      </c>
      <c r="G555" s="19">
        <f t="shared" si="44"/>
        <v>6.2000000000000006E-3</v>
      </c>
    </row>
    <row r="556" spans="1:7" x14ac:dyDescent="0.25">
      <c r="A556" s="28">
        <v>39562</v>
      </c>
      <c r="B556" s="29">
        <v>7.44</v>
      </c>
      <c r="C556" s="19">
        <f t="shared" si="41"/>
        <v>4</v>
      </c>
      <c r="D556" s="19">
        <f t="shared" si="42"/>
        <v>2008</v>
      </c>
      <c r="E556" s="19">
        <f t="shared" si="43"/>
        <v>0</v>
      </c>
      <c r="F556" s="19" t="b">
        <f t="shared" si="45"/>
        <v>0</v>
      </c>
      <c r="G556" s="19">
        <f t="shared" si="44"/>
        <v>6.2000000000000006E-3</v>
      </c>
    </row>
    <row r="557" spans="1:7" x14ac:dyDescent="0.25">
      <c r="A557" s="28">
        <v>39568</v>
      </c>
      <c r="B557" s="29">
        <v>7.43</v>
      </c>
      <c r="C557" s="19">
        <f t="shared" si="41"/>
        <v>4</v>
      </c>
      <c r="D557" s="19">
        <f t="shared" si="42"/>
        <v>2008</v>
      </c>
      <c r="E557" s="19">
        <f t="shared" si="43"/>
        <v>1</v>
      </c>
      <c r="F557" s="19" t="str">
        <f t="shared" si="45"/>
        <v>20084</v>
      </c>
      <c r="G557" s="19">
        <f t="shared" si="44"/>
        <v>6.1916666666666656E-3</v>
      </c>
    </row>
    <row r="558" spans="1:7" x14ac:dyDescent="0.25">
      <c r="A558" s="28">
        <v>39576</v>
      </c>
      <c r="B558" s="29">
        <v>7.43</v>
      </c>
      <c r="C558" s="19">
        <f t="shared" si="41"/>
        <v>5</v>
      </c>
      <c r="D558" s="19">
        <f t="shared" si="42"/>
        <v>2008</v>
      </c>
      <c r="E558" s="19">
        <f t="shared" si="43"/>
        <v>0</v>
      </c>
      <c r="F558" s="19" t="b">
        <f t="shared" si="45"/>
        <v>0</v>
      </c>
      <c r="G558" s="19">
        <f t="shared" si="44"/>
        <v>6.1916666666666656E-3</v>
      </c>
    </row>
    <row r="559" spans="1:7" x14ac:dyDescent="0.25">
      <c r="A559" s="28">
        <v>39583</v>
      </c>
      <c r="B559" s="29">
        <v>7.44</v>
      </c>
      <c r="C559" s="19">
        <f t="shared" si="41"/>
        <v>5</v>
      </c>
      <c r="D559" s="19">
        <f t="shared" si="42"/>
        <v>2008</v>
      </c>
      <c r="E559" s="19">
        <f t="shared" si="43"/>
        <v>0</v>
      </c>
      <c r="F559" s="19" t="b">
        <f t="shared" si="45"/>
        <v>0</v>
      </c>
      <c r="G559" s="19">
        <f t="shared" si="44"/>
        <v>6.2000000000000006E-3</v>
      </c>
    </row>
    <row r="560" spans="1:7" x14ac:dyDescent="0.25">
      <c r="A560" s="28">
        <v>39590</v>
      </c>
      <c r="B560" s="29">
        <v>7.44</v>
      </c>
      <c r="C560" s="19">
        <f t="shared" si="41"/>
        <v>5</v>
      </c>
      <c r="D560" s="19">
        <f t="shared" si="42"/>
        <v>2008</v>
      </c>
      <c r="E560" s="19">
        <f t="shared" si="43"/>
        <v>0</v>
      </c>
      <c r="F560" s="19" t="b">
        <f t="shared" si="45"/>
        <v>0</v>
      </c>
      <c r="G560" s="19">
        <f t="shared" si="44"/>
        <v>6.2000000000000006E-3</v>
      </c>
    </row>
    <row r="561" spans="1:7" x14ac:dyDescent="0.25">
      <c r="A561" s="28">
        <v>39597</v>
      </c>
      <c r="B561" s="29">
        <v>7.44</v>
      </c>
      <c r="C561" s="19">
        <f t="shared" si="41"/>
        <v>5</v>
      </c>
      <c r="D561" s="19">
        <f t="shared" si="42"/>
        <v>2008</v>
      </c>
      <c r="E561" s="19">
        <f t="shared" si="43"/>
        <v>1</v>
      </c>
      <c r="F561" s="19" t="str">
        <f t="shared" si="45"/>
        <v>20085</v>
      </c>
      <c r="G561" s="19">
        <f t="shared" si="44"/>
        <v>6.2000000000000006E-3</v>
      </c>
    </row>
    <row r="562" spans="1:7" x14ac:dyDescent="0.25">
      <c r="A562" s="28">
        <v>39604</v>
      </c>
      <c r="B562" s="29">
        <v>7.45</v>
      </c>
      <c r="C562" s="19">
        <f t="shared" si="41"/>
        <v>6</v>
      </c>
      <c r="D562" s="19">
        <f t="shared" si="42"/>
        <v>2008</v>
      </c>
      <c r="E562" s="19">
        <f t="shared" si="43"/>
        <v>0</v>
      </c>
      <c r="F562" s="19" t="b">
        <f t="shared" si="45"/>
        <v>0</v>
      </c>
      <c r="G562" s="19">
        <f t="shared" si="44"/>
        <v>6.2083333333333331E-3</v>
      </c>
    </row>
    <row r="563" spans="1:7" x14ac:dyDescent="0.25">
      <c r="A563" s="28">
        <v>39611</v>
      </c>
      <c r="B563" s="29">
        <v>7.47</v>
      </c>
      <c r="C563" s="19">
        <f t="shared" si="41"/>
        <v>6</v>
      </c>
      <c r="D563" s="19">
        <f t="shared" si="42"/>
        <v>2008</v>
      </c>
      <c r="E563" s="19">
        <f t="shared" si="43"/>
        <v>0</v>
      </c>
      <c r="F563" s="19" t="b">
        <f t="shared" si="45"/>
        <v>0</v>
      </c>
      <c r="G563" s="19">
        <f t="shared" si="44"/>
        <v>6.2250000000000005E-3</v>
      </c>
    </row>
    <row r="564" spans="1:7" x14ac:dyDescent="0.25">
      <c r="A564" s="28">
        <v>39618</v>
      </c>
      <c r="B564" s="29">
        <v>7.56</v>
      </c>
      <c r="C564" s="19">
        <f t="shared" si="41"/>
        <v>6</v>
      </c>
      <c r="D564" s="19">
        <f t="shared" si="42"/>
        <v>2008</v>
      </c>
      <c r="E564" s="19">
        <f t="shared" si="43"/>
        <v>0</v>
      </c>
      <c r="F564" s="19" t="b">
        <f t="shared" si="45"/>
        <v>0</v>
      </c>
      <c r="G564" s="19">
        <f t="shared" si="44"/>
        <v>6.3E-3</v>
      </c>
    </row>
    <row r="565" spans="1:7" x14ac:dyDescent="0.25">
      <c r="A565" s="28">
        <v>39625</v>
      </c>
      <c r="B565" s="29">
        <v>7.74</v>
      </c>
      <c r="C565" s="19">
        <f t="shared" si="41"/>
        <v>6</v>
      </c>
      <c r="D565" s="19">
        <f t="shared" si="42"/>
        <v>2008</v>
      </c>
      <c r="E565" s="19">
        <f t="shared" si="43"/>
        <v>1</v>
      </c>
      <c r="F565" s="19" t="str">
        <f t="shared" si="45"/>
        <v>20086</v>
      </c>
      <c r="G565" s="19">
        <f t="shared" si="44"/>
        <v>6.45E-3</v>
      </c>
    </row>
    <row r="566" spans="1:7" x14ac:dyDescent="0.25">
      <c r="A566" s="28">
        <v>39632</v>
      </c>
      <c r="B566" s="29">
        <v>7.75</v>
      </c>
      <c r="C566" s="19">
        <f t="shared" si="41"/>
        <v>7</v>
      </c>
      <c r="D566" s="19">
        <f t="shared" si="42"/>
        <v>2008</v>
      </c>
      <c r="E566" s="19">
        <f t="shared" si="43"/>
        <v>0</v>
      </c>
      <c r="F566" s="19" t="b">
        <f t="shared" si="45"/>
        <v>0</v>
      </c>
      <c r="G566" s="19">
        <f t="shared" si="44"/>
        <v>6.4583333333333333E-3</v>
      </c>
    </row>
    <row r="567" spans="1:7" x14ac:dyDescent="0.25">
      <c r="A567" s="28">
        <v>39639</v>
      </c>
      <c r="B567" s="29">
        <v>7.76</v>
      </c>
      <c r="C567" s="19">
        <f t="shared" si="41"/>
        <v>7</v>
      </c>
      <c r="D567" s="19">
        <f t="shared" si="42"/>
        <v>2008</v>
      </c>
      <c r="E567" s="19">
        <f t="shared" si="43"/>
        <v>0</v>
      </c>
      <c r="F567" s="19" t="b">
        <f t="shared" si="45"/>
        <v>0</v>
      </c>
      <c r="G567" s="19">
        <f t="shared" si="44"/>
        <v>6.4666666666666666E-3</v>
      </c>
    </row>
    <row r="568" spans="1:7" x14ac:dyDescent="0.25">
      <c r="A568" s="28">
        <v>39646</v>
      </c>
      <c r="B568" s="29">
        <v>8.02</v>
      </c>
      <c r="C568" s="19">
        <f t="shared" si="41"/>
        <v>7</v>
      </c>
      <c r="D568" s="19">
        <f t="shared" si="42"/>
        <v>2008</v>
      </c>
      <c r="E568" s="19">
        <f t="shared" si="43"/>
        <v>0</v>
      </c>
      <c r="F568" s="19" t="b">
        <f t="shared" si="45"/>
        <v>0</v>
      </c>
      <c r="G568" s="19">
        <f t="shared" si="44"/>
        <v>6.6833333333333328E-3</v>
      </c>
    </row>
    <row r="569" spans="1:7" x14ac:dyDescent="0.25">
      <c r="A569" s="28">
        <v>39653</v>
      </c>
      <c r="B569" s="29">
        <v>8.01</v>
      </c>
      <c r="C569" s="19">
        <f t="shared" si="41"/>
        <v>7</v>
      </c>
      <c r="D569" s="19">
        <f t="shared" si="42"/>
        <v>2008</v>
      </c>
      <c r="E569" s="19">
        <f t="shared" si="43"/>
        <v>0</v>
      </c>
      <c r="F569" s="19" t="b">
        <f t="shared" si="45"/>
        <v>0</v>
      </c>
      <c r="G569" s="19">
        <f t="shared" si="44"/>
        <v>6.6750000000000004E-3</v>
      </c>
    </row>
    <row r="570" spans="1:7" x14ac:dyDescent="0.25">
      <c r="A570" s="28">
        <v>39660</v>
      </c>
      <c r="B570" s="29">
        <v>8.09</v>
      </c>
      <c r="C570" s="19">
        <f t="shared" si="41"/>
        <v>7</v>
      </c>
      <c r="D570" s="19">
        <f t="shared" si="42"/>
        <v>2008</v>
      </c>
      <c r="E570" s="19">
        <f t="shared" si="43"/>
        <v>1</v>
      </c>
      <c r="F570" s="19" t="str">
        <f t="shared" si="45"/>
        <v>20087</v>
      </c>
      <c r="G570" s="19">
        <f t="shared" si="44"/>
        <v>6.7416666666666666E-3</v>
      </c>
    </row>
    <row r="571" spans="1:7" x14ac:dyDescent="0.25">
      <c r="A571" s="28">
        <v>39667</v>
      </c>
      <c r="B571" s="29">
        <v>8.11</v>
      </c>
      <c r="C571" s="19">
        <f t="shared" si="41"/>
        <v>8</v>
      </c>
      <c r="D571" s="19">
        <f t="shared" si="42"/>
        <v>2008</v>
      </c>
      <c r="E571" s="19">
        <f t="shared" si="43"/>
        <v>0</v>
      </c>
      <c r="F571" s="19" t="b">
        <f t="shared" si="45"/>
        <v>0</v>
      </c>
      <c r="G571" s="19">
        <f t="shared" si="44"/>
        <v>6.7583333333333323E-3</v>
      </c>
    </row>
    <row r="572" spans="1:7" x14ac:dyDescent="0.25">
      <c r="A572" s="28">
        <v>39674</v>
      </c>
      <c r="B572" s="29">
        <v>8.18</v>
      </c>
      <c r="C572" s="19">
        <f t="shared" si="41"/>
        <v>8</v>
      </c>
      <c r="D572" s="19">
        <f t="shared" si="42"/>
        <v>2008</v>
      </c>
      <c r="E572" s="19">
        <f t="shared" si="43"/>
        <v>0</v>
      </c>
      <c r="F572" s="19" t="b">
        <f t="shared" si="45"/>
        <v>0</v>
      </c>
      <c r="G572" s="19">
        <f t="shared" si="44"/>
        <v>6.8166666666666662E-3</v>
      </c>
    </row>
    <row r="573" spans="1:7" x14ac:dyDescent="0.25">
      <c r="A573" s="28">
        <v>39681</v>
      </c>
      <c r="B573" s="29">
        <v>8.2100000000000009</v>
      </c>
      <c r="C573" s="19">
        <f t="shared" si="41"/>
        <v>8</v>
      </c>
      <c r="D573" s="19">
        <f t="shared" si="42"/>
        <v>2008</v>
      </c>
      <c r="E573" s="19">
        <f t="shared" si="43"/>
        <v>0</v>
      </c>
      <c r="F573" s="19" t="b">
        <f t="shared" si="45"/>
        <v>0</v>
      </c>
      <c r="G573" s="19">
        <f t="shared" si="44"/>
        <v>6.8416666666666669E-3</v>
      </c>
    </row>
    <row r="574" spans="1:7" x14ac:dyDescent="0.25">
      <c r="A574" s="28">
        <v>39688</v>
      </c>
      <c r="B574" s="29">
        <v>8.2100000000000009</v>
      </c>
      <c r="C574" s="19">
        <f t="shared" si="41"/>
        <v>8</v>
      </c>
      <c r="D574" s="19">
        <f t="shared" si="42"/>
        <v>2008</v>
      </c>
      <c r="E574" s="19">
        <f t="shared" si="43"/>
        <v>1</v>
      </c>
      <c r="F574" s="19" t="str">
        <f t="shared" si="45"/>
        <v>20088</v>
      </c>
      <c r="G574" s="19">
        <f t="shared" si="44"/>
        <v>6.8416666666666669E-3</v>
      </c>
    </row>
    <row r="575" spans="1:7" x14ac:dyDescent="0.25">
      <c r="A575" s="28">
        <v>39695</v>
      </c>
      <c r="B575" s="29">
        <v>8.18</v>
      </c>
      <c r="C575" s="19">
        <f t="shared" si="41"/>
        <v>9</v>
      </c>
      <c r="D575" s="19">
        <f t="shared" si="42"/>
        <v>2008</v>
      </c>
      <c r="E575" s="19">
        <f t="shared" si="43"/>
        <v>0</v>
      </c>
      <c r="F575" s="19" t="b">
        <f t="shared" si="45"/>
        <v>0</v>
      </c>
      <c r="G575" s="19">
        <f t="shared" si="44"/>
        <v>6.8166666666666662E-3</v>
      </c>
    </row>
    <row r="576" spans="1:7" x14ac:dyDescent="0.25">
      <c r="A576" s="28">
        <v>39702</v>
      </c>
      <c r="B576" s="29">
        <v>8.17</v>
      </c>
      <c r="C576" s="19">
        <f t="shared" si="41"/>
        <v>9</v>
      </c>
      <c r="D576" s="19">
        <f t="shared" si="42"/>
        <v>2008</v>
      </c>
      <c r="E576" s="19">
        <f t="shared" si="43"/>
        <v>0</v>
      </c>
      <c r="F576" s="19" t="b">
        <f t="shared" si="45"/>
        <v>0</v>
      </c>
      <c r="G576" s="19">
        <f t="shared" si="44"/>
        <v>6.8083333333333329E-3</v>
      </c>
    </row>
    <row r="577" spans="1:7" x14ac:dyDescent="0.25">
      <c r="A577" s="28">
        <v>39709</v>
      </c>
      <c r="B577" s="29">
        <v>8.16</v>
      </c>
      <c r="C577" s="19">
        <f t="shared" si="41"/>
        <v>9</v>
      </c>
      <c r="D577" s="19">
        <f t="shared" si="42"/>
        <v>2008</v>
      </c>
      <c r="E577" s="19">
        <f t="shared" si="43"/>
        <v>0</v>
      </c>
      <c r="F577" s="19" t="b">
        <f t="shared" si="45"/>
        <v>0</v>
      </c>
      <c r="G577" s="19">
        <f t="shared" si="44"/>
        <v>6.8000000000000005E-3</v>
      </c>
    </row>
    <row r="578" spans="1:7" x14ac:dyDescent="0.25">
      <c r="A578" s="28">
        <v>39716</v>
      </c>
      <c r="B578" s="29">
        <v>8.15</v>
      </c>
      <c r="C578" s="19">
        <f t="shared" si="41"/>
        <v>9</v>
      </c>
      <c r="D578" s="19">
        <f t="shared" si="42"/>
        <v>2008</v>
      </c>
      <c r="E578" s="19">
        <f t="shared" si="43"/>
        <v>1</v>
      </c>
      <c r="F578" s="19" t="str">
        <f t="shared" si="45"/>
        <v>20089</v>
      </c>
      <c r="G578" s="19">
        <f t="shared" si="44"/>
        <v>6.7916666666666672E-3</v>
      </c>
    </row>
    <row r="579" spans="1:7" x14ac:dyDescent="0.25">
      <c r="A579" s="28">
        <v>39723</v>
      </c>
      <c r="B579" s="29">
        <v>8.1199999999999992</v>
      </c>
      <c r="C579" s="19">
        <f t="shared" si="41"/>
        <v>10</v>
      </c>
      <c r="D579" s="19">
        <f t="shared" si="42"/>
        <v>2008</v>
      </c>
      <c r="E579" s="19">
        <f t="shared" si="43"/>
        <v>0</v>
      </c>
      <c r="F579" s="19" t="b">
        <f t="shared" si="45"/>
        <v>0</v>
      </c>
      <c r="G579" s="19">
        <f t="shared" si="44"/>
        <v>6.7666666666666665E-3</v>
      </c>
    </row>
    <row r="580" spans="1:7" x14ac:dyDescent="0.25">
      <c r="A580" s="28">
        <v>39730</v>
      </c>
      <c r="B580" s="29">
        <v>7.99</v>
      </c>
      <c r="C580" s="19">
        <f t="shared" si="41"/>
        <v>10</v>
      </c>
      <c r="D580" s="19">
        <f t="shared" si="42"/>
        <v>2008</v>
      </c>
      <c r="E580" s="19">
        <f t="shared" si="43"/>
        <v>0</v>
      </c>
      <c r="F580" s="19" t="b">
        <f t="shared" si="45"/>
        <v>0</v>
      </c>
      <c r="G580" s="19">
        <f t="shared" si="44"/>
        <v>6.6583333333333329E-3</v>
      </c>
    </row>
    <row r="581" spans="1:7" x14ac:dyDescent="0.25">
      <c r="A581" s="28">
        <v>39737</v>
      </c>
      <c r="B581" s="29">
        <v>7.8</v>
      </c>
      <c r="C581" s="19">
        <f t="shared" si="41"/>
        <v>10</v>
      </c>
      <c r="D581" s="19">
        <f t="shared" si="42"/>
        <v>2008</v>
      </c>
      <c r="E581" s="19">
        <f t="shared" si="43"/>
        <v>0</v>
      </c>
      <c r="F581" s="19" t="b">
        <f t="shared" si="45"/>
        <v>0</v>
      </c>
      <c r="G581" s="19">
        <f t="shared" si="44"/>
        <v>6.4999999999999997E-3</v>
      </c>
    </row>
    <row r="582" spans="1:7" x14ac:dyDescent="0.25">
      <c r="A582" s="28">
        <v>39744</v>
      </c>
      <c r="B582" s="29">
        <v>7.58</v>
      </c>
      <c r="C582" s="19">
        <f t="shared" si="41"/>
        <v>10</v>
      </c>
      <c r="D582" s="19">
        <f t="shared" si="42"/>
        <v>2008</v>
      </c>
      <c r="E582" s="19">
        <f t="shared" si="43"/>
        <v>0</v>
      </c>
      <c r="F582" s="19" t="b">
        <f t="shared" si="45"/>
        <v>0</v>
      </c>
      <c r="G582" s="19">
        <f t="shared" si="44"/>
        <v>6.3166666666666675E-3</v>
      </c>
    </row>
    <row r="583" spans="1:7" x14ac:dyDescent="0.25">
      <c r="A583" s="28">
        <v>39751</v>
      </c>
      <c r="B583" s="29">
        <v>7.22</v>
      </c>
      <c r="C583" s="19">
        <f t="shared" si="41"/>
        <v>10</v>
      </c>
      <c r="D583" s="19">
        <f t="shared" si="42"/>
        <v>2008</v>
      </c>
      <c r="E583" s="19">
        <f t="shared" si="43"/>
        <v>1</v>
      </c>
      <c r="F583" s="19" t="str">
        <f t="shared" si="45"/>
        <v>200810</v>
      </c>
      <c r="G583" s="19">
        <f t="shared" si="44"/>
        <v>6.0166666666666667E-3</v>
      </c>
    </row>
    <row r="584" spans="1:7" x14ac:dyDescent="0.25">
      <c r="A584" s="28">
        <v>39758</v>
      </c>
      <c r="B584" s="29">
        <v>7.1</v>
      </c>
      <c r="C584" s="19">
        <f t="shared" si="41"/>
        <v>11</v>
      </c>
      <c r="D584" s="19">
        <f t="shared" si="42"/>
        <v>2008</v>
      </c>
      <c r="E584" s="19">
        <f t="shared" si="43"/>
        <v>0</v>
      </c>
      <c r="F584" s="19" t="b">
        <f t="shared" si="45"/>
        <v>0</v>
      </c>
      <c r="G584" s="19">
        <f t="shared" si="44"/>
        <v>5.9166666666666664E-3</v>
      </c>
    </row>
    <row r="585" spans="1:7" x14ac:dyDescent="0.25">
      <c r="A585" s="28">
        <v>39765</v>
      </c>
      <c r="B585" s="29">
        <v>7.08</v>
      </c>
      <c r="C585" s="19">
        <f t="shared" si="41"/>
        <v>11</v>
      </c>
      <c r="D585" s="19">
        <f t="shared" si="42"/>
        <v>2008</v>
      </c>
      <c r="E585" s="19">
        <f t="shared" si="43"/>
        <v>0</v>
      </c>
      <c r="F585" s="19" t="b">
        <f t="shared" si="45"/>
        <v>0</v>
      </c>
      <c r="G585" s="19">
        <f t="shared" si="44"/>
        <v>5.8999999999999999E-3</v>
      </c>
    </row>
    <row r="586" spans="1:7" x14ac:dyDescent="0.25">
      <c r="A586" s="28">
        <v>39772</v>
      </c>
      <c r="B586" s="29">
        <v>7.72</v>
      </c>
      <c r="C586" s="19">
        <f t="shared" si="41"/>
        <v>11</v>
      </c>
      <c r="D586" s="19">
        <f t="shared" si="42"/>
        <v>2008</v>
      </c>
      <c r="E586" s="19">
        <f t="shared" si="43"/>
        <v>0</v>
      </c>
      <c r="F586" s="19" t="b">
        <f t="shared" si="45"/>
        <v>0</v>
      </c>
      <c r="G586" s="19">
        <f t="shared" si="44"/>
        <v>6.4333333333333326E-3</v>
      </c>
    </row>
    <row r="587" spans="1:7" x14ac:dyDescent="0.25">
      <c r="A587" s="28">
        <v>39779</v>
      </c>
      <c r="B587" s="29">
        <v>7.82</v>
      </c>
      <c r="C587" s="19">
        <f t="shared" si="41"/>
        <v>11</v>
      </c>
      <c r="D587" s="19">
        <f t="shared" si="42"/>
        <v>2008</v>
      </c>
      <c r="E587" s="19">
        <f t="shared" si="43"/>
        <v>1</v>
      </c>
      <c r="F587" s="19" t="str">
        <f t="shared" si="45"/>
        <v>200811</v>
      </c>
      <c r="G587" s="19">
        <f t="shared" si="44"/>
        <v>6.5166666666666671E-3</v>
      </c>
    </row>
    <row r="588" spans="1:7" x14ac:dyDescent="0.25">
      <c r="A588" s="28">
        <v>39786</v>
      </c>
      <c r="B588" s="29">
        <v>8.0299999999999994</v>
      </c>
      <c r="C588" s="19">
        <f t="shared" si="41"/>
        <v>12</v>
      </c>
      <c r="D588" s="19">
        <f t="shared" si="42"/>
        <v>2008</v>
      </c>
      <c r="E588" s="19">
        <f t="shared" si="43"/>
        <v>0</v>
      </c>
      <c r="F588" s="19" t="b">
        <f t="shared" si="45"/>
        <v>0</v>
      </c>
      <c r="G588" s="19">
        <f t="shared" si="44"/>
        <v>6.6916666666666661E-3</v>
      </c>
    </row>
    <row r="589" spans="1:7" x14ac:dyDescent="0.25">
      <c r="A589" s="28">
        <v>39793</v>
      </c>
      <c r="B589" s="29">
        <v>8.0399999999999991</v>
      </c>
      <c r="C589" s="19">
        <f t="shared" si="41"/>
        <v>12</v>
      </c>
      <c r="D589" s="19">
        <f t="shared" si="42"/>
        <v>2008</v>
      </c>
      <c r="E589" s="19">
        <f t="shared" si="43"/>
        <v>0</v>
      </c>
      <c r="F589" s="19" t="b">
        <f t="shared" si="45"/>
        <v>0</v>
      </c>
      <c r="G589" s="19">
        <f t="shared" si="44"/>
        <v>6.6999999999999985E-3</v>
      </c>
    </row>
    <row r="590" spans="1:7" x14ac:dyDescent="0.25">
      <c r="A590" s="28">
        <v>39800</v>
      </c>
      <c r="B590" s="29">
        <v>8.0299999999999994</v>
      </c>
      <c r="C590" s="19">
        <f t="shared" si="41"/>
        <v>12</v>
      </c>
      <c r="D590" s="19">
        <f t="shared" si="42"/>
        <v>2008</v>
      </c>
      <c r="E590" s="19">
        <f t="shared" si="43"/>
        <v>0</v>
      </c>
      <c r="F590" s="19" t="b">
        <f t="shared" si="45"/>
        <v>0</v>
      </c>
      <c r="G590" s="19">
        <f t="shared" si="44"/>
        <v>6.6916666666666661E-3</v>
      </c>
    </row>
    <row r="591" spans="1:7" x14ac:dyDescent="0.25">
      <c r="A591" s="28">
        <v>39806</v>
      </c>
      <c r="B591" s="29">
        <v>8.01</v>
      </c>
      <c r="C591" s="19">
        <f t="shared" si="41"/>
        <v>12</v>
      </c>
      <c r="D591" s="19">
        <f t="shared" si="42"/>
        <v>2008</v>
      </c>
      <c r="E591" s="19">
        <f t="shared" si="43"/>
        <v>0</v>
      </c>
      <c r="F591" s="19" t="b">
        <f t="shared" si="45"/>
        <v>0</v>
      </c>
      <c r="G591" s="19">
        <f t="shared" si="44"/>
        <v>6.6750000000000004E-3</v>
      </c>
    </row>
    <row r="592" spans="1:7" x14ac:dyDescent="0.25">
      <c r="A592" s="28">
        <v>39813</v>
      </c>
      <c r="B592" s="29">
        <v>7.97</v>
      </c>
      <c r="C592" s="19">
        <f t="shared" si="41"/>
        <v>12</v>
      </c>
      <c r="D592" s="19">
        <f t="shared" si="42"/>
        <v>2008</v>
      </c>
      <c r="E592" s="19">
        <f t="shared" si="43"/>
        <v>1</v>
      </c>
      <c r="F592" s="19" t="str">
        <f t="shared" si="45"/>
        <v>200812</v>
      </c>
      <c r="G592" s="19">
        <f t="shared" si="44"/>
        <v>6.6416666666666664E-3</v>
      </c>
    </row>
    <row r="593" spans="1:7" x14ac:dyDescent="0.25">
      <c r="A593" s="28">
        <v>39821</v>
      </c>
      <c r="B593" s="29">
        <v>7.91</v>
      </c>
      <c r="C593" s="19">
        <f t="shared" si="41"/>
        <v>1</v>
      </c>
      <c r="D593" s="19">
        <f t="shared" si="42"/>
        <v>2009</v>
      </c>
      <c r="E593" s="19">
        <f t="shared" si="43"/>
        <v>0</v>
      </c>
      <c r="F593" s="19" t="b">
        <f t="shared" si="45"/>
        <v>0</v>
      </c>
      <c r="G593" s="19">
        <f t="shared" si="44"/>
        <v>6.5916666666666667E-3</v>
      </c>
    </row>
    <row r="594" spans="1:7" x14ac:dyDescent="0.25">
      <c r="A594" s="28">
        <v>39828</v>
      </c>
      <c r="B594" s="29">
        <v>7.7</v>
      </c>
      <c r="C594" s="19">
        <f t="shared" si="41"/>
        <v>1</v>
      </c>
      <c r="D594" s="19">
        <f t="shared" si="42"/>
        <v>2009</v>
      </c>
      <c r="E594" s="19">
        <f t="shared" si="43"/>
        <v>0</v>
      </c>
      <c r="F594" s="19" t="b">
        <f t="shared" si="45"/>
        <v>0</v>
      </c>
      <c r="G594" s="19">
        <f t="shared" si="44"/>
        <v>6.4166666666666669E-3</v>
      </c>
    </row>
    <row r="595" spans="1:7" x14ac:dyDescent="0.25">
      <c r="A595" s="28">
        <v>39835</v>
      </c>
      <c r="B595" s="29">
        <v>7.44</v>
      </c>
      <c r="C595" s="19">
        <f t="shared" si="41"/>
        <v>1</v>
      </c>
      <c r="D595" s="19">
        <f t="shared" si="42"/>
        <v>2009</v>
      </c>
      <c r="E595" s="19">
        <f t="shared" si="43"/>
        <v>0</v>
      </c>
      <c r="F595" s="19" t="b">
        <f t="shared" si="45"/>
        <v>0</v>
      </c>
      <c r="G595" s="19">
        <f t="shared" si="44"/>
        <v>6.2000000000000006E-3</v>
      </c>
    </row>
    <row r="596" spans="1:7" x14ac:dyDescent="0.25">
      <c r="A596" s="28">
        <v>39842</v>
      </c>
      <c r="B596" s="29">
        <v>7.31</v>
      </c>
      <c r="C596" s="19">
        <f t="shared" ref="C596:C659" si="46">MONTH(A596)</f>
        <v>1</v>
      </c>
      <c r="D596" s="19">
        <f t="shared" ref="D596:D659" si="47">YEAR(A596)</f>
        <v>2009</v>
      </c>
      <c r="E596" s="19">
        <f t="shared" ref="E596:E659" si="48">IF(C596=C597,0,1)</f>
        <v>1</v>
      </c>
      <c r="F596" s="19" t="str">
        <f t="shared" si="45"/>
        <v>20091</v>
      </c>
      <c r="G596" s="19">
        <f t="shared" ref="G596:G659" si="49">B596/100/12</f>
        <v>6.0916666666666662E-3</v>
      </c>
    </row>
    <row r="597" spans="1:7" x14ac:dyDescent="0.25">
      <c r="A597" s="28">
        <v>39849</v>
      </c>
      <c r="B597" s="29">
        <v>7.16</v>
      </c>
      <c r="C597" s="19">
        <f t="shared" si="46"/>
        <v>2</v>
      </c>
      <c r="D597" s="19">
        <f t="shared" si="47"/>
        <v>2009</v>
      </c>
      <c r="E597" s="19">
        <f t="shared" si="48"/>
        <v>0</v>
      </c>
      <c r="F597" s="19" t="b">
        <f t="shared" si="45"/>
        <v>0</v>
      </c>
      <c r="G597" s="19">
        <f t="shared" si="49"/>
        <v>5.9666666666666661E-3</v>
      </c>
    </row>
    <row r="598" spans="1:7" x14ac:dyDescent="0.25">
      <c r="A598" s="28">
        <v>39856</v>
      </c>
      <c r="B598" s="29">
        <v>7.07</v>
      </c>
      <c r="C598" s="19">
        <f t="shared" si="46"/>
        <v>2</v>
      </c>
      <c r="D598" s="19">
        <f t="shared" si="47"/>
        <v>2009</v>
      </c>
      <c r="E598" s="19">
        <f t="shared" si="48"/>
        <v>0</v>
      </c>
      <c r="F598" s="19" t="b">
        <f t="shared" si="45"/>
        <v>0</v>
      </c>
      <c r="G598" s="19">
        <f t="shared" si="49"/>
        <v>5.8916666666666666E-3</v>
      </c>
    </row>
    <row r="599" spans="1:7" x14ac:dyDescent="0.25">
      <c r="A599" s="28">
        <v>39863</v>
      </c>
      <c r="B599" s="29">
        <v>7</v>
      </c>
      <c r="C599" s="19">
        <f t="shared" si="46"/>
        <v>2</v>
      </c>
      <c r="D599" s="19">
        <f t="shared" si="47"/>
        <v>2009</v>
      </c>
      <c r="E599" s="19">
        <f t="shared" si="48"/>
        <v>0</v>
      </c>
      <c r="F599" s="19" t="b">
        <f t="shared" ref="F599:F662" si="50">IF(E599=1,D599&amp;C599)</f>
        <v>0</v>
      </c>
      <c r="G599" s="19">
        <f t="shared" si="49"/>
        <v>5.8333333333333336E-3</v>
      </c>
    </row>
    <row r="600" spans="1:7" x14ac:dyDescent="0.25">
      <c r="A600" s="28">
        <v>39870</v>
      </c>
      <c r="B600" s="29">
        <v>7.24</v>
      </c>
      <c r="C600" s="19">
        <f t="shared" si="46"/>
        <v>2</v>
      </c>
      <c r="D600" s="19">
        <f t="shared" si="47"/>
        <v>2009</v>
      </c>
      <c r="E600" s="19">
        <f t="shared" si="48"/>
        <v>1</v>
      </c>
      <c r="F600" s="19" t="str">
        <f t="shared" si="50"/>
        <v>20092</v>
      </c>
      <c r="G600" s="19">
        <f t="shared" si="49"/>
        <v>6.0333333333333341E-3</v>
      </c>
    </row>
    <row r="601" spans="1:7" x14ac:dyDescent="0.25">
      <c r="A601" s="28">
        <v>39877</v>
      </c>
      <c r="B601" s="29">
        <v>7.25</v>
      </c>
      <c r="C601" s="19">
        <f t="shared" si="46"/>
        <v>3</v>
      </c>
      <c r="D601" s="19">
        <f t="shared" si="47"/>
        <v>2009</v>
      </c>
      <c r="E601" s="19">
        <f t="shared" si="48"/>
        <v>0</v>
      </c>
      <c r="F601" s="19" t="b">
        <f t="shared" si="50"/>
        <v>0</v>
      </c>
      <c r="G601" s="19">
        <f t="shared" si="49"/>
        <v>6.0416666666666665E-3</v>
      </c>
    </row>
    <row r="602" spans="1:7" x14ac:dyDescent="0.25">
      <c r="A602" s="28">
        <v>39884</v>
      </c>
      <c r="B602" s="29">
        <v>7.18</v>
      </c>
      <c r="C602" s="19">
        <f t="shared" si="46"/>
        <v>3</v>
      </c>
      <c r="D602" s="19">
        <f t="shared" si="47"/>
        <v>2009</v>
      </c>
      <c r="E602" s="19">
        <f t="shared" si="48"/>
        <v>0</v>
      </c>
      <c r="F602" s="19" t="b">
        <f t="shared" si="50"/>
        <v>0</v>
      </c>
      <c r="G602" s="19">
        <f t="shared" si="49"/>
        <v>5.9833333333333336E-3</v>
      </c>
    </row>
    <row r="603" spans="1:7" x14ac:dyDescent="0.25">
      <c r="A603" s="28">
        <v>39891</v>
      </c>
      <c r="B603" s="29">
        <v>7.18</v>
      </c>
      <c r="C603" s="19">
        <f t="shared" si="46"/>
        <v>3</v>
      </c>
      <c r="D603" s="19">
        <f t="shared" si="47"/>
        <v>2009</v>
      </c>
      <c r="E603" s="19">
        <f t="shared" si="48"/>
        <v>0</v>
      </c>
      <c r="F603" s="19" t="b">
        <f t="shared" si="50"/>
        <v>0</v>
      </c>
      <c r="G603" s="19">
        <f t="shared" si="49"/>
        <v>5.9833333333333336E-3</v>
      </c>
    </row>
    <row r="604" spans="1:7" x14ac:dyDescent="0.25">
      <c r="A604" s="28">
        <v>39898</v>
      </c>
      <c r="B604" s="29">
        <v>6.52</v>
      </c>
      <c r="C604" s="19">
        <f t="shared" si="46"/>
        <v>3</v>
      </c>
      <c r="D604" s="19">
        <f t="shared" si="47"/>
        <v>2009</v>
      </c>
      <c r="E604" s="19">
        <f t="shared" si="48"/>
        <v>1</v>
      </c>
      <c r="F604" s="19" t="str">
        <f t="shared" si="50"/>
        <v>20093</v>
      </c>
      <c r="G604" s="19">
        <f t="shared" si="49"/>
        <v>5.4333333333333326E-3</v>
      </c>
    </row>
    <row r="605" spans="1:7" x14ac:dyDescent="0.25">
      <c r="A605" s="28">
        <v>39905</v>
      </c>
      <c r="B605" s="29">
        <v>6.35</v>
      </c>
      <c r="C605" s="19">
        <f t="shared" si="46"/>
        <v>4</v>
      </c>
      <c r="D605" s="19">
        <f t="shared" si="47"/>
        <v>2009</v>
      </c>
      <c r="E605" s="19">
        <f t="shared" si="48"/>
        <v>0</v>
      </c>
      <c r="F605" s="19" t="b">
        <f t="shared" si="50"/>
        <v>0</v>
      </c>
      <c r="G605" s="19">
        <f t="shared" si="49"/>
        <v>5.2916666666666667E-3</v>
      </c>
    </row>
    <row r="606" spans="1:7" x14ac:dyDescent="0.25">
      <c r="A606" s="28">
        <v>39911</v>
      </c>
      <c r="B606" s="29">
        <v>6.24</v>
      </c>
      <c r="C606" s="19">
        <f t="shared" si="46"/>
        <v>4</v>
      </c>
      <c r="D606" s="19">
        <f t="shared" si="47"/>
        <v>2009</v>
      </c>
      <c r="E606" s="19">
        <f t="shared" si="48"/>
        <v>0</v>
      </c>
      <c r="F606" s="19" t="b">
        <f t="shared" si="50"/>
        <v>0</v>
      </c>
      <c r="G606" s="19">
        <f t="shared" si="49"/>
        <v>5.2000000000000006E-3</v>
      </c>
    </row>
    <row r="607" spans="1:7" x14ac:dyDescent="0.25">
      <c r="A607" s="28">
        <v>39919</v>
      </c>
      <c r="B607" s="29">
        <v>6.06</v>
      </c>
      <c r="C607" s="19">
        <f t="shared" si="46"/>
        <v>4</v>
      </c>
      <c r="D607" s="19">
        <f t="shared" si="47"/>
        <v>2009</v>
      </c>
      <c r="E607" s="19">
        <f t="shared" si="48"/>
        <v>0</v>
      </c>
      <c r="F607" s="19" t="b">
        <f t="shared" si="50"/>
        <v>0</v>
      </c>
      <c r="G607" s="19">
        <f t="shared" si="49"/>
        <v>5.0499999999999998E-3</v>
      </c>
    </row>
    <row r="608" spans="1:7" x14ac:dyDescent="0.25">
      <c r="A608" s="28">
        <v>39926</v>
      </c>
      <c r="B608" s="29">
        <v>5.84</v>
      </c>
      <c r="C608" s="19">
        <f t="shared" si="46"/>
        <v>4</v>
      </c>
      <c r="D608" s="19">
        <f t="shared" si="47"/>
        <v>2009</v>
      </c>
      <c r="E608" s="19">
        <f t="shared" si="48"/>
        <v>0</v>
      </c>
      <c r="F608" s="19" t="b">
        <f t="shared" si="50"/>
        <v>0</v>
      </c>
      <c r="G608" s="19">
        <f t="shared" si="49"/>
        <v>4.8666666666666667E-3</v>
      </c>
    </row>
    <row r="609" spans="1:7" x14ac:dyDescent="0.25">
      <c r="A609" s="28">
        <v>39933</v>
      </c>
      <c r="B609" s="29">
        <v>5.74</v>
      </c>
      <c r="C609" s="19">
        <f t="shared" si="46"/>
        <v>4</v>
      </c>
      <c r="D609" s="19">
        <f t="shared" si="47"/>
        <v>2009</v>
      </c>
      <c r="E609" s="19">
        <f t="shared" si="48"/>
        <v>1</v>
      </c>
      <c r="F609" s="19" t="str">
        <f t="shared" si="50"/>
        <v>20094</v>
      </c>
      <c r="G609" s="19">
        <f t="shared" si="49"/>
        <v>4.783333333333333E-3</v>
      </c>
    </row>
    <row r="610" spans="1:7" x14ac:dyDescent="0.25">
      <c r="A610" s="28">
        <v>39940</v>
      </c>
      <c r="B610" s="29">
        <v>5.54</v>
      </c>
      <c r="C610" s="19">
        <f t="shared" si="46"/>
        <v>5</v>
      </c>
      <c r="D610" s="19">
        <f t="shared" si="47"/>
        <v>2009</v>
      </c>
      <c r="E610" s="19">
        <f t="shared" si="48"/>
        <v>0</v>
      </c>
      <c r="F610" s="19" t="b">
        <f t="shared" si="50"/>
        <v>0</v>
      </c>
      <c r="G610" s="19">
        <f t="shared" si="49"/>
        <v>4.6166666666666665E-3</v>
      </c>
    </row>
    <row r="611" spans="1:7" x14ac:dyDescent="0.25">
      <c r="A611" s="28">
        <v>39947</v>
      </c>
      <c r="B611" s="29">
        <v>5.36</v>
      </c>
      <c r="C611" s="19">
        <f t="shared" si="46"/>
        <v>5</v>
      </c>
      <c r="D611" s="19">
        <f t="shared" si="47"/>
        <v>2009</v>
      </c>
      <c r="E611" s="19">
        <f t="shared" si="48"/>
        <v>0</v>
      </c>
      <c r="F611" s="19" t="b">
        <f t="shared" si="50"/>
        <v>0</v>
      </c>
      <c r="G611" s="19">
        <f t="shared" si="49"/>
        <v>4.4666666666666665E-3</v>
      </c>
    </row>
    <row r="612" spans="1:7" x14ac:dyDescent="0.25">
      <c r="A612" s="28">
        <v>39954</v>
      </c>
      <c r="B612" s="29">
        <v>5.18</v>
      </c>
      <c r="C612" s="19">
        <f t="shared" si="46"/>
        <v>5</v>
      </c>
      <c r="D612" s="19">
        <f t="shared" si="47"/>
        <v>2009</v>
      </c>
      <c r="E612" s="19">
        <f t="shared" si="48"/>
        <v>0</v>
      </c>
      <c r="F612" s="19" t="b">
        <f t="shared" si="50"/>
        <v>0</v>
      </c>
      <c r="G612" s="19">
        <f t="shared" si="49"/>
        <v>4.3166666666666666E-3</v>
      </c>
    </row>
    <row r="613" spans="1:7" x14ac:dyDescent="0.25">
      <c r="A613" s="28">
        <v>39961</v>
      </c>
      <c r="B613" s="29">
        <v>5.09</v>
      </c>
      <c r="C613" s="19">
        <f t="shared" si="46"/>
        <v>5</v>
      </c>
      <c r="D613" s="19">
        <f t="shared" si="47"/>
        <v>2009</v>
      </c>
      <c r="E613" s="19">
        <f t="shared" si="48"/>
        <v>1</v>
      </c>
      <c r="F613" s="19" t="str">
        <f t="shared" si="50"/>
        <v>20095</v>
      </c>
      <c r="G613" s="19">
        <f t="shared" si="49"/>
        <v>4.241666666666667E-3</v>
      </c>
    </row>
    <row r="614" spans="1:7" x14ac:dyDescent="0.25">
      <c r="A614" s="28">
        <v>39968</v>
      </c>
      <c r="B614" s="29">
        <v>5.08</v>
      </c>
      <c r="C614" s="19">
        <f t="shared" si="46"/>
        <v>6</v>
      </c>
      <c r="D614" s="19">
        <f t="shared" si="47"/>
        <v>2009</v>
      </c>
      <c r="E614" s="19">
        <f t="shared" si="48"/>
        <v>0</v>
      </c>
      <c r="F614" s="19" t="b">
        <f t="shared" si="50"/>
        <v>0</v>
      </c>
      <c r="G614" s="19">
        <f t="shared" si="49"/>
        <v>4.2333333333333329E-3</v>
      </c>
    </row>
    <row r="615" spans="1:7" x14ac:dyDescent="0.25">
      <c r="A615" s="28">
        <v>39975</v>
      </c>
      <c r="B615" s="29">
        <v>5.0999999999999996</v>
      </c>
      <c r="C615" s="19">
        <f t="shared" si="46"/>
        <v>6</v>
      </c>
      <c r="D615" s="19">
        <f t="shared" si="47"/>
        <v>2009</v>
      </c>
      <c r="E615" s="19">
        <f t="shared" si="48"/>
        <v>0</v>
      </c>
      <c r="F615" s="19" t="b">
        <f t="shared" si="50"/>
        <v>0</v>
      </c>
      <c r="G615" s="19">
        <f t="shared" si="49"/>
        <v>4.2499999999999994E-3</v>
      </c>
    </row>
    <row r="616" spans="1:7" x14ac:dyDescent="0.25">
      <c r="A616" s="28">
        <v>39982</v>
      </c>
      <c r="B616" s="29">
        <v>5.01</v>
      </c>
      <c r="C616" s="19">
        <f t="shared" si="46"/>
        <v>6</v>
      </c>
      <c r="D616" s="19">
        <f t="shared" si="47"/>
        <v>2009</v>
      </c>
      <c r="E616" s="19">
        <f t="shared" si="48"/>
        <v>0</v>
      </c>
      <c r="F616" s="19" t="b">
        <f t="shared" si="50"/>
        <v>0</v>
      </c>
      <c r="G616" s="19">
        <f t="shared" si="49"/>
        <v>4.1749999999999999E-3</v>
      </c>
    </row>
    <row r="617" spans="1:7" x14ac:dyDescent="0.25">
      <c r="A617" s="28">
        <v>39989</v>
      </c>
      <c r="B617" s="29">
        <v>4.72</v>
      </c>
      <c r="C617" s="19">
        <f t="shared" si="46"/>
        <v>6</v>
      </c>
      <c r="D617" s="19">
        <f t="shared" si="47"/>
        <v>2009</v>
      </c>
      <c r="E617" s="19">
        <f t="shared" si="48"/>
        <v>1</v>
      </c>
      <c r="F617" s="19" t="str">
        <f t="shared" si="50"/>
        <v>20096</v>
      </c>
      <c r="G617" s="19">
        <f t="shared" si="49"/>
        <v>3.933333333333333E-3</v>
      </c>
    </row>
    <row r="618" spans="1:7" x14ac:dyDescent="0.25">
      <c r="A618" s="28">
        <v>39996</v>
      </c>
      <c r="B618" s="29">
        <v>4.72</v>
      </c>
      <c r="C618" s="19">
        <f t="shared" si="46"/>
        <v>7</v>
      </c>
      <c r="D618" s="19">
        <f t="shared" si="47"/>
        <v>2009</v>
      </c>
      <c r="E618" s="19">
        <f t="shared" si="48"/>
        <v>0</v>
      </c>
      <c r="F618" s="19" t="b">
        <f t="shared" si="50"/>
        <v>0</v>
      </c>
      <c r="G618" s="19">
        <f t="shared" si="49"/>
        <v>3.933333333333333E-3</v>
      </c>
    </row>
    <row r="619" spans="1:7" x14ac:dyDescent="0.25">
      <c r="A619" s="28">
        <v>40003</v>
      </c>
      <c r="B619" s="29">
        <v>4.6500000000000004</v>
      </c>
      <c r="C619" s="19">
        <f t="shared" si="46"/>
        <v>7</v>
      </c>
      <c r="D619" s="19">
        <f t="shared" si="47"/>
        <v>2009</v>
      </c>
      <c r="E619" s="19">
        <f t="shared" si="48"/>
        <v>0</v>
      </c>
      <c r="F619" s="19" t="b">
        <f t="shared" si="50"/>
        <v>0</v>
      </c>
      <c r="G619" s="19">
        <f t="shared" si="49"/>
        <v>3.8750000000000004E-3</v>
      </c>
    </row>
    <row r="620" spans="1:7" x14ac:dyDescent="0.25">
      <c r="A620" s="28">
        <v>40010</v>
      </c>
      <c r="B620" s="29">
        <v>4.55</v>
      </c>
      <c r="C620" s="19">
        <f t="shared" si="46"/>
        <v>7</v>
      </c>
      <c r="D620" s="19">
        <f t="shared" si="47"/>
        <v>2009</v>
      </c>
      <c r="E620" s="19">
        <f t="shared" si="48"/>
        <v>0</v>
      </c>
      <c r="F620" s="19" t="b">
        <f t="shared" si="50"/>
        <v>0</v>
      </c>
      <c r="G620" s="19">
        <f t="shared" si="49"/>
        <v>3.7916666666666667E-3</v>
      </c>
    </row>
    <row r="621" spans="1:7" x14ac:dyDescent="0.25">
      <c r="A621" s="28">
        <v>40017</v>
      </c>
      <c r="B621" s="29">
        <v>4.5199999999999996</v>
      </c>
      <c r="C621" s="19">
        <f t="shared" si="46"/>
        <v>7</v>
      </c>
      <c r="D621" s="19">
        <f t="shared" si="47"/>
        <v>2009</v>
      </c>
      <c r="E621" s="19">
        <f t="shared" si="48"/>
        <v>0</v>
      </c>
      <c r="F621" s="19" t="b">
        <f t="shared" si="50"/>
        <v>0</v>
      </c>
      <c r="G621" s="19">
        <f t="shared" si="49"/>
        <v>3.7666666666666664E-3</v>
      </c>
    </row>
    <row r="622" spans="1:7" x14ac:dyDescent="0.25">
      <c r="A622" s="28">
        <v>40024</v>
      </c>
      <c r="B622" s="29">
        <v>4.51</v>
      </c>
      <c r="C622" s="19">
        <f t="shared" si="46"/>
        <v>7</v>
      </c>
      <c r="D622" s="19">
        <f t="shared" si="47"/>
        <v>2009</v>
      </c>
      <c r="E622" s="19">
        <f t="shared" si="48"/>
        <v>1</v>
      </c>
      <c r="F622" s="19" t="str">
        <f t="shared" si="50"/>
        <v>20097</v>
      </c>
      <c r="G622" s="19">
        <f t="shared" si="49"/>
        <v>3.7583333333333336E-3</v>
      </c>
    </row>
    <row r="623" spans="1:7" x14ac:dyDescent="0.25">
      <c r="A623" s="28">
        <v>40031</v>
      </c>
      <c r="B623" s="29">
        <v>4.5</v>
      </c>
      <c r="C623" s="19">
        <f t="shared" si="46"/>
        <v>8</v>
      </c>
      <c r="D623" s="19">
        <f t="shared" si="47"/>
        <v>2009</v>
      </c>
      <c r="E623" s="19">
        <f t="shared" si="48"/>
        <v>0</v>
      </c>
      <c r="F623" s="19" t="b">
        <f t="shared" si="50"/>
        <v>0</v>
      </c>
      <c r="G623" s="19">
        <f t="shared" si="49"/>
        <v>3.7499999999999999E-3</v>
      </c>
    </row>
    <row r="624" spans="1:7" x14ac:dyDescent="0.25">
      <c r="A624" s="28">
        <v>40038</v>
      </c>
      <c r="B624" s="29">
        <v>4.49</v>
      </c>
      <c r="C624" s="19">
        <f t="shared" si="46"/>
        <v>8</v>
      </c>
      <c r="D624" s="19">
        <f t="shared" si="47"/>
        <v>2009</v>
      </c>
      <c r="E624" s="19">
        <f t="shared" si="48"/>
        <v>0</v>
      </c>
      <c r="F624" s="19" t="b">
        <f t="shared" si="50"/>
        <v>0</v>
      </c>
      <c r="G624" s="19">
        <f t="shared" si="49"/>
        <v>3.741666666666667E-3</v>
      </c>
    </row>
    <row r="625" spans="1:7" x14ac:dyDescent="0.25">
      <c r="A625" s="28">
        <v>40045</v>
      </c>
      <c r="B625" s="29">
        <v>4.4800000000000004</v>
      </c>
      <c r="C625" s="19">
        <f t="shared" si="46"/>
        <v>8</v>
      </c>
      <c r="D625" s="19">
        <f t="shared" si="47"/>
        <v>2009</v>
      </c>
      <c r="E625" s="19">
        <f t="shared" si="48"/>
        <v>0</v>
      </c>
      <c r="F625" s="19" t="b">
        <f t="shared" si="50"/>
        <v>0</v>
      </c>
      <c r="G625" s="19">
        <f t="shared" si="49"/>
        <v>3.7333333333333337E-3</v>
      </c>
    </row>
    <row r="626" spans="1:7" x14ac:dyDescent="0.25">
      <c r="A626" s="28">
        <v>40052</v>
      </c>
      <c r="B626" s="29">
        <v>4.47</v>
      </c>
      <c r="C626" s="19">
        <f t="shared" si="46"/>
        <v>8</v>
      </c>
      <c r="D626" s="19">
        <f t="shared" si="47"/>
        <v>2009</v>
      </c>
      <c r="E626" s="19">
        <f t="shared" si="48"/>
        <v>1</v>
      </c>
      <c r="F626" s="19" t="str">
        <f t="shared" si="50"/>
        <v>20098</v>
      </c>
      <c r="G626" s="19">
        <f t="shared" si="49"/>
        <v>3.7249999999999996E-3</v>
      </c>
    </row>
    <row r="627" spans="1:7" x14ac:dyDescent="0.25">
      <c r="A627" s="28">
        <v>40059</v>
      </c>
      <c r="B627" s="29">
        <v>4.47</v>
      </c>
      <c r="C627" s="19">
        <f t="shared" si="46"/>
        <v>9</v>
      </c>
      <c r="D627" s="19">
        <f t="shared" si="47"/>
        <v>2009</v>
      </c>
      <c r="E627" s="19">
        <f t="shared" si="48"/>
        <v>0</v>
      </c>
      <c r="F627" s="19" t="b">
        <f t="shared" si="50"/>
        <v>0</v>
      </c>
      <c r="G627" s="19">
        <f t="shared" si="49"/>
        <v>3.7249999999999996E-3</v>
      </c>
    </row>
    <row r="628" spans="1:7" x14ac:dyDescent="0.25">
      <c r="A628" s="28">
        <v>40066</v>
      </c>
      <c r="B628" s="29">
        <v>4.47</v>
      </c>
      <c r="C628" s="19">
        <f t="shared" si="46"/>
        <v>9</v>
      </c>
      <c r="D628" s="19">
        <f t="shared" si="47"/>
        <v>2009</v>
      </c>
      <c r="E628" s="19">
        <f t="shared" si="48"/>
        <v>0</v>
      </c>
      <c r="F628" s="19" t="b">
        <f t="shared" si="50"/>
        <v>0</v>
      </c>
      <c r="G628" s="19">
        <f t="shared" si="49"/>
        <v>3.7249999999999996E-3</v>
      </c>
    </row>
    <row r="629" spans="1:7" x14ac:dyDescent="0.25">
      <c r="A629" s="28">
        <v>40073</v>
      </c>
      <c r="B629" s="29">
        <v>4.49</v>
      </c>
      <c r="C629" s="19">
        <f t="shared" si="46"/>
        <v>9</v>
      </c>
      <c r="D629" s="19">
        <f t="shared" si="47"/>
        <v>2009</v>
      </c>
      <c r="E629" s="19">
        <f t="shared" si="48"/>
        <v>0</v>
      </c>
      <c r="F629" s="19" t="b">
        <f t="shared" si="50"/>
        <v>0</v>
      </c>
      <c r="G629" s="19">
        <f t="shared" si="49"/>
        <v>3.741666666666667E-3</v>
      </c>
    </row>
    <row r="630" spans="1:7" x14ac:dyDescent="0.25">
      <c r="A630" s="28">
        <v>40080</v>
      </c>
      <c r="B630" s="29">
        <v>4.5</v>
      </c>
      <c r="C630" s="19">
        <f t="shared" si="46"/>
        <v>9</v>
      </c>
      <c r="D630" s="19">
        <f t="shared" si="47"/>
        <v>2009</v>
      </c>
      <c r="E630" s="19">
        <f t="shared" si="48"/>
        <v>1</v>
      </c>
      <c r="F630" s="19" t="str">
        <f t="shared" si="50"/>
        <v>20099</v>
      </c>
      <c r="G630" s="19">
        <f t="shared" si="49"/>
        <v>3.7499999999999999E-3</v>
      </c>
    </row>
    <row r="631" spans="1:7" x14ac:dyDescent="0.25">
      <c r="A631" s="28">
        <v>40087</v>
      </c>
      <c r="B631" s="29">
        <v>4.51</v>
      </c>
      <c r="C631" s="19">
        <f t="shared" si="46"/>
        <v>10</v>
      </c>
      <c r="D631" s="19">
        <f t="shared" si="47"/>
        <v>2009</v>
      </c>
      <c r="E631" s="19">
        <f t="shared" si="48"/>
        <v>0</v>
      </c>
      <c r="F631" s="19" t="b">
        <f t="shared" si="50"/>
        <v>0</v>
      </c>
      <c r="G631" s="19">
        <f t="shared" si="49"/>
        <v>3.7583333333333336E-3</v>
      </c>
    </row>
    <row r="632" spans="1:7" x14ac:dyDescent="0.25">
      <c r="A632" s="28">
        <v>40094</v>
      </c>
      <c r="B632" s="29">
        <v>4.51</v>
      </c>
      <c r="C632" s="19">
        <f t="shared" si="46"/>
        <v>10</v>
      </c>
      <c r="D632" s="19">
        <f t="shared" si="47"/>
        <v>2009</v>
      </c>
      <c r="E632" s="19">
        <f t="shared" si="48"/>
        <v>0</v>
      </c>
      <c r="F632" s="19" t="b">
        <f t="shared" si="50"/>
        <v>0</v>
      </c>
      <c r="G632" s="19">
        <f t="shared" si="49"/>
        <v>3.7583333333333336E-3</v>
      </c>
    </row>
    <row r="633" spans="1:7" x14ac:dyDescent="0.25">
      <c r="A633" s="28">
        <v>40101</v>
      </c>
      <c r="B633" s="29">
        <v>4.51</v>
      </c>
      <c r="C633" s="19">
        <f t="shared" si="46"/>
        <v>10</v>
      </c>
      <c r="D633" s="19">
        <f t="shared" si="47"/>
        <v>2009</v>
      </c>
      <c r="E633" s="19">
        <f t="shared" si="48"/>
        <v>0</v>
      </c>
      <c r="F633" s="19" t="b">
        <f t="shared" si="50"/>
        <v>0</v>
      </c>
      <c r="G633" s="19">
        <f t="shared" si="49"/>
        <v>3.7583333333333336E-3</v>
      </c>
    </row>
    <row r="634" spans="1:7" x14ac:dyDescent="0.25">
      <c r="A634" s="28">
        <v>40108</v>
      </c>
      <c r="B634" s="29">
        <v>4.51</v>
      </c>
      <c r="C634" s="19">
        <f t="shared" si="46"/>
        <v>10</v>
      </c>
      <c r="D634" s="19">
        <f t="shared" si="47"/>
        <v>2009</v>
      </c>
      <c r="E634" s="19">
        <f t="shared" si="48"/>
        <v>0</v>
      </c>
      <c r="F634" s="19" t="b">
        <f t="shared" si="50"/>
        <v>0</v>
      </c>
      <c r="G634" s="19">
        <f t="shared" si="49"/>
        <v>3.7583333333333336E-3</v>
      </c>
    </row>
    <row r="635" spans="1:7" x14ac:dyDescent="0.25">
      <c r="A635" s="28">
        <v>40115</v>
      </c>
      <c r="B635" s="29">
        <v>4.5199999999999996</v>
      </c>
      <c r="C635" s="19">
        <f t="shared" si="46"/>
        <v>10</v>
      </c>
      <c r="D635" s="19">
        <f t="shared" si="47"/>
        <v>2009</v>
      </c>
      <c r="E635" s="19">
        <f t="shared" si="48"/>
        <v>1</v>
      </c>
      <c r="F635" s="19" t="str">
        <f t="shared" si="50"/>
        <v>200910</v>
      </c>
      <c r="G635" s="19">
        <f t="shared" si="49"/>
        <v>3.7666666666666664E-3</v>
      </c>
    </row>
    <row r="636" spans="1:7" x14ac:dyDescent="0.25">
      <c r="A636" s="28">
        <v>40122</v>
      </c>
      <c r="B636" s="29">
        <v>4.5199999999999996</v>
      </c>
      <c r="C636" s="19">
        <f t="shared" si="46"/>
        <v>11</v>
      </c>
      <c r="D636" s="19">
        <f t="shared" si="47"/>
        <v>2009</v>
      </c>
      <c r="E636" s="19">
        <f t="shared" si="48"/>
        <v>0</v>
      </c>
      <c r="F636" s="19" t="b">
        <f t="shared" si="50"/>
        <v>0</v>
      </c>
      <c r="G636" s="19">
        <f t="shared" si="49"/>
        <v>3.7666666666666664E-3</v>
      </c>
    </row>
    <row r="637" spans="1:7" x14ac:dyDescent="0.25">
      <c r="A637" s="28">
        <v>40129</v>
      </c>
      <c r="B637" s="29">
        <v>4.5199999999999996</v>
      </c>
      <c r="C637" s="19">
        <f t="shared" si="46"/>
        <v>11</v>
      </c>
      <c r="D637" s="19">
        <f t="shared" si="47"/>
        <v>2009</v>
      </c>
      <c r="E637" s="19">
        <f t="shared" si="48"/>
        <v>0</v>
      </c>
      <c r="F637" s="19" t="b">
        <f t="shared" si="50"/>
        <v>0</v>
      </c>
      <c r="G637" s="19">
        <f t="shared" si="49"/>
        <v>3.7666666666666664E-3</v>
      </c>
    </row>
    <row r="638" spans="1:7" x14ac:dyDescent="0.25">
      <c r="A638" s="28">
        <v>40136</v>
      </c>
      <c r="B638" s="29">
        <v>4.5</v>
      </c>
      <c r="C638" s="19">
        <f t="shared" si="46"/>
        <v>11</v>
      </c>
      <c r="D638" s="19">
        <f t="shared" si="47"/>
        <v>2009</v>
      </c>
      <c r="E638" s="19">
        <f t="shared" si="48"/>
        <v>0</v>
      </c>
      <c r="F638" s="19" t="b">
        <f t="shared" si="50"/>
        <v>0</v>
      </c>
      <c r="G638" s="19">
        <f t="shared" si="49"/>
        <v>3.7499999999999999E-3</v>
      </c>
    </row>
    <row r="639" spans="1:7" x14ac:dyDescent="0.25">
      <c r="A639" s="28">
        <v>40143</v>
      </c>
      <c r="B639" s="29">
        <v>4.49</v>
      </c>
      <c r="C639" s="19">
        <f t="shared" si="46"/>
        <v>11</v>
      </c>
      <c r="D639" s="19">
        <f t="shared" si="47"/>
        <v>2009</v>
      </c>
      <c r="E639" s="19">
        <f t="shared" si="48"/>
        <v>1</v>
      </c>
      <c r="F639" s="19" t="str">
        <f t="shared" si="50"/>
        <v>200911</v>
      </c>
      <c r="G639" s="19">
        <f t="shared" si="49"/>
        <v>3.741666666666667E-3</v>
      </c>
    </row>
    <row r="640" spans="1:7" x14ac:dyDescent="0.25">
      <c r="A640" s="28">
        <v>40150</v>
      </c>
      <c r="B640" s="29">
        <v>4.51</v>
      </c>
      <c r="C640" s="19">
        <f t="shared" si="46"/>
        <v>12</v>
      </c>
      <c r="D640" s="19">
        <f t="shared" si="47"/>
        <v>2009</v>
      </c>
      <c r="E640" s="19">
        <f t="shared" si="48"/>
        <v>0</v>
      </c>
      <c r="F640" s="19" t="b">
        <f t="shared" si="50"/>
        <v>0</v>
      </c>
      <c r="G640" s="19">
        <f t="shared" si="49"/>
        <v>3.7583333333333336E-3</v>
      </c>
    </row>
    <row r="641" spans="1:7" x14ac:dyDescent="0.25">
      <c r="A641" s="28">
        <v>40157</v>
      </c>
      <c r="B641" s="29">
        <v>4.4800000000000004</v>
      </c>
      <c r="C641" s="19">
        <f t="shared" si="46"/>
        <v>12</v>
      </c>
      <c r="D641" s="19">
        <f t="shared" si="47"/>
        <v>2009</v>
      </c>
      <c r="E641" s="19">
        <f t="shared" si="48"/>
        <v>0</v>
      </c>
      <c r="F641" s="19" t="b">
        <f t="shared" si="50"/>
        <v>0</v>
      </c>
      <c r="G641" s="19">
        <f t="shared" si="49"/>
        <v>3.7333333333333337E-3</v>
      </c>
    </row>
    <row r="642" spans="1:7" x14ac:dyDescent="0.25">
      <c r="A642" s="28">
        <v>40164</v>
      </c>
      <c r="B642" s="29">
        <v>4.51</v>
      </c>
      <c r="C642" s="19">
        <f t="shared" si="46"/>
        <v>12</v>
      </c>
      <c r="D642" s="19">
        <f t="shared" si="47"/>
        <v>2009</v>
      </c>
      <c r="E642" s="19">
        <f t="shared" si="48"/>
        <v>0</v>
      </c>
      <c r="F642" s="19" t="b">
        <f t="shared" si="50"/>
        <v>0</v>
      </c>
      <c r="G642" s="19">
        <f t="shared" si="49"/>
        <v>3.7583333333333336E-3</v>
      </c>
    </row>
    <row r="643" spans="1:7" x14ac:dyDescent="0.25">
      <c r="A643" s="28">
        <v>40171</v>
      </c>
      <c r="B643" s="29">
        <v>4.5</v>
      </c>
      <c r="C643" s="19">
        <f t="shared" si="46"/>
        <v>12</v>
      </c>
      <c r="D643" s="19">
        <f t="shared" si="47"/>
        <v>2009</v>
      </c>
      <c r="E643" s="19">
        <f t="shared" si="48"/>
        <v>0</v>
      </c>
      <c r="F643" s="19" t="b">
        <f t="shared" si="50"/>
        <v>0</v>
      </c>
      <c r="G643" s="19">
        <f t="shared" si="49"/>
        <v>3.7499999999999999E-3</v>
      </c>
    </row>
    <row r="644" spans="1:7" x14ac:dyDescent="0.25">
      <c r="A644" s="28">
        <v>40178</v>
      </c>
      <c r="B644" s="29">
        <v>4.51</v>
      </c>
      <c r="C644" s="19">
        <f t="shared" si="46"/>
        <v>12</v>
      </c>
      <c r="D644" s="19">
        <f t="shared" si="47"/>
        <v>2009</v>
      </c>
      <c r="E644" s="19">
        <f t="shared" si="48"/>
        <v>1</v>
      </c>
      <c r="F644" s="19" t="str">
        <f t="shared" si="50"/>
        <v>200912</v>
      </c>
      <c r="G644" s="19">
        <f t="shared" si="49"/>
        <v>3.7583333333333336E-3</v>
      </c>
    </row>
    <row r="645" spans="1:7" x14ac:dyDescent="0.25">
      <c r="A645" s="28">
        <v>40185</v>
      </c>
      <c r="B645" s="29">
        <v>4.5</v>
      </c>
      <c r="C645" s="19">
        <f t="shared" si="46"/>
        <v>1</v>
      </c>
      <c r="D645" s="19">
        <f t="shared" si="47"/>
        <v>2010</v>
      </c>
      <c r="E645" s="19">
        <f t="shared" si="48"/>
        <v>0</v>
      </c>
      <c r="F645" s="19" t="b">
        <f t="shared" si="50"/>
        <v>0</v>
      </c>
      <c r="G645" s="19">
        <f t="shared" si="49"/>
        <v>3.7499999999999999E-3</v>
      </c>
    </row>
    <row r="646" spans="1:7" x14ac:dyDescent="0.25">
      <c r="A646" s="28">
        <v>40192</v>
      </c>
      <c r="B646" s="29">
        <v>4.5</v>
      </c>
      <c r="C646" s="19">
        <f t="shared" si="46"/>
        <v>1</v>
      </c>
      <c r="D646" s="19">
        <f t="shared" si="47"/>
        <v>2010</v>
      </c>
      <c r="E646" s="19">
        <f t="shared" si="48"/>
        <v>0</v>
      </c>
      <c r="F646" s="19" t="b">
        <f t="shared" si="50"/>
        <v>0</v>
      </c>
      <c r="G646" s="19">
        <f t="shared" si="49"/>
        <v>3.7499999999999999E-3</v>
      </c>
    </row>
    <row r="647" spans="1:7" x14ac:dyDescent="0.25">
      <c r="A647" s="28">
        <v>40199</v>
      </c>
      <c r="B647" s="29">
        <v>4.49</v>
      </c>
      <c r="C647" s="19">
        <f t="shared" si="46"/>
        <v>1</v>
      </c>
      <c r="D647" s="19">
        <f t="shared" si="47"/>
        <v>2010</v>
      </c>
      <c r="E647" s="19">
        <f t="shared" si="48"/>
        <v>0</v>
      </c>
      <c r="F647" s="19" t="b">
        <f t="shared" si="50"/>
        <v>0</v>
      </c>
      <c r="G647" s="19">
        <f t="shared" si="49"/>
        <v>3.741666666666667E-3</v>
      </c>
    </row>
    <row r="648" spans="1:7" x14ac:dyDescent="0.25">
      <c r="A648" s="28">
        <v>40206</v>
      </c>
      <c r="B648" s="29">
        <v>4.4800000000000004</v>
      </c>
      <c r="C648" s="19">
        <f t="shared" si="46"/>
        <v>1</v>
      </c>
      <c r="D648" s="19">
        <f t="shared" si="47"/>
        <v>2010</v>
      </c>
      <c r="E648" s="19">
        <f t="shared" si="48"/>
        <v>1</v>
      </c>
      <c r="F648" s="19" t="str">
        <f t="shared" si="50"/>
        <v>20101</v>
      </c>
      <c r="G648" s="19">
        <f t="shared" si="49"/>
        <v>3.7333333333333337E-3</v>
      </c>
    </row>
    <row r="649" spans="1:7" x14ac:dyDescent="0.25">
      <c r="A649" s="28">
        <v>40213</v>
      </c>
      <c r="B649" s="29">
        <v>4.47</v>
      </c>
      <c r="C649" s="19">
        <f t="shared" si="46"/>
        <v>2</v>
      </c>
      <c r="D649" s="19">
        <f t="shared" si="47"/>
        <v>2010</v>
      </c>
      <c r="E649" s="19">
        <f t="shared" si="48"/>
        <v>0</v>
      </c>
      <c r="F649" s="19" t="b">
        <f t="shared" si="50"/>
        <v>0</v>
      </c>
      <c r="G649" s="19">
        <f t="shared" si="49"/>
        <v>3.7249999999999996E-3</v>
      </c>
    </row>
    <row r="650" spans="1:7" x14ac:dyDescent="0.25">
      <c r="A650" s="28">
        <v>40220</v>
      </c>
      <c r="B650" s="29">
        <v>4.49</v>
      </c>
      <c r="C650" s="19">
        <f t="shared" si="46"/>
        <v>2</v>
      </c>
      <c r="D650" s="19">
        <f t="shared" si="47"/>
        <v>2010</v>
      </c>
      <c r="E650" s="19">
        <f t="shared" si="48"/>
        <v>0</v>
      </c>
      <c r="F650" s="19" t="b">
        <f t="shared" si="50"/>
        <v>0</v>
      </c>
      <c r="G650" s="19">
        <f t="shared" si="49"/>
        <v>3.741666666666667E-3</v>
      </c>
    </row>
    <row r="651" spans="1:7" x14ac:dyDescent="0.25">
      <c r="A651" s="28">
        <v>40227</v>
      </c>
      <c r="B651" s="29">
        <v>4.49</v>
      </c>
      <c r="C651" s="19">
        <f t="shared" si="46"/>
        <v>2</v>
      </c>
      <c r="D651" s="19">
        <f t="shared" si="47"/>
        <v>2010</v>
      </c>
      <c r="E651" s="19">
        <f t="shared" si="48"/>
        <v>0</v>
      </c>
      <c r="F651" s="19" t="b">
        <f t="shared" si="50"/>
        <v>0</v>
      </c>
      <c r="G651" s="19">
        <f t="shared" si="49"/>
        <v>3.741666666666667E-3</v>
      </c>
    </row>
    <row r="652" spans="1:7" x14ac:dyDescent="0.25">
      <c r="A652" s="28">
        <v>40234</v>
      </c>
      <c r="B652" s="29">
        <v>4.49</v>
      </c>
      <c r="C652" s="19">
        <f t="shared" si="46"/>
        <v>2</v>
      </c>
      <c r="D652" s="19">
        <f t="shared" si="47"/>
        <v>2010</v>
      </c>
      <c r="E652" s="19">
        <f t="shared" si="48"/>
        <v>1</v>
      </c>
      <c r="F652" s="19" t="str">
        <f t="shared" si="50"/>
        <v>20102</v>
      </c>
      <c r="G652" s="19">
        <f t="shared" si="49"/>
        <v>3.741666666666667E-3</v>
      </c>
    </row>
    <row r="653" spans="1:7" x14ac:dyDescent="0.25">
      <c r="A653" s="28">
        <v>40241</v>
      </c>
      <c r="B653" s="29">
        <v>4.49</v>
      </c>
      <c r="C653" s="19">
        <f t="shared" si="46"/>
        <v>3</v>
      </c>
      <c r="D653" s="19">
        <f t="shared" si="47"/>
        <v>2010</v>
      </c>
      <c r="E653" s="19">
        <f t="shared" si="48"/>
        <v>0</v>
      </c>
      <c r="F653" s="19" t="b">
        <f t="shared" si="50"/>
        <v>0</v>
      </c>
      <c r="G653" s="19">
        <f t="shared" si="49"/>
        <v>3.741666666666667E-3</v>
      </c>
    </row>
    <row r="654" spans="1:7" x14ac:dyDescent="0.25">
      <c r="A654" s="28">
        <v>40248</v>
      </c>
      <c r="B654" s="29">
        <v>4.41</v>
      </c>
      <c r="C654" s="19">
        <f t="shared" si="46"/>
        <v>3</v>
      </c>
      <c r="D654" s="19">
        <f t="shared" si="47"/>
        <v>2010</v>
      </c>
      <c r="E654" s="19">
        <f t="shared" si="48"/>
        <v>0</v>
      </c>
      <c r="F654" s="19" t="b">
        <f t="shared" si="50"/>
        <v>0</v>
      </c>
      <c r="G654" s="19">
        <f t="shared" si="49"/>
        <v>3.6749999999999999E-3</v>
      </c>
    </row>
    <row r="655" spans="1:7" x14ac:dyDescent="0.25">
      <c r="A655" s="28">
        <v>40255</v>
      </c>
      <c r="B655" s="29">
        <v>4.43</v>
      </c>
      <c r="C655" s="19">
        <f t="shared" si="46"/>
        <v>3</v>
      </c>
      <c r="D655" s="19">
        <f t="shared" si="47"/>
        <v>2010</v>
      </c>
      <c r="E655" s="19">
        <f t="shared" si="48"/>
        <v>0</v>
      </c>
      <c r="F655" s="19" t="b">
        <f t="shared" si="50"/>
        <v>0</v>
      </c>
      <c r="G655" s="19">
        <f t="shared" si="49"/>
        <v>3.6916666666666664E-3</v>
      </c>
    </row>
    <row r="656" spans="1:7" x14ac:dyDescent="0.25">
      <c r="A656" s="28">
        <v>40262</v>
      </c>
      <c r="B656" s="29">
        <v>4.46</v>
      </c>
      <c r="C656" s="19">
        <f t="shared" si="46"/>
        <v>3</v>
      </c>
      <c r="D656" s="19">
        <f t="shared" si="47"/>
        <v>2010</v>
      </c>
      <c r="E656" s="19">
        <f t="shared" si="48"/>
        <v>0</v>
      </c>
      <c r="F656" s="19" t="b">
        <f t="shared" si="50"/>
        <v>0</v>
      </c>
      <c r="G656" s="19">
        <f t="shared" si="49"/>
        <v>3.7166666666666667E-3</v>
      </c>
    </row>
    <row r="657" spans="1:7" x14ac:dyDescent="0.25">
      <c r="A657" s="28">
        <v>40268</v>
      </c>
      <c r="B657" s="29">
        <v>4.45</v>
      </c>
      <c r="C657" s="19">
        <f t="shared" si="46"/>
        <v>3</v>
      </c>
      <c r="D657" s="19">
        <f t="shared" si="47"/>
        <v>2010</v>
      </c>
      <c r="E657" s="19">
        <f t="shared" si="48"/>
        <v>1</v>
      </c>
      <c r="F657" s="19" t="str">
        <f t="shared" si="50"/>
        <v>20103</v>
      </c>
      <c r="G657" s="19">
        <f t="shared" si="49"/>
        <v>3.7083333333333339E-3</v>
      </c>
    </row>
    <row r="658" spans="1:7" x14ac:dyDescent="0.25">
      <c r="A658" s="28">
        <v>40276</v>
      </c>
      <c r="B658" s="29">
        <v>4.43</v>
      </c>
      <c r="C658" s="19">
        <f t="shared" si="46"/>
        <v>4</v>
      </c>
      <c r="D658" s="19">
        <f t="shared" si="47"/>
        <v>2010</v>
      </c>
      <c r="E658" s="19">
        <f t="shared" si="48"/>
        <v>0</v>
      </c>
      <c r="F658" s="19" t="b">
        <f t="shared" si="50"/>
        <v>0</v>
      </c>
      <c r="G658" s="19">
        <f t="shared" si="49"/>
        <v>3.6916666666666664E-3</v>
      </c>
    </row>
    <row r="659" spans="1:7" x14ac:dyDescent="0.25">
      <c r="A659" s="28">
        <v>40283</v>
      </c>
      <c r="B659" s="29">
        <v>4.41</v>
      </c>
      <c r="C659" s="19">
        <f t="shared" si="46"/>
        <v>4</v>
      </c>
      <c r="D659" s="19">
        <f t="shared" si="47"/>
        <v>2010</v>
      </c>
      <c r="E659" s="19">
        <f t="shared" si="48"/>
        <v>0</v>
      </c>
      <c r="F659" s="19" t="b">
        <f t="shared" si="50"/>
        <v>0</v>
      </c>
      <c r="G659" s="19">
        <f t="shared" si="49"/>
        <v>3.6749999999999999E-3</v>
      </c>
    </row>
    <row r="660" spans="1:7" x14ac:dyDescent="0.25">
      <c r="A660" s="28">
        <v>40290</v>
      </c>
      <c r="B660" s="29">
        <v>4.46</v>
      </c>
      <c r="C660" s="19">
        <f t="shared" ref="C660:C723" si="51">MONTH(A660)</f>
        <v>4</v>
      </c>
      <c r="D660" s="19">
        <f t="shared" ref="D660:D723" si="52">YEAR(A660)</f>
        <v>2010</v>
      </c>
      <c r="E660" s="19">
        <f t="shared" ref="E660:E723" si="53">IF(C660=C661,0,1)</f>
        <v>0</v>
      </c>
      <c r="F660" s="19" t="b">
        <f t="shared" si="50"/>
        <v>0</v>
      </c>
      <c r="G660" s="19">
        <f t="shared" ref="G660:G723" si="54">B660/100/12</f>
        <v>3.7166666666666667E-3</v>
      </c>
    </row>
    <row r="661" spans="1:7" x14ac:dyDescent="0.25">
      <c r="A661" s="28">
        <v>40297</v>
      </c>
      <c r="B661" s="29">
        <v>4.45</v>
      </c>
      <c r="C661" s="19">
        <f t="shared" si="51"/>
        <v>4</v>
      </c>
      <c r="D661" s="19">
        <f t="shared" si="52"/>
        <v>2010</v>
      </c>
      <c r="E661" s="19">
        <f t="shared" si="53"/>
        <v>1</v>
      </c>
      <c r="F661" s="19" t="str">
        <f t="shared" si="50"/>
        <v>20104</v>
      </c>
      <c r="G661" s="19">
        <f t="shared" si="54"/>
        <v>3.7083333333333339E-3</v>
      </c>
    </row>
    <row r="662" spans="1:7" x14ac:dyDescent="0.25">
      <c r="A662" s="28">
        <v>40304</v>
      </c>
      <c r="B662" s="29">
        <v>4.49</v>
      </c>
      <c r="C662" s="19">
        <f t="shared" si="51"/>
        <v>5</v>
      </c>
      <c r="D662" s="19">
        <f t="shared" si="52"/>
        <v>2010</v>
      </c>
      <c r="E662" s="19">
        <f t="shared" si="53"/>
        <v>0</v>
      </c>
      <c r="F662" s="19" t="b">
        <f t="shared" si="50"/>
        <v>0</v>
      </c>
      <c r="G662" s="19">
        <f t="shared" si="54"/>
        <v>3.741666666666667E-3</v>
      </c>
    </row>
    <row r="663" spans="1:7" x14ac:dyDescent="0.25">
      <c r="A663" s="28">
        <v>40311</v>
      </c>
      <c r="B663" s="29">
        <v>4.49</v>
      </c>
      <c r="C663" s="19">
        <f t="shared" si="51"/>
        <v>5</v>
      </c>
      <c r="D663" s="19">
        <f t="shared" si="52"/>
        <v>2010</v>
      </c>
      <c r="E663" s="19">
        <f t="shared" si="53"/>
        <v>0</v>
      </c>
      <c r="F663" s="19" t="b">
        <f t="shared" ref="F663:F726" si="55">IF(E663=1,D663&amp;C663)</f>
        <v>0</v>
      </c>
      <c r="G663" s="19">
        <f t="shared" si="54"/>
        <v>3.741666666666667E-3</v>
      </c>
    </row>
    <row r="664" spans="1:7" x14ac:dyDescent="0.25">
      <c r="A664" s="28">
        <v>40318</v>
      </c>
      <c r="B664" s="29">
        <v>4.53</v>
      </c>
      <c r="C664" s="19">
        <f t="shared" si="51"/>
        <v>5</v>
      </c>
      <c r="D664" s="19">
        <f t="shared" si="52"/>
        <v>2010</v>
      </c>
      <c r="E664" s="19">
        <f t="shared" si="53"/>
        <v>0</v>
      </c>
      <c r="F664" s="19" t="b">
        <f t="shared" si="55"/>
        <v>0</v>
      </c>
      <c r="G664" s="19">
        <f t="shared" si="54"/>
        <v>3.7750000000000001E-3</v>
      </c>
    </row>
    <row r="665" spans="1:7" x14ac:dyDescent="0.25">
      <c r="A665" s="28">
        <v>40325</v>
      </c>
      <c r="B665" s="29">
        <v>4.55</v>
      </c>
      <c r="C665" s="19">
        <f t="shared" si="51"/>
        <v>5</v>
      </c>
      <c r="D665" s="19">
        <f t="shared" si="52"/>
        <v>2010</v>
      </c>
      <c r="E665" s="19">
        <f t="shared" si="53"/>
        <v>1</v>
      </c>
      <c r="F665" s="19" t="str">
        <f t="shared" si="55"/>
        <v>20105</v>
      </c>
      <c r="G665" s="19">
        <f t="shared" si="54"/>
        <v>3.7916666666666667E-3</v>
      </c>
    </row>
    <row r="666" spans="1:7" x14ac:dyDescent="0.25">
      <c r="A666" s="28">
        <v>40332</v>
      </c>
      <c r="B666" s="29">
        <v>4.58</v>
      </c>
      <c r="C666" s="19">
        <f t="shared" si="51"/>
        <v>6</v>
      </c>
      <c r="D666" s="19">
        <f t="shared" si="52"/>
        <v>2010</v>
      </c>
      <c r="E666" s="19">
        <f t="shared" si="53"/>
        <v>0</v>
      </c>
      <c r="F666" s="19" t="b">
        <f t="shared" si="55"/>
        <v>0</v>
      </c>
      <c r="G666" s="19">
        <f t="shared" si="54"/>
        <v>3.8166666666666666E-3</v>
      </c>
    </row>
    <row r="667" spans="1:7" x14ac:dyDescent="0.25">
      <c r="A667" s="28">
        <v>40339</v>
      </c>
      <c r="B667" s="29">
        <v>4.59</v>
      </c>
      <c r="C667" s="19">
        <f t="shared" si="51"/>
        <v>6</v>
      </c>
      <c r="D667" s="19">
        <f t="shared" si="52"/>
        <v>2010</v>
      </c>
      <c r="E667" s="19">
        <f t="shared" si="53"/>
        <v>0</v>
      </c>
      <c r="F667" s="19" t="b">
        <f t="shared" si="55"/>
        <v>0</v>
      </c>
      <c r="G667" s="19">
        <f t="shared" si="54"/>
        <v>3.8249999999999998E-3</v>
      </c>
    </row>
    <row r="668" spans="1:7" x14ac:dyDescent="0.25">
      <c r="A668" s="28">
        <v>40346</v>
      </c>
      <c r="B668" s="29">
        <v>4.5999999999999996</v>
      </c>
      <c r="C668" s="19">
        <f t="shared" si="51"/>
        <v>6</v>
      </c>
      <c r="D668" s="19">
        <f t="shared" si="52"/>
        <v>2010</v>
      </c>
      <c r="E668" s="19">
        <f t="shared" si="53"/>
        <v>0</v>
      </c>
      <c r="F668" s="19" t="b">
        <f t="shared" si="55"/>
        <v>0</v>
      </c>
      <c r="G668" s="19">
        <f t="shared" si="54"/>
        <v>3.8333333333333331E-3</v>
      </c>
    </row>
    <row r="669" spans="1:7" x14ac:dyDescent="0.25">
      <c r="A669" s="28">
        <v>40353</v>
      </c>
      <c r="B669" s="29">
        <v>4.59</v>
      </c>
      <c r="C669" s="19">
        <f t="shared" si="51"/>
        <v>6</v>
      </c>
      <c r="D669" s="19">
        <f t="shared" si="52"/>
        <v>2010</v>
      </c>
      <c r="E669" s="19">
        <f t="shared" si="53"/>
        <v>1</v>
      </c>
      <c r="F669" s="19" t="str">
        <f t="shared" si="55"/>
        <v>20106</v>
      </c>
      <c r="G669" s="19">
        <f t="shared" si="54"/>
        <v>3.8249999999999998E-3</v>
      </c>
    </row>
    <row r="670" spans="1:7" x14ac:dyDescent="0.25">
      <c r="A670" s="28">
        <v>40360</v>
      </c>
      <c r="B670" s="29">
        <v>4.5999999999999996</v>
      </c>
      <c r="C670" s="19">
        <f t="shared" si="51"/>
        <v>7</v>
      </c>
      <c r="D670" s="19">
        <f t="shared" si="52"/>
        <v>2010</v>
      </c>
      <c r="E670" s="19">
        <f t="shared" si="53"/>
        <v>0</v>
      </c>
      <c r="F670" s="19" t="b">
        <f t="shared" si="55"/>
        <v>0</v>
      </c>
      <c r="G670" s="19">
        <f t="shared" si="54"/>
        <v>3.8333333333333331E-3</v>
      </c>
    </row>
    <row r="671" spans="1:7" x14ac:dyDescent="0.25">
      <c r="A671" s="28">
        <v>40367</v>
      </c>
      <c r="B671" s="29">
        <v>4.59</v>
      </c>
      <c r="C671" s="19">
        <f t="shared" si="51"/>
        <v>7</v>
      </c>
      <c r="D671" s="19">
        <f t="shared" si="52"/>
        <v>2010</v>
      </c>
      <c r="E671" s="19">
        <f t="shared" si="53"/>
        <v>0</v>
      </c>
      <c r="F671" s="19" t="b">
        <f t="shared" si="55"/>
        <v>0</v>
      </c>
      <c r="G671" s="19">
        <f t="shared" si="54"/>
        <v>3.8249999999999998E-3</v>
      </c>
    </row>
    <row r="672" spans="1:7" x14ac:dyDescent="0.25">
      <c r="A672" s="28">
        <v>40374</v>
      </c>
      <c r="B672" s="29">
        <v>4.59</v>
      </c>
      <c r="C672" s="19">
        <f t="shared" si="51"/>
        <v>7</v>
      </c>
      <c r="D672" s="19">
        <f t="shared" si="52"/>
        <v>2010</v>
      </c>
      <c r="E672" s="19">
        <f t="shared" si="53"/>
        <v>0</v>
      </c>
      <c r="F672" s="19" t="b">
        <f t="shared" si="55"/>
        <v>0</v>
      </c>
      <c r="G672" s="19">
        <f t="shared" si="54"/>
        <v>3.8249999999999998E-3</v>
      </c>
    </row>
    <row r="673" spans="1:7" x14ac:dyDescent="0.25">
      <c r="A673" s="28">
        <v>40381</v>
      </c>
      <c r="B673" s="29">
        <v>4.59</v>
      </c>
      <c r="C673" s="19">
        <f t="shared" si="51"/>
        <v>7</v>
      </c>
      <c r="D673" s="19">
        <f t="shared" si="52"/>
        <v>2010</v>
      </c>
      <c r="E673" s="19">
        <f t="shared" si="53"/>
        <v>0</v>
      </c>
      <c r="F673" s="19" t="b">
        <f t="shared" si="55"/>
        <v>0</v>
      </c>
      <c r="G673" s="19">
        <f t="shared" si="54"/>
        <v>3.8249999999999998E-3</v>
      </c>
    </row>
    <row r="674" spans="1:7" x14ac:dyDescent="0.25">
      <c r="A674" s="28">
        <v>40388</v>
      </c>
      <c r="B674" s="29">
        <v>4.5999999999999996</v>
      </c>
      <c r="C674" s="19">
        <f t="shared" si="51"/>
        <v>7</v>
      </c>
      <c r="D674" s="19">
        <f t="shared" si="52"/>
        <v>2010</v>
      </c>
      <c r="E674" s="19">
        <f t="shared" si="53"/>
        <v>1</v>
      </c>
      <c r="F674" s="19" t="str">
        <f t="shared" si="55"/>
        <v>20107</v>
      </c>
      <c r="G674" s="19">
        <f t="shared" si="54"/>
        <v>3.8333333333333331E-3</v>
      </c>
    </row>
    <row r="675" spans="1:7" x14ac:dyDescent="0.25">
      <c r="A675" s="28">
        <v>40395</v>
      </c>
      <c r="B675" s="29">
        <v>4.5599999999999996</v>
      </c>
      <c r="C675" s="19">
        <f t="shared" si="51"/>
        <v>8</v>
      </c>
      <c r="D675" s="19">
        <f t="shared" si="52"/>
        <v>2010</v>
      </c>
      <c r="E675" s="19">
        <f t="shared" si="53"/>
        <v>0</v>
      </c>
      <c r="F675" s="19" t="b">
        <f t="shared" si="55"/>
        <v>0</v>
      </c>
      <c r="G675" s="19">
        <f t="shared" si="54"/>
        <v>3.7999999999999996E-3</v>
      </c>
    </row>
    <row r="676" spans="1:7" x14ac:dyDescent="0.25">
      <c r="A676" s="28">
        <v>40402</v>
      </c>
      <c r="B676" s="29">
        <v>4.54</v>
      </c>
      <c r="C676" s="19">
        <f t="shared" si="51"/>
        <v>8</v>
      </c>
      <c r="D676" s="19">
        <f t="shared" si="52"/>
        <v>2010</v>
      </c>
      <c r="E676" s="19">
        <f t="shared" si="53"/>
        <v>0</v>
      </c>
      <c r="F676" s="19" t="b">
        <f t="shared" si="55"/>
        <v>0</v>
      </c>
      <c r="G676" s="19">
        <f t="shared" si="54"/>
        <v>3.7833333333333334E-3</v>
      </c>
    </row>
    <row r="677" spans="1:7" x14ac:dyDescent="0.25">
      <c r="A677" s="28">
        <v>40409</v>
      </c>
      <c r="B677" s="29">
        <v>4.5</v>
      </c>
      <c r="C677" s="19">
        <f t="shared" si="51"/>
        <v>8</v>
      </c>
      <c r="D677" s="19">
        <f t="shared" si="52"/>
        <v>2010</v>
      </c>
      <c r="E677" s="19">
        <f t="shared" si="53"/>
        <v>0</v>
      </c>
      <c r="F677" s="19" t="b">
        <f t="shared" si="55"/>
        <v>0</v>
      </c>
      <c r="G677" s="19">
        <f t="shared" si="54"/>
        <v>3.7499999999999999E-3</v>
      </c>
    </row>
    <row r="678" spans="1:7" x14ac:dyDescent="0.25">
      <c r="A678" s="28">
        <v>40416</v>
      </c>
      <c r="B678" s="29">
        <v>4.47</v>
      </c>
      <c r="C678" s="19">
        <f t="shared" si="51"/>
        <v>8</v>
      </c>
      <c r="D678" s="19">
        <f t="shared" si="52"/>
        <v>2010</v>
      </c>
      <c r="E678" s="19">
        <f t="shared" si="53"/>
        <v>1</v>
      </c>
      <c r="F678" s="19" t="str">
        <f t="shared" si="55"/>
        <v>20108</v>
      </c>
      <c r="G678" s="19">
        <f t="shared" si="54"/>
        <v>3.7249999999999996E-3</v>
      </c>
    </row>
    <row r="679" spans="1:7" x14ac:dyDescent="0.25">
      <c r="A679" s="28">
        <v>40423</v>
      </c>
      <c r="B679" s="29">
        <v>4.4800000000000004</v>
      </c>
      <c r="C679" s="19">
        <f t="shared" si="51"/>
        <v>9</v>
      </c>
      <c r="D679" s="19">
        <f t="shared" si="52"/>
        <v>2010</v>
      </c>
      <c r="E679" s="19">
        <f t="shared" si="53"/>
        <v>0</v>
      </c>
      <c r="F679" s="19" t="b">
        <f t="shared" si="55"/>
        <v>0</v>
      </c>
      <c r="G679" s="19">
        <f t="shared" si="54"/>
        <v>3.7333333333333337E-3</v>
      </c>
    </row>
    <row r="680" spans="1:7" x14ac:dyDescent="0.25">
      <c r="A680" s="28">
        <v>40430</v>
      </c>
      <c r="B680" s="29">
        <v>4.4800000000000004</v>
      </c>
      <c r="C680" s="19">
        <f t="shared" si="51"/>
        <v>9</v>
      </c>
      <c r="D680" s="19">
        <f t="shared" si="52"/>
        <v>2010</v>
      </c>
      <c r="E680" s="19">
        <f t="shared" si="53"/>
        <v>0</v>
      </c>
      <c r="F680" s="19" t="b">
        <f t="shared" si="55"/>
        <v>0</v>
      </c>
      <c r="G680" s="19">
        <f t="shared" si="54"/>
        <v>3.7333333333333337E-3</v>
      </c>
    </row>
    <row r="681" spans="1:7" x14ac:dyDescent="0.25">
      <c r="A681" s="28">
        <v>40436</v>
      </c>
      <c r="B681" s="29">
        <v>4.45</v>
      </c>
      <c r="C681" s="19">
        <f t="shared" si="51"/>
        <v>9</v>
      </c>
      <c r="D681" s="19">
        <f t="shared" si="52"/>
        <v>2010</v>
      </c>
      <c r="E681" s="19">
        <f t="shared" si="53"/>
        <v>0</v>
      </c>
      <c r="F681" s="19" t="b">
        <f t="shared" si="55"/>
        <v>0</v>
      </c>
      <c r="G681" s="19">
        <f t="shared" si="54"/>
        <v>3.7083333333333339E-3</v>
      </c>
    </row>
    <row r="682" spans="1:7" x14ac:dyDescent="0.25">
      <c r="A682" s="28">
        <v>40444</v>
      </c>
      <c r="B682" s="29">
        <v>4.3600000000000003</v>
      </c>
      <c r="C682" s="19">
        <f t="shared" si="51"/>
        <v>9</v>
      </c>
      <c r="D682" s="19">
        <f t="shared" si="52"/>
        <v>2010</v>
      </c>
      <c r="E682" s="19">
        <f t="shared" si="53"/>
        <v>0</v>
      </c>
      <c r="F682" s="19" t="b">
        <f t="shared" si="55"/>
        <v>0</v>
      </c>
      <c r="G682" s="19">
        <f t="shared" si="54"/>
        <v>3.6333333333333335E-3</v>
      </c>
    </row>
    <row r="683" spans="1:7" x14ac:dyDescent="0.25">
      <c r="A683" s="28">
        <v>40451</v>
      </c>
      <c r="B683" s="29">
        <v>4.3600000000000003</v>
      </c>
      <c r="C683" s="19">
        <f t="shared" si="51"/>
        <v>9</v>
      </c>
      <c r="D683" s="19">
        <f t="shared" si="52"/>
        <v>2010</v>
      </c>
      <c r="E683" s="19">
        <f t="shared" si="53"/>
        <v>1</v>
      </c>
      <c r="F683" s="19" t="str">
        <f t="shared" si="55"/>
        <v>20109</v>
      </c>
      <c r="G683" s="19">
        <f t="shared" si="54"/>
        <v>3.6333333333333335E-3</v>
      </c>
    </row>
    <row r="684" spans="1:7" x14ac:dyDescent="0.25">
      <c r="A684" s="28">
        <v>40458</v>
      </c>
      <c r="B684" s="29">
        <v>4.18</v>
      </c>
      <c r="C684" s="19">
        <f t="shared" si="51"/>
        <v>10</v>
      </c>
      <c r="D684" s="19">
        <f t="shared" si="52"/>
        <v>2010</v>
      </c>
      <c r="E684" s="19">
        <f t="shared" si="53"/>
        <v>0</v>
      </c>
      <c r="F684" s="19" t="b">
        <f t="shared" si="55"/>
        <v>0</v>
      </c>
      <c r="G684" s="19">
        <f t="shared" si="54"/>
        <v>3.4833333333333331E-3</v>
      </c>
    </row>
    <row r="685" spans="1:7" x14ac:dyDescent="0.25">
      <c r="A685" s="28">
        <v>40465</v>
      </c>
      <c r="B685" s="29">
        <v>4.05</v>
      </c>
      <c r="C685" s="19">
        <f t="shared" si="51"/>
        <v>10</v>
      </c>
      <c r="D685" s="19">
        <f t="shared" si="52"/>
        <v>2010</v>
      </c>
      <c r="E685" s="19">
        <f t="shared" si="53"/>
        <v>0</v>
      </c>
      <c r="F685" s="19" t="b">
        <f t="shared" si="55"/>
        <v>0</v>
      </c>
      <c r="G685" s="19">
        <f t="shared" si="54"/>
        <v>3.375E-3</v>
      </c>
    </row>
    <row r="686" spans="1:7" x14ac:dyDescent="0.25">
      <c r="A686" s="28">
        <v>40472</v>
      </c>
      <c r="B686" s="29">
        <v>4.03</v>
      </c>
      <c r="C686" s="19">
        <f t="shared" si="51"/>
        <v>10</v>
      </c>
      <c r="D686" s="19">
        <f t="shared" si="52"/>
        <v>2010</v>
      </c>
      <c r="E686" s="19">
        <f t="shared" si="53"/>
        <v>0</v>
      </c>
      <c r="F686" s="19" t="b">
        <f t="shared" si="55"/>
        <v>0</v>
      </c>
      <c r="G686" s="19">
        <f t="shared" si="54"/>
        <v>3.3583333333333334E-3</v>
      </c>
    </row>
    <row r="687" spans="1:7" x14ac:dyDescent="0.25">
      <c r="A687" s="28">
        <v>40479</v>
      </c>
      <c r="B687" s="29">
        <v>3.84</v>
      </c>
      <c r="C687" s="19">
        <f t="shared" si="51"/>
        <v>10</v>
      </c>
      <c r="D687" s="19">
        <f t="shared" si="52"/>
        <v>2010</v>
      </c>
      <c r="E687" s="19">
        <f t="shared" si="53"/>
        <v>1</v>
      </c>
      <c r="F687" s="19" t="str">
        <f t="shared" si="55"/>
        <v>201010</v>
      </c>
      <c r="G687" s="19">
        <f t="shared" si="54"/>
        <v>3.1999999999999997E-3</v>
      </c>
    </row>
    <row r="688" spans="1:7" x14ac:dyDescent="0.25">
      <c r="A688" s="28">
        <v>40486</v>
      </c>
      <c r="B688" s="29">
        <v>3.85</v>
      </c>
      <c r="C688" s="19">
        <f t="shared" si="51"/>
        <v>11</v>
      </c>
      <c r="D688" s="19">
        <f t="shared" si="52"/>
        <v>2010</v>
      </c>
      <c r="E688" s="19">
        <f t="shared" si="53"/>
        <v>0</v>
      </c>
      <c r="F688" s="19" t="b">
        <f t="shared" si="55"/>
        <v>0</v>
      </c>
      <c r="G688" s="19">
        <f t="shared" si="54"/>
        <v>3.2083333333333334E-3</v>
      </c>
    </row>
    <row r="689" spans="1:7" x14ac:dyDescent="0.25">
      <c r="A689" s="28">
        <v>40493</v>
      </c>
      <c r="B689" s="29">
        <v>3.92</v>
      </c>
      <c r="C689" s="19">
        <f t="shared" si="51"/>
        <v>11</v>
      </c>
      <c r="D689" s="19">
        <f t="shared" si="52"/>
        <v>2010</v>
      </c>
      <c r="E689" s="19">
        <f t="shared" si="53"/>
        <v>0</v>
      </c>
      <c r="F689" s="19" t="b">
        <f t="shared" si="55"/>
        <v>0</v>
      </c>
      <c r="G689" s="19">
        <f t="shared" si="54"/>
        <v>3.2666666666666664E-3</v>
      </c>
    </row>
    <row r="690" spans="1:7" x14ac:dyDescent="0.25">
      <c r="A690" s="28">
        <v>40500</v>
      </c>
      <c r="B690" s="29">
        <v>3.94</v>
      </c>
      <c r="C690" s="19">
        <f t="shared" si="51"/>
        <v>11</v>
      </c>
      <c r="D690" s="19">
        <f t="shared" si="52"/>
        <v>2010</v>
      </c>
      <c r="E690" s="19">
        <f t="shared" si="53"/>
        <v>0</v>
      </c>
      <c r="F690" s="19" t="b">
        <f t="shared" si="55"/>
        <v>0</v>
      </c>
      <c r="G690" s="19">
        <f t="shared" si="54"/>
        <v>3.283333333333333E-3</v>
      </c>
    </row>
    <row r="691" spans="1:7" x14ac:dyDescent="0.25">
      <c r="A691" s="28">
        <v>40507</v>
      </c>
      <c r="B691" s="29">
        <v>4.17</v>
      </c>
      <c r="C691" s="19">
        <f t="shared" si="51"/>
        <v>11</v>
      </c>
      <c r="D691" s="19">
        <f t="shared" si="52"/>
        <v>2010</v>
      </c>
      <c r="E691" s="19">
        <f t="shared" si="53"/>
        <v>1</v>
      </c>
      <c r="F691" s="19" t="str">
        <f t="shared" si="55"/>
        <v>201011</v>
      </c>
      <c r="G691" s="19">
        <f t="shared" si="54"/>
        <v>3.4750000000000002E-3</v>
      </c>
    </row>
    <row r="692" spans="1:7" x14ac:dyDescent="0.25">
      <c r="A692" s="28">
        <v>40514</v>
      </c>
      <c r="B692" s="29">
        <v>4.3499999999999996</v>
      </c>
      <c r="C692" s="19">
        <f t="shared" si="51"/>
        <v>12</v>
      </c>
      <c r="D692" s="19">
        <f t="shared" si="52"/>
        <v>2010</v>
      </c>
      <c r="E692" s="19">
        <f t="shared" si="53"/>
        <v>0</v>
      </c>
      <c r="F692" s="19" t="b">
        <f t="shared" si="55"/>
        <v>0</v>
      </c>
      <c r="G692" s="19">
        <f t="shared" si="54"/>
        <v>3.6249999999999998E-3</v>
      </c>
    </row>
    <row r="693" spans="1:7" x14ac:dyDescent="0.25">
      <c r="A693" s="28">
        <v>40521</v>
      </c>
      <c r="B693" s="29">
        <v>4.16</v>
      </c>
      <c r="C693" s="19">
        <f t="shared" si="51"/>
        <v>12</v>
      </c>
      <c r="D693" s="19">
        <f t="shared" si="52"/>
        <v>2010</v>
      </c>
      <c r="E693" s="19">
        <f t="shared" si="53"/>
        <v>0</v>
      </c>
      <c r="F693" s="19" t="b">
        <f t="shared" si="55"/>
        <v>0</v>
      </c>
      <c r="G693" s="19">
        <f t="shared" si="54"/>
        <v>3.4666666666666665E-3</v>
      </c>
    </row>
    <row r="694" spans="1:7" x14ac:dyDescent="0.25">
      <c r="A694" s="28">
        <v>40528</v>
      </c>
      <c r="B694" s="29">
        <v>4.18</v>
      </c>
      <c r="C694" s="19">
        <f t="shared" si="51"/>
        <v>12</v>
      </c>
      <c r="D694" s="19">
        <f t="shared" si="52"/>
        <v>2010</v>
      </c>
      <c r="E694" s="19">
        <f t="shared" si="53"/>
        <v>0</v>
      </c>
      <c r="F694" s="19" t="b">
        <f t="shared" si="55"/>
        <v>0</v>
      </c>
      <c r="G694" s="19">
        <f t="shared" si="54"/>
        <v>3.4833333333333331E-3</v>
      </c>
    </row>
    <row r="695" spans="1:7" x14ac:dyDescent="0.25">
      <c r="A695" s="28">
        <v>40535</v>
      </c>
      <c r="B695" s="29">
        <v>4.38</v>
      </c>
      <c r="C695" s="19">
        <f t="shared" si="51"/>
        <v>12</v>
      </c>
      <c r="D695" s="19">
        <f t="shared" si="52"/>
        <v>2010</v>
      </c>
      <c r="E695" s="19">
        <f t="shared" si="53"/>
        <v>0</v>
      </c>
      <c r="F695" s="19" t="b">
        <f t="shared" si="55"/>
        <v>0</v>
      </c>
      <c r="G695" s="19">
        <f t="shared" si="54"/>
        <v>3.65E-3</v>
      </c>
    </row>
    <row r="696" spans="1:7" x14ac:dyDescent="0.25">
      <c r="A696" s="28">
        <v>40542</v>
      </c>
      <c r="B696" s="29">
        <v>4.45</v>
      </c>
      <c r="C696" s="19">
        <f t="shared" si="51"/>
        <v>12</v>
      </c>
      <c r="D696" s="19">
        <f t="shared" si="52"/>
        <v>2010</v>
      </c>
      <c r="E696" s="19">
        <f t="shared" si="53"/>
        <v>1</v>
      </c>
      <c r="F696" s="19" t="str">
        <f t="shared" si="55"/>
        <v>201012</v>
      </c>
      <c r="G696" s="19">
        <f t="shared" si="54"/>
        <v>3.7083333333333339E-3</v>
      </c>
    </row>
    <row r="697" spans="1:7" x14ac:dyDescent="0.25">
      <c r="A697" s="28">
        <v>40549</v>
      </c>
      <c r="B697" s="29">
        <v>4.16</v>
      </c>
      <c r="C697" s="19">
        <f t="shared" si="51"/>
        <v>1</v>
      </c>
      <c r="D697" s="19">
        <f t="shared" si="52"/>
        <v>2011</v>
      </c>
      <c r="E697" s="19">
        <f t="shared" si="53"/>
        <v>0</v>
      </c>
      <c r="F697" s="19" t="b">
        <f t="shared" si="55"/>
        <v>0</v>
      </c>
      <c r="G697" s="19">
        <f t="shared" si="54"/>
        <v>3.4666666666666665E-3</v>
      </c>
    </row>
    <row r="698" spans="1:7" x14ac:dyDescent="0.25">
      <c r="A698" s="28">
        <v>40556</v>
      </c>
      <c r="B698" s="29">
        <v>4.2</v>
      </c>
      <c r="C698" s="19">
        <f t="shared" si="51"/>
        <v>1</v>
      </c>
      <c r="D698" s="19">
        <f t="shared" si="52"/>
        <v>2011</v>
      </c>
      <c r="E698" s="19">
        <f t="shared" si="53"/>
        <v>0</v>
      </c>
      <c r="F698" s="19" t="b">
        <f t="shared" si="55"/>
        <v>0</v>
      </c>
      <c r="G698" s="19">
        <f t="shared" si="54"/>
        <v>3.5000000000000001E-3</v>
      </c>
    </row>
    <row r="699" spans="1:7" x14ac:dyDescent="0.25">
      <c r="A699" s="28">
        <v>40563</v>
      </c>
      <c r="B699" s="29">
        <v>4.13</v>
      </c>
      <c r="C699" s="19">
        <f t="shared" si="51"/>
        <v>1</v>
      </c>
      <c r="D699" s="19">
        <f t="shared" si="52"/>
        <v>2011</v>
      </c>
      <c r="E699" s="19">
        <f t="shared" si="53"/>
        <v>0</v>
      </c>
      <c r="F699" s="19" t="b">
        <f t="shared" si="55"/>
        <v>0</v>
      </c>
      <c r="G699" s="19">
        <f t="shared" si="54"/>
        <v>3.4416666666666662E-3</v>
      </c>
    </row>
    <row r="700" spans="1:7" x14ac:dyDescent="0.25">
      <c r="A700" s="28">
        <v>40570</v>
      </c>
      <c r="B700" s="29">
        <v>4.05</v>
      </c>
      <c r="C700" s="19">
        <f t="shared" si="51"/>
        <v>1</v>
      </c>
      <c r="D700" s="19">
        <f t="shared" si="52"/>
        <v>2011</v>
      </c>
      <c r="E700" s="19">
        <f t="shared" si="53"/>
        <v>1</v>
      </c>
      <c r="F700" s="19" t="str">
        <f t="shared" si="55"/>
        <v>20111</v>
      </c>
      <c r="G700" s="19">
        <f t="shared" si="54"/>
        <v>3.375E-3</v>
      </c>
    </row>
    <row r="701" spans="1:7" x14ac:dyDescent="0.25">
      <c r="A701" s="28">
        <v>40577</v>
      </c>
      <c r="B701" s="29">
        <v>4.04</v>
      </c>
      <c r="C701" s="19">
        <f t="shared" si="51"/>
        <v>2</v>
      </c>
      <c r="D701" s="19">
        <f t="shared" si="52"/>
        <v>2011</v>
      </c>
      <c r="E701" s="19">
        <f t="shared" si="53"/>
        <v>0</v>
      </c>
      <c r="F701" s="19" t="b">
        <f t="shared" si="55"/>
        <v>0</v>
      </c>
      <c r="G701" s="19">
        <f t="shared" si="54"/>
        <v>3.3666666666666667E-3</v>
      </c>
    </row>
    <row r="702" spans="1:7" x14ac:dyDescent="0.25">
      <c r="A702" s="28">
        <v>40584</v>
      </c>
      <c r="B702" s="29">
        <v>4.05</v>
      </c>
      <c r="C702" s="19">
        <f t="shared" si="51"/>
        <v>2</v>
      </c>
      <c r="D702" s="19">
        <f t="shared" si="52"/>
        <v>2011</v>
      </c>
      <c r="E702" s="19">
        <f t="shared" si="53"/>
        <v>0</v>
      </c>
      <c r="F702" s="19" t="b">
        <f t="shared" si="55"/>
        <v>0</v>
      </c>
      <c r="G702" s="19">
        <f t="shared" si="54"/>
        <v>3.375E-3</v>
      </c>
    </row>
    <row r="703" spans="1:7" x14ac:dyDescent="0.25">
      <c r="A703" s="28">
        <v>40591</v>
      </c>
      <c r="B703" s="29">
        <v>3.94</v>
      </c>
      <c r="C703" s="19">
        <f t="shared" si="51"/>
        <v>2</v>
      </c>
      <c r="D703" s="19">
        <f t="shared" si="52"/>
        <v>2011</v>
      </c>
      <c r="E703" s="19">
        <f t="shared" si="53"/>
        <v>0</v>
      </c>
      <c r="F703" s="19" t="b">
        <f t="shared" si="55"/>
        <v>0</v>
      </c>
      <c r="G703" s="19">
        <f t="shared" si="54"/>
        <v>3.283333333333333E-3</v>
      </c>
    </row>
    <row r="704" spans="1:7" x14ac:dyDescent="0.25">
      <c r="A704" s="28">
        <v>40598</v>
      </c>
      <c r="B704" s="29">
        <v>4.1399999999999997</v>
      </c>
      <c r="C704" s="19">
        <f t="shared" si="51"/>
        <v>2</v>
      </c>
      <c r="D704" s="19">
        <f t="shared" si="52"/>
        <v>2011</v>
      </c>
      <c r="E704" s="19">
        <f t="shared" si="53"/>
        <v>1</v>
      </c>
      <c r="F704" s="19" t="str">
        <f t="shared" si="55"/>
        <v>20112</v>
      </c>
      <c r="G704" s="19">
        <f t="shared" si="54"/>
        <v>3.4499999999999999E-3</v>
      </c>
    </row>
    <row r="705" spans="1:7" x14ac:dyDescent="0.25">
      <c r="A705" s="28">
        <v>40605</v>
      </c>
      <c r="B705" s="29">
        <v>4.22</v>
      </c>
      <c r="C705" s="19">
        <f t="shared" si="51"/>
        <v>3</v>
      </c>
      <c r="D705" s="19">
        <f t="shared" si="52"/>
        <v>2011</v>
      </c>
      <c r="E705" s="19">
        <f t="shared" si="53"/>
        <v>0</v>
      </c>
      <c r="F705" s="19" t="b">
        <f t="shared" si="55"/>
        <v>0</v>
      </c>
      <c r="G705" s="19">
        <f t="shared" si="54"/>
        <v>3.5166666666666662E-3</v>
      </c>
    </row>
    <row r="706" spans="1:7" x14ac:dyDescent="0.25">
      <c r="A706" s="28">
        <v>40612</v>
      </c>
      <c r="B706" s="29">
        <v>4.28</v>
      </c>
      <c r="C706" s="19">
        <f t="shared" si="51"/>
        <v>3</v>
      </c>
      <c r="D706" s="19">
        <f t="shared" si="52"/>
        <v>2011</v>
      </c>
      <c r="E706" s="19">
        <f t="shared" si="53"/>
        <v>0</v>
      </c>
      <c r="F706" s="19" t="b">
        <f t="shared" si="55"/>
        <v>0</v>
      </c>
      <c r="G706" s="19">
        <f t="shared" si="54"/>
        <v>3.5666666666666672E-3</v>
      </c>
    </row>
    <row r="707" spans="1:7" x14ac:dyDescent="0.25">
      <c r="A707" s="28">
        <v>40619</v>
      </c>
      <c r="B707" s="29">
        <v>4.24</v>
      </c>
      <c r="C707" s="19">
        <f t="shared" si="51"/>
        <v>3</v>
      </c>
      <c r="D707" s="19">
        <f t="shared" si="52"/>
        <v>2011</v>
      </c>
      <c r="E707" s="19">
        <f t="shared" si="53"/>
        <v>0</v>
      </c>
      <c r="F707" s="19" t="b">
        <f t="shared" si="55"/>
        <v>0</v>
      </c>
      <c r="G707" s="19">
        <f t="shared" si="54"/>
        <v>3.5333333333333332E-3</v>
      </c>
    </row>
    <row r="708" spans="1:7" x14ac:dyDescent="0.25">
      <c r="A708" s="28">
        <v>40626</v>
      </c>
      <c r="B708" s="29">
        <v>4.3</v>
      </c>
      <c r="C708" s="19">
        <f t="shared" si="51"/>
        <v>3</v>
      </c>
      <c r="D708" s="19">
        <f t="shared" si="52"/>
        <v>2011</v>
      </c>
      <c r="E708" s="19">
        <f t="shared" si="53"/>
        <v>0</v>
      </c>
      <c r="F708" s="19" t="b">
        <f t="shared" si="55"/>
        <v>0</v>
      </c>
      <c r="G708" s="19">
        <f t="shared" si="54"/>
        <v>3.5833333333333329E-3</v>
      </c>
    </row>
    <row r="709" spans="1:7" x14ac:dyDescent="0.25">
      <c r="A709" s="28">
        <v>40633</v>
      </c>
      <c r="B709" s="29">
        <v>4.3</v>
      </c>
      <c r="C709" s="19">
        <f t="shared" si="51"/>
        <v>3</v>
      </c>
      <c r="D709" s="19">
        <f t="shared" si="52"/>
        <v>2011</v>
      </c>
      <c r="E709" s="19">
        <f t="shared" si="53"/>
        <v>1</v>
      </c>
      <c r="F709" s="19" t="str">
        <f t="shared" si="55"/>
        <v>20113</v>
      </c>
      <c r="G709" s="19">
        <f t="shared" si="54"/>
        <v>3.5833333333333329E-3</v>
      </c>
    </row>
    <row r="710" spans="1:7" x14ac:dyDescent="0.25">
      <c r="A710" s="28">
        <v>40640</v>
      </c>
      <c r="B710" s="29">
        <v>4.26</v>
      </c>
      <c r="C710" s="19">
        <f t="shared" si="51"/>
        <v>4</v>
      </c>
      <c r="D710" s="19">
        <f t="shared" si="52"/>
        <v>2011</v>
      </c>
      <c r="E710" s="19">
        <f t="shared" si="53"/>
        <v>0</v>
      </c>
      <c r="F710" s="19" t="b">
        <f t="shared" si="55"/>
        <v>0</v>
      </c>
      <c r="G710" s="19">
        <f t="shared" si="54"/>
        <v>3.5499999999999998E-3</v>
      </c>
    </row>
    <row r="711" spans="1:7" x14ac:dyDescent="0.25">
      <c r="A711" s="28">
        <v>40647</v>
      </c>
      <c r="B711" s="29">
        <v>4.28</v>
      </c>
      <c r="C711" s="19">
        <f t="shared" si="51"/>
        <v>4</v>
      </c>
      <c r="D711" s="19">
        <f t="shared" si="52"/>
        <v>2011</v>
      </c>
      <c r="E711" s="19">
        <f t="shared" si="53"/>
        <v>0</v>
      </c>
      <c r="F711" s="19" t="b">
        <f t="shared" si="55"/>
        <v>0</v>
      </c>
      <c r="G711" s="19">
        <f t="shared" si="54"/>
        <v>3.5666666666666672E-3</v>
      </c>
    </row>
    <row r="712" spans="1:7" x14ac:dyDescent="0.25">
      <c r="A712" s="28">
        <v>40653</v>
      </c>
      <c r="B712" s="29">
        <v>4.33</v>
      </c>
      <c r="C712" s="19">
        <f t="shared" si="51"/>
        <v>4</v>
      </c>
      <c r="D712" s="19">
        <f t="shared" si="52"/>
        <v>2011</v>
      </c>
      <c r="E712" s="19">
        <f t="shared" si="53"/>
        <v>0</v>
      </c>
      <c r="F712" s="19" t="b">
        <f t="shared" si="55"/>
        <v>0</v>
      </c>
      <c r="G712" s="19">
        <f t="shared" si="54"/>
        <v>3.6083333333333332E-3</v>
      </c>
    </row>
    <row r="713" spans="1:7" x14ac:dyDescent="0.25">
      <c r="A713" s="28">
        <v>40661</v>
      </c>
      <c r="B713" s="29">
        <v>4.24</v>
      </c>
      <c r="C713" s="19">
        <f t="shared" si="51"/>
        <v>4</v>
      </c>
      <c r="D713" s="19">
        <f t="shared" si="52"/>
        <v>2011</v>
      </c>
      <c r="E713" s="19">
        <f t="shared" si="53"/>
        <v>1</v>
      </c>
      <c r="F713" s="19" t="str">
        <f t="shared" si="55"/>
        <v>20114</v>
      </c>
      <c r="G713" s="19">
        <f t="shared" si="54"/>
        <v>3.5333333333333332E-3</v>
      </c>
    </row>
    <row r="714" spans="1:7" x14ac:dyDescent="0.25">
      <c r="A714" s="28">
        <v>40668</v>
      </c>
      <c r="B714" s="29">
        <v>4.24</v>
      </c>
      <c r="C714" s="19">
        <f t="shared" si="51"/>
        <v>5</v>
      </c>
      <c r="D714" s="19">
        <f t="shared" si="52"/>
        <v>2011</v>
      </c>
      <c r="E714" s="19">
        <f t="shared" si="53"/>
        <v>0</v>
      </c>
      <c r="F714" s="19" t="b">
        <f t="shared" si="55"/>
        <v>0</v>
      </c>
      <c r="G714" s="19">
        <f t="shared" si="54"/>
        <v>3.5333333333333332E-3</v>
      </c>
    </row>
    <row r="715" spans="1:7" x14ac:dyDescent="0.25">
      <c r="A715" s="28">
        <v>40675</v>
      </c>
      <c r="B715" s="29">
        <v>4.2699999999999996</v>
      </c>
      <c r="C715" s="19">
        <f t="shared" si="51"/>
        <v>5</v>
      </c>
      <c r="D715" s="19">
        <f t="shared" si="52"/>
        <v>2011</v>
      </c>
      <c r="E715" s="19">
        <f t="shared" si="53"/>
        <v>0</v>
      </c>
      <c r="F715" s="19" t="b">
        <f t="shared" si="55"/>
        <v>0</v>
      </c>
      <c r="G715" s="19">
        <f t="shared" si="54"/>
        <v>3.5583333333333331E-3</v>
      </c>
    </row>
    <row r="716" spans="1:7" x14ac:dyDescent="0.25">
      <c r="A716" s="28">
        <v>40682</v>
      </c>
      <c r="B716" s="29">
        <v>4.34</v>
      </c>
      <c r="C716" s="19">
        <f t="shared" si="51"/>
        <v>5</v>
      </c>
      <c r="D716" s="19">
        <f t="shared" si="52"/>
        <v>2011</v>
      </c>
      <c r="E716" s="19">
        <f t="shared" si="53"/>
        <v>0</v>
      </c>
      <c r="F716" s="19" t="b">
        <f t="shared" si="55"/>
        <v>0</v>
      </c>
      <c r="G716" s="19">
        <f t="shared" si="54"/>
        <v>3.6166666666666669E-3</v>
      </c>
    </row>
    <row r="717" spans="1:7" x14ac:dyDescent="0.25">
      <c r="A717" s="28">
        <v>40689</v>
      </c>
      <c r="B717" s="29">
        <v>4.3899999999999997</v>
      </c>
      <c r="C717" s="19">
        <f t="shared" si="51"/>
        <v>5</v>
      </c>
      <c r="D717" s="19">
        <f t="shared" si="52"/>
        <v>2011</v>
      </c>
      <c r="E717" s="19">
        <f t="shared" si="53"/>
        <v>1</v>
      </c>
      <c r="F717" s="19" t="str">
        <f t="shared" si="55"/>
        <v>20115</v>
      </c>
      <c r="G717" s="19">
        <f t="shared" si="54"/>
        <v>3.6583333333333329E-3</v>
      </c>
    </row>
    <row r="718" spans="1:7" x14ac:dyDescent="0.25">
      <c r="A718" s="28">
        <v>40696</v>
      </c>
      <c r="B718" s="29">
        <v>4.43</v>
      </c>
      <c r="C718" s="19">
        <f t="shared" si="51"/>
        <v>6</v>
      </c>
      <c r="D718" s="19">
        <f t="shared" si="52"/>
        <v>2011</v>
      </c>
      <c r="E718" s="19">
        <f t="shared" si="53"/>
        <v>0</v>
      </c>
      <c r="F718" s="19" t="b">
        <f t="shared" si="55"/>
        <v>0</v>
      </c>
      <c r="G718" s="19">
        <f t="shared" si="54"/>
        <v>3.6916666666666664E-3</v>
      </c>
    </row>
    <row r="719" spans="1:7" x14ac:dyDescent="0.25">
      <c r="A719" s="28">
        <v>40703</v>
      </c>
      <c r="B719" s="29">
        <v>4.37</v>
      </c>
      <c r="C719" s="19">
        <f t="shared" si="51"/>
        <v>6</v>
      </c>
      <c r="D719" s="19">
        <f t="shared" si="52"/>
        <v>2011</v>
      </c>
      <c r="E719" s="19">
        <f t="shared" si="53"/>
        <v>0</v>
      </c>
      <c r="F719" s="19" t="b">
        <f t="shared" si="55"/>
        <v>0</v>
      </c>
      <c r="G719" s="19">
        <f t="shared" si="54"/>
        <v>3.6416666666666667E-3</v>
      </c>
    </row>
    <row r="720" spans="1:7" x14ac:dyDescent="0.25">
      <c r="A720" s="28">
        <v>40710</v>
      </c>
      <c r="B720" s="29">
        <v>4.38</v>
      </c>
      <c r="C720" s="19">
        <f t="shared" si="51"/>
        <v>6</v>
      </c>
      <c r="D720" s="19">
        <f t="shared" si="52"/>
        <v>2011</v>
      </c>
      <c r="E720" s="19">
        <f t="shared" si="53"/>
        <v>0</v>
      </c>
      <c r="F720" s="19" t="b">
        <f t="shared" si="55"/>
        <v>0</v>
      </c>
      <c r="G720" s="19">
        <f t="shared" si="54"/>
        <v>3.65E-3</v>
      </c>
    </row>
    <row r="721" spans="1:7" x14ac:dyDescent="0.25">
      <c r="A721" s="28">
        <v>40717</v>
      </c>
      <c r="B721" s="29">
        <v>4.3499999999999996</v>
      </c>
      <c r="C721" s="19">
        <f t="shared" si="51"/>
        <v>6</v>
      </c>
      <c r="D721" s="19">
        <f t="shared" si="52"/>
        <v>2011</v>
      </c>
      <c r="E721" s="19">
        <f t="shared" si="53"/>
        <v>0</v>
      </c>
      <c r="F721" s="19" t="b">
        <f t="shared" si="55"/>
        <v>0</v>
      </c>
      <c r="G721" s="19">
        <f t="shared" si="54"/>
        <v>3.6249999999999998E-3</v>
      </c>
    </row>
    <row r="722" spans="1:7" x14ac:dyDescent="0.25">
      <c r="A722" s="28">
        <v>40724</v>
      </c>
      <c r="B722" s="29">
        <v>4.33</v>
      </c>
      <c r="C722" s="19">
        <f t="shared" si="51"/>
        <v>6</v>
      </c>
      <c r="D722" s="19">
        <f t="shared" si="52"/>
        <v>2011</v>
      </c>
      <c r="E722" s="19">
        <f t="shared" si="53"/>
        <v>1</v>
      </c>
      <c r="F722" s="19" t="str">
        <f t="shared" si="55"/>
        <v>20116</v>
      </c>
      <c r="G722" s="19">
        <f t="shared" si="54"/>
        <v>3.6083333333333332E-3</v>
      </c>
    </row>
    <row r="723" spans="1:7" x14ac:dyDescent="0.25">
      <c r="A723" s="28">
        <v>40731</v>
      </c>
      <c r="B723" s="29">
        <v>4.18</v>
      </c>
      <c r="C723" s="19">
        <f t="shared" si="51"/>
        <v>7</v>
      </c>
      <c r="D723" s="19">
        <f t="shared" si="52"/>
        <v>2011</v>
      </c>
      <c r="E723" s="19">
        <f t="shared" si="53"/>
        <v>0</v>
      </c>
      <c r="F723" s="19" t="b">
        <f t="shared" si="55"/>
        <v>0</v>
      </c>
      <c r="G723" s="19">
        <f t="shared" si="54"/>
        <v>3.4833333333333331E-3</v>
      </c>
    </row>
    <row r="724" spans="1:7" x14ac:dyDescent="0.25">
      <c r="A724" s="28">
        <v>40738</v>
      </c>
      <c r="B724" s="29">
        <v>4.1500000000000004</v>
      </c>
      <c r="C724" s="19">
        <f t="shared" ref="C724:C787" si="56">MONTH(A724)</f>
        <v>7</v>
      </c>
      <c r="D724" s="19">
        <f t="shared" ref="D724:D787" si="57">YEAR(A724)</f>
        <v>2011</v>
      </c>
      <c r="E724" s="19">
        <f t="shared" ref="E724:E787" si="58">IF(C724=C725,0,1)</f>
        <v>0</v>
      </c>
      <c r="F724" s="19" t="b">
        <f t="shared" si="55"/>
        <v>0</v>
      </c>
      <c r="G724" s="19">
        <f t="shared" ref="G724:G787" si="59">B724/100/12</f>
        <v>3.4583333333333337E-3</v>
      </c>
    </row>
    <row r="725" spans="1:7" x14ac:dyDescent="0.25">
      <c r="A725" s="28">
        <v>40745</v>
      </c>
      <c r="B725" s="29">
        <v>4.1500000000000004</v>
      </c>
      <c r="C725" s="19">
        <f t="shared" si="56"/>
        <v>7</v>
      </c>
      <c r="D725" s="19">
        <f t="shared" si="57"/>
        <v>2011</v>
      </c>
      <c r="E725" s="19">
        <f t="shared" si="58"/>
        <v>0</v>
      </c>
      <c r="F725" s="19" t="b">
        <f t="shared" si="55"/>
        <v>0</v>
      </c>
      <c r="G725" s="19">
        <f t="shared" si="59"/>
        <v>3.4583333333333337E-3</v>
      </c>
    </row>
    <row r="726" spans="1:7" x14ac:dyDescent="0.25">
      <c r="A726" s="28">
        <v>40752</v>
      </c>
      <c r="B726" s="29">
        <v>4.08</v>
      </c>
      <c r="C726" s="19">
        <f t="shared" si="56"/>
        <v>7</v>
      </c>
      <c r="D726" s="19">
        <f t="shared" si="57"/>
        <v>2011</v>
      </c>
      <c r="E726" s="19">
        <f t="shared" si="58"/>
        <v>1</v>
      </c>
      <c r="F726" s="19" t="str">
        <f t="shared" si="55"/>
        <v>20117</v>
      </c>
      <c r="G726" s="19">
        <f t="shared" si="59"/>
        <v>3.4000000000000002E-3</v>
      </c>
    </row>
    <row r="727" spans="1:7" x14ac:dyDescent="0.25">
      <c r="A727" s="28">
        <v>40759</v>
      </c>
      <c r="B727" s="29">
        <v>3.96</v>
      </c>
      <c r="C727" s="19">
        <f t="shared" si="56"/>
        <v>8</v>
      </c>
      <c r="D727" s="19">
        <f t="shared" si="57"/>
        <v>2011</v>
      </c>
      <c r="E727" s="19">
        <f t="shared" si="58"/>
        <v>0</v>
      </c>
      <c r="F727" s="19" t="b">
        <f t="shared" ref="F727:F790" si="60">IF(E727=1,D727&amp;C727)</f>
        <v>0</v>
      </c>
      <c r="G727" s="19">
        <f t="shared" si="59"/>
        <v>3.2999999999999995E-3</v>
      </c>
    </row>
    <row r="728" spans="1:7" x14ac:dyDescent="0.25">
      <c r="A728" s="28">
        <v>40766</v>
      </c>
      <c r="B728" s="29">
        <v>3.99</v>
      </c>
      <c r="C728" s="19">
        <f t="shared" si="56"/>
        <v>8</v>
      </c>
      <c r="D728" s="19">
        <f t="shared" si="57"/>
        <v>2011</v>
      </c>
      <c r="E728" s="19">
        <f t="shared" si="58"/>
        <v>0</v>
      </c>
      <c r="F728" s="19" t="b">
        <f t="shared" si="60"/>
        <v>0</v>
      </c>
      <c r="G728" s="19">
        <f t="shared" si="59"/>
        <v>3.3250000000000003E-3</v>
      </c>
    </row>
    <row r="729" spans="1:7" x14ac:dyDescent="0.25">
      <c r="A729" s="28">
        <v>40773</v>
      </c>
      <c r="B729" s="29">
        <v>4.09</v>
      </c>
      <c r="C729" s="19">
        <f t="shared" si="56"/>
        <v>8</v>
      </c>
      <c r="D729" s="19">
        <f t="shared" si="57"/>
        <v>2011</v>
      </c>
      <c r="E729" s="19">
        <f t="shared" si="58"/>
        <v>0</v>
      </c>
      <c r="F729" s="19" t="b">
        <f t="shared" si="60"/>
        <v>0</v>
      </c>
      <c r="G729" s="19">
        <f t="shared" si="59"/>
        <v>3.4083333333333331E-3</v>
      </c>
    </row>
    <row r="730" spans="1:7" x14ac:dyDescent="0.25">
      <c r="A730" s="28">
        <v>40780</v>
      </c>
      <c r="B730" s="29">
        <v>4.17</v>
      </c>
      <c r="C730" s="19">
        <f t="shared" si="56"/>
        <v>8</v>
      </c>
      <c r="D730" s="19">
        <f t="shared" si="57"/>
        <v>2011</v>
      </c>
      <c r="E730" s="19">
        <f t="shared" si="58"/>
        <v>1</v>
      </c>
      <c r="F730" s="19" t="str">
        <f t="shared" si="60"/>
        <v>20118</v>
      </c>
      <c r="G730" s="19">
        <f t="shared" si="59"/>
        <v>3.4750000000000002E-3</v>
      </c>
    </row>
    <row r="731" spans="1:7" x14ac:dyDescent="0.25">
      <c r="A731" s="28">
        <v>40787</v>
      </c>
      <c r="B731" s="29">
        <v>4.1100000000000003</v>
      </c>
      <c r="C731" s="19">
        <f t="shared" si="56"/>
        <v>9</v>
      </c>
      <c r="D731" s="19">
        <f t="shared" si="57"/>
        <v>2011</v>
      </c>
      <c r="E731" s="19">
        <f t="shared" si="58"/>
        <v>0</v>
      </c>
      <c r="F731" s="19" t="b">
        <f t="shared" si="60"/>
        <v>0</v>
      </c>
      <c r="G731" s="19">
        <f t="shared" si="59"/>
        <v>3.4250000000000005E-3</v>
      </c>
    </row>
    <row r="732" spans="1:7" x14ac:dyDescent="0.25">
      <c r="A732" s="28">
        <v>40794</v>
      </c>
      <c r="B732" s="29">
        <v>4.17</v>
      </c>
      <c r="C732" s="19">
        <f t="shared" si="56"/>
        <v>9</v>
      </c>
      <c r="D732" s="19">
        <f t="shared" si="57"/>
        <v>2011</v>
      </c>
      <c r="E732" s="19">
        <f t="shared" si="58"/>
        <v>0</v>
      </c>
      <c r="F732" s="19" t="b">
        <f t="shared" si="60"/>
        <v>0</v>
      </c>
      <c r="G732" s="19">
        <f t="shared" si="59"/>
        <v>3.4750000000000002E-3</v>
      </c>
    </row>
    <row r="733" spans="1:7" x14ac:dyDescent="0.25">
      <c r="A733" s="28">
        <v>40801</v>
      </c>
      <c r="B733" s="29">
        <v>4.25</v>
      </c>
      <c r="C733" s="19">
        <f t="shared" si="56"/>
        <v>9</v>
      </c>
      <c r="D733" s="19">
        <f t="shared" si="57"/>
        <v>2011</v>
      </c>
      <c r="E733" s="19">
        <f t="shared" si="58"/>
        <v>0</v>
      </c>
      <c r="F733" s="19" t="b">
        <f t="shared" si="60"/>
        <v>0</v>
      </c>
      <c r="G733" s="19">
        <f t="shared" si="59"/>
        <v>3.5416666666666669E-3</v>
      </c>
    </row>
    <row r="734" spans="1:7" x14ac:dyDescent="0.25">
      <c r="A734" s="28">
        <v>40808</v>
      </c>
      <c r="B734" s="29">
        <v>4.2699999999999996</v>
      </c>
      <c r="C734" s="19">
        <f t="shared" si="56"/>
        <v>9</v>
      </c>
      <c r="D734" s="19">
        <f t="shared" si="57"/>
        <v>2011</v>
      </c>
      <c r="E734" s="19">
        <f t="shared" si="58"/>
        <v>0</v>
      </c>
      <c r="F734" s="19" t="b">
        <f t="shared" si="60"/>
        <v>0</v>
      </c>
      <c r="G734" s="19">
        <f t="shared" si="59"/>
        <v>3.5583333333333331E-3</v>
      </c>
    </row>
    <row r="735" spans="1:7" x14ac:dyDescent="0.25">
      <c r="A735" s="28">
        <v>40815</v>
      </c>
      <c r="B735" s="29">
        <v>4.34</v>
      </c>
      <c r="C735" s="19">
        <f t="shared" si="56"/>
        <v>9</v>
      </c>
      <c r="D735" s="19">
        <f t="shared" si="57"/>
        <v>2011</v>
      </c>
      <c r="E735" s="19">
        <f t="shared" si="58"/>
        <v>1</v>
      </c>
      <c r="F735" s="19" t="str">
        <f t="shared" si="60"/>
        <v>20119</v>
      </c>
      <c r="G735" s="19">
        <f t="shared" si="59"/>
        <v>3.6166666666666669E-3</v>
      </c>
    </row>
    <row r="736" spans="1:7" x14ac:dyDescent="0.25">
      <c r="A736" s="28">
        <v>40822</v>
      </c>
      <c r="B736" s="29">
        <v>4.3499999999999996</v>
      </c>
      <c r="C736" s="19">
        <f t="shared" si="56"/>
        <v>10</v>
      </c>
      <c r="D736" s="19">
        <f t="shared" si="57"/>
        <v>2011</v>
      </c>
      <c r="E736" s="19">
        <f t="shared" si="58"/>
        <v>0</v>
      </c>
      <c r="F736" s="19" t="b">
        <f t="shared" si="60"/>
        <v>0</v>
      </c>
      <c r="G736" s="19">
        <f t="shared" si="59"/>
        <v>3.6249999999999998E-3</v>
      </c>
    </row>
    <row r="737" spans="1:7" x14ac:dyDescent="0.25">
      <c r="A737" s="28">
        <v>40829</v>
      </c>
      <c r="B737" s="29">
        <v>4.37</v>
      </c>
      <c r="C737" s="19">
        <f t="shared" si="56"/>
        <v>10</v>
      </c>
      <c r="D737" s="19">
        <f t="shared" si="57"/>
        <v>2011</v>
      </c>
      <c r="E737" s="19">
        <f t="shared" si="58"/>
        <v>0</v>
      </c>
      <c r="F737" s="19" t="b">
        <f t="shared" si="60"/>
        <v>0</v>
      </c>
      <c r="G737" s="19">
        <f t="shared" si="59"/>
        <v>3.6416666666666667E-3</v>
      </c>
    </row>
    <row r="738" spans="1:7" x14ac:dyDescent="0.25">
      <c r="A738" s="28">
        <v>40836</v>
      </c>
      <c r="B738" s="29">
        <v>4.3499999999999996</v>
      </c>
      <c r="C738" s="19">
        <f t="shared" si="56"/>
        <v>10</v>
      </c>
      <c r="D738" s="19">
        <f t="shared" si="57"/>
        <v>2011</v>
      </c>
      <c r="E738" s="19">
        <f t="shared" si="58"/>
        <v>0</v>
      </c>
      <c r="F738" s="19" t="b">
        <f t="shared" si="60"/>
        <v>0</v>
      </c>
      <c r="G738" s="19">
        <f t="shared" si="59"/>
        <v>3.6249999999999998E-3</v>
      </c>
    </row>
    <row r="739" spans="1:7" x14ac:dyDescent="0.25">
      <c r="A739" s="28">
        <v>40843</v>
      </c>
      <c r="B739" s="29">
        <v>4.37</v>
      </c>
      <c r="C739" s="19">
        <f t="shared" si="56"/>
        <v>10</v>
      </c>
      <c r="D739" s="19">
        <f t="shared" si="57"/>
        <v>2011</v>
      </c>
      <c r="E739" s="19">
        <f t="shared" si="58"/>
        <v>1</v>
      </c>
      <c r="F739" s="19" t="str">
        <f t="shared" si="60"/>
        <v>201110</v>
      </c>
      <c r="G739" s="19">
        <f t="shared" si="59"/>
        <v>3.6416666666666667E-3</v>
      </c>
    </row>
    <row r="740" spans="1:7" x14ac:dyDescent="0.25">
      <c r="A740" s="28">
        <v>40850</v>
      </c>
      <c r="B740" s="29">
        <v>4.38</v>
      </c>
      <c r="C740" s="19">
        <f t="shared" si="56"/>
        <v>11</v>
      </c>
      <c r="D740" s="19">
        <f t="shared" si="57"/>
        <v>2011</v>
      </c>
      <c r="E740" s="19">
        <f t="shared" si="58"/>
        <v>0</v>
      </c>
      <c r="F740" s="19" t="b">
        <f t="shared" si="60"/>
        <v>0</v>
      </c>
      <c r="G740" s="19">
        <f t="shared" si="59"/>
        <v>3.65E-3</v>
      </c>
    </row>
    <row r="741" spans="1:7" x14ac:dyDescent="0.25">
      <c r="A741" s="28">
        <v>40857</v>
      </c>
      <c r="B741" s="29">
        <v>4.3499999999999996</v>
      </c>
      <c r="C741" s="19">
        <f t="shared" si="56"/>
        <v>11</v>
      </c>
      <c r="D741" s="19">
        <f t="shared" si="57"/>
        <v>2011</v>
      </c>
      <c r="E741" s="19">
        <f t="shared" si="58"/>
        <v>0</v>
      </c>
      <c r="F741" s="19" t="b">
        <f t="shared" si="60"/>
        <v>0</v>
      </c>
      <c r="G741" s="19">
        <f t="shared" si="59"/>
        <v>3.6249999999999998E-3</v>
      </c>
    </row>
    <row r="742" spans="1:7" x14ac:dyDescent="0.25">
      <c r="A742" s="28">
        <v>40864</v>
      </c>
      <c r="B742" s="29">
        <v>4.3499999999999996</v>
      </c>
      <c r="C742" s="19">
        <f t="shared" si="56"/>
        <v>11</v>
      </c>
      <c r="D742" s="19">
        <f t="shared" si="57"/>
        <v>2011</v>
      </c>
      <c r="E742" s="19">
        <f t="shared" si="58"/>
        <v>0</v>
      </c>
      <c r="F742" s="19" t="b">
        <f t="shared" si="60"/>
        <v>0</v>
      </c>
      <c r="G742" s="19">
        <f t="shared" si="59"/>
        <v>3.6249999999999998E-3</v>
      </c>
    </row>
    <row r="743" spans="1:7" x14ac:dyDescent="0.25">
      <c r="A743" s="28">
        <v>40871</v>
      </c>
      <c r="B743" s="29">
        <v>4.32</v>
      </c>
      <c r="C743" s="19">
        <f t="shared" si="56"/>
        <v>11</v>
      </c>
      <c r="D743" s="19">
        <f t="shared" si="57"/>
        <v>2011</v>
      </c>
      <c r="E743" s="19">
        <f t="shared" si="58"/>
        <v>1</v>
      </c>
      <c r="F743" s="19" t="str">
        <f t="shared" si="60"/>
        <v>201111</v>
      </c>
      <c r="G743" s="19">
        <f t="shared" si="59"/>
        <v>3.6000000000000003E-3</v>
      </c>
    </row>
    <row r="744" spans="1:7" x14ac:dyDescent="0.25">
      <c r="A744" s="28">
        <v>40878</v>
      </c>
      <c r="B744" s="29">
        <v>4.3899999999999997</v>
      </c>
      <c r="C744" s="19">
        <f t="shared" si="56"/>
        <v>12</v>
      </c>
      <c r="D744" s="19">
        <f t="shared" si="57"/>
        <v>2011</v>
      </c>
      <c r="E744" s="19">
        <f t="shared" si="58"/>
        <v>0</v>
      </c>
      <c r="F744" s="19" t="b">
        <f t="shared" si="60"/>
        <v>0</v>
      </c>
      <c r="G744" s="19">
        <f t="shared" si="59"/>
        <v>3.6583333333333329E-3</v>
      </c>
    </row>
    <row r="745" spans="1:7" x14ac:dyDescent="0.25">
      <c r="A745" s="28">
        <v>40885</v>
      </c>
      <c r="B745" s="29">
        <v>4.33</v>
      </c>
      <c r="C745" s="19">
        <f t="shared" si="56"/>
        <v>12</v>
      </c>
      <c r="D745" s="19">
        <f t="shared" si="57"/>
        <v>2011</v>
      </c>
      <c r="E745" s="19">
        <f t="shared" si="58"/>
        <v>0</v>
      </c>
      <c r="F745" s="19" t="b">
        <f t="shared" si="60"/>
        <v>0</v>
      </c>
      <c r="G745" s="19">
        <f t="shared" si="59"/>
        <v>3.6083333333333332E-3</v>
      </c>
    </row>
    <row r="746" spans="1:7" x14ac:dyDescent="0.25">
      <c r="A746" s="28">
        <v>40892</v>
      </c>
      <c r="B746" s="29">
        <v>4.33</v>
      </c>
      <c r="C746" s="19">
        <f t="shared" si="56"/>
        <v>12</v>
      </c>
      <c r="D746" s="19">
        <f t="shared" si="57"/>
        <v>2011</v>
      </c>
      <c r="E746" s="19">
        <f t="shared" si="58"/>
        <v>0</v>
      </c>
      <c r="F746" s="19" t="b">
        <f t="shared" si="60"/>
        <v>0</v>
      </c>
      <c r="G746" s="19">
        <f t="shared" si="59"/>
        <v>3.6083333333333332E-3</v>
      </c>
    </row>
    <row r="747" spans="1:7" x14ac:dyDescent="0.25">
      <c r="A747" s="28">
        <v>40899</v>
      </c>
      <c r="B747" s="29">
        <v>4.33</v>
      </c>
      <c r="C747" s="19">
        <f t="shared" si="56"/>
        <v>12</v>
      </c>
      <c r="D747" s="19">
        <f t="shared" si="57"/>
        <v>2011</v>
      </c>
      <c r="E747" s="19">
        <f t="shared" si="58"/>
        <v>0</v>
      </c>
      <c r="F747" s="19" t="b">
        <f t="shared" si="60"/>
        <v>0</v>
      </c>
      <c r="G747" s="19">
        <f t="shared" si="59"/>
        <v>3.6083333333333332E-3</v>
      </c>
    </row>
    <row r="748" spans="1:7" x14ac:dyDescent="0.25">
      <c r="A748" s="28">
        <v>40906</v>
      </c>
      <c r="B748" s="29">
        <v>4.3099999999999996</v>
      </c>
      <c r="C748" s="19">
        <f t="shared" si="56"/>
        <v>12</v>
      </c>
      <c r="D748" s="19">
        <f t="shared" si="57"/>
        <v>2011</v>
      </c>
      <c r="E748" s="19">
        <f t="shared" si="58"/>
        <v>1</v>
      </c>
      <c r="F748" s="19" t="str">
        <f t="shared" si="60"/>
        <v>201112</v>
      </c>
      <c r="G748" s="19">
        <f t="shared" si="59"/>
        <v>3.5916666666666666E-3</v>
      </c>
    </row>
    <row r="749" spans="1:7" x14ac:dyDescent="0.25">
      <c r="A749" s="28">
        <v>40913</v>
      </c>
      <c r="B749" s="29">
        <v>4.32</v>
      </c>
      <c r="C749" s="19">
        <f t="shared" si="56"/>
        <v>1</v>
      </c>
      <c r="D749" s="19">
        <f t="shared" si="57"/>
        <v>2012</v>
      </c>
      <c r="E749" s="19">
        <f t="shared" si="58"/>
        <v>0</v>
      </c>
      <c r="F749" s="19" t="b">
        <f t="shared" si="60"/>
        <v>0</v>
      </c>
      <c r="G749" s="19">
        <f t="shared" si="59"/>
        <v>3.6000000000000003E-3</v>
      </c>
    </row>
    <row r="750" spans="1:7" x14ac:dyDescent="0.25">
      <c r="A750" s="28">
        <v>40920</v>
      </c>
      <c r="B750" s="29">
        <v>4.26</v>
      </c>
      <c r="C750" s="19">
        <f t="shared" si="56"/>
        <v>1</v>
      </c>
      <c r="D750" s="19">
        <f t="shared" si="57"/>
        <v>2012</v>
      </c>
      <c r="E750" s="19">
        <f t="shared" si="58"/>
        <v>0</v>
      </c>
      <c r="F750" s="19" t="b">
        <f t="shared" si="60"/>
        <v>0</v>
      </c>
      <c r="G750" s="19">
        <f t="shared" si="59"/>
        <v>3.5499999999999998E-3</v>
      </c>
    </row>
    <row r="751" spans="1:7" x14ac:dyDescent="0.25">
      <c r="A751" s="28">
        <v>40927</v>
      </c>
      <c r="B751" s="29">
        <v>4.2699999999999996</v>
      </c>
      <c r="C751" s="19">
        <f t="shared" si="56"/>
        <v>1</v>
      </c>
      <c r="D751" s="19">
        <f t="shared" si="57"/>
        <v>2012</v>
      </c>
      <c r="E751" s="19">
        <f t="shared" si="58"/>
        <v>0</v>
      </c>
      <c r="F751" s="19" t="b">
        <f t="shared" si="60"/>
        <v>0</v>
      </c>
      <c r="G751" s="19">
        <f t="shared" si="59"/>
        <v>3.5583333333333331E-3</v>
      </c>
    </row>
    <row r="752" spans="1:7" x14ac:dyDescent="0.25">
      <c r="A752" s="28">
        <v>40934</v>
      </c>
      <c r="B752" s="29">
        <v>4.24</v>
      </c>
      <c r="C752" s="19">
        <f t="shared" si="56"/>
        <v>1</v>
      </c>
      <c r="D752" s="19">
        <f t="shared" si="57"/>
        <v>2012</v>
      </c>
      <c r="E752" s="19">
        <f t="shared" si="58"/>
        <v>1</v>
      </c>
      <c r="F752" s="19" t="str">
        <f t="shared" si="60"/>
        <v>20121</v>
      </c>
      <c r="G752" s="19">
        <f t="shared" si="59"/>
        <v>3.5333333333333332E-3</v>
      </c>
    </row>
    <row r="753" spans="1:7" x14ac:dyDescent="0.25">
      <c r="A753" s="28">
        <v>40941</v>
      </c>
      <c r="B753" s="29">
        <v>4.24</v>
      </c>
      <c r="C753" s="19">
        <f t="shared" si="56"/>
        <v>2</v>
      </c>
      <c r="D753" s="19">
        <f t="shared" si="57"/>
        <v>2012</v>
      </c>
      <c r="E753" s="19">
        <f t="shared" si="58"/>
        <v>0</v>
      </c>
      <c r="F753" s="19" t="b">
        <f t="shared" si="60"/>
        <v>0</v>
      </c>
      <c r="G753" s="19">
        <f t="shared" si="59"/>
        <v>3.5333333333333332E-3</v>
      </c>
    </row>
    <row r="754" spans="1:7" x14ac:dyDescent="0.25">
      <c r="A754" s="28">
        <v>40948</v>
      </c>
      <c r="B754" s="29">
        <v>4.34</v>
      </c>
      <c r="C754" s="19">
        <f t="shared" si="56"/>
        <v>2</v>
      </c>
      <c r="D754" s="19">
        <f t="shared" si="57"/>
        <v>2012</v>
      </c>
      <c r="E754" s="19">
        <f t="shared" si="58"/>
        <v>0</v>
      </c>
      <c r="F754" s="19" t="b">
        <f t="shared" si="60"/>
        <v>0</v>
      </c>
      <c r="G754" s="19">
        <f t="shared" si="59"/>
        <v>3.6166666666666669E-3</v>
      </c>
    </row>
    <row r="755" spans="1:7" x14ac:dyDescent="0.25">
      <c r="A755" s="28">
        <v>40955</v>
      </c>
      <c r="B755" s="29">
        <v>4.3600000000000003</v>
      </c>
      <c r="C755" s="19">
        <f t="shared" si="56"/>
        <v>2</v>
      </c>
      <c r="D755" s="19">
        <f t="shared" si="57"/>
        <v>2012</v>
      </c>
      <c r="E755" s="19">
        <f t="shared" si="58"/>
        <v>0</v>
      </c>
      <c r="F755" s="19" t="b">
        <f t="shared" si="60"/>
        <v>0</v>
      </c>
      <c r="G755" s="19">
        <f t="shared" si="59"/>
        <v>3.6333333333333335E-3</v>
      </c>
    </row>
    <row r="756" spans="1:7" x14ac:dyDescent="0.25">
      <c r="A756" s="28">
        <v>40962</v>
      </c>
      <c r="B756" s="29">
        <v>4.3499999999999996</v>
      </c>
      <c r="C756" s="19">
        <f t="shared" si="56"/>
        <v>2</v>
      </c>
      <c r="D756" s="19">
        <f t="shared" si="57"/>
        <v>2012</v>
      </c>
      <c r="E756" s="19">
        <f t="shared" si="58"/>
        <v>1</v>
      </c>
      <c r="F756" s="19" t="str">
        <f t="shared" si="60"/>
        <v>20122</v>
      </c>
      <c r="G756" s="19">
        <f t="shared" si="59"/>
        <v>3.6249999999999998E-3</v>
      </c>
    </row>
    <row r="757" spans="1:7" x14ac:dyDescent="0.25">
      <c r="A757" s="28">
        <v>40969</v>
      </c>
      <c r="B757" s="29">
        <v>4.2699999999999996</v>
      </c>
      <c r="C757" s="19">
        <f t="shared" si="56"/>
        <v>3</v>
      </c>
      <c r="D757" s="19">
        <f t="shared" si="57"/>
        <v>2012</v>
      </c>
      <c r="E757" s="19">
        <f t="shared" si="58"/>
        <v>0</v>
      </c>
      <c r="F757" s="19" t="b">
        <f t="shared" si="60"/>
        <v>0</v>
      </c>
      <c r="G757" s="19">
        <f t="shared" si="59"/>
        <v>3.5583333333333331E-3</v>
      </c>
    </row>
    <row r="758" spans="1:7" x14ac:dyDescent="0.25">
      <c r="A758" s="28">
        <v>40976</v>
      </c>
      <c r="B758" s="29">
        <v>4.2699999999999996</v>
      </c>
      <c r="C758" s="19">
        <f t="shared" si="56"/>
        <v>3</v>
      </c>
      <c r="D758" s="19">
        <f t="shared" si="57"/>
        <v>2012</v>
      </c>
      <c r="E758" s="19">
        <f t="shared" si="58"/>
        <v>0</v>
      </c>
      <c r="F758" s="19" t="b">
        <f t="shared" si="60"/>
        <v>0</v>
      </c>
      <c r="G758" s="19">
        <f t="shared" si="59"/>
        <v>3.5583333333333331E-3</v>
      </c>
    </row>
    <row r="759" spans="1:7" x14ac:dyDescent="0.25">
      <c r="A759" s="28">
        <v>40983</v>
      </c>
      <c r="B759" s="29">
        <v>4.18</v>
      </c>
      <c r="C759" s="19">
        <f t="shared" si="56"/>
        <v>3</v>
      </c>
      <c r="D759" s="19">
        <f t="shared" si="57"/>
        <v>2012</v>
      </c>
      <c r="E759" s="19">
        <f t="shared" si="58"/>
        <v>0</v>
      </c>
      <c r="F759" s="19" t="b">
        <f t="shared" si="60"/>
        <v>0</v>
      </c>
      <c r="G759" s="19">
        <f t="shared" si="59"/>
        <v>3.4833333333333331E-3</v>
      </c>
    </row>
    <row r="760" spans="1:7" x14ac:dyDescent="0.25">
      <c r="A760" s="28">
        <v>40990</v>
      </c>
      <c r="B760" s="29">
        <v>4.21</v>
      </c>
      <c r="C760" s="19">
        <f t="shared" si="56"/>
        <v>3</v>
      </c>
      <c r="D760" s="19">
        <f t="shared" si="57"/>
        <v>2012</v>
      </c>
      <c r="E760" s="19">
        <f t="shared" si="58"/>
        <v>0</v>
      </c>
      <c r="F760" s="19" t="b">
        <f t="shared" si="60"/>
        <v>0</v>
      </c>
      <c r="G760" s="19">
        <f t="shared" si="59"/>
        <v>3.5083333333333334E-3</v>
      </c>
    </row>
    <row r="761" spans="1:7" x14ac:dyDescent="0.25">
      <c r="A761" s="28">
        <v>40997</v>
      </c>
      <c r="B761" s="29">
        <v>4.28</v>
      </c>
      <c r="C761" s="19">
        <f t="shared" si="56"/>
        <v>3</v>
      </c>
      <c r="D761" s="19">
        <f t="shared" si="57"/>
        <v>2012</v>
      </c>
      <c r="E761" s="19">
        <f t="shared" si="58"/>
        <v>1</v>
      </c>
      <c r="F761" s="19" t="str">
        <f t="shared" si="60"/>
        <v>20123</v>
      </c>
      <c r="G761" s="19">
        <f t="shared" si="59"/>
        <v>3.5666666666666672E-3</v>
      </c>
    </row>
    <row r="762" spans="1:7" x14ac:dyDescent="0.25">
      <c r="A762" s="28">
        <v>41003</v>
      </c>
      <c r="B762" s="29">
        <v>4.25</v>
      </c>
      <c r="C762" s="19">
        <f t="shared" si="56"/>
        <v>4</v>
      </c>
      <c r="D762" s="19">
        <f t="shared" si="57"/>
        <v>2012</v>
      </c>
      <c r="E762" s="19">
        <f t="shared" si="58"/>
        <v>0</v>
      </c>
      <c r="F762" s="19" t="b">
        <f t="shared" si="60"/>
        <v>0</v>
      </c>
      <c r="G762" s="19">
        <f t="shared" si="59"/>
        <v>3.5416666666666669E-3</v>
      </c>
    </row>
    <row r="763" spans="1:7" x14ac:dyDescent="0.25">
      <c r="A763" s="28">
        <v>41011</v>
      </c>
      <c r="B763" s="29">
        <v>4.26</v>
      </c>
      <c r="C763" s="19">
        <f t="shared" si="56"/>
        <v>4</v>
      </c>
      <c r="D763" s="19">
        <f t="shared" si="57"/>
        <v>2012</v>
      </c>
      <c r="E763" s="19">
        <f t="shared" si="58"/>
        <v>0</v>
      </c>
      <c r="F763" s="19" t="b">
        <f t="shared" si="60"/>
        <v>0</v>
      </c>
      <c r="G763" s="19">
        <f t="shared" si="59"/>
        <v>3.5499999999999998E-3</v>
      </c>
    </row>
    <row r="764" spans="1:7" x14ac:dyDescent="0.25">
      <c r="A764" s="28">
        <v>41018</v>
      </c>
      <c r="B764" s="29">
        <v>4.33</v>
      </c>
      <c r="C764" s="19">
        <f t="shared" si="56"/>
        <v>4</v>
      </c>
      <c r="D764" s="19">
        <f t="shared" si="57"/>
        <v>2012</v>
      </c>
      <c r="E764" s="19">
        <f t="shared" si="58"/>
        <v>0</v>
      </c>
      <c r="F764" s="19" t="b">
        <f t="shared" si="60"/>
        <v>0</v>
      </c>
      <c r="G764" s="19">
        <f t="shared" si="59"/>
        <v>3.6083333333333332E-3</v>
      </c>
    </row>
    <row r="765" spans="1:7" x14ac:dyDescent="0.25">
      <c r="A765" s="28">
        <v>41025</v>
      </c>
      <c r="B765" s="29">
        <v>4.33</v>
      </c>
      <c r="C765" s="19">
        <f t="shared" si="56"/>
        <v>4</v>
      </c>
      <c r="D765" s="19">
        <f t="shared" si="57"/>
        <v>2012</v>
      </c>
      <c r="E765" s="19">
        <f t="shared" si="58"/>
        <v>1</v>
      </c>
      <c r="F765" s="19" t="str">
        <f t="shared" si="60"/>
        <v>20124</v>
      </c>
      <c r="G765" s="19">
        <f t="shared" si="59"/>
        <v>3.6083333333333332E-3</v>
      </c>
    </row>
    <row r="766" spans="1:7" x14ac:dyDescent="0.25">
      <c r="A766" s="28">
        <v>41032</v>
      </c>
      <c r="B766" s="29">
        <v>4.33</v>
      </c>
      <c r="C766" s="19">
        <f t="shared" si="56"/>
        <v>5</v>
      </c>
      <c r="D766" s="19">
        <f t="shared" si="57"/>
        <v>2012</v>
      </c>
      <c r="E766" s="19">
        <f t="shared" si="58"/>
        <v>0</v>
      </c>
      <c r="F766" s="19" t="b">
        <f t="shared" si="60"/>
        <v>0</v>
      </c>
      <c r="G766" s="19">
        <f t="shared" si="59"/>
        <v>3.6083333333333332E-3</v>
      </c>
    </row>
    <row r="767" spans="1:7" x14ac:dyDescent="0.25">
      <c r="A767" s="28">
        <v>41039</v>
      </c>
      <c r="B767" s="29">
        <v>4.34</v>
      </c>
      <c r="C767" s="19">
        <f t="shared" si="56"/>
        <v>5</v>
      </c>
      <c r="D767" s="19">
        <f t="shared" si="57"/>
        <v>2012</v>
      </c>
      <c r="E767" s="19">
        <f t="shared" si="58"/>
        <v>0</v>
      </c>
      <c r="F767" s="19" t="b">
        <f t="shared" si="60"/>
        <v>0</v>
      </c>
      <c r="G767" s="19">
        <f t="shared" si="59"/>
        <v>3.6166666666666669E-3</v>
      </c>
    </row>
    <row r="768" spans="1:7" x14ac:dyDescent="0.25">
      <c r="A768" s="28">
        <v>41046</v>
      </c>
      <c r="B768" s="29">
        <v>4.42</v>
      </c>
      <c r="C768" s="19">
        <f t="shared" si="56"/>
        <v>5</v>
      </c>
      <c r="D768" s="19">
        <f t="shared" si="57"/>
        <v>2012</v>
      </c>
      <c r="E768" s="19">
        <f t="shared" si="58"/>
        <v>0</v>
      </c>
      <c r="F768" s="19" t="b">
        <f t="shared" si="60"/>
        <v>0</v>
      </c>
      <c r="G768" s="19">
        <f t="shared" si="59"/>
        <v>3.6833333333333332E-3</v>
      </c>
    </row>
    <row r="769" spans="1:7" x14ac:dyDescent="0.25">
      <c r="A769" s="28">
        <v>41053</v>
      </c>
      <c r="B769" s="29">
        <v>4.42</v>
      </c>
      <c r="C769" s="19">
        <f t="shared" si="56"/>
        <v>5</v>
      </c>
      <c r="D769" s="19">
        <f t="shared" si="57"/>
        <v>2012</v>
      </c>
      <c r="E769" s="19">
        <f t="shared" si="58"/>
        <v>0</v>
      </c>
      <c r="F769" s="19" t="b">
        <f t="shared" si="60"/>
        <v>0</v>
      </c>
      <c r="G769" s="19">
        <f t="shared" si="59"/>
        <v>3.6833333333333332E-3</v>
      </c>
    </row>
    <row r="770" spans="1:7" x14ac:dyDescent="0.25">
      <c r="A770" s="28">
        <v>41060</v>
      </c>
      <c r="B770" s="29">
        <v>4.4400000000000004</v>
      </c>
      <c r="C770" s="19">
        <f t="shared" si="56"/>
        <v>5</v>
      </c>
      <c r="D770" s="19">
        <f t="shared" si="57"/>
        <v>2012</v>
      </c>
      <c r="E770" s="19">
        <f t="shared" si="58"/>
        <v>1</v>
      </c>
      <c r="F770" s="19" t="str">
        <f t="shared" si="60"/>
        <v>20125</v>
      </c>
      <c r="G770" s="19">
        <f t="shared" si="59"/>
        <v>3.7000000000000002E-3</v>
      </c>
    </row>
    <row r="771" spans="1:7" x14ac:dyDescent="0.25">
      <c r="A771" s="28">
        <v>41067</v>
      </c>
      <c r="B771" s="29">
        <v>4.3499999999999996</v>
      </c>
      <c r="C771" s="19">
        <f t="shared" si="56"/>
        <v>6</v>
      </c>
      <c r="D771" s="19">
        <f t="shared" si="57"/>
        <v>2012</v>
      </c>
      <c r="E771" s="19">
        <f t="shared" si="58"/>
        <v>0</v>
      </c>
      <c r="F771" s="19" t="b">
        <f t="shared" si="60"/>
        <v>0</v>
      </c>
      <c r="G771" s="19">
        <f t="shared" si="59"/>
        <v>3.6249999999999998E-3</v>
      </c>
    </row>
    <row r="772" spans="1:7" x14ac:dyDescent="0.25">
      <c r="A772" s="28">
        <v>41074</v>
      </c>
      <c r="B772" s="29">
        <v>4.3499999999999996</v>
      </c>
      <c r="C772" s="19">
        <f t="shared" si="56"/>
        <v>6</v>
      </c>
      <c r="D772" s="19">
        <f t="shared" si="57"/>
        <v>2012</v>
      </c>
      <c r="E772" s="19">
        <f t="shared" si="58"/>
        <v>0</v>
      </c>
      <c r="F772" s="19" t="b">
        <f t="shared" si="60"/>
        <v>0</v>
      </c>
      <c r="G772" s="19">
        <f t="shared" si="59"/>
        <v>3.6249999999999998E-3</v>
      </c>
    </row>
    <row r="773" spans="1:7" x14ac:dyDescent="0.25">
      <c r="A773" s="28">
        <v>41081</v>
      </c>
      <c r="B773" s="29">
        <v>4.37</v>
      </c>
      <c r="C773" s="19">
        <f t="shared" si="56"/>
        <v>6</v>
      </c>
      <c r="D773" s="19">
        <f t="shared" si="57"/>
        <v>2012</v>
      </c>
      <c r="E773" s="19">
        <f t="shared" si="58"/>
        <v>0</v>
      </c>
      <c r="F773" s="19" t="b">
        <f t="shared" si="60"/>
        <v>0</v>
      </c>
      <c r="G773" s="19">
        <f t="shared" si="59"/>
        <v>3.6416666666666667E-3</v>
      </c>
    </row>
    <row r="774" spans="1:7" x14ac:dyDescent="0.25">
      <c r="A774" s="28">
        <v>41088</v>
      </c>
      <c r="B774" s="29">
        <v>4.2699999999999996</v>
      </c>
      <c r="C774" s="19">
        <f t="shared" si="56"/>
        <v>6</v>
      </c>
      <c r="D774" s="19">
        <f t="shared" si="57"/>
        <v>2012</v>
      </c>
      <c r="E774" s="19">
        <f t="shared" si="58"/>
        <v>1</v>
      </c>
      <c r="F774" s="19" t="str">
        <f t="shared" si="60"/>
        <v>20126</v>
      </c>
      <c r="G774" s="19">
        <f t="shared" si="59"/>
        <v>3.5583333333333331E-3</v>
      </c>
    </row>
    <row r="775" spans="1:7" x14ac:dyDescent="0.25">
      <c r="A775" s="28">
        <v>41095</v>
      </c>
      <c r="B775" s="29">
        <v>4.17</v>
      </c>
      <c r="C775" s="19">
        <f t="shared" si="56"/>
        <v>7</v>
      </c>
      <c r="D775" s="19">
        <f t="shared" si="57"/>
        <v>2012</v>
      </c>
      <c r="E775" s="19">
        <f t="shared" si="58"/>
        <v>0</v>
      </c>
      <c r="F775" s="19" t="b">
        <f t="shared" si="60"/>
        <v>0</v>
      </c>
      <c r="G775" s="19">
        <f t="shared" si="59"/>
        <v>3.4750000000000002E-3</v>
      </c>
    </row>
    <row r="776" spans="1:7" x14ac:dyDescent="0.25">
      <c r="A776" s="28">
        <v>41102</v>
      </c>
      <c r="B776" s="29">
        <v>4.16</v>
      </c>
      <c r="C776" s="19">
        <f t="shared" si="56"/>
        <v>7</v>
      </c>
      <c r="D776" s="19">
        <f t="shared" si="57"/>
        <v>2012</v>
      </c>
      <c r="E776" s="19">
        <f t="shared" si="58"/>
        <v>0</v>
      </c>
      <c r="F776" s="19" t="b">
        <f t="shared" si="60"/>
        <v>0</v>
      </c>
      <c r="G776" s="19">
        <f t="shared" si="59"/>
        <v>3.4666666666666665E-3</v>
      </c>
    </row>
    <row r="777" spans="1:7" x14ac:dyDescent="0.25">
      <c r="A777" s="28">
        <v>41109</v>
      </c>
      <c r="B777" s="29">
        <v>4.1500000000000004</v>
      </c>
      <c r="C777" s="19">
        <f t="shared" si="56"/>
        <v>7</v>
      </c>
      <c r="D777" s="19">
        <f t="shared" si="57"/>
        <v>2012</v>
      </c>
      <c r="E777" s="19">
        <f t="shared" si="58"/>
        <v>0</v>
      </c>
      <c r="F777" s="19" t="b">
        <f t="shared" si="60"/>
        <v>0</v>
      </c>
      <c r="G777" s="19">
        <f t="shared" si="59"/>
        <v>3.4583333333333337E-3</v>
      </c>
    </row>
    <row r="778" spans="1:7" x14ac:dyDescent="0.25">
      <c r="A778" s="28">
        <v>41116</v>
      </c>
      <c r="B778" s="29">
        <v>4.13</v>
      </c>
      <c r="C778" s="19">
        <f t="shared" si="56"/>
        <v>7</v>
      </c>
      <c r="D778" s="19">
        <f t="shared" si="57"/>
        <v>2012</v>
      </c>
      <c r="E778" s="19">
        <f t="shared" si="58"/>
        <v>1</v>
      </c>
      <c r="F778" s="19" t="str">
        <f t="shared" si="60"/>
        <v>20127</v>
      </c>
      <c r="G778" s="19">
        <f t="shared" si="59"/>
        <v>3.4416666666666662E-3</v>
      </c>
    </row>
    <row r="779" spans="1:7" x14ac:dyDescent="0.25">
      <c r="A779" s="28">
        <v>41123</v>
      </c>
      <c r="B779" s="29">
        <v>4.09</v>
      </c>
      <c r="C779" s="19">
        <f t="shared" si="56"/>
        <v>8</v>
      </c>
      <c r="D779" s="19">
        <f t="shared" si="57"/>
        <v>2012</v>
      </c>
      <c r="E779" s="19">
        <f t="shared" si="58"/>
        <v>0</v>
      </c>
      <c r="F779" s="19" t="b">
        <f t="shared" si="60"/>
        <v>0</v>
      </c>
      <c r="G779" s="19">
        <f t="shared" si="59"/>
        <v>3.4083333333333331E-3</v>
      </c>
    </row>
    <row r="780" spans="1:7" x14ac:dyDescent="0.25">
      <c r="A780" s="28">
        <v>41130</v>
      </c>
      <c r="B780" s="29">
        <v>4.09</v>
      </c>
      <c r="C780" s="19">
        <f t="shared" si="56"/>
        <v>8</v>
      </c>
      <c r="D780" s="19">
        <f t="shared" si="57"/>
        <v>2012</v>
      </c>
      <c r="E780" s="19">
        <f t="shared" si="58"/>
        <v>0</v>
      </c>
      <c r="F780" s="19" t="b">
        <f t="shared" si="60"/>
        <v>0</v>
      </c>
      <c r="G780" s="19">
        <f t="shared" si="59"/>
        <v>3.4083333333333331E-3</v>
      </c>
    </row>
    <row r="781" spans="1:7" x14ac:dyDescent="0.25">
      <c r="A781" s="28">
        <v>41137</v>
      </c>
      <c r="B781" s="29">
        <v>4.09</v>
      </c>
      <c r="C781" s="19">
        <f t="shared" si="56"/>
        <v>8</v>
      </c>
      <c r="D781" s="19">
        <f t="shared" si="57"/>
        <v>2012</v>
      </c>
      <c r="E781" s="19">
        <f t="shared" si="58"/>
        <v>0</v>
      </c>
      <c r="F781" s="19" t="b">
        <f t="shared" si="60"/>
        <v>0</v>
      </c>
      <c r="G781" s="19">
        <f t="shared" si="59"/>
        <v>3.4083333333333331E-3</v>
      </c>
    </row>
    <row r="782" spans="1:7" x14ac:dyDescent="0.25">
      <c r="A782" s="28">
        <v>41144</v>
      </c>
      <c r="B782" s="29">
        <v>4.2300000000000004</v>
      </c>
      <c r="C782" s="19">
        <f t="shared" si="56"/>
        <v>8</v>
      </c>
      <c r="D782" s="19">
        <f t="shared" si="57"/>
        <v>2012</v>
      </c>
      <c r="E782" s="19">
        <f t="shared" si="58"/>
        <v>0</v>
      </c>
      <c r="F782" s="19" t="b">
        <f t="shared" si="60"/>
        <v>0</v>
      </c>
      <c r="G782" s="19">
        <f t="shared" si="59"/>
        <v>3.5250000000000004E-3</v>
      </c>
    </row>
    <row r="783" spans="1:7" x14ac:dyDescent="0.25">
      <c r="A783" s="28">
        <v>41151</v>
      </c>
      <c r="B783" s="29">
        <v>4.1500000000000004</v>
      </c>
      <c r="C783" s="19">
        <f t="shared" si="56"/>
        <v>8</v>
      </c>
      <c r="D783" s="19">
        <f t="shared" si="57"/>
        <v>2012</v>
      </c>
      <c r="E783" s="19">
        <f t="shared" si="58"/>
        <v>1</v>
      </c>
      <c r="F783" s="19" t="str">
        <f t="shared" si="60"/>
        <v>20128</v>
      </c>
      <c r="G783" s="19">
        <f t="shared" si="59"/>
        <v>3.4583333333333337E-3</v>
      </c>
    </row>
    <row r="784" spans="1:7" x14ac:dyDescent="0.25">
      <c r="A784" s="28">
        <v>41158</v>
      </c>
      <c r="B784" s="29">
        <v>4.17</v>
      </c>
      <c r="C784" s="19">
        <f t="shared" si="56"/>
        <v>9</v>
      </c>
      <c r="D784" s="19">
        <f t="shared" si="57"/>
        <v>2012</v>
      </c>
      <c r="E784" s="19">
        <f t="shared" si="58"/>
        <v>0</v>
      </c>
      <c r="F784" s="19" t="b">
        <f t="shared" si="60"/>
        <v>0</v>
      </c>
      <c r="G784" s="19">
        <f t="shared" si="59"/>
        <v>3.4750000000000002E-3</v>
      </c>
    </row>
    <row r="785" spans="1:7" x14ac:dyDescent="0.25">
      <c r="A785" s="28">
        <v>41165</v>
      </c>
      <c r="B785" s="29">
        <v>4.2300000000000004</v>
      </c>
      <c r="C785" s="19">
        <f t="shared" si="56"/>
        <v>9</v>
      </c>
      <c r="D785" s="19">
        <f t="shared" si="57"/>
        <v>2012</v>
      </c>
      <c r="E785" s="19">
        <f t="shared" si="58"/>
        <v>0</v>
      </c>
      <c r="F785" s="19" t="b">
        <f t="shared" si="60"/>
        <v>0</v>
      </c>
      <c r="G785" s="19">
        <f t="shared" si="59"/>
        <v>3.5250000000000004E-3</v>
      </c>
    </row>
    <row r="786" spans="1:7" x14ac:dyDescent="0.25">
      <c r="A786" s="28">
        <v>41172</v>
      </c>
      <c r="B786" s="29">
        <v>4.1500000000000004</v>
      </c>
      <c r="C786" s="19">
        <f t="shared" si="56"/>
        <v>9</v>
      </c>
      <c r="D786" s="19">
        <f t="shared" si="57"/>
        <v>2012</v>
      </c>
      <c r="E786" s="19">
        <f t="shared" si="58"/>
        <v>0</v>
      </c>
      <c r="F786" s="19" t="b">
        <f t="shared" si="60"/>
        <v>0</v>
      </c>
      <c r="G786" s="19">
        <f t="shared" si="59"/>
        <v>3.4583333333333337E-3</v>
      </c>
    </row>
    <row r="787" spans="1:7" x14ac:dyDescent="0.25">
      <c r="A787" s="28">
        <v>41179</v>
      </c>
      <c r="B787" s="29">
        <v>4.12</v>
      </c>
      <c r="C787" s="19">
        <f t="shared" si="56"/>
        <v>9</v>
      </c>
      <c r="D787" s="19">
        <f t="shared" si="57"/>
        <v>2012</v>
      </c>
      <c r="E787" s="19">
        <f t="shared" si="58"/>
        <v>1</v>
      </c>
      <c r="F787" s="19" t="str">
        <f t="shared" si="60"/>
        <v>20129</v>
      </c>
      <c r="G787" s="19">
        <f t="shared" si="59"/>
        <v>3.4333333333333334E-3</v>
      </c>
    </row>
    <row r="788" spans="1:7" x14ac:dyDescent="0.25">
      <c r="A788" s="28">
        <v>41186</v>
      </c>
      <c r="B788" s="29">
        <v>4.2</v>
      </c>
      <c r="C788" s="19">
        <f t="shared" ref="C788:C851" si="61">MONTH(A788)</f>
        <v>10</v>
      </c>
      <c r="D788" s="19">
        <f t="shared" ref="D788:D851" si="62">YEAR(A788)</f>
        <v>2012</v>
      </c>
      <c r="E788" s="19">
        <f t="shared" ref="E788:E851" si="63">IF(C788=C789,0,1)</f>
        <v>0</v>
      </c>
      <c r="F788" s="19" t="b">
        <f t="shared" si="60"/>
        <v>0</v>
      </c>
      <c r="G788" s="19">
        <f t="shared" ref="G788:G851" si="64">B788/100/12</f>
        <v>3.5000000000000001E-3</v>
      </c>
    </row>
    <row r="789" spans="1:7" x14ac:dyDescent="0.25">
      <c r="A789" s="28">
        <v>41193</v>
      </c>
      <c r="B789" s="29">
        <v>4.17</v>
      </c>
      <c r="C789" s="19">
        <f t="shared" si="61"/>
        <v>10</v>
      </c>
      <c r="D789" s="19">
        <f t="shared" si="62"/>
        <v>2012</v>
      </c>
      <c r="E789" s="19">
        <f t="shared" si="63"/>
        <v>0</v>
      </c>
      <c r="F789" s="19" t="b">
        <f t="shared" si="60"/>
        <v>0</v>
      </c>
      <c r="G789" s="19">
        <f t="shared" si="64"/>
        <v>3.4750000000000002E-3</v>
      </c>
    </row>
    <row r="790" spans="1:7" x14ac:dyDescent="0.25">
      <c r="A790" s="28">
        <v>41200</v>
      </c>
      <c r="B790" s="29">
        <v>4.2300000000000004</v>
      </c>
      <c r="C790" s="19">
        <f t="shared" si="61"/>
        <v>10</v>
      </c>
      <c r="D790" s="19">
        <f t="shared" si="62"/>
        <v>2012</v>
      </c>
      <c r="E790" s="19">
        <f t="shared" si="63"/>
        <v>0</v>
      </c>
      <c r="F790" s="19" t="b">
        <f t="shared" si="60"/>
        <v>0</v>
      </c>
      <c r="G790" s="19">
        <f t="shared" si="64"/>
        <v>3.5250000000000004E-3</v>
      </c>
    </row>
    <row r="791" spans="1:7" x14ac:dyDescent="0.25">
      <c r="A791" s="28">
        <v>41207</v>
      </c>
      <c r="B791" s="29">
        <v>4.22</v>
      </c>
      <c r="C791" s="19">
        <f t="shared" si="61"/>
        <v>10</v>
      </c>
      <c r="D791" s="19">
        <f t="shared" si="62"/>
        <v>2012</v>
      </c>
      <c r="E791" s="19">
        <f t="shared" si="63"/>
        <v>1</v>
      </c>
      <c r="F791" s="19" t="str">
        <f t="shared" ref="F791:F854" si="65">IF(E791=1,D791&amp;C791)</f>
        <v>201210</v>
      </c>
      <c r="G791" s="19">
        <f t="shared" si="64"/>
        <v>3.5166666666666662E-3</v>
      </c>
    </row>
    <row r="792" spans="1:7" x14ac:dyDescent="0.25">
      <c r="A792" s="28">
        <v>41214</v>
      </c>
      <c r="B792" s="29">
        <v>4.33</v>
      </c>
      <c r="C792" s="19">
        <f t="shared" si="61"/>
        <v>11</v>
      </c>
      <c r="D792" s="19">
        <f t="shared" si="62"/>
        <v>2012</v>
      </c>
      <c r="E792" s="19">
        <f t="shared" si="63"/>
        <v>0</v>
      </c>
      <c r="F792" s="19" t="b">
        <f t="shared" si="65"/>
        <v>0</v>
      </c>
      <c r="G792" s="19">
        <f t="shared" si="64"/>
        <v>3.6083333333333332E-3</v>
      </c>
    </row>
    <row r="793" spans="1:7" x14ac:dyDescent="0.25">
      <c r="A793" s="28">
        <v>41221</v>
      </c>
      <c r="B793" s="29">
        <v>4.26</v>
      </c>
      <c r="C793" s="19">
        <f t="shared" si="61"/>
        <v>11</v>
      </c>
      <c r="D793" s="19">
        <f t="shared" si="62"/>
        <v>2012</v>
      </c>
      <c r="E793" s="19">
        <f t="shared" si="63"/>
        <v>0</v>
      </c>
      <c r="F793" s="19" t="b">
        <f t="shared" si="65"/>
        <v>0</v>
      </c>
      <c r="G793" s="19">
        <f t="shared" si="64"/>
        <v>3.5499999999999998E-3</v>
      </c>
    </row>
    <row r="794" spans="1:7" x14ac:dyDescent="0.25">
      <c r="A794" s="28">
        <v>41228</v>
      </c>
      <c r="B794" s="29">
        <v>4.3099999999999996</v>
      </c>
      <c r="C794" s="19">
        <f t="shared" si="61"/>
        <v>11</v>
      </c>
      <c r="D794" s="19">
        <f t="shared" si="62"/>
        <v>2012</v>
      </c>
      <c r="E794" s="19">
        <f t="shared" si="63"/>
        <v>0</v>
      </c>
      <c r="F794" s="19" t="b">
        <f t="shared" si="65"/>
        <v>0</v>
      </c>
      <c r="G794" s="19">
        <f t="shared" si="64"/>
        <v>3.5916666666666666E-3</v>
      </c>
    </row>
    <row r="795" spans="1:7" x14ac:dyDescent="0.25">
      <c r="A795" s="28">
        <v>41235</v>
      </c>
      <c r="B795" s="29">
        <v>4.28</v>
      </c>
      <c r="C795" s="19">
        <f t="shared" si="61"/>
        <v>11</v>
      </c>
      <c r="D795" s="19">
        <f t="shared" si="62"/>
        <v>2012</v>
      </c>
      <c r="E795" s="19">
        <f t="shared" si="63"/>
        <v>0</v>
      </c>
      <c r="F795" s="19" t="b">
        <f t="shared" si="65"/>
        <v>0</v>
      </c>
      <c r="G795" s="19">
        <f t="shared" si="64"/>
        <v>3.5666666666666672E-3</v>
      </c>
    </row>
    <row r="796" spans="1:7" x14ac:dyDescent="0.25">
      <c r="A796" s="28">
        <v>41242</v>
      </c>
      <c r="B796" s="29">
        <v>4.25</v>
      </c>
      <c r="C796" s="19">
        <f t="shared" si="61"/>
        <v>11</v>
      </c>
      <c r="D796" s="19">
        <f t="shared" si="62"/>
        <v>2012</v>
      </c>
      <c r="E796" s="19">
        <f t="shared" si="63"/>
        <v>1</v>
      </c>
      <c r="F796" s="19" t="str">
        <f t="shared" si="65"/>
        <v>201211</v>
      </c>
      <c r="G796" s="19">
        <f t="shared" si="64"/>
        <v>3.5416666666666669E-3</v>
      </c>
    </row>
    <row r="797" spans="1:7" x14ac:dyDescent="0.25">
      <c r="A797" s="28">
        <v>41249</v>
      </c>
      <c r="B797" s="29">
        <v>4.2300000000000004</v>
      </c>
      <c r="C797" s="19">
        <f t="shared" si="61"/>
        <v>12</v>
      </c>
      <c r="D797" s="19">
        <f t="shared" si="62"/>
        <v>2012</v>
      </c>
      <c r="E797" s="19">
        <f t="shared" si="63"/>
        <v>0</v>
      </c>
      <c r="F797" s="19" t="b">
        <f t="shared" si="65"/>
        <v>0</v>
      </c>
      <c r="G797" s="19">
        <f t="shared" si="64"/>
        <v>3.5250000000000004E-3</v>
      </c>
    </row>
    <row r="798" spans="1:7" x14ac:dyDescent="0.25">
      <c r="A798" s="28">
        <v>41256</v>
      </c>
      <c r="B798" s="29">
        <v>4.1399999999999997</v>
      </c>
      <c r="C798" s="19">
        <f t="shared" si="61"/>
        <v>12</v>
      </c>
      <c r="D798" s="19">
        <f t="shared" si="62"/>
        <v>2012</v>
      </c>
      <c r="E798" s="19">
        <f t="shared" si="63"/>
        <v>0</v>
      </c>
      <c r="F798" s="19" t="b">
        <f t="shared" si="65"/>
        <v>0</v>
      </c>
      <c r="G798" s="19">
        <f t="shared" si="64"/>
        <v>3.4499999999999999E-3</v>
      </c>
    </row>
    <row r="799" spans="1:7" x14ac:dyDescent="0.25">
      <c r="A799" s="28">
        <v>41263</v>
      </c>
      <c r="B799" s="29">
        <v>3.93</v>
      </c>
      <c r="C799" s="19">
        <f t="shared" si="61"/>
        <v>12</v>
      </c>
      <c r="D799" s="19">
        <f t="shared" si="62"/>
        <v>2012</v>
      </c>
      <c r="E799" s="19">
        <f t="shared" si="63"/>
        <v>0</v>
      </c>
      <c r="F799" s="19" t="b">
        <f t="shared" si="65"/>
        <v>0</v>
      </c>
      <c r="G799" s="19">
        <f t="shared" si="64"/>
        <v>3.2750000000000001E-3</v>
      </c>
    </row>
    <row r="800" spans="1:7" x14ac:dyDescent="0.25">
      <c r="A800" s="28">
        <v>41270</v>
      </c>
      <c r="B800" s="29">
        <v>3.91</v>
      </c>
      <c r="C800" s="19">
        <f t="shared" si="61"/>
        <v>12</v>
      </c>
      <c r="D800" s="19">
        <f t="shared" si="62"/>
        <v>2012</v>
      </c>
      <c r="E800" s="19">
        <f t="shared" si="63"/>
        <v>1</v>
      </c>
      <c r="F800" s="19" t="str">
        <f t="shared" si="65"/>
        <v>201212</v>
      </c>
      <c r="G800" s="19">
        <f t="shared" si="64"/>
        <v>3.2583333333333336E-3</v>
      </c>
    </row>
    <row r="801" spans="1:7" x14ac:dyDescent="0.25">
      <c r="A801" s="28">
        <v>41277</v>
      </c>
      <c r="B801" s="29">
        <v>4.04</v>
      </c>
      <c r="C801" s="19">
        <f t="shared" si="61"/>
        <v>1</v>
      </c>
      <c r="D801" s="19">
        <f t="shared" si="62"/>
        <v>2013</v>
      </c>
      <c r="E801" s="19">
        <f t="shared" si="63"/>
        <v>0</v>
      </c>
      <c r="F801" s="19" t="b">
        <f t="shared" si="65"/>
        <v>0</v>
      </c>
      <c r="G801" s="19">
        <f t="shared" si="64"/>
        <v>3.3666666666666667E-3</v>
      </c>
    </row>
    <row r="802" spans="1:7" x14ac:dyDescent="0.25">
      <c r="A802" s="28">
        <v>41284</v>
      </c>
      <c r="B802" s="29">
        <v>4.12</v>
      </c>
      <c r="C802" s="19">
        <f t="shared" si="61"/>
        <v>1</v>
      </c>
      <c r="D802" s="19">
        <f t="shared" si="62"/>
        <v>2013</v>
      </c>
      <c r="E802" s="19">
        <f t="shared" si="63"/>
        <v>0</v>
      </c>
      <c r="F802" s="19" t="b">
        <f t="shared" si="65"/>
        <v>0</v>
      </c>
      <c r="G802" s="19">
        <f t="shared" si="64"/>
        <v>3.4333333333333334E-3</v>
      </c>
    </row>
    <row r="803" spans="1:7" x14ac:dyDescent="0.25">
      <c r="A803" s="28">
        <v>41291</v>
      </c>
      <c r="B803" s="29">
        <v>4.12</v>
      </c>
      <c r="C803" s="19">
        <f t="shared" si="61"/>
        <v>1</v>
      </c>
      <c r="D803" s="19">
        <f t="shared" si="62"/>
        <v>2013</v>
      </c>
      <c r="E803" s="19">
        <f t="shared" si="63"/>
        <v>0</v>
      </c>
      <c r="F803" s="19" t="b">
        <f t="shared" si="65"/>
        <v>0</v>
      </c>
      <c r="G803" s="19">
        <f t="shared" si="64"/>
        <v>3.4333333333333334E-3</v>
      </c>
    </row>
    <row r="804" spans="1:7" x14ac:dyDescent="0.25">
      <c r="A804" s="28">
        <v>41298</v>
      </c>
      <c r="B804" s="29">
        <v>4.26</v>
      </c>
      <c r="C804" s="19">
        <f t="shared" si="61"/>
        <v>1</v>
      </c>
      <c r="D804" s="19">
        <f t="shared" si="62"/>
        <v>2013</v>
      </c>
      <c r="E804" s="19">
        <f t="shared" si="63"/>
        <v>0</v>
      </c>
      <c r="F804" s="19" t="b">
        <f t="shared" si="65"/>
        <v>0</v>
      </c>
      <c r="G804" s="19">
        <f t="shared" si="64"/>
        <v>3.5499999999999998E-3</v>
      </c>
    </row>
    <row r="805" spans="1:7" x14ac:dyDescent="0.25">
      <c r="A805" s="28">
        <v>41305</v>
      </c>
      <c r="B805" s="29">
        <v>4.2300000000000004</v>
      </c>
      <c r="C805" s="19">
        <f t="shared" si="61"/>
        <v>1</v>
      </c>
      <c r="D805" s="19">
        <f t="shared" si="62"/>
        <v>2013</v>
      </c>
      <c r="E805" s="19">
        <f t="shared" si="63"/>
        <v>1</v>
      </c>
      <c r="F805" s="19" t="str">
        <f t="shared" si="65"/>
        <v>20131</v>
      </c>
      <c r="G805" s="19">
        <f t="shared" si="64"/>
        <v>3.5250000000000004E-3</v>
      </c>
    </row>
    <row r="806" spans="1:7" x14ac:dyDescent="0.25">
      <c r="A806" s="28">
        <v>41312</v>
      </c>
      <c r="B806" s="29">
        <v>4.22</v>
      </c>
      <c r="C806" s="19">
        <f t="shared" si="61"/>
        <v>2</v>
      </c>
      <c r="D806" s="19">
        <f t="shared" si="62"/>
        <v>2013</v>
      </c>
      <c r="E806" s="19">
        <f t="shared" si="63"/>
        <v>0</v>
      </c>
      <c r="F806" s="19" t="b">
        <f t="shared" si="65"/>
        <v>0</v>
      </c>
      <c r="G806" s="19">
        <f t="shared" si="64"/>
        <v>3.5166666666666662E-3</v>
      </c>
    </row>
    <row r="807" spans="1:7" x14ac:dyDescent="0.25">
      <c r="A807" s="28">
        <v>41319</v>
      </c>
      <c r="B807" s="29">
        <v>4.2</v>
      </c>
      <c r="C807" s="19">
        <f t="shared" si="61"/>
        <v>2</v>
      </c>
      <c r="D807" s="19">
        <f t="shared" si="62"/>
        <v>2013</v>
      </c>
      <c r="E807" s="19">
        <f t="shared" si="63"/>
        <v>0</v>
      </c>
      <c r="F807" s="19" t="b">
        <f t="shared" si="65"/>
        <v>0</v>
      </c>
      <c r="G807" s="19">
        <f t="shared" si="64"/>
        <v>3.5000000000000001E-3</v>
      </c>
    </row>
    <row r="808" spans="1:7" x14ac:dyDescent="0.25">
      <c r="A808" s="28">
        <v>41326</v>
      </c>
      <c r="B808" s="29">
        <v>4.1900000000000004</v>
      </c>
      <c r="C808" s="19">
        <f t="shared" si="61"/>
        <v>2</v>
      </c>
      <c r="D808" s="19">
        <f t="shared" si="62"/>
        <v>2013</v>
      </c>
      <c r="E808" s="19">
        <f t="shared" si="63"/>
        <v>0</v>
      </c>
      <c r="F808" s="19" t="b">
        <f t="shared" si="65"/>
        <v>0</v>
      </c>
      <c r="G808" s="19">
        <f t="shared" si="64"/>
        <v>3.4916666666666672E-3</v>
      </c>
    </row>
    <row r="809" spans="1:7" x14ac:dyDescent="0.25">
      <c r="A809" s="28">
        <v>41333</v>
      </c>
      <c r="B809" s="29">
        <v>4.13</v>
      </c>
      <c r="C809" s="19">
        <f t="shared" si="61"/>
        <v>2</v>
      </c>
      <c r="D809" s="19">
        <f t="shared" si="62"/>
        <v>2013</v>
      </c>
      <c r="E809" s="19">
        <f t="shared" si="63"/>
        <v>1</v>
      </c>
      <c r="F809" s="19" t="str">
        <f t="shared" si="65"/>
        <v>20132</v>
      </c>
      <c r="G809" s="19">
        <f t="shared" si="64"/>
        <v>3.4416666666666662E-3</v>
      </c>
    </row>
    <row r="810" spans="1:7" x14ac:dyDescent="0.25">
      <c r="A810" s="28">
        <v>41340</v>
      </c>
      <c r="B810" s="29">
        <v>4.07</v>
      </c>
      <c r="C810" s="19">
        <f t="shared" si="61"/>
        <v>3</v>
      </c>
      <c r="D810" s="19">
        <f t="shared" si="62"/>
        <v>2013</v>
      </c>
      <c r="E810" s="19">
        <f t="shared" si="63"/>
        <v>0</v>
      </c>
      <c r="F810" s="19" t="b">
        <f t="shared" si="65"/>
        <v>0</v>
      </c>
      <c r="G810" s="19">
        <f t="shared" si="64"/>
        <v>3.3916666666666665E-3</v>
      </c>
    </row>
    <row r="811" spans="1:7" x14ac:dyDescent="0.25">
      <c r="A811" s="28">
        <v>41347</v>
      </c>
      <c r="B811" s="29">
        <v>3.96</v>
      </c>
      <c r="C811" s="19">
        <f t="shared" si="61"/>
        <v>3</v>
      </c>
      <c r="D811" s="19">
        <f t="shared" si="62"/>
        <v>2013</v>
      </c>
      <c r="E811" s="19">
        <f t="shared" si="63"/>
        <v>0</v>
      </c>
      <c r="F811" s="19" t="b">
        <f t="shared" si="65"/>
        <v>0</v>
      </c>
      <c r="G811" s="19">
        <f t="shared" si="64"/>
        <v>3.2999999999999995E-3</v>
      </c>
    </row>
    <row r="812" spans="1:7" x14ac:dyDescent="0.25">
      <c r="A812" s="28">
        <v>41354</v>
      </c>
      <c r="B812" s="29">
        <v>3.95</v>
      </c>
      <c r="C812" s="19">
        <f t="shared" si="61"/>
        <v>3</v>
      </c>
      <c r="D812" s="19">
        <f t="shared" si="62"/>
        <v>2013</v>
      </c>
      <c r="E812" s="19">
        <f t="shared" si="63"/>
        <v>0</v>
      </c>
      <c r="F812" s="19" t="b">
        <f t="shared" si="65"/>
        <v>0</v>
      </c>
      <c r="G812" s="19">
        <f t="shared" si="64"/>
        <v>3.2916666666666667E-3</v>
      </c>
    </row>
    <row r="813" spans="1:7" x14ac:dyDescent="0.25">
      <c r="A813" s="28">
        <v>41360</v>
      </c>
      <c r="B813" s="29">
        <v>3.95</v>
      </c>
      <c r="C813" s="19">
        <f t="shared" si="61"/>
        <v>3</v>
      </c>
      <c r="D813" s="19">
        <f t="shared" si="62"/>
        <v>2013</v>
      </c>
      <c r="E813" s="19">
        <f t="shared" si="63"/>
        <v>1</v>
      </c>
      <c r="F813" s="19" t="str">
        <f t="shared" si="65"/>
        <v>20133</v>
      </c>
      <c r="G813" s="19">
        <f t="shared" si="64"/>
        <v>3.2916666666666667E-3</v>
      </c>
    </row>
    <row r="814" spans="1:7" x14ac:dyDescent="0.25">
      <c r="A814" s="28">
        <v>41368</v>
      </c>
      <c r="B814" s="29">
        <v>3.88</v>
      </c>
      <c r="C814" s="19">
        <f t="shared" si="61"/>
        <v>4</v>
      </c>
      <c r="D814" s="19">
        <f t="shared" si="62"/>
        <v>2013</v>
      </c>
      <c r="E814" s="19">
        <f t="shared" si="63"/>
        <v>0</v>
      </c>
      <c r="F814" s="19" t="b">
        <f t="shared" si="65"/>
        <v>0</v>
      </c>
      <c r="G814" s="19">
        <f t="shared" si="64"/>
        <v>3.2333333333333333E-3</v>
      </c>
    </row>
    <row r="815" spans="1:7" x14ac:dyDescent="0.25">
      <c r="A815" s="28">
        <v>41375</v>
      </c>
      <c r="B815" s="29">
        <v>3.81</v>
      </c>
      <c r="C815" s="19">
        <f t="shared" si="61"/>
        <v>4</v>
      </c>
      <c r="D815" s="19">
        <f t="shared" si="62"/>
        <v>2013</v>
      </c>
      <c r="E815" s="19">
        <f t="shared" si="63"/>
        <v>0</v>
      </c>
      <c r="F815" s="19" t="b">
        <f t="shared" si="65"/>
        <v>0</v>
      </c>
      <c r="G815" s="19">
        <f t="shared" si="64"/>
        <v>3.1750000000000003E-3</v>
      </c>
    </row>
    <row r="816" spans="1:7" x14ac:dyDescent="0.25">
      <c r="A816" s="28">
        <v>41382</v>
      </c>
      <c r="B816" s="29">
        <v>3.81</v>
      </c>
      <c r="C816" s="19">
        <f t="shared" si="61"/>
        <v>4</v>
      </c>
      <c r="D816" s="19">
        <f t="shared" si="62"/>
        <v>2013</v>
      </c>
      <c r="E816" s="19">
        <f t="shared" si="63"/>
        <v>0</v>
      </c>
      <c r="F816" s="19" t="b">
        <f t="shared" si="65"/>
        <v>0</v>
      </c>
      <c r="G816" s="19">
        <f t="shared" si="64"/>
        <v>3.1750000000000003E-3</v>
      </c>
    </row>
    <row r="817" spans="1:7" x14ac:dyDescent="0.25">
      <c r="A817" s="28">
        <v>41389</v>
      </c>
      <c r="B817" s="29">
        <v>3.76</v>
      </c>
      <c r="C817" s="19">
        <f t="shared" si="61"/>
        <v>4</v>
      </c>
      <c r="D817" s="19">
        <f t="shared" si="62"/>
        <v>2013</v>
      </c>
      <c r="E817" s="19">
        <f t="shared" si="63"/>
        <v>1</v>
      </c>
      <c r="F817" s="19" t="str">
        <f t="shared" si="65"/>
        <v>20134</v>
      </c>
      <c r="G817" s="19">
        <f t="shared" si="64"/>
        <v>3.133333333333333E-3</v>
      </c>
    </row>
    <row r="818" spans="1:7" x14ac:dyDescent="0.25">
      <c r="A818" s="28">
        <v>41396</v>
      </c>
      <c r="B818" s="29">
        <v>3.76</v>
      </c>
      <c r="C818" s="19">
        <f t="shared" si="61"/>
        <v>5</v>
      </c>
      <c r="D818" s="19">
        <f t="shared" si="62"/>
        <v>2013</v>
      </c>
      <c r="E818" s="19">
        <f t="shared" si="63"/>
        <v>0</v>
      </c>
      <c r="F818" s="19" t="b">
        <f t="shared" si="65"/>
        <v>0</v>
      </c>
      <c r="G818" s="19">
        <f t="shared" si="64"/>
        <v>3.133333333333333E-3</v>
      </c>
    </row>
    <row r="819" spans="1:7" x14ac:dyDescent="0.25">
      <c r="A819" s="28">
        <v>41403</v>
      </c>
      <c r="B819" s="29">
        <v>3.71</v>
      </c>
      <c r="C819" s="19">
        <f t="shared" si="61"/>
        <v>5</v>
      </c>
      <c r="D819" s="19">
        <f t="shared" si="62"/>
        <v>2013</v>
      </c>
      <c r="E819" s="19">
        <f t="shared" si="63"/>
        <v>0</v>
      </c>
      <c r="F819" s="19" t="b">
        <f t="shared" si="65"/>
        <v>0</v>
      </c>
      <c r="G819" s="19">
        <f t="shared" si="64"/>
        <v>3.0916666666666666E-3</v>
      </c>
    </row>
    <row r="820" spans="1:7" x14ac:dyDescent="0.25">
      <c r="A820" s="28">
        <v>41410</v>
      </c>
      <c r="B820" s="29">
        <v>3.72</v>
      </c>
      <c r="C820" s="19">
        <f t="shared" si="61"/>
        <v>5</v>
      </c>
      <c r="D820" s="19">
        <f t="shared" si="62"/>
        <v>2013</v>
      </c>
      <c r="E820" s="19">
        <f t="shared" si="63"/>
        <v>0</v>
      </c>
      <c r="F820" s="19" t="b">
        <f t="shared" si="65"/>
        <v>0</v>
      </c>
      <c r="G820" s="19">
        <f t="shared" si="64"/>
        <v>3.1000000000000003E-3</v>
      </c>
    </row>
    <row r="821" spans="1:7" x14ac:dyDescent="0.25">
      <c r="A821" s="28">
        <v>41417</v>
      </c>
      <c r="B821" s="29">
        <v>3.72</v>
      </c>
      <c r="C821" s="19">
        <f t="shared" si="61"/>
        <v>5</v>
      </c>
      <c r="D821" s="19">
        <f t="shared" si="62"/>
        <v>2013</v>
      </c>
      <c r="E821" s="19">
        <f t="shared" si="63"/>
        <v>0</v>
      </c>
      <c r="F821" s="19" t="b">
        <f t="shared" si="65"/>
        <v>0</v>
      </c>
      <c r="G821" s="19">
        <f t="shared" si="64"/>
        <v>3.1000000000000003E-3</v>
      </c>
    </row>
    <row r="822" spans="1:7" x14ac:dyDescent="0.25">
      <c r="A822" s="28">
        <v>41424</v>
      </c>
      <c r="B822" s="29">
        <v>3.71</v>
      </c>
      <c r="C822" s="19">
        <f t="shared" si="61"/>
        <v>5</v>
      </c>
      <c r="D822" s="19">
        <f t="shared" si="62"/>
        <v>2013</v>
      </c>
      <c r="E822" s="19">
        <f t="shared" si="63"/>
        <v>1</v>
      </c>
      <c r="F822" s="19" t="str">
        <f t="shared" si="65"/>
        <v>20135</v>
      </c>
      <c r="G822" s="19">
        <f t="shared" si="64"/>
        <v>3.0916666666666666E-3</v>
      </c>
    </row>
    <row r="823" spans="1:7" x14ac:dyDescent="0.25">
      <c r="A823" s="28">
        <v>41431</v>
      </c>
      <c r="B823" s="29">
        <v>3.71</v>
      </c>
      <c r="C823" s="19">
        <f t="shared" si="61"/>
        <v>6</v>
      </c>
      <c r="D823" s="19">
        <f t="shared" si="62"/>
        <v>2013</v>
      </c>
      <c r="E823" s="19">
        <f t="shared" si="63"/>
        <v>0</v>
      </c>
      <c r="F823" s="19" t="b">
        <f t="shared" si="65"/>
        <v>0</v>
      </c>
      <c r="G823" s="19">
        <f t="shared" si="64"/>
        <v>3.0916666666666666E-3</v>
      </c>
    </row>
    <row r="824" spans="1:7" x14ac:dyDescent="0.25">
      <c r="A824" s="28">
        <v>41438</v>
      </c>
      <c r="B824" s="29">
        <v>3.77</v>
      </c>
      <c r="C824" s="19">
        <f t="shared" si="61"/>
        <v>6</v>
      </c>
      <c r="D824" s="19">
        <f t="shared" si="62"/>
        <v>2013</v>
      </c>
      <c r="E824" s="19">
        <f t="shared" si="63"/>
        <v>0</v>
      </c>
      <c r="F824" s="19" t="b">
        <f t="shared" si="65"/>
        <v>0</v>
      </c>
      <c r="G824" s="19">
        <f t="shared" si="64"/>
        <v>3.1416666666666663E-3</v>
      </c>
    </row>
    <row r="825" spans="1:7" x14ac:dyDescent="0.25">
      <c r="A825" s="28">
        <v>41445</v>
      </c>
      <c r="B825" s="29">
        <v>3.81</v>
      </c>
      <c r="C825" s="19">
        <f t="shared" si="61"/>
        <v>6</v>
      </c>
      <c r="D825" s="19">
        <f t="shared" si="62"/>
        <v>2013</v>
      </c>
      <c r="E825" s="19">
        <f t="shared" si="63"/>
        <v>0</v>
      </c>
      <c r="F825" s="19" t="b">
        <f t="shared" si="65"/>
        <v>0</v>
      </c>
      <c r="G825" s="19">
        <f t="shared" si="64"/>
        <v>3.1750000000000003E-3</v>
      </c>
    </row>
    <row r="826" spans="1:7" x14ac:dyDescent="0.25">
      <c r="A826" s="28">
        <v>41452</v>
      </c>
      <c r="B826" s="29">
        <v>3.82</v>
      </c>
      <c r="C826" s="19">
        <f t="shared" si="61"/>
        <v>6</v>
      </c>
      <c r="D826" s="19">
        <f t="shared" si="62"/>
        <v>2013</v>
      </c>
      <c r="E826" s="19">
        <f t="shared" si="63"/>
        <v>1</v>
      </c>
      <c r="F826" s="19" t="str">
        <f t="shared" si="65"/>
        <v>20136</v>
      </c>
      <c r="G826" s="19">
        <f t="shared" si="64"/>
        <v>3.1833333333333332E-3</v>
      </c>
    </row>
    <row r="827" spans="1:7" x14ac:dyDescent="0.25">
      <c r="A827" s="28">
        <v>41459</v>
      </c>
      <c r="B827" s="29">
        <v>3.8</v>
      </c>
      <c r="C827" s="19">
        <f t="shared" si="61"/>
        <v>7</v>
      </c>
      <c r="D827" s="19">
        <f t="shared" si="62"/>
        <v>2013</v>
      </c>
      <c r="E827" s="19">
        <f t="shared" si="63"/>
        <v>0</v>
      </c>
      <c r="F827" s="19" t="b">
        <f t="shared" si="65"/>
        <v>0</v>
      </c>
      <c r="G827" s="19">
        <f t="shared" si="64"/>
        <v>3.1666666666666666E-3</v>
      </c>
    </row>
    <row r="828" spans="1:7" x14ac:dyDescent="0.25">
      <c r="A828" s="28">
        <v>41466</v>
      </c>
      <c r="B828" s="29">
        <v>3.83</v>
      </c>
      <c r="C828" s="19">
        <f t="shared" si="61"/>
        <v>7</v>
      </c>
      <c r="D828" s="19">
        <f t="shared" si="62"/>
        <v>2013</v>
      </c>
      <c r="E828" s="19">
        <f t="shared" si="63"/>
        <v>0</v>
      </c>
      <c r="F828" s="19" t="b">
        <f t="shared" si="65"/>
        <v>0</v>
      </c>
      <c r="G828" s="19">
        <f t="shared" si="64"/>
        <v>3.1916666666666669E-3</v>
      </c>
    </row>
    <row r="829" spans="1:7" x14ac:dyDescent="0.25">
      <c r="A829" s="28">
        <v>41473</v>
      </c>
      <c r="B829" s="29">
        <v>3.85</v>
      </c>
      <c r="C829" s="19">
        <f t="shared" si="61"/>
        <v>7</v>
      </c>
      <c r="D829" s="19">
        <f t="shared" si="62"/>
        <v>2013</v>
      </c>
      <c r="E829" s="19">
        <f t="shared" si="63"/>
        <v>0</v>
      </c>
      <c r="F829" s="19" t="b">
        <f t="shared" si="65"/>
        <v>0</v>
      </c>
      <c r="G829" s="19">
        <f t="shared" si="64"/>
        <v>3.2083333333333334E-3</v>
      </c>
    </row>
    <row r="830" spans="1:7" x14ac:dyDescent="0.25">
      <c r="A830" s="28">
        <v>41480</v>
      </c>
      <c r="B830" s="29">
        <v>3.9</v>
      </c>
      <c r="C830" s="19">
        <f t="shared" si="61"/>
        <v>7</v>
      </c>
      <c r="D830" s="19">
        <f t="shared" si="62"/>
        <v>2013</v>
      </c>
      <c r="E830" s="19">
        <f t="shared" si="63"/>
        <v>1</v>
      </c>
      <c r="F830" s="19" t="str">
        <f t="shared" si="65"/>
        <v>20137</v>
      </c>
      <c r="G830" s="19">
        <f t="shared" si="64"/>
        <v>3.2499999999999999E-3</v>
      </c>
    </row>
    <row r="831" spans="1:7" x14ac:dyDescent="0.25">
      <c r="A831" s="28">
        <v>41487</v>
      </c>
      <c r="B831" s="29">
        <v>3.88</v>
      </c>
      <c r="C831" s="19">
        <f t="shared" si="61"/>
        <v>8</v>
      </c>
      <c r="D831" s="19">
        <f t="shared" si="62"/>
        <v>2013</v>
      </c>
      <c r="E831" s="19">
        <f t="shared" si="63"/>
        <v>0</v>
      </c>
      <c r="F831" s="19" t="b">
        <f t="shared" si="65"/>
        <v>0</v>
      </c>
      <c r="G831" s="19">
        <f t="shared" si="64"/>
        <v>3.2333333333333333E-3</v>
      </c>
    </row>
    <row r="832" spans="1:7" x14ac:dyDescent="0.25">
      <c r="A832" s="28">
        <v>41494</v>
      </c>
      <c r="B832" s="29">
        <v>3.84</v>
      </c>
      <c r="C832" s="19">
        <f t="shared" si="61"/>
        <v>8</v>
      </c>
      <c r="D832" s="19">
        <f t="shared" si="62"/>
        <v>2013</v>
      </c>
      <c r="E832" s="19">
        <f t="shared" si="63"/>
        <v>0</v>
      </c>
      <c r="F832" s="19" t="b">
        <f t="shared" si="65"/>
        <v>0</v>
      </c>
      <c r="G832" s="19">
        <f t="shared" si="64"/>
        <v>3.1999999999999997E-3</v>
      </c>
    </row>
    <row r="833" spans="1:7" x14ac:dyDescent="0.25">
      <c r="A833" s="28">
        <v>41501</v>
      </c>
      <c r="B833" s="29">
        <v>3.84</v>
      </c>
      <c r="C833" s="19">
        <f t="shared" si="61"/>
        <v>8</v>
      </c>
      <c r="D833" s="19">
        <f t="shared" si="62"/>
        <v>2013</v>
      </c>
      <c r="E833" s="19">
        <f t="shared" si="63"/>
        <v>0</v>
      </c>
      <c r="F833" s="19" t="b">
        <f t="shared" si="65"/>
        <v>0</v>
      </c>
      <c r="G833" s="19">
        <f t="shared" si="64"/>
        <v>3.1999999999999997E-3</v>
      </c>
    </row>
    <row r="834" spans="1:7" x14ac:dyDescent="0.25">
      <c r="A834" s="28">
        <v>41508</v>
      </c>
      <c r="B834" s="29">
        <v>3.83</v>
      </c>
      <c r="C834" s="19">
        <f t="shared" si="61"/>
        <v>8</v>
      </c>
      <c r="D834" s="19">
        <f t="shared" si="62"/>
        <v>2013</v>
      </c>
      <c r="E834" s="19">
        <f t="shared" si="63"/>
        <v>0</v>
      </c>
      <c r="F834" s="19" t="b">
        <f t="shared" si="65"/>
        <v>0</v>
      </c>
      <c r="G834" s="19">
        <f t="shared" si="64"/>
        <v>3.1916666666666669E-3</v>
      </c>
    </row>
    <row r="835" spans="1:7" x14ac:dyDescent="0.25">
      <c r="A835" s="28">
        <v>41515</v>
      </c>
      <c r="B835" s="29">
        <v>3.83</v>
      </c>
      <c r="C835" s="19">
        <f t="shared" si="61"/>
        <v>8</v>
      </c>
      <c r="D835" s="19">
        <f t="shared" si="62"/>
        <v>2013</v>
      </c>
      <c r="E835" s="19">
        <f t="shared" si="63"/>
        <v>1</v>
      </c>
      <c r="F835" s="19" t="str">
        <f t="shared" si="65"/>
        <v>20138</v>
      </c>
      <c r="G835" s="19">
        <f t="shared" si="64"/>
        <v>3.1916666666666669E-3</v>
      </c>
    </row>
    <row r="836" spans="1:7" x14ac:dyDescent="0.25">
      <c r="A836" s="28">
        <v>41522</v>
      </c>
      <c r="B836" s="29">
        <v>3.83</v>
      </c>
      <c r="C836" s="19">
        <f t="shared" si="61"/>
        <v>9</v>
      </c>
      <c r="D836" s="19">
        <f t="shared" si="62"/>
        <v>2013</v>
      </c>
      <c r="E836" s="19">
        <f t="shared" si="63"/>
        <v>0</v>
      </c>
      <c r="F836" s="19" t="b">
        <f t="shared" si="65"/>
        <v>0</v>
      </c>
      <c r="G836" s="19">
        <f t="shared" si="64"/>
        <v>3.1916666666666669E-3</v>
      </c>
    </row>
    <row r="837" spans="1:7" x14ac:dyDescent="0.25">
      <c r="A837" s="28">
        <v>41529</v>
      </c>
      <c r="B837" s="29">
        <v>3.65</v>
      </c>
      <c r="C837" s="19">
        <f t="shared" si="61"/>
        <v>9</v>
      </c>
      <c r="D837" s="19">
        <f t="shared" si="62"/>
        <v>2013</v>
      </c>
      <c r="E837" s="19">
        <f t="shared" si="63"/>
        <v>0</v>
      </c>
      <c r="F837" s="19" t="b">
        <f t="shared" si="65"/>
        <v>0</v>
      </c>
      <c r="G837" s="19">
        <f t="shared" si="64"/>
        <v>3.0416666666666665E-3</v>
      </c>
    </row>
    <row r="838" spans="1:7" x14ac:dyDescent="0.25">
      <c r="A838" s="28">
        <v>41536</v>
      </c>
      <c r="B838" s="29">
        <v>3.56</v>
      </c>
      <c r="C838" s="19">
        <f t="shared" si="61"/>
        <v>9</v>
      </c>
      <c r="D838" s="19">
        <f t="shared" si="62"/>
        <v>2013</v>
      </c>
      <c r="E838" s="19">
        <f t="shared" si="63"/>
        <v>0</v>
      </c>
      <c r="F838" s="19" t="b">
        <f t="shared" si="65"/>
        <v>0</v>
      </c>
      <c r="G838" s="19">
        <f t="shared" si="64"/>
        <v>2.9666666666666665E-3</v>
      </c>
    </row>
    <row r="839" spans="1:7" x14ac:dyDescent="0.25">
      <c r="A839" s="28">
        <v>41543</v>
      </c>
      <c r="B839" s="29">
        <v>3.5</v>
      </c>
      <c r="C839" s="19">
        <f t="shared" si="61"/>
        <v>9</v>
      </c>
      <c r="D839" s="19">
        <f t="shared" si="62"/>
        <v>2013</v>
      </c>
      <c r="E839" s="19">
        <f t="shared" si="63"/>
        <v>1</v>
      </c>
      <c r="F839" s="19" t="str">
        <f t="shared" si="65"/>
        <v>20139</v>
      </c>
      <c r="G839" s="19">
        <f t="shared" si="64"/>
        <v>2.9166666666666668E-3</v>
      </c>
    </row>
    <row r="840" spans="1:7" x14ac:dyDescent="0.25">
      <c r="A840" s="28">
        <v>41550</v>
      </c>
      <c r="B840" s="29">
        <v>3.44</v>
      </c>
      <c r="C840" s="19">
        <f t="shared" si="61"/>
        <v>10</v>
      </c>
      <c r="D840" s="19">
        <f t="shared" si="62"/>
        <v>2013</v>
      </c>
      <c r="E840" s="19">
        <f t="shared" si="63"/>
        <v>0</v>
      </c>
      <c r="F840" s="19" t="b">
        <f t="shared" si="65"/>
        <v>0</v>
      </c>
      <c r="G840" s="19">
        <f t="shared" si="64"/>
        <v>2.8666666666666667E-3</v>
      </c>
    </row>
    <row r="841" spans="1:7" x14ac:dyDescent="0.25">
      <c r="A841" s="28">
        <v>41557</v>
      </c>
      <c r="B841" s="29">
        <v>3.4</v>
      </c>
      <c r="C841" s="19">
        <f t="shared" si="61"/>
        <v>10</v>
      </c>
      <c r="D841" s="19">
        <f t="shared" si="62"/>
        <v>2013</v>
      </c>
      <c r="E841" s="19">
        <f t="shared" si="63"/>
        <v>0</v>
      </c>
      <c r="F841" s="19" t="b">
        <f t="shared" si="65"/>
        <v>0</v>
      </c>
      <c r="G841" s="19">
        <f t="shared" si="64"/>
        <v>2.8333333333333335E-3</v>
      </c>
    </row>
    <row r="842" spans="1:7" x14ac:dyDescent="0.25">
      <c r="A842" s="28">
        <v>41564</v>
      </c>
      <c r="B842" s="29">
        <v>3.38</v>
      </c>
      <c r="C842" s="19">
        <f t="shared" si="61"/>
        <v>10</v>
      </c>
      <c r="D842" s="19">
        <f t="shared" si="62"/>
        <v>2013</v>
      </c>
      <c r="E842" s="19">
        <f t="shared" si="63"/>
        <v>0</v>
      </c>
      <c r="F842" s="19" t="b">
        <f t="shared" si="65"/>
        <v>0</v>
      </c>
      <c r="G842" s="19">
        <f t="shared" si="64"/>
        <v>2.8166666666666665E-3</v>
      </c>
    </row>
    <row r="843" spans="1:7" x14ac:dyDescent="0.25">
      <c r="A843" s="28">
        <v>41571</v>
      </c>
      <c r="B843" s="29">
        <v>3.35</v>
      </c>
      <c r="C843" s="19">
        <f t="shared" si="61"/>
        <v>10</v>
      </c>
      <c r="D843" s="19">
        <f t="shared" si="62"/>
        <v>2013</v>
      </c>
      <c r="E843" s="19">
        <f t="shared" si="63"/>
        <v>0</v>
      </c>
      <c r="F843" s="19" t="b">
        <f t="shared" si="65"/>
        <v>0</v>
      </c>
      <c r="G843" s="19">
        <f t="shared" si="64"/>
        <v>2.7916666666666667E-3</v>
      </c>
    </row>
    <row r="844" spans="1:7" x14ac:dyDescent="0.25">
      <c r="A844" s="28">
        <v>41578</v>
      </c>
      <c r="B844" s="29">
        <v>3.38</v>
      </c>
      <c r="C844" s="19">
        <f t="shared" si="61"/>
        <v>10</v>
      </c>
      <c r="D844" s="19">
        <f t="shared" si="62"/>
        <v>2013</v>
      </c>
      <c r="E844" s="19">
        <f t="shared" si="63"/>
        <v>1</v>
      </c>
      <c r="F844" s="19" t="str">
        <f t="shared" si="65"/>
        <v>201310</v>
      </c>
      <c r="G844" s="19">
        <f t="shared" si="64"/>
        <v>2.8166666666666665E-3</v>
      </c>
    </row>
    <row r="845" spans="1:7" x14ac:dyDescent="0.25">
      <c r="A845" s="28">
        <v>41585</v>
      </c>
      <c r="B845" s="29">
        <v>3.36</v>
      </c>
      <c r="C845" s="19">
        <f t="shared" si="61"/>
        <v>11</v>
      </c>
      <c r="D845" s="19">
        <f t="shared" si="62"/>
        <v>2013</v>
      </c>
      <c r="E845" s="19">
        <f t="shared" si="63"/>
        <v>0</v>
      </c>
      <c r="F845" s="19" t="b">
        <f t="shared" si="65"/>
        <v>0</v>
      </c>
      <c r="G845" s="19">
        <f t="shared" si="64"/>
        <v>2.8E-3</v>
      </c>
    </row>
    <row r="846" spans="1:7" x14ac:dyDescent="0.25">
      <c r="A846" s="28">
        <v>41592</v>
      </c>
      <c r="B846" s="29">
        <v>3.39</v>
      </c>
      <c r="C846" s="19">
        <f t="shared" si="61"/>
        <v>11</v>
      </c>
      <c r="D846" s="19">
        <f t="shared" si="62"/>
        <v>2013</v>
      </c>
      <c r="E846" s="19">
        <f t="shared" si="63"/>
        <v>0</v>
      </c>
      <c r="F846" s="19" t="b">
        <f t="shared" si="65"/>
        <v>0</v>
      </c>
      <c r="G846" s="19">
        <f t="shared" si="64"/>
        <v>2.8249999999999998E-3</v>
      </c>
    </row>
    <row r="847" spans="1:7" x14ac:dyDescent="0.25">
      <c r="A847" s="28">
        <v>41599</v>
      </c>
      <c r="B847" s="29">
        <v>3.4</v>
      </c>
      <c r="C847" s="19">
        <f t="shared" si="61"/>
        <v>11</v>
      </c>
      <c r="D847" s="19">
        <f t="shared" si="62"/>
        <v>2013</v>
      </c>
      <c r="E847" s="19">
        <f t="shared" si="63"/>
        <v>0</v>
      </c>
      <c r="F847" s="19" t="b">
        <f t="shared" si="65"/>
        <v>0</v>
      </c>
      <c r="G847" s="19">
        <f t="shared" si="64"/>
        <v>2.8333333333333335E-3</v>
      </c>
    </row>
    <row r="848" spans="1:7" x14ac:dyDescent="0.25">
      <c r="A848" s="28">
        <v>41606</v>
      </c>
      <c r="B848" s="29">
        <v>3.4</v>
      </c>
      <c r="C848" s="19">
        <f t="shared" si="61"/>
        <v>11</v>
      </c>
      <c r="D848" s="19">
        <f t="shared" si="62"/>
        <v>2013</v>
      </c>
      <c r="E848" s="19">
        <f t="shared" si="63"/>
        <v>1</v>
      </c>
      <c r="F848" s="19" t="str">
        <f t="shared" si="65"/>
        <v>201311</v>
      </c>
      <c r="G848" s="19">
        <f t="shared" si="64"/>
        <v>2.8333333333333335E-3</v>
      </c>
    </row>
    <row r="849" spans="1:7" x14ac:dyDescent="0.25">
      <c r="A849" s="28">
        <v>41613</v>
      </c>
      <c r="B849" s="29">
        <v>3.38</v>
      </c>
      <c r="C849" s="19">
        <f t="shared" si="61"/>
        <v>12</v>
      </c>
      <c r="D849" s="19">
        <f t="shared" si="62"/>
        <v>2013</v>
      </c>
      <c r="E849" s="19">
        <f t="shared" si="63"/>
        <v>0</v>
      </c>
      <c r="F849" s="19" t="b">
        <f t="shared" si="65"/>
        <v>0</v>
      </c>
      <c r="G849" s="19">
        <f t="shared" si="64"/>
        <v>2.8166666666666665E-3</v>
      </c>
    </row>
    <row r="850" spans="1:7" x14ac:dyDescent="0.25">
      <c r="A850" s="28">
        <v>41619</v>
      </c>
      <c r="B850" s="29">
        <v>3.34</v>
      </c>
      <c r="C850" s="19">
        <f t="shared" si="61"/>
        <v>12</v>
      </c>
      <c r="D850" s="19">
        <f t="shared" si="62"/>
        <v>2013</v>
      </c>
      <c r="E850" s="19">
        <f t="shared" si="63"/>
        <v>0</v>
      </c>
      <c r="F850" s="19" t="b">
        <f t="shared" si="65"/>
        <v>0</v>
      </c>
      <c r="G850" s="19">
        <f t="shared" si="64"/>
        <v>2.7833333333333334E-3</v>
      </c>
    </row>
    <row r="851" spans="1:7" x14ac:dyDescent="0.25">
      <c r="A851" s="28">
        <v>41627</v>
      </c>
      <c r="B851" s="29">
        <v>3.27</v>
      </c>
      <c r="C851" s="19">
        <f t="shared" si="61"/>
        <v>12</v>
      </c>
      <c r="D851" s="19">
        <f t="shared" si="62"/>
        <v>2013</v>
      </c>
      <c r="E851" s="19">
        <f t="shared" si="63"/>
        <v>0</v>
      </c>
      <c r="F851" s="19" t="b">
        <f t="shared" si="65"/>
        <v>0</v>
      </c>
      <c r="G851" s="19">
        <f t="shared" si="64"/>
        <v>2.725E-3</v>
      </c>
    </row>
    <row r="852" spans="1:7" x14ac:dyDescent="0.25">
      <c r="A852" s="28">
        <v>41634</v>
      </c>
      <c r="B852" s="29">
        <v>3.18</v>
      </c>
      <c r="C852" s="19">
        <f t="shared" ref="C852:C915" si="66">MONTH(A852)</f>
        <v>12</v>
      </c>
      <c r="D852" s="19">
        <f t="shared" ref="D852:D915" si="67">YEAR(A852)</f>
        <v>2013</v>
      </c>
      <c r="E852" s="19">
        <f t="shared" ref="E852:E915" si="68">IF(C852=C853,0,1)</f>
        <v>1</v>
      </c>
      <c r="F852" s="19" t="str">
        <f t="shared" si="65"/>
        <v>201312</v>
      </c>
      <c r="G852" s="19">
        <f t="shared" ref="G852:G915" si="69">B852/100/12</f>
        <v>2.65E-3</v>
      </c>
    </row>
    <row r="853" spans="1:7" x14ac:dyDescent="0.25">
      <c r="A853" s="28">
        <v>41641</v>
      </c>
      <c r="B853" s="29">
        <v>3.16</v>
      </c>
      <c r="C853" s="19">
        <f t="shared" si="66"/>
        <v>1</v>
      </c>
      <c r="D853" s="19">
        <f t="shared" si="67"/>
        <v>2014</v>
      </c>
      <c r="E853" s="19">
        <f t="shared" si="68"/>
        <v>0</v>
      </c>
      <c r="F853" s="19" t="b">
        <f t="shared" si="65"/>
        <v>0</v>
      </c>
      <c r="G853" s="19">
        <f t="shared" si="69"/>
        <v>2.6333333333333334E-3</v>
      </c>
    </row>
    <row r="854" spans="1:7" x14ac:dyDescent="0.25">
      <c r="A854" s="28">
        <v>41648</v>
      </c>
      <c r="B854" s="29">
        <v>3.17</v>
      </c>
      <c r="C854" s="19">
        <f t="shared" si="66"/>
        <v>1</v>
      </c>
      <c r="D854" s="19">
        <f t="shared" si="67"/>
        <v>2014</v>
      </c>
      <c r="E854" s="19">
        <f t="shared" si="68"/>
        <v>0</v>
      </c>
      <c r="F854" s="19" t="b">
        <f t="shared" si="65"/>
        <v>0</v>
      </c>
      <c r="G854" s="19">
        <f t="shared" si="69"/>
        <v>2.6416666666666667E-3</v>
      </c>
    </row>
    <row r="855" spans="1:7" x14ac:dyDescent="0.25">
      <c r="A855" s="28">
        <v>41655</v>
      </c>
      <c r="B855" s="29">
        <v>3.05</v>
      </c>
      <c r="C855" s="19">
        <f t="shared" si="66"/>
        <v>1</v>
      </c>
      <c r="D855" s="19">
        <f t="shared" si="67"/>
        <v>2014</v>
      </c>
      <c r="E855" s="19">
        <f t="shared" si="68"/>
        <v>0</v>
      </c>
      <c r="F855" s="19" t="b">
        <f t="shared" ref="F855:F918" si="70">IF(E855=1,D855&amp;C855)</f>
        <v>0</v>
      </c>
      <c r="G855" s="19">
        <f t="shared" si="69"/>
        <v>2.5416666666666665E-3</v>
      </c>
    </row>
    <row r="856" spans="1:7" x14ac:dyDescent="0.25">
      <c r="A856" s="28">
        <v>41662</v>
      </c>
      <c r="B856" s="29">
        <v>3.13</v>
      </c>
      <c r="C856" s="19">
        <f t="shared" si="66"/>
        <v>1</v>
      </c>
      <c r="D856" s="19">
        <f t="shared" si="67"/>
        <v>2014</v>
      </c>
      <c r="E856" s="19">
        <f t="shared" si="68"/>
        <v>0</v>
      </c>
      <c r="F856" s="19" t="b">
        <f t="shared" si="70"/>
        <v>0</v>
      </c>
      <c r="G856" s="19">
        <f t="shared" si="69"/>
        <v>2.6083333333333336E-3</v>
      </c>
    </row>
    <row r="857" spans="1:7" x14ac:dyDescent="0.25">
      <c r="A857" s="28">
        <v>41669</v>
      </c>
      <c r="B857" s="29">
        <v>3.18</v>
      </c>
      <c r="C857" s="19">
        <f t="shared" si="66"/>
        <v>1</v>
      </c>
      <c r="D857" s="19">
        <f t="shared" si="67"/>
        <v>2014</v>
      </c>
      <c r="E857" s="19">
        <f t="shared" si="68"/>
        <v>1</v>
      </c>
      <c r="F857" s="19" t="str">
        <f t="shared" si="70"/>
        <v>20141</v>
      </c>
      <c r="G857" s="19">
        <f t="shared" si="69"/>
        <v>2.65E-3</v>
      </c>
    </row>
    <row r="858" spans="1:7" x14ac:dyDescent="0.25">
      <c r="A858" s="28">
        <v>41676</v>
      </c>
      <c r="B858" s="29">
        <v>3.18</v>
      </c>
      <c r="C858" s="19">
        <f t="shared" si="66"/>
        <v>2</v>
      </c>
      <c r="D858" s="19">
        <f t="shared" si="67"/>
        <v>2014</v>
      </c>
      <c r="E858" s="19">
        <f t="shared" si="68"/>
        <v>0</v>
      </c>
      <c r="F858" s="19" t="b">
        <f t="shared" si="70"/>
        <v>0</v>
      </c>
      <c r="G858" s="19">
        <f t="shared" si="69"/>
        <v>2.65E-3</v>
      </c>
    </row>
    <row r="859" spans="1:7" x14ac:dyDescent="0.25">
      <c r="A859" s="28">
        <v>41683</v>
      </c>
      <c r="B859" s="29">
        <v>3.16</v>
      </c>
      <c r="C859" s="19">
        <f t="shared" si="66"/>
        <v>2</v>
      </c>
      <c r="D859" s="19">
        <f t="shared" si="67"/>
        <v>2014</v>
      </c>
      <c r="E859" s="19">
        <f t="shared" si="68"/>
        <v>0</v>
      </c>
      <c r="F859" s="19" t="b">
        <f t="shared" si="70"/>
        <v>0</v>
      </c>
      <c r="G859" s="19">
        <f t="shared" si="69"/>
        <v>2.6333333333333334E-3</v>
      </c>
    </row>
    <row r="860" spans="1:7" x14ac:dyDescent="0.25">
      <c r="A860" s="28">
        <v>41690</v>
      </c>
      <c r="B860" s="29">
        <v>3.14</v>
      </c>
      <c r="C860" s="19">
        <f t="shared" si="66"/>
        <v>2</v>
      </c>
      <c r="D860" s="19">
        <f t="shared" si="67"/>
        <v>2014</v>
      </c>
      <c r="E860" s="19">
        <f t="shared" si="68"/>
        <v>0</v>
      </c>
      <c r="F860" s="19" t="b">
        <f t="shared" si="70"/>
        <v>0</v>
      </c>
      <c r="G860" s="19">
        <f t="shared" si="69"/>
        <v>2.6166666666666669E-3</v>
      </c>
    </row>
    <row r="861" spans="1:7" x14ac:dyDescent="0.25">
      <c r="A861" s="28">
        <v>41697</v>
      </c>
      <c r="B861" s="29">
        <v>3.15</v>
      </c>
      <c r="C861" s="19">
        <f t="shared" si="66"/>
        <v>2</v>
      </c>
      <c r="D861" s="19">
        <f t="shared" si="67"/>
        <v>2014</v>
      </c>
      <c r="E861" s="19">
        <f t="shared" si="68"/>
        <v>1</v>
      </c>
      <c r="F861" s="19" t="str">
        <f t="shared" si="70"/>
        <v>20142</v>
      </c>
      <c r="G861" s="19">
        <f t="shared" si="69"/>
        <v>2.6250000000000002E-3</v>
      </c>
    </row>
    <row r="862" spans="1:7" x14ac:dyDescent="0.25">
      <c r="A862" s="28">
        <v>41704</v>
      </c>
      <c r="B862" s="29">
        <v>3.16</v>
      </c>
      <c r="C862" s="19">
        <f t="shared" si="66"/>
        <v>3</v>
      </c>
      <c r="D862" s="19">
        <f t="shared" si="67"/>
        <v>2014</v>
      </c>
      <c r="E862" s="19">
        <f t="shared" si="68"/>
        <v>0</v>
      </c>
      <c r="F862" s="19" t="b">
        <f t="shared" si="70"/>
        <v>0</v>
      </c>
      <c r="G862" s="19">
        <f t="shared" si="69"/>
        <v>2.6333333333333334E-3</v>
      </c>
    </row>
    <row r="863" spans="1:7" x14ac:dyDescent="0.25">
      <c r="A863" s="28">
        <v>41711</v>
      </c>
      <c r="B863" s="29">
        <v>3.14</v>
      </c>
      <c r="C863" s="19">
        <f t="shared" si="66"/>
        <v>3</v>
      </c>
      <c r="D863" s="19">
        <f t="shared" si="67"/>
        <v>2014</v>
      </c>
      <c r="E863" s="19">
        <f t="shared" si="68"/>
        <v>0</v>
      </c>
      <c r="F863" s="19" t="b">
        <f t="shared" si="70"/>
        <v>0</v>
      </c>
      <c r="G863" s="19">
        <f t="shared" si="69"/>
        <v>2.6166666666666669E-3</v>
      </c>
    </row>
    <row r="864" spans="1:7" x14ac:dyDescent="0.25">
      <c r="A864" s="28">
        <v>41718</v>
      </c>
      <c r="B864" s="29">
        <v>3.19</v>
      </c>
      <c r="C864" s="19">
        <f t="shared" si="66"/>
        <v>3</v>
      </c>
      <c r="D864" s="19">
        <f t="shared" si="67"/>
        <v>2014</v>
      </c>
      <c r="E864" s="19">
        <f t="shared" si="68"/>
        <v>0</v>
      </c>
      <c r="F864" s="19" t="b">
        <f t="shared" si="70"/>
        <v>0</v>
      </c>
      <c r="G864" s="19">
        <f t="shared" si="69"/>
        <v>2.6583333333333333E-3</v>
      </c>
    </row>
    <row r="865" spans="1:7" x14ac:dyDescent="0.25">
      <c r="A865" s="28">
        <v>41725</v>
      </c>
      <c r="B865" s="29">
        <v>3.19</v>
      </c>
      <c r="C865" s="19">
        <f t="shared" si="66"/>
        <v>3</v>
      </c>
      <c r="D865" s="19">
        <f t="shared" si="67"/>
        <v>2014</v>
      </c>
      <c r="E865" s="19">
        <f t="shared" si="68"/>
        <v>1</v>
      </c>
      <c r="F865" s="19" t="str">
        <f t="shared" si="70"/>
        <v>20143</v>
      </c>
      <c r="G865" s="19">
        <f t="shared" si="69"/>
        <v>2.6583333333333333E-3</v>
      </c>
    </row>
    <row r="866" spans="1:7" x14ac:dyDescent="0.25">
      <c r="A866" s="28">
        <v>41732</v>
      </c>
      <c r="B866" s="29">
        <v>3.22</v>
      </c>
      <c r="C866" s="19">
        <f t="shared" si="66"/>
        <v>4</v>
      </c>
      <c r="D866" s="19">
        <f t="shared" si="67"/>
        <v>2014</v>
      </c>
      <c r="E866" s="19">
        <f t="shared" si="68"/>
        <v>0</v>
      </c>
      <c r="F866" s="19" t="b">
        <f t="shared" si="70"/>
        <v>0</v>
      </c>
      <c r="G866" s="19">
        <f t="shared" si="69"/>
        <v>2.6833333333333331E-3</v>
      </c>
    </row>
    <row r="867" spans="1:7" x14ac:dyDescent="0.25">
      <c r="A867" s="28">
        <v>41739</v>
      </c>
      <c r="B867" s="29">
        <v>3.2</v>
      </c>
      <c r="C867" s="19">
        <f t="shared" si="66"/>
        <v>4</v>
      </c>
      <c r="D867" s="19">
        <f t="shared" si="67"/>
        <v>2014</v>
      </c>
      <c r="E867" s="19">
        <f t="shared" si="68"/>
        <v>0</v>
      </c>
      <c r="F867" s="19" t="b">
        <f t="shared" si="70"/>
        <v>0</v>
      </c>
      <c r="G867" s="19">
        <f t="shared" si="69"/>
        <v>2.6666666666666666E-3</v>
      </c>
    </row>
    <row r="868" spans="1:7" x14ac:dyDescent="0.25">
      <c r="A868" s="28">
        <v>41745</v>
      </c>
      <c r="B868" s="29">
        <v>3.22</v>
      </c>
      <c r="C868" s="19">
        <f t="shared" si="66"/>
        <v>4</v>
      </c>
      <c r="D868" s="19">
        <f t="shared" si="67"/>
        <v>2014</v>
      </c>
      <c r="E868" s="19">
        <f t="shared" si="68"/>
        <v>0</v>
      </c>
      <c r="F868" s="19" t="b">
        <f t="shared" si="70"/>
        <v>0</v>
      </c>
      <c r="G868" s="19">
        <f t="shared" si="69"/>
        <v>2.6833333333333331E-3</v>
      </c>
    </row>
    <row r="869" spans="1:7" x14ac:dyDescent="0.25">
      <c r="A869" s="28">
        <v>41753</v>
      </c>
      <c r="B869" s="29">
        <v>3.25</v>
      </c>
      <c r="C869" s="19">
        <f t="shared" si="66"/>
        <v>4</v>
      </c>
      <c r="D869" s="19">
        <f t="shared" si="67"/>
        <v>2014</v>
      </c>
      <c r="E869" s="19">
        <f t="shared" si="68"/>
        <v>0</v>
      </c>
      <c r="F869" s="19" t="b">
        <f t="shared" si="70"/>
        <v>0</v>
      </c>
      <c r="G869" s="19">
        <f t="shared" si="69"/>
        <v>2.7083333333333334E-3</v>
      </c>
    </row>
    <row r="870" spans="1:7" x14ac:dyDescent="0.25">
      <c r="A870" s="28">
        <v>41759</v>
      </c>
      <c r="B870" s="29">
        <v>3.25</v>
      </c>
      <c r="C870" s="19">
        <f t="shared" si="66"/>
        <v>4</v>
      </c>
      <c r="D870" s="19">
        <f t="shared" si="67"/>
        <v>2014</v>
      </c>
      <c r="E870" s="19">
        <f t="shared" si="68"/>
        <v>1</v>
      </c>
      <c r="F870" s="19" t="str">
        <f t="shared" si="70"/>
        <v>20144</v>
      </c>
      <c r="G870" s="19">
        <f t="shared" si="69"/>
        <v>2.7083333333333334E-3</v>
      </c>
    </row>
    <row r="871" spans="1:7" x14ac:dyDescent="0.25">
      <c r="A871" s="28">
        <v>41767</v>
      </c>
      <c r="B871" s="29">
        <v>3.25</v>
      </c>
      <c r="C871" s="19">
        <f t="shared" si="66"/>
        <v>5</v>
      </c>
      <c r="D871" s="19">
        <f t="shared" si="67"/>
        <v>2014</v>
      </c>
      <c r="E871" s="19">
        <f t="shared" si="68"/>
        <v>0</v>
      </c>
      <c r="F871" s="19" t="b">
        <f t="shared" si="70"/>
        <v>0</v>
      </c>
      <c r="G871" s="19">
        <f t="shared" si="69"/>
        <v>2.7083333333333334E-3</v>
      </c>
    </row>
    <row r="872" spans="1:7" x14ac:dyDescent="0.25">
      <c r="A872" s="28">
        <v>41774</v>
      </c>
      <c r="B872" s="29">
        <v>3.26</v>
      </c>
      <c r="C872" s="19">
        <f t="shared" si="66"/>
        <v>5</v>
      </c>
      <c r="D872" s="19">
        <f t="shared" si="67"/>
        <v>2014</v>
      </c>
      <c r="E872" s="19">
        <f t="shared" si="68"/>
        <v>0</v>
      </c>
      <c r="F872" s="19" t="b">
        <f t="shared" si="70"/>
        <v>0</v>
      </c>
      <c r="G872" s="19">
        <f t="shared" si="69"/>
        <v>2.7166666666666663E-3</v>
      </c>
    </row>
    <row r="873" spans="1:7" x14ac:dyDescent="0.25">
      <c r="A873" s="28">
        <v>41781</v>
      </c>
      <c r="B873" s="29">
        <v>3.28</v>
      </c>
      <c r="C873" s="19">
        <f t="shared" si="66"/>
        <v>5</v>
      </c>
      <c r="D873" s="19">
        <f t="shared" si="67"/>
        <v>2014</v>
      </c>
      <c r="E873" s="19">
        <f t="shared" si="68"/>
        <v>0</v>
      </c>
      <c r="F873" s="19" t="b">
        <f t="shared" si="70"/>
        <v>0</v>
      </c>
      <c r="G873" s="19">
        <f t="shared" si="69"/>
        <v>2.7333333333333328E-3</v>
      </c>
    </row>
    <row r="874" spans="1:7" x14ac:dyDescent="0.25">
      <c r="A874" s="28">
        <v>41788</v>
      </c>
      <c r="B874" s="29">
        <v>3.31</v>
      </c>
      <c r="C874" s="19">
        <f t="shared" si="66"/>
        <v>5</v>
      </c>
      <c r="D874" s="19">
        <f t="shared" si="67"/>
        <v>2014</v>
      </c>
      <c r="E874" s="19">
        <f t="shared" si="68"/>
        <v>1</v>
      </c>
      <c r="F874" s="19" t="str">
        <f t="shared" si="70"/>
        <v>20145</v>
      </c>
      <c r="G874" s="19">
        <f t="shared" si="69"/>
        <v>2.7583333333333331E-3</v>
      </c>
    </row>
    <row r="875" spans="1:7" x14ac:dyDescent="0.25">
      <c r="A875" s="28">
        <v>41795</v>
      </c>
      <c r="B875" s="29">
        <v>3.29</v>
      </c>
      <c r="C875" s="19">
        <f t="shared" si="66"/>
        <v>6</v>
      </c>
      <c r="D875" s="19">
        <f t="shared" si="67"/>
        <v>2014</v>
      </c>
      <c r="E875" s="19">
        <f t="shared" si="68"/>
        <v>0</v>
      </c>
      <c r="F875" s="19" t="b">
        <f t="shared" si="70"/>
        <v>0</v>
      </c>
      <c r="G875" s="19">
        <f t="shared" si="69"/>
        <v>2.7416666666666666E-3</v>
      </c>
    </row>
    <row r="876" spans="1:7" x14ac:dyDescent="0.25">
      <c r="A876" s="28">
        <v>41802</v>
      </c>
      <c r="B876" s="29">
        <v>2.92</v>
      </c>
      <c r="C876" s="19">
        <f t="shared" si="66"/>
        <v>6</v>
      </c>
      <c r="D876" s="19">
        <f t="shared" si="67"/>
        <v>2014</v>
      </c>
      <c r="E876" s="19">
        <f t="shared" si="68"/>
        <v>0</v>
      </c>
      <c r="F876" s="19" t="b">
        <f t="shared" si="70"/>
        <v>0</v>
      </c>
      <c r="G876" s="19">
        <f t="shared" si="69"/>
        <v>2.4333333333333334E-3</v>
      </c>
    </row>
    <row r="877" spans="1:7" x14ac:dyDescent="0.25">
      <c r="A877" s="28">
        <v>41809</v>
      </c>
      <c r="B877" s="29">
        <v>2.95</v>
      </c>
      <c r="C877" s="19">
        <f t="shared" si="66"/>
        <v>6</v>
      </c>
      <c r="D877" s="19">
        <f t="shared" si="67"/>
        <v>2014</v>
      </c>
      <c r="E877" s="19">
        <f t="shared" si="68"/>
        <v>0</v>
      </c>
      <c r="F877" s="19" t="b">
        <f t="shared" si="70"/>
        <v>0</v>
      </c>
      <c r="G877" s="19">
        <f t="shared" si="69"/>
        <v>2.4583333333333336E-3</v>
      </c>
    </row>
    <row r="878" spans="1:7" x14ac:dyDescent="0.25">
      <c r="A878" s="28">
        <v>41816</v>
      </c>
      <c r="B878" s="29">
        <v>2.9</v>
      </c>
      <c r="C878" s="19">
        <f t="shared" si="66"/>
        <v>6</v>
      </c>
      <c r="D878" s="19">
        <f t="shared" si="67"/>
        <v>2014</v>
      </c>
      <c r="E878" s="19">
        <f t="shared" si="68"/>
        <v>1</v>
      </c>
      <c r="F878" s="19" t="str">
        <f t="shared" si="70"/>
        <v>20146</v>
      </c>
      <c r="G878" s="19">
        <f t="shared" si="69"/>
        <v>2.4166666666666664E-3</v>
      </c>
    </row>
    <row r="879" spans="1:7" x14ac:dyDescent="0.25">
      <c r="A879" s="28">
        <v>41823</v>
      </c>
      <c r="B879" s="29">
        <v>2.85</v>
      </c>
      <c r="C879" s="19">
        <f t="shared" si="66"/>
        <v>7</v>
      </c>
      <c r="D879" s="19">
        <f t="shared" si="67"/>
        <v>2014</v>
      </c>
      <c r="E879" s="19">
        <f t="shared" si="68"/>
        <v>0</v>
      </c>
      <c r="F879" s="19" t="b">
        <f t="shared" si="70"/>
        <v>0</v>
      </c>
      <c r="G879" s="19">
        <f t="shared" si="69"/>
        <v>2.3749999999999999E-3</v>
      </c>
    </row>
    <row r="880" spans="1:7" x14ac:dyDescent="0.25">
      <c r="A880" s="28">
        <v>41830</v>
      </c>
      <c r="B880" s="29">
        <v>2.85</v>
      </c>
      <c r="C880" s="19">
        <f t="shared" si="66"/>
        <v>7</v>
      </c>
      <c r="D880" s="19">
        <f t="shared" si="67"/>
        <v>2014</v>
      </c>
      <c r="E880" s="19">
        <f t="shared" si="68"/>
        <v>0</v>
      </c>
      <c r="F880" s="19" t="b">
        <f t="shared" si="70"/>
        <v>0</v>
      </c>
      <c r="G880" s="19">
        <f t="shared" si="69"/>
        <v>2.3749999999999999E-3</v>
      </c>
    </row>
    <row r="881" spans="1:7" x14ac:dyDescent="0.25">
      <c r="A881" s="28">
        <v>41837</v>
      </c>
      <c r="B881" s="29">
        <v>2.84</v>
      </c>
      <c r="C881" s="19">
        <f t="shared" si="66"/>
        <v>7</v>
      </c>
      <c r="D881" s="19">
        <f t="shared" si="67"/>
        <v>2014</v>
      </c>
      <c r="E881" s="19">
        <f t="shared" si="68"/>
        <v>0</v>
      </c>
      <c r="F881" s="19" t="b">
        <f t="shared" si="70"/>
        <v>0</v>
      </c>
      <c r="G881" s="19">
        <f t="shared" si="69"/>
        <v>2.3666666666666667E-3</v>
      </c>
    </row>
    <row r="882" spans="1:7" x14ac:dyDescent="0.25">
      <c r="A882" s="28">
        <v>41844</v>
      </c>
      <c r="B882" s="29">
        <v>2.82</v>
      </c>
      <c r="C882" s="19">
        <f t="shared" si="66"/>
        <v>7</v>
      </c>
      <c r="D882" s="19">
        <f t="shared" si="67"/>
        <v>2014</v>
      </c>
      <c r="E882" s="19">
        <f t="shared" si="68"/>
        <v>0</v>
      </c>
      <c r="F882" s="19" t="b">
        <f t="shared" si="70"/>
        <v>0</v>
      </c>
      <c r="G882" s="19">
        <f t="shared" si="69"/>
        <v>2.3500000000000001E-3</v>
      </c>
    </row>
    <row r="883" spans="1:7" x14ac:dyDescent="0.25">
      <c r="A883" s="28">
        <v>41851</v>
      </c>
      <c r="B883" s="29">
        <v>2.8</v>
      </c>
      <c r="C883" s="19">
        <f t="shared" si="66"/>
        <v>7</v>
      </c>
      <c r="D883" s="19">
        <f t="shared" si="67"/>
        <v>2014</v>
      </c>
      <c r="E883" s="19">
        <f t="shared" si="68"/>
        <v>1</v>
      </c>
      <c r="F883" s="19" t="str">
        <f t="shared" si="70"/>
        <v>20147</v>
      </c>
      <c r="G883" s="19">
        <f t="shared" si="69"/>
        <v>2.3333333333333331E-3</v>
      </c>
    </row>
    <row r="884" spans="1:7" x14ac:dyDescent="0.25">
      <c r="A884" s="28">
        <v>41858</v>
      </c>
      <c r="B884" s="29">
        <v>2.78</v>
      </c>
      <c r="C884" s="19">
        <f t="shared" si="66"/>
        <v>8</v>
      </c>
      <c r="D884" s="19">
        <f t="shared" si="67"/>
        <v>2014</v>
      </c>
      <c r="E884" s="19">
        <f t="shared" si="68"/>
        <v>0</v>
      </c>
      <c r="F884" s="19" t="b">
        <f t="shared" si="70"/>
        <v>0</v>
      </c>
      <c r="G884" s="19">
        <f t="shared" si="69"/>
        <v>2.3166666666666665E-3</v>
      </c>
    </row>
    <row r="885" spans="1:7" x14ac:dyDescent="0.25">
      <c r="A885" s="28">
        <v>41865</v>
      </c>
      <c r="B885" s="29">
        <v>2.77</v>
      </c>
      <c r="C885" s="19">
        <f t="shared" si="66"/>
        <v>8</v>
      </c>
      <c r="D885" s="19">
        <f t="shared" si="67"/>
        <v>2014</v>
      </c>
      <c r="E885" s="19">
        <f t="shared" si="68"/>
        <v>0</v>
      </c>
      <c r="F885" s="19" t="b">
        <f t="shared" si="70"/>
        <v>0</v>
      </c>
      <c r="G885" s="19">
        <f t="shared" si="69"/>
        <v>2.3083333333333332E-3</v>
      </c>
    </row>
    <row r="886" spans="1:7" x14ac:dyDescent="0.25">
      <c r="A886" s="28">
        <v>41872</v>
      </c>
      <c r="B886" s="29">
        <v>2.76</v>
      </c>
      <c r="C886" s="19">
        <f t="shared" si="66"/>
        <v>8</v>
      </c>
      <c r="D886" s="19">
        <f t="shared" si="67"/>
        <v>2014</v>
      </c>
      <c r="E886" s="19">
        <f t="shared" si="68"/>
        <v>0</v>
      </c>
      <c r="F886" s="19" t="b">
        <f t="shared" si="70"/>
        <v>0</v>
      </c>
      <c r="G886" s="19">
        <f t="shared" si="69"/>
        <v>2.3E-3</v>
      </c>
    </row>
    <row r="887" spans="1:7" x14ac:dyDescent="0.25">
      <c r="A887" s="28">
        <v>41879</v>
      </c>
      <c r="B887" s="29">
        <v>2.76</v>
      </c>
      <c r="C887" s="19">
        <f t="shared" si="66"/>
        <v>8</v>
      </c>
      <c r="D887" s="19">
        <f t="shared" si="67"/>
        <v>2014</v>
      </c>
      <c r="E887" s="19">
        <f t="shared" si="68"/>
        <v>1</v>
      </c>
      <c r="F887" s="19" t="str">
        <f t="shared" si="70"/>
        <v>20148</v>
      </c>
      <c r="G887" s="19">
        <f t="shared" si="69"/>
        <v>2.3E-3</v>
      </c>
    </row>
    <row r="888" spans="1:7" x14ac:dyDescent="0.25">
      <c r="A888" s="28">
        <v>41886</v>
      </c>
      <c r="B888" s="29">
        <v>2.76</v>
      </c>
      <c r="C888" s="19">
        <f t="shared" si="66"/>
        <v>9</v>
      </c>
      <c r="D888" s="19">
        <f t="shared" si="67"/>
        <v>2014</v>
      </c>
      <c r="E888" s="19">
        <f t="shared" si="68"/>
        <v>0</v>
      </c>
      <c r="F888" s="19" t="b">
        <f t="shared" si="70"/>
        <v>0</v>
      </c>
      <c r="G888" s="19">
        <f t="shared" si="69"/>
        <v>2.3E-3</v>
      </c>
    </row>
    <row r="889" spans="1:7" x14ac:dyDescent="0.25">
      <c r="A889" s="28">
        <v>41893</v>
      </c>
      <c r="B889" s="29">
        <v>2.84</v>
      </c>
      <c r="C889" s="19">
        <f t="shared" si="66"/>
        <v>9</v>
      </c>
      <c r="D889" s="19">
        <f t="shared" si="67"/>
        <v>2014</v>
      </c>
      <c r="E889" s="19">
        <f t="shared" si="68"/>
        <v>0</v>
      </c>
      <c r="F889" s="19" t="b">
        <f t="shared" si="70"/>
        <v>0</v>
      </c>
      <c r="G889" s="19">
        <f t="shared" si="69"/>
        <v>2.3666666666666667E-3</v>
      </c>
    </row>
    <row r="890" spans="1:7" x14ac:dyDescent="0.25">
      <c r="A890" s="28">
        <v>41900</v>
      </c>
      <c r="B890" s="29">
        <v>2.86</v>
      </c>
      <c r="C890" s="19">
        <f t="shared" si="66"/>
        <v>9</v>
      </c>
      <c r="D890" s="19">
        <f t="shared" si="67"/>
        <v>2014</v>
      </c>
      <c r="E890" s="19">
        <f t="shared" si="68"/>
        <v>0</v>
      </c>
      <c r="F890" s="19" t="b">
        <f t="shared" si="70"/>
        <v>0</v>
      </c>
      <c r="G890" s="19">
        <f t="shared" si="69"/>
        <v>2.3833333333333332E-3</v>
      </c>
    </row>
    <row r="891" spans="1:7" x14ac:dyDescent="0.25">
      <c r="A891" s="28">
        <v>41907</v>
      </c>
      <c r="B891" s="29">
        <v>2.86</v>
      </c>
      <c r="C891" s="19">
        <f t="shared" si="66"/>
        <v>9</v>
      </c>
      <c r="D891" s="19">
        <f t="shared" si="67"/>
        <v>2014</v>
      </c>
      <c r="E891" s="19">
        <f t="shared" si="68"/>
        <v>1</v>
      </c>
      <c r="F891" s="19" t="str">
        <f t="shared" si="70"/>
        <v>20149</v>
      </c>
      <c r="G891" s="19">
        <f t="shared" si="69"/>
        <v>2.3833333333333332E-3</v>
      </c>
    </row>
    <row r="892" spans="1:7" x14ac:dyDescent="0.25">
      <c r="A892" s="28">
        <v>41914</v>
      </c>
      <c r="B892" s="29">
        <v>2.85</v>
      </c>
      <c r="C892" s="19">
        <f t="shared" si="66"/>
        <v>10</v>
      </c>
      <c r="D892" s="19">
        <f t="shared" si="67"/>
        <v>2014</v>
      </c>
      <c r="E892" s="19">
        <f t="shared" si="68"/>
        <v>0</v>
      </c>
      <c r="F892" s="19" t="b">
        <f t="shared" si="70"/>
        <v>0</v>
      </c>
      <c r="G892" s="19">
        <f t="shared" si="69"/>
        <v>2.3749999999999999E-3</v>
      </c>
    </row>
    <row r="893" spans="1:7" x14ac:dyDescent="0.25">
      <c r="A893" s="28">
        <v>41921</v>
      </c>
      <c r="B893" s="29">
        <v>2.86</v>
      </c>
      <c r="C893" s="19">
        <f t="shared" si="66"/>
        <v>10</v>
      </c>
      <c r="D893" s="19">
        <f t="shared" si="67"/>
        <v>2014</v>
      </c>
      <c r="E893" s="19">
        <f t="shared" si="68"/>
        <v>0</v>
      </c>
      <c r="F893" s="19" t="b">
        <f t="shared" si="70"/>
        <v>0</v>
      </c>
      <c r="G893" s="19">
        <f t="shared" si="69"/>
        <v>2.3833333333333332E-3</v>
      </c>
    </row>
    <row r="894" spans="1:7" x14ac:dyDescent="0.25">
      <c r="A894" s="28">
        <v>41928</v>
      </c>
      <c r="B894" s="29">
        <v>2.96</v>
      </c>
      <c r="C894" s="19">
        <f t="shared" si="66"/>
        <v>10</v>
      </c>
      <c r="D894" s="19">
        <f t="shared" si="67"/>
        <v>2014</v>
      </c>
      <c r="E894" s="19">
        <f t="shared" si="68"/>
        <v>0</v>
      </c>
      <c r="F894" s="19" t="b">
        <f t="shared" si="70"/>
        <v>0</v>
      </c>
      <c r="G894" s="19">
        <f t="shared" si="69"/>
        <v>2.4666666666666669E-3</v>
      </c>
    </row>
    <row r="895" spans="1:7" x14ac:dyDescent="0.25">
      <c r="A895" s="28">
        <v>41935</v>
      </c>
      <c r="B895" s="29">
        <v>2.93</v>
      </c>
      <c r="C895" s="19">
        <f t="shared" si="66"/>
        <v>10</v>
      </c>
      <c r="D895" s="19">
        <f t="shared" si="67"/>
        <v>2014</v>
      </c>
      <c r="E895" s="19">
        <f t="shared" si="68"/>
        <v>0</v>
      </c>
      <c r="F895" s="19" t="b">
        <f t="shared" si="70"/>
        <v>0</v>
      </c>
      <c r="G895" s="19">
        <f t="shared" si="69"/>
        <v>2.4416666666666671E-3</v>
      </c>
    </row>
    <row r="896" spans="1:7" x14ac:dyDescent="0.25">
      <c r="A896" s="28">
        <v>41942</v>
      </c>
      <c r="B896" s="29">
        <v>2.9</v>
      </c>
      <c r="C896" s="19">
        <f t="shared" si="66"/>
        <v>10</v>
      </c>
      <c r="D896" s="19">
        <f t="shared" si="67"/>
        <v>2014</v>
      </c>
      <c r="E896" s="19">
        <f t="shared" si="68"/>
        <v>1</v>
      </c>
      <c r="F896" s="19" t="str">
        <f t="shared" si="70"/>
        <v>201410</v>
      </c>
      <c r="G896" s="19">
        <f t="shared" si="69"/>
        <v>2.4166666666666664E-3</v>
      </c>
    </row>
    <row r="897" spans="1:7" x14ac:dyDescent="0.25">
      <c r="A897" s="28">
        <v>41949</v>
      </c>
      <c r="B897" s="29">
        <v>2.91</v>
      </c>
      <c r="C897" s="19">
        <f t="shared" si="66"/>
        <v>11</v>
      </c>
      <c r="D897" s="19">
        <f t="shared" si="67"/>
        <v>2014</v>
      </c>
      <c r="E897" s="19">
        <f t="shared" si="68"/>
        <v>0</v>
      </c>
      <c r="F897" s="19" t="b">
        <f t="shared" si="70"/>
        <v>0</v>
      </c>
      <c r="G897" s="19">
        <f t="shared" si="69"/>
        <v>2.4250000000000001E-3</v>
      </c>
    </row>
    <row r="898" spans="1:7" x14ac:dyDescent="0.25">
      <c r="A898" s="28">
        <v>41956</v>
      </c>
      <c r="B898" s="29">
        <v>2.9</v>
      </c>
      <c r="C898" s="19">
        <f t="shared" si="66"/>
        <v>11</v>
      </c>
      <c r="D898" s="19">
        <f t="shared" si="67"/>
        <v>2014</v>
      </c>
      <c r="E898" s="19">
        <f t="shared" si="68"/>
        <v>0</v>
      </c>
      <c r="F898" s="19" t="b">
        <f t="shared" si="70"/>
        <v>0</v>
      </c>
      <c r="G898" s="19">
        <f t="shared" si="69"/>
        <v>2.4166666666666664E-3</v>
      </c>
    </row>
    <row r="899" spans="1:7" x14ac:dyDescent="0.25">
      <c r="A899" s="28">
        <v>41963</v>
      </c>
      <c r="B899" s="29">
        <v>2.83</v>
      </c>
      <c r="C899" s="19">
        <f t="shared" si="66"/>
        <v>11</v>
      </c>
      <c r="D899" s="19">
        <f t="shared" si="67"/>
        <v>2014</v>
      </c>
      <c r="E899" s="19">
        <f t="shared" si="68"/>
        <v>0</v>
      </c>
      <c r="F899" s="19" t="b">
        <f t="shared" si="70"/>
        <v>0</v>
      </c>
      <c r="G899" s="19">
        <f t="shared" si="69"/>
        <v>2.3583333333333334E-3</v>
      </c>
    </row>
    <row r="900" spans="1:7" x14ac:dyDescent="0.25">
      <c r="A900" s="28">
        <v>41970</v>
      </c>
      <c r="B900" s="29">
        <v>2.76</v>
      </c>
      <c r="C900" s="19">
        <f t="shared" si="66"/>
        <v>11</v>
      </c>
      <c r="D900" s="19">
        <f t="shared" si="67"/>
        <v>2014</v>
      </c>
      <c r="E900" s="19">
        <f t="shared" si="68"/>
        <v>1</v>
      </c>
      <c r="F900" s="19" t="str">
        <f t="shared" si="70"/>
        <v>201411</v>
      </c>
      <c r="G900" s="19">
        <f t="shared" si="69"/>
        <v>2.3E-3</v>
      </c>
    </row>
    <row r="901" spans="1:7" x14ac:dyDescent="0.25">
      <c r="A901" s="28">
        <v>41977</v>
      </c>
      <c r="B901" s="29">
        <v>2.84</v>
      </c>
      <c r="C901" s="19">
        <f t="shared" si="66"/>
        <v>12</v>
      </c>
      <c r="D901" s="19">
        <f t="shared" si="67"/>
        <v>2014</v>
      </c>
      <c r="E901" s="19">
        <f t="shared" si="68"/>
        <v>0</v>
      </c>
      <c r="F901" s="19" t="b">
        <f t="shared" si="70"/>
        <v>0</v>
      </c>
      <c r="G901" s="19">
        <f t="shared" si="69"/>
        <v>2.3666666666666667E-3</v>
      </c>
    </row>
    <row r="902" spans="1:7" x14ac:dyDescent="0.25">
      <c r="A902" s="28">
        <v>41984</v>
      </c>
      <c r="B902" s="29">
        <v>2.85</v>
      </c>
      <c r="C902" s="19">
        <f t="shared" si="66"/>
        <v>12</v>
      </c>
      <c r="D902" s="19">
        <f t="shared" si="67"/>
        <v>2014</v>
      </c>
      <c r="E902" s="19">
        <f t="shared" si="68"/>
        <v>0</v>
      </c>
      <c r="F902" s="19" t="b">
        <f t="shared" si="70"/>
        <v>0</v>
      </c>
      <c r="G902" s="19">
        <f t="shared" si="69"/>
        <v>2.3749999999999999E-3</v>
      </c>
    </row>
    <row r="903" spans="1:7" x14ac:dyDescent="0.25">
      <c r="A903" s="28">
        <v>41991</v>
      </c>
      <c r="B903" s="29">
        <v>2.84</v>
      </c>
      <c r="C903" s="19">
        <f t="shared" si="66"/>
        <v>12</v>
      </c>
      <c r="D903" s="19">
        <f t="shared" si="67"/>
        <v>2014</v>
      </c>
      <c r="E903" s="19">
        <f t="shared" si="68"/>
        <v>0</v>
      </c>
      <c r="F903" s="19" t="b">
        <f t="shared" si="70"/>
        <v>0</v>
      </c>
      <c r="G903" s="19">
        <f t="shared" si="69"/>
        <v>2.3666666666666667E-3</v>
      </c>
    </row>
    <row r="904" spans="1:7" x14ac:dyDescent="0.25">
      <c r="A904" s="28">
        <v>41997</v>
      </c>
      <c r="B904" s="29">
        <v>2.78</v>
      </c>
      <c r="C904" s="19">
        <f t="shared" si="66"/>
        <v>12</v>
      </c>
      <c r="D904" s="19">
        <f t="shared" si="67"/>
        <v>2014</v>
      </c>
      <c r="E904" s="19">
        <f t="shared" si="68"/>
        <v>0</v>
      </c>
      <c r="F904" s="19" t="b">
        <f t="shared" si="70"/>
        <v>0</v>
      </c>
      <c r="G904" s="19">
        <f t="shared" si="69"/>
        <v>2.3166666666666665E-3</v>
      </c>
    </row>
    <row r="905" spans="1:7" x14ac:dyDescent="0.25">
      <c r="A905" s="28">
        <v>42004</v>
      </c>
      <c r="B905" s="29">
        <v>2.74</v>
      </c>
      <c r="C905" s="19">
        <f t="shared" si="66"/>
        <v>12</v>
      </c>
      <c r="D905" s="19">
        <f t="shared" si="67"/>
        <v>2014</v>
      </c>
      <c r="E905" s="19">
        <f t="shared" si="68"/>
        <v>1</v>
      </c>
      <c r="F905" s="19" t="str">
        <f t="shared" si="70"/>
        <v>201412</v>
      </c>
      <c r="G905" s="19">
        <f t="shared" si="69"/>
        <v>2.2833333333333334E-3</v>
      </c>
    </row>
    <row r="906" spans="1:7" x14ac:dyDescent="0.25">
      <c r="A906" s="28">
        <v>42012</v>
      </c>
      <c r="B906" s="29">
        <v>2.4300000000000002</v>
      </c>
      <c r="C906" s="19">
        <f t="shared" si="66"/>
        <v>1</v>
      </c>
      <c r="D906" s="19">
        <f t="shared" si="67"/>
        <v>2015</v>
      </c>
      <c r="E906" s="19">
        <f t="shared" si="68"/>
        <v>0</v>
      </c>
      <c r="F906" s="19" t="b">
        <f t="shared" si="70"/>
        <v>0</v>
      </c>
      <c r="G906" s="19">
        <f t="shared" si="69"/>
        <v>2.0250000000000003E-3</v>
      </c>
    </row>
    <row r="907" spans="1:7" x14ac:dyDescent="0.25">
      <c r="A907" s="28">
        <v>42019</v>
      </c>
      <c r="B907" s="29">
        <v>2.79</v>
      </c>
      <c r="C907" s="19">
        <f t="shared" si="66"/>
        <v>1</v>
      </c>
      <c r="D907" s="19">
        <f t="shared" si="67"/>
        <v>2015</v>
      </c>
      <c r="E907" s="19">
        <f t="shared" si="68"/>
        <v>0</v>
      </c>
      <c r="F907" s="19" t="b">
        <f t="shared" si="70"/>
        <v>0</v>
      </c>
      <c r="G907" s="19">
        <f t="shared" si="69"/>
        <v>2.3250000000000002E-3</v>
      </c>
    </row>
    <row r="908" spans="1:7" x14ac:dyDescent="0.25">
      <c r="A908" s="28">
        <v>42026</v>
      </c>
      <c r="B908" s="29">
        <v>2.72</v>
      </c>
      <c r="C908" s="19">
        <f t="shared" si="66"/>
        <v>1</v>
      </c>
      <c r="D908" s="19">
        <f t="shared" si="67"/>
        <v>2015</v>
      </c>
      <c r="E908" s="19">
        <f t="shared" si="68"/>
        <v>0</v>
      </c>
      <c r="F908" s="19" t="b">
        <f t="shared" si="70"/>
        <v>0</v>
      </c>
      <c r="G908" s="19">
        <f t="shared" si="69"/>
        <v>2.2666666666666668E-3</v>
      </c>
    </row>
    <row r="909" spans="1:7" x14ac:dyDescent="0.25">
      <c r="A909" s="28">
        <v>42033</v>
      </c>
      <c r="B909" s="29">
        <v>2.75</v>
      </c>
      <c r="C909" s="19">
        <f t="shared" si="66"/>
        <v>1</v>
      </c>
      <c r="D909" s="19">
        <f t="shared" si="67"/>
        <v>2015</v>
      </c>
      <c r="E909" s="19">
        <f t="shared" si="68"/>
        <v>1</v>
      </c>
      <c r="F909" s="19" t="str">
        <f t="shared" si="70"/>
        <v>20151</v>
      </c>
      <c r="G909" s="19">
        <f t="shared" si="69"/>
        <v>2.2916666666666667E-3</v>
      </c>
    </row>
    <row r="910" spans="1:7" x14ac:dyDescent="0.25">
      <c r="A910" s="28">
        <v>42040</v>
      </c>
      <c r="B910" s="29">
        <v>2.74</v>
      </c>
      <c r="C910" s="19">
        <f t="shared" si="66"/>
        <v>2</v>
      </c>
      <c r="D910" s="19">
        <f t="shared" si="67"/>
        <v>2015</v>
      </c>
      <c r="E910" s="19">
        <f t="shared" si="68"/>
        <v>0</v>
      </c>
      <c r="F910" s="19" t="b">
        <f t="shared" si="70"/>
        <v>0</v>
      </c>
      <c r="G910" s="19">
        <f t="shared" si="69"/>
        <v>2.2833333333333334E-3</v>
      </c>
    </row>
    <row r="911" spans="1:7" x14ac:dyDescent="0.25">
      <c r="A911" s="28">
        <v>42047</v>
      </c>
      <c r="B911" s="29">
        <v>2.78</v>
      </c>
      <c r="C911" s="19">
        <f t="shared" si="66"/>
        <v>2</v>
      </c>
      <c r="D911" s="19">
        <f t="shared" si="67"/>
        <v>2015</v>
      </c>
      <c r="E911" s="19">
        <f t="shared" si="68"/>
        <v>0</v>
      </c>
      <c r="F911" s="19" t="b">
        <f t="shared" si="70"/>
        <v>0</v>
      </c>
      <c r="G911" s="19">
        <f t="shared" si="69"/>
        <v>2.3166666666666665E-3</v>
      </c>
    </row>
    <row r="912" spans="1:7" x14ac:dyDescent="0.25">
      <c r="A912" s="28">
        <v>42054</v>
      </c>
      <c r="B912" s="29">
        <v>2.83</v>
      </c>
      <c r="C912" s="19">
        <f t="shared" si="66"/>
        <v>2</v>
      </c>
      <c r="D912" s="19">
        <f t="shared" si="67"/>
        <v>2015</v>
      </c>
      <c r="E912" s="19">
        <f t="shared" si="68"/>
        <v>0</v>
      </c>
      <c r="F912" s="19" t="b">
        <f t="shared" si="70"/>
        <v>0</v>
      </c>
      <c r="G912" s="19">
        <f t="shared" si="69"/>
        <v>2.3583333333333334E-3</v>
      </c>
    </row>
    <row r="913" spans="1:7" x14ac:dyDescent="0.25">
      <c r="A913" s="28">
        <v>42061</v>
      </c>
      <c r="B913" s="29">
        <v>2.9</v>
      </c>
      <c r="C913" s="19">
        <f t="shared" si="66"/>
        <v>2</v>
      </c>
      <c r="D913" s="19">
        <f t="shared" si="67"/>
        <v>2015</v>
      </c>
      <c r="E913" s="19">
        <f t="shared" si="68"/>
        <v>1</v>
      </c>
      <c r="F913" s="19" t="str">
        <f t="shared" si="70"/>
        <v>20152</v>
      </c>
      <c r="G913" s="19">
        <f t="shared" si="69"/>
        <v>2.4166666666666664E-3</v>
      </c>
    </row>
    <row r="914" spans="1:7" x14ac:dyDescent="0.25">
      <c r="A914" s="28">
        <v>42068</v>
      </c>
      <c r="B914" s="29">
        <v>3.01</v>
      </c>
      <c r="C914" s="19">
        <f t="shared" si="66"/>
        <v>3</v>
      </c>
      <c r="D914" s="19">
        <f t="shared" si="67"/>
        <v>2015</v>
      </c>
      <c r="E914" s="19">
        <f t="shared" si="68"/>
        <v>0</v>
      </c>
      <c r="F914" s="19" t="b">
        <f t="shared" si="70"/>
        <v>0</v>
      </c>
      <c r="G914" s="19">
        <f t="shared" si="69"/>
        <v>2.5083333333333333E-3</v>
      </c>
    </row>
    <row r="915" spans="1:7" x14ac:dyDescent="0.25">
      <c r="A915" s="28">
        <v>42075</v>
      </c>
      <c r="B915" s="29">
        <v>3.05</v>
      </c>
      <c r="C915" s="19">
        <f t="shared" si="66"/>
        <v>3</v>
      </c>
      <c r="D915" s="19">
        <f t="shared" si="67"/>
        <v>2015</v>
      </c>
      <c r="E915" s="19">
        <f t="shared" si="68"/>
        <v>0</v>
      </c>
      <c r="F915" s="19" t="b">
        <f t="shared" si="70"/>
        <v>0</v>
      </c>
      <c r="G915" s="19">
        <f t="shared" si="69"/>
        <v>2.5416666666666665E-3</v>
      </c>
    </row>
    <row r="916" spans="1:7" x14ac:dyDescent="0.25">
      <c r="A916" s="28">
        <v>42082</v>
      </c>
      <c r="B916" s="29">
        <v>3.04</v>
      </c>
      <c r="C916" s="19">
        <f t="shared" ref="C916:C979" si="71">MONTH(A916)</f>
        <v>3</v>
      </c>
      <c r="D916" s="19">
        <f t="shared" ref="D916:D979" si="72">YEAR(A916)</f>
        <v>2015</v>
      </c>
      <c r="E916" s="19">
        <f t="shared" ref="E916:E979" si="73">IF(C916=C917,0,1)</f>
        <v>0</v>
      </c>
      <c r="F916" s="19" t="b">
        <f t="shared" si="70"/>
        <v>0</v>
      </c>
      <c r="G916" s="19">
        <f t="shared" ref="G916:G979" si="74">B916/100/12</f>
        <v>2.5333333333333332E-3</v>
      </c>
    </row>
    <row r="917" spans="1:7" x14ac:dyDescent="0.25">
      <c r="A917" s="28">
        <v>42089</v>
      </c>
      <c r="B917" s="29">
        <v>3.05</v>
      </c>
      <c r="C917" s="19">
        <f t="shared" si="71"/>
        <v>3</v>
      </c>
      <c r="D917" s="19">
        <f t="shared" si="72"/>
        <v>2015</v>
      </c>
      <c r="E917" s="19">
        <f t="shared" si="73"/>
        <v>1</v>
      </c>
      <c r="F917" s="19" t="str">
        <f t="shared" si="70"/>
        <v>20153</v>
      </c>
      <c r="G917" s="19">
        <f t="shared" si="74"/>
        <v>2.5416666666666665E-3</v>
      </c>
    </row>
    <row r="918" spans="1:7" x14ac:dyDescent="0.25">
      <c r="A918" s="28">
        <v>42095</v>
      </c>
      <c r="B918" s="29">
        <v>3.02</v>
      </c>
      <c r="C918" s="19">
        <f t="shared" si="71"/>
        <v>4</v>
      </c>
      <c r="D918" s="19">
        <f t="shared" si="72"/>
        <v>2015</v>
      </c>
      <c r="E918" s="19">
        <f t="shared" si="73"/>
        <v>0</v>
      </c>
      <c r="F918" s="19" t="b">
        <f t="shared" si="70"/>
        <v>0</v>
      </c>
      <c r="G918" s="19">
        <f t="shared" si="74"/>
        <v>2.5166666666666666E-3</v>
      </c>
    </row>
    <row r="919" spans="1:7" x14ac:dyDescent="0.25">
      <c r="A919" s="28">
        <v>42103</v>
      </c>
      <c r="B919" s="29">
        <v>3.02</v>
      </c>
      <c r="C919" s="19">
        <f t="shared" si="71"/>
        <v>4</v>
      </c>
      <c r="D919" s="19">
        <f t="shared" si="72"/>
        <v>2015</v>
      </c>
      <c r="E919" s="19">
        <f t="shared" si="73"/>
        <v>0</v>
      </c>
      <c r="F919" s="19" t="b">
        <f t="shared" ref="F919:F982" si="75">IF(E919=1,D919&amp;C919)</f>
        <v>0</v>
      </c>
      <c r="G919" s="19">
        <f t="shared" si="74"/>
        <v>2.5166666666666666E-3</v>
      </c>
    </row>
    <row r="920" spans="1:7" x14ac:dyDescent="0.25">
      <c r="A920" s="28">
        <v>42110</v>
      </c>
      <c r="B920" s="29">
        <v>3</v>
      </c>
      <c r="C920" s="19">
        <f t="shared" si="71"/>
        <v>4</v>
      </c>
      <c r="D920" s="19">
        <f t="shared" si="72"/>
        <v>2015</v>
      </c>
      <c r="E920" s="19">
        <f t="shared" si="73"/>
        <v>0</v>
      </c>
      <c r="F920" s="19" t="b">
        <f t="shared" si="75"/>
        <v>0</v>
      </c>
      <c r="G920" s="19">
        <f t="shared" si="74"/>
        <v>2.5000000000000001E-3</v>
      </c>
    </row>
    <row r="921" spans="1:7" x14ac:dyDescent="0.25">
      <c r="A921" s="28">
        <v>42117</v>
      </c>
      <c r="B921" s="29">
        <v>2.96</v>
      </c>
      <c r="C921" s="19">
        <f t="shared" si="71"/>
        <v>4</v>
      </c>
      <c r="D921" s="19">
        <f t="shared" si="72"/>
        <v>2015</v>
      </c>
      <c r="E921" s="19">
        <f t="shared" si="73"/>
        <v>0</v>
      </c>
      <c r="F921" s="19" t="b">
        <f t="shared" si="75"/>
        <v>0</v>
      </c>
      <c r="G921" s="19">
        <f t="shared" si="74"/>
        <v>2.4666666666666669E-3</v>
      </c>
    </row>
    <row r="922" spans="1:7" x14ac:dyDescent="0.25">
      <c r="A922" s="28">
        <v>42124</v>
      </c>
      <c r="B922" s="29">
        <v>2.85</v>
      </c>
      <c r="C922" s="19">
        <f t="shared" si="71"/>
        <v>4</v>
      </c>
      <c r="D922" s="19">
        <f t="shared" si="72"/>
        <v>2015</v>
      </c>
      <c r="E922" s="19">
        <f t="shared" si="73"/>
        <v>1</v>
      </c>
      <c r="F922" s="19" t="str">
        <f t="shared" si="75"/>
        <v>20154</v>
      </c>
      <c r="G922" s="19">
        <f t="shared" si="74"/>
        <v>2.3749999999999999E-3</v>
      </c>
    </row>
    <row r="923" spans="1:7" x14ac:dyDescent="0.25">
      <c r="A923" s="28">
        <v>42131</v>
      </c>
      <c r="B923" s="29">
        <v>2.98</v>
      </c>
      <c r="C923" s="19">
        <f t="shared" si="71"/>
        <v>5</v>
      </c>
      <c r="D923" s="19">
        <f t="shared" si="72"/>
        <v>2015</v>
      </c>
      <c r="E923" s="19">
        <f t="shared" si="73"/>
        <v>0</v>
      </c>
      <c r="F923" s="19" t="b">
        <f t="shared" si="75"/>
        <v>0</v>
      </c>
      <c r="G923" s="19">
        <f t="shared" si="74"/>
        <v>2.4833333333333335E-3</v>
      </c>
    </row>
    <row r="924" spans="1:7" x14ac:dyDescent="0.25">
      <c r="A924" s="28">
        <v>42138</v>
      </c>
      <c r="B924" s="29">
        <v>2.97</v>
      </c>
      <c r="C924" s="19">
        <f t="shared" si="71"/>
        <v>5</v>
      </c>
      <c r="D924" s="19">
        <f t="shared" si="72"/>
        <v>2015</v>
      </c>
      <c r="E924" s="19">
        <f t="shared" si="73"/>
        <v>0</v>
      </c>
      <c r="F924" s="19" t="b">
        <f t="shared" si="75"/>
        <v>0</v>
      </c>
      <c r="G924" s="19">
        <f t="shared" si="74"/>
        <v>2.4750000000000002E-3</v>
      </c>
    </row>
    <row r="925" spans="1:7" x14ac:dyDescent="0.25">
      <c r="A925" s="28">
        <v>42145</v>
      </c>
      <c r="B925" s="29">
        <v>2.99</v>
      </c>
      <c r="C925" s="19">
        <f t="shared" si="71"/>
        <v>5</v>
      </c>
      <c r="D925" s="19">
        <f t="shared" si="72"/>
        <v>2015</v>
      </c>
      <c r="E925" s="19">
        <f t="shared" si="73"/>
        <v>0</v>
      </c>
      <c r="F925" s="19" t="b">
        <f t="shared" si="75"/>
        <v>0</v>
      </c>
      <c r="G925" s="19">
        <f t="shared" si="74"/>
        <v>2.4916666666666668E-3</v>
      </c>
    </row>
    <row r="926" spans="1:7" x14ac:dyDescent="0.25">
      <c r="A926" s="28">
        <v>42152</v>
      </c>
      <c r="B926" s="29">
        <v>2.99</v>
      </c>
      <c r="C926" s="19">
        <f t="shared" si="71"/>
        <v>5</v>
      </c>
      <c r="D926" s="19">
        <f t="shared" si="72"/>
        <v>2015</v>
      </c>
      <c r="E926" s="19">
        <f t="shared" si="73"/>
        <v>1</v>
      </c>
      <c r="F926" s="19" t="str">
        <f t="shared" si="75"/>
        <v>20155</v>
      </c>
      <c r="G926" s="19">
        <f t="shared" si="74"/>
        <v>2.4916666666666668E-3</v>
      </c>
    </row>
    <row r="927" spans="1:7" x14ac:dyDescent="0.25">
      <c r="A927" s="28">
        <v>42159</v>
      </c>
      <c r="B927" s="29">
        <v>2.97</v>
      </c>
      <c r="C927" s="19">
        <f t="shared" si="71"/>
        <v>6</v>
      </c>
      <c r="D927" s="19">
        <f t="shared" si="72"/>
        <v>2015</v>
      </c>
      <c r="E927" s="19">
        <f t="shared" si="73"/>
        <v>0</v>
      </c>
      <c r="F927" s="19" t="b">
        <f t="shared" si="75"/>
        <v>0</v>
      </c>
      <c r="G927" s="19">
        <f t="shared" si="74"/>
        <v>2.4750000000000002E-3</v>
      </c>
    </row>
    <row r="928" spans="1:7" x14ac:dyDescent="0.25">
      <c r="A928" s="28">
        <v>42166</v>
      </c>
      <c r="B928" s="29">
        <v>2.96</v>
      </c>
      <c r="C928" s="19">
        <f t="shared" si="71"/>
        <v>6</v>
      </c>
      <c r="D928" s="19">
        <f t="shared" si="72"/>
        <v>2015</v>
      </c>
      <c r="E928" s="19">
        <f t="shared" si="73"/>
        <v>0</v>
      </c>
      <c r="F928" s="19" t="b">
        <f t="shared" si="75"/>
        <v>0</v>
      </c>
      <c r="G928" s="19">
        <f t="shared" si="74"/>
        <v>2.4666666666666669E-3</v>
      </c>
    </row>
    <row r="929" spans="1:7" x14ac:dyDescent="0.25">
      <c r="A929" s="28">
        <v>42173</v>
      </c>
      <c r="B929" s="29">
        <v>2.94</v>
      </c>
      <c r="C929" s="19">
        <f t="shared" si="71"/>
        <v>6</v>
      </c>
      <c r="D929" s="19">
        <f t="shared" si="72"/>
        <v>2015</v>
      </c>
      <c r="E929" s="19">
        <f t="shared" si="73"/>
        <v>0</v>
      </c>
      <c r="F929" s="19" t="b">
        <f t="shared" si="75"/>
        <v>0</v>
      </c>
      <c r="G929" s="19">
        <f t="shared" si="74"/>
        <v>2.4499999999999999E-3</v>
      </c>
    </row>
    <row r="930" spans="1:7" x14ac:dyDescent="0.25">
      <c r="A930" s="28">
        <v>42180</v>
      </c>
      <c r="B930" s="29">
        <v>2.98</v>
      </c>
      <c r="C930" s="19">
        <f t="shared" si="71"/>
        <v>6</v>
      </c>
      <c r="D930" s="19">
        <f t="shared" si="72"/>
        <v>2015</v>
      </c>
      <c r="E930" s="19">
        <f t="shared" si="73"/>
        <v>1</v>
      </c>
      <c r="F930" s="19" t="str">
        <f t="shared" si="75"/>
        <v>20156</v>
      </c>
      <c r="G930" s="19">
        <f t="shared" si="74"/>
        <v>2.4833333333333335E-3</v>
      </c>
    </row>
    <row r="931" spans="1:7" x14ac:dyDescent="0.25">
      <c r="A931" s="28">
        <v>42187</v>
      </c>
      <c r="B931" s="29">
        <v>3</v>
      </c>
      <c r="C931" s="19">
        <f t="shared" si="71"/>
        <v>7</v>
      </c>
      <c r="D931" s="19">
        <f t="shared" si="72"/>
        <v>2015</v>
      </c>
      <c r="E931" s="19">
        <f t="shared" si="73"/>
        <v>0</v>
      </c>
      <c r="F931" s="19" t="b">
        <f t="shared" si="75"/>
        <v>0</v>
      </c>
      <c r="G931" s="19">
        <f t="shared" si="74"/>
        <v>2.5000000000000001E-3</v>
      </c>
    </row>
    <row r="932" spans="1:7" x14ac:dyDescent="0.25">
      <c r="A932" s="28">
        <v>42194</v>
      </c>
      <c r="B932" s="29">
        <v>2.96</v>
      </c>
      <c r="C932" s="19">
        <f t="shared" si="71"/>
        <v>7</v>
      </c>
      <c r="D932" s="19">
        <f t="shared" si="72"/>
        <v>2015</v>
      </c>
      <c r="E932" s="19">
        <f t="shared" si="73"/>
        <v>0</v>
      </c>
      <c r="F932" s="19" t="b">
        <f t="shared" si="75"/>
        <v>0</v>
      </c>
      <c r="G932" s="19">
        <f t="shared" si="74"/>
        <v>2.4666666666666669E-3</v>
      </c>
    </row>
    <row r="933" spans="1:7" x14ac:dyDescent="0.25">
      <c r="A933" s="28">
        <v>42201</v>
      </c>
      <c r="B933" s="29">
        <v>2.96</v>
      </c>
      <c r="C933" s="19">
        <f t="shared" si="71"/>
        <v>7</v>
      </c>
      <c r="D933" s="19">
        <f t="shared" si="72"/>
        <v>2015</v>
      </c>
      <c r="E933" s="19">
        <f t="shared" si="73"/>
        <v>0</v>
      </c>
      <c r="F933" s="19" t="b">
        <f t="shared" si="75"/>
        <v>0</v>
      </c>
      <c r="G933" s="19">
        <f t="shared" si="74"/>
        <v>2.4666666666666669E-3</v>
      </c>
    </row>
    <row r="934" spans="1:7" x14ac:dyDescent="0.25">
      <c r="A934" s="28">
        <v>42208</v>
      </c>
      <c r="B934" s="29">
        <v>3.01</v>
      </c>
      <c r="C934" s="19">
        <f t="shared" si="71"/>
        <v>7</v>
      </c>
      <c r="D934" s="19">
        <f t="shared" si="72"/>
        <v>2015</v>
      </c>
      <c r="E934" s="19">
        <f t="shared" si="73"/>
        <v>0</v>
      </c>
      <c r="F934" s="19" t="b">
        <f t="shared" si="75"/>
        <v>0</v>
      </c>
      <c r="G934" s="19">
        <f t="shared" si="74"/>
        <v>2.5083333333333333E-3</v>
      </c>
    </row>
    <row r="935" spans="1:7" x14ac:dyDescent="0.25">
      <c r="A935" s="28">
        <v>42215</v>
      </c>
      <c r="B935" s="29">
        <v>3.01</v>
      </c>
      <c r="C935" s="19">
        <f t="shared" si="71"/>
        <v>7</v>
      </c>
      <c r="D935" s="19">
        <f t="shared" si="72"/>
        <v>2015</v>
      </c>
      <c r="E935" s="19">
        <f t="shared" si="73"/>
        <v>1</v>
      </c>
      <c r="F935" s="19" t="str">
        <f t="shared" si="75"/>
        <v>20157</v>
      </c>
      <c r="G935" s="19">
        <f t="shared" si="74"/>
        <v>2.5083333333333333E-3</v>
      </c>
    </row>
    <row r="936" spans="1:7" x14ac:dyDescent="0.25">
      <c r="A936" s="28">
        <v>42222</v>
      </c>
      <c r="B936" s="29">
        <v>3.02</v>
      </c>
      <c r="C936" s="19">
        <f t="shared" si="71"/>
        <v>8</v>
      </c>
      <c r="D936" s="19">
        <f t="shared" si="72"/>
        <v>2015</v>
      </c>
      <c r="E936" s="19">
        <f t="shared" si="73"/>
        <v>0</v>
      </c>
      <c r="F936" s="19" t="b">
        <f t="shared" si="75"/>
        <v>0</v>
      </c>
      <c r="G936" s="19">
        <f t="shared" si="74"/>
        <v>2.5166666666666666E-3</v>
      </c>
    </row>
    <row r="937" spans="1:7" x14ac:dyDescent="0.25">
      <c r="A937" s="28">
        <v>42229</v>
      </c>
      <c r="B937" s="29">
        <v>3.01</v>
      </c>
      <c r="C937" s="19">
        <f t="shared" si="71"/>
        <v>8</v>
      </c>
      <c r="D937" s="19">
        <f t="shared" si="72"/>
        <v>2015</v>
      </c>
      <c r="E937" s="19">
        <f t="shared" si="73"/>
        <v>0</v>
      </c>
      <c r="F937" s="19" t="b">
        <f t="shared" si="75"/>
        <v>0</v>
      </c>
      <c r="G937" s="19">
        <f t="shared" si="74"/>
        <v>2.5083333333333333E-3</v>
      </c>
    </row>
    <row r="938" spans="1:7" x14ac:dyDescent="0.25">
      <c r="A938" s="28">
        <v>42236</v>
      </c>
      <c r="B938" s="29">
        <v>3.02</v>
      </c>
      <c r="C938" s="19">
        <f t="shared" si="71"/>
        <v>8</v>
      </c>
      <c r="D938" s="19">
        <f t="shared" si="72"/>
        <v>2015</v>
      </c>
      <c r="E938" s="19">
        <f t="shared" si="73"/>
        <v>0</v>
      </c>
      <c r="F938" s="19" t="b">
        <f t="shared" si="75"/>
        <v>0</v>
      </c>
      <c r="G938" s="19">
        <f t="shared" si="74"/>
        <v>2.5166666666666666E-3</v>
      </c>
    </row>
    <row r="939" spans="1:7" x14ac:dyDescent="0.25">
      <c r="A939" s="28">
        <v>42243</v>
      </c>
      <c r="B939" s="29">
        <v>3.12</v>
      </c>
      <c r="C939" s="19">
        <f t="shared" si="71"/>
        <v>8</v>
      </c>
      <c r="D939" s="19">
        <f t="shared" si="72"/>
        <v>2015</v>
      </c>
      <c r="E939" s="19">
        <f t="shared" si="73"/>
        <v>1</v>
      </c>
      <c r="F939" s="19" t="str">
        <f t="shared" si="75"/>
        <v>20158</v>
      </c>
      <c r="G939" s="19">
        <f t="shared" si="74"/>
        <v>2.6000000000000003E-3</v>
      </c>
    </row>
    <row r="940" spans="1:7" x14ac:dyDescent="0.25">
      <c r="A940" s="28">
        <v>42250</v>
      </c>
      <c r="B940" s="29">
        <v>3.09</v>
      </c>
      <c r="C940" s="19">
        <f t="shared" si="71"/>
        <v>9</v>
      </c>
      <c r="D940" s="19">
        <f t="shared" si="72"/>
        <v>2015</v>
      </c>
      <c r="E940" s="19">
        <f t="shared" si="73"/>
        <v>0</v>
      </c>
      <c r="F940" s="19" t="b">
        <f t="shared" si="75"/>
        <v>0</v>
      </c>
      <c r="G940" s="19">
        <f t="shared" si="74"/>
        <v>2.5749999999999996E-3</v>
      </c>
    </row>
    <row r="941" spans="1:7" x14ac:dyDescent="0.25">
      <c r="A941" s="28">
        <v>42257</v>
      </c>
      <c r="B941" s="29">
        <v>3.11</v>
      </c>
      <c r="C941" s="19">
        <f t="shared" si="71"/>
        <v>9</v>
      </c>
      <c r="D941" s="19">
        <f t="shared" si="72"/>
        <v>2015</v>
      </c>
      <c r="E941" s="19">
        <f t="shared" si="73"/>
        <v>0</v>
      </c>
      <c r="F941" s="19" t="b">
        <f t="shared" si="75"/>
        <v>0</v>
      </c>
      <c r="G941" s="19">
        <f t="shared" si="74"/>
        <v>2.5916666666666666E-3</v>
      </c>
    </row>
    <row r="942" spans="1:7" x14ac:dyDescent="0.25">
      <c r="A942" s="28">
        <v>42264</v>
      </c>
      <c r="B942" s="29">
        <v>3.18</v>
      </c>
      <c r="C942" s="19">
        <f t="shared" si="71"/>
        <v>9</v>
      </c>
      <c r="D942" s="19">
        <f t="shared" si="72"/>
        <v>2015</v>
      </c>
      <c r="E942" s="19">
        <f t="shared" si="73"/>
        <v>0</v>
      </c>
      <c r="F942" s="19" t="b">
        <f t="shared" si="75"/>
        <v>0</v>
      </c>
      <c r="G942" s="19">
        <f t="shared" si="74"/>
        <v>2.65E-3</v>
      </c>
    </row>
    <row r="943" spans="1:7" x14ac:dyDescent="0.25">
      <c r="A943" s="28">
        <v>42271</v>
      </c>
      <c r="B943" s="29">
        <v>3.02</v>
      </c>
      <c r="C943" s="19">
        <f t="shared" si="71"/>
        <v>9</v>
      </c>
      <c r="D943" s="19">
        <f t="shared" si="72"/>
        <v>2015</v>
      </c>
      <c r="E943" s="19">
        <f t="shared" si="73"/>
        <v>1</v>
      </c>
      <c r="F943" s="19" t="str">
        <f t="shared" si="75"/>
        <v>20159</v>
      </c>
      <c r="G943" s="19">
        <f t="shared" si="74"/>
        <v>2.5166666666666666E-3</v>
      </c>
    </row>
    <row r="944" spans="1:7" x14ac:dyDescent="0.25">
      <c r="A944" s="28">
        <v>42278</v>
      </c>
      <c r="B944" s="29">
        <v>3.02</v>
      </c>
      <c r="C944" s="19">
        <f t="shared" si="71"/>
        <v>10</v>
      </c>
      <c r="D944" s="19">
        <f t="shared" si="72"/>
        <v>2015</v>
      </c>
      <c r="E944" s="19">
        <f t="shared" si="73"/>
        <v>0</v>
      </c>
      <c r="F944" s="19" t="b">
        <f t="shared" si="75"/>
        <v>0</v>
      </c>
      <c r="G944" s="19">
        <f t="shared" si="74"/>
        <v>2.5166666666666666E-3</v>
      </c>
    </row>
    <row r="945" spans="1:7" x14ac:dyDescent="0.25">
      <c r="A945" s="28">
        <v>42285</v>
      </c>
      <c r="B945" s="29">
        <v>2.98</v>
      </c>
      <c r="C945" s="19">
        <f t="shared" si="71"/>
        <v>10</v>
      </c>
      <c r="D945" s="19">
        <f t="shared" si="72"/>
        <v>2015</v>
      </c>
      <c r="E945" s="19">
        <f t="shared" si="73"/>
        <v>0</v>
      </c>
      <c r="F945" s="19" t="b">
        <f t="shared" si="75"/>
        <v>0</v>
      </c>
      <c r="G945" s="19">
        <f t="shared" si="74"/>
        <v>2.4833333333333335E-3</v>
      </c>
    </row>
    <row r="946" spans="1:7" x14ac:dyDescent="0.25">
      <c r="A946" s="28">
        <v>42292</v>
      </c>
      <c r="B946" s="29">
        <v>3</v>
      </c>
      <c r="C946" s="19">
        <f t="shared" si="71"/>
        <v>10</v>
      </c>
      <c r="D946" s="19">
        <f t="shared" si="72"/>
        <v>2015</v>
      </c>
      <c r="E946" s="19">
        <f t="shared" si="73"/>
        <v>0</v>
      </c>
      <c r="F946" s="19" t="b">
        <f t="shared" si="75"/>
        <v>0</v>
      </c>
      <c r="G946" s="19">
        <f t="shared" si="74"/>
        <v>2.5000000000000001E-3</v>
      </c>
    </row>
    <row r="947" spans="1:7" x14ac:dyDescent="0.25">
      <c r="A947" s="28">
        <v>42299</v>
      </c>
      <c r="B947" s="29">
        <v>3.04</v>
      </c>
      <c r="C947" s="19">
        <f t="shared" si="71"/>
        <v>10</v>
      </c>
      <c r="D947" s="19">
        <f t="shared" si="72"/>
        <v>2015</v>
      </c>
      <c r="E947" s="19">
        <f t="shared" si="73"/>
        <v>0</v>
      </c>
      <c r="F947" s="19" t="b">
        <f t="shared" si="75"/>
        <v>0</v>
      </c>
      <c r="G947" s="19">
        <f t="shared" si="74"/>
        <v>2.5333333333333332E-3</v>
      </c>
    </row>
    <row r="948" spans="1:7" x14ac:dyDescent="0.25">
      <c r="A948" s="28">
        <v>42306</v>
      </c>
      <c r="B948" s="29">
        <v>3.05</v>
      </c>
      <c r="C948" s="19">
        <f t="shared" si="71"/>
        <v>10</v>
      </c>
      <c r="D948" s="19">
        <f t="shared" si="72"/>
        <v>2015</v>
      </c>
      <c r="E948" s="19">
        <f t="shared" si="73"/>
        <v>1</v>
      </c>
      <c r="F948" s="19" t="str">
        <f t="shared" si="75"/>
        <v>201510</v>
      </c>
      <c r="G948" s="19">
        <f t="shared" si="74"/>
        <v>2.5416666666666665E-3</v>
      </c>
    </row>
    <row r="949" spans="1:7" x14ac:dyDescent="0.25">
      <c r="A949" s="28">
        <v>42313</v>
      </c>
      <c r="B949" s="29">
        <v>3.03</v>
      </c>
      <c r="C949" s="19">
        <f t="shared" si="71"/>
        <v>11</v>
      </c>
      <c r="D949" s="19">
        <f t="shared" si="72"/>
        <v>2015</v>
      </c>
      <c r="E949" s="19">
        <f t="shared" si="73"/>
        <v>0</v>
      </c>
      <c r="F949" s="19" t="b">
        <f t="shared" si="75"/>
        <v>0</v>
      </c>
      <c r="G949" s="19">
        <f t="shared" si="74"/>
        <v>2.5249999999999999E-3</v>
      </c>
    </row>
    <row r="950" spans="1:7" x14ac:dyDescent="0.25">
      <c r="A950" s="28">
        <v>42320</v>
      </c>
      <c r="B950" s="29">
        <v>3</v>
      </c>
      <c r="C950" s="19">
        <f t="shared" si="71"/>
        <v>11</v>
      </c>
      <c r="D950" s="19">
        <f t="shared" si="72"/>
        <v>2015</v>
      </c>
      <c r="E950" s="19">
        <f t="shared" si="73"/>
        <v>0</v>
      </c>
      <c r="F950" s="19" t="b">
        <f t="shared" si="75"/>
        <v>0</v>
      </c>
      <c r="G950" s="19">
        <f t="shared" si="74"/>
        <v>2.5000000000000001E-3</v>
      </c>
    </row>
    <row r="951" spans="1:7" x14ac:dyDescent="0.25">
      <c r="A951" s="28">
        <v>42327</v>
      </c>
      <c r="B951" s="29">
        <v>3</v>
      </c>
      <c r="C951" s="19">
        <f t="shared" si="71"/>
        <v>11</v>
      </c>
      <c r="D951" s="19">
        <f t="shared" si="72"/>
        <v>2015</v>
      </c>
      <c r="E951" s="19">
        <f t="shared" si="73"/>
        <v>0</v>
      </c>
      <c r="F951" s="19" t="b">
        <f t="shared" si="75"/>
        <v>0</v>
      </c>
      <c r="G951" s="19">
        <f t="shared" si="74"/>
        <v>2.5000000000000001E-3</v>
      </c>
    </row>
    <row r="952" spans="1:7" x14ac:dyDescent="0.25">
      <c r="A952" s="28">
        <v>42334</v>
      </c>
      <c r="B952" s="29">
        <v>3.03</v>
      </c>
      <c r="C952" s="19">
        <f t="shared" si="71"/>
        <v>11</v>
      </c>
      <c r="D952" s="19">
        <f t="shared" si="72"/>
        <v>2015</v>
      </c>
      <c r="E952" s="19">
        <f t="shared" si="73"/>
        <v>1</v>
      </c>
      <c r="F952" s="19" t="str">
        <f t="shared" si="75"/>
        <v>201511</v>
      </c>
      <c r="G952" s="19">
        <f t="shared" si="74"/>
        <v>2.5249999999999999E-3</v>
      </c>
    </row>
    <row r="953" spans="1:7" x14ac:dyDescent="0.25">
      <c r="A953" s="28">
        <v>42341</v>
      </c>
      <c r="B953" s="29">
        <v>3.11</v>
      </c>
      <c r="C953" s="19">
        <f t="shared" si="71"/>
        <v>12</v>
      </c>
      <c r="D953" s="19">
        <f t="shared" si="72"/>
        <v>2015</v>
      </c>
      <c r="E953" s="19">
        <f t="shared" si="73"/>
        <v>0</v>
      </c>
      <c r="F953" s="19" t="b">
        <f t="shared" si="75"/>
        <v>0</v>
      </c>
      <c r="G953" s="19">
        <f t="shared" si="74"/>
        <v>2.5916666666666666E-3</v>
      </c>
    </row>
    <row r="954" spans="1:7" x14ac:dyDescent="0.25">
      <c r="A954" s="28">
        <v>42348</v>
      </c>
      <c r="B954" s="29">
        <v>3.2</v>
      </c>
      <c r="C954" s="19">
        <f t="shared" si="71"/>
        <v>12</v>
      </c>
      <c r="D954" s="19">
        <f t="shared" si="72"/>
        <v>2015</v>
      </c>
      <c r="E954" s="19">
        <f t="shared" si="73"/>
        <v>0</v>
      </c>
      <c r="F954" s="19" t="b">
        <f t="shared" si="75"/>
        <v>0</v>
      </c>
      <c r="G954" s="19">
        <f t="shared" si="74"/>
        <v>2.6666666666666666E-3</v>
      </c>
    </row>
    <row r="955" spans="1:7" x14ac:dyDescent="0.25">
      <c r="A955" s="28">
        <v>42355</v>
      </c>
      <c r="B955" s="29">
        <v>3.2</v>
      </c>
      <c r="C955" s="19">
        <f t="shared" si="71"/>
        <v>12</v>
      </c>
      <c r="D955" s="19">
        <f t="shared" si="72"/>
        <v>2015</v>
      </c>
      <c r="E955" s="19">
        <f t="shared" si="73"/>
        <v>0</v>
      </c>
      <c r="F955" s="19" t="b">
        <f t="shared" si="75"/>
        <v>0</v>
      </c>
      <c r="G955" s="19">
        <f t="shared" si="74"/>
        <v>2.6666666666666666E-3</v>
      </c>
    </row>
    <row r="956" spans="1:7" x14ac:dyDescent="0.25">
      <c r="A956" s="28">
        <v>42362</v>
      </c>
      <c r="B956" s="29">
        <v>3.15</v>
      </c>
      <c r="C956" s="19">
        <f t="shared" si="71"/>
        <v>12</v>
      </c>
      <c r="D956" s="19">
        <f t="shared" si="72"/>
        <v>2015</v>
      </c>
      <c r="E956" s="19">
        <f t="shared" si="73"/>
        <v>0</v>
      </c>
      <c r="F956" s="19" t="b">
        <f t="shared" si="75"/>
        <v>0</v>
      </c>
      <c r="G956" s="19">
        <f t="shared" si="74"/>
        <v>2.6250000000000002E-3</v>
      </c>
    </row>
    <row r="957" spans="1:7" x14ac:dyDescent="0.25">
      <c r="A957" s="28">
        <v>42369</v>
      </c>
      <c r="B957" s="29">
        <v>3.05</v>
      </c>
      <c r="C957" s="19">
        <f t="shared" si="71"/>
        <v>12</v>
      </c>
      <c r="D957" s="19">
        <f t="shared" si="72"/>
        <v>2015</v>
      </c>
      <c r="E957" s="19">
        <f t="shared" si="73"/>
        <v>1</v>
      </c>
      <c r="F957" s="19" t="str">
        <f t="shared" si="75"/>
        <v>201512</v>
      </c>
      <c r="G957" s="19">
        <f t="shared" si="74"/>
        <v>2.5416666666666665E-3</v>
      </c>
    </row>
    <row r="958" spans="1:7" x14ac:dyDescent="0.25">
      <c r="A958" s="28">
        <v>42376</v>
      </c>
      <c r="B958" s="29">
        <v>3.05</v>
      </c>
      <c r="C958" s="19">
        <f t="shared" si="71"/>
        <v>1</v>
      </c>
      <c r="D958" s="19">
        <f t="shared" si="72"/>
        <v>2016</v>
      </c>
      <c r="E958" s="19">
        <f t="shared" si="73"/>
        <v>0</v>
      </c>
      <c r="F958" s="19" t="b">
        <f t="shared" si="75"/>
        <v>0</v>
      </c>
      <c r="G958" s="19">
        <f t="shared" si="74"/>
        <v>2.5416666666666665E-3</v>
      </c>
    </row>
    <row r="959" spans="1:7" x14ac:dyDescent="0.25">
      <c r="A959" s="28">
        <v>42383</v>
      </c>
      <c r="B959" s="29">
        <v>3.05</v>
      </c>
      <c r="C959" s="19">
        <f t="shared" si="71"/>
        <v>1</v>
      </c>
      <c r="D959" s="19">
        <f t="shared" si="72"/>
        <v>2016</v>
      </c>
      <c r="E959" s="19">
        <f t="shared" si="73"/>
        <v>0</v>
      </c>
      <c r="F959" s="19" t="b">
        <f t="shared" si="75"/>
        <v>0</v>
      </c>
      <c r="G959" s="19">
        <f t="shared" si="74"/>
        <v>2.5416666666666665E-3</v>
      </c>
    </row>
    <row r="960" spans="1:7" x14ac:dyDescent="0.25">
      <c r="A960" s="28">
        <v>42390</v>
      </c>
      <c r="B960" s="29">
        <v>3.09</v>
      </c>
      <c r="C960" s="19">
        <f t="shared" si="71"/>
        <v>1</v>
      </c>
      <c r="D960" s="19">
        <f t="shared" si="72"/>
        <v>2016</v>
      </c>
      <c r="E960" s="19">
        <f t="shared" si="73"/>
        <v>0</v>
      </c>
      <c r="F960" s="19" t="b">
        <f t="shared" si="75"/>
        <v>0</v>
      </c>
      <c r="G960" s="19">
        <f t="shared" si="74"/>
        <v>2.5749999999999996E-3</v>
      </c>
    </row>
    <row r="961" spans="1:7" x14ac:dyDescent="0.25">
      <c r="A961" s="28">
        <v>42397</v>
      </c>
      <c r="B961" s="29">
        <v>3.14</v>
      </c>
      <c r="C961" s="19">
        <f t="shared" si="71"/>
        <v>1</v>
      </c>
      <c r="D961" s="19">
        <f t="shared" si="72"/>
        <v>2016</v>
      </c>
      <c r="E961" s="19">
        <f t="shared" si="73"/>
        <v>1</v>
      </c>
      <c r="F961" s="19" t="str">
        <f t="shared" si="75"/>
        <v>20161</v>
      </c>
      <c r="G961" s="19">
        <f t="shared" si="74"/>
        <v>2.6166666666666669E-3</v>
      </c>
    </row>
    <row r="962" spans="1:7" x14ac:dyDescent="0.25">
      <c r="A962" s="28">
        <v>42404</v>
      </c>
      <c r="B962" s="29">
        <v>3.16</v>
      </c>
      <c r="C962" s="19">
        <f t="shared" si="71"/>
        <v>2</v>
      </c>
      <c r="D962" s="19">
        <f t="shared" si="72"/>
        <v>2016</v>
      </c>
      <c r="E962" s="19">
        <f t="shared" si="73"/>
        <v>0</v>
      </c>
      <c r="F962" s="19" t="b">
        <f t="shared" si="75"/>
        <v>0</v>
      </c>
      <c r="G962" s="19">
        <f t="shared" si="74"/>
        <v>2.6333333333333334E-3</v>
      </c>
    </row>
    <row r="963" spans="1:7" x14ac:dyDescent="0.25">
      <c r="A963" s="28">
        <v>42411</v>
      </c>
      <c r="B963" s="29">
        <v>3.2</v>
      </c>
      <c r="C963" s="19">
        <f t="shared" si="71"/>
        <v>2</v>
      </c>
      <c r="D963" s="19">
        <f t="shared" si="72"/>
        <v>2016</v>
      </c>
      <c r="E963" s="19">
        <f t="shared" si="73"/>
        <v>0</v>
      </c>
      <c r="F963" s="19" t="b">
        <f t="shared" si="75"/>
        <v>0</v>
      </c>
      <c r="G963" s="19">
        <f t="shared" si="74"/>
        <v>2.6666666666666666E-3</v>
      </c>
    </row>
    <row r="964" spans="1:7" x14ac:dyDescent="0.25">
      <c r="A964" s="28">
        <v>42418</v>
      </c>
      <c r="B964" s="29">
        <v>3.23</v>
      </c>
      <c r="C964" s="19">
        <f t="shared" si="71"/>
        <v>2</v>
      </c>
      <c r="D964" s="19">
        <f t="shared" si="72"/>
        <v>2016</v>
      </c>
      <c r="E964" s="19">
        <f t="shared" si="73"/>
        <v>0</v>
      </c>
      <c r="F964" s="19" t="b">
        <f t="shared" si="75"/>
        <v>0</v>
      </c>
      <c r="G964" s="19">
        <f t="shared" si="74"/>
        <v>2.6916666666666669E-3</v>
      </c>
    </row>
    <row r="965" spans="1:7" x14ac:dyDescent="0.25">
      <c r="A965" s="28">
        <v>42425</v>
      </c>
      <c r="B965" s="29">
        <v>3.85</v>
      </c>
      <c r="C965" s="19">
        <f t="shared" si="71"/>
        <v>2</v>
      </c>
      <c r="D965" s="19">
        <f t="shared" si="72"/>
        <v>2016</v>
      </c>
      <c r="E965" s="19">
        <f t="shared" si="73"/>
        <v>1</v>
      </c>
      <c r="F965" s="19" t="str">
        <f t="shared" si="75"/>
        <v>20162</v>
      </c>
      <c r="G965" s="19">
        <f t="shared" si="74"/>
        <v>3.2083333333333334E-3</v>
      </c>
    </row>
    <row r="966" spans="1:7" x14ac:dyDescent="0.25">
      <c r="A966" s="28">
        <v>42432</v>
      </c>
      <c r="B966" s="29">
        <v>3.88</v>
      </c>
      <c r="C966" s="19">
        <f t="shared" si="71"/>
        <v>3</v>
      </c>
      <c r="D966" s="19">
        <f t="shared" si="72"/>
        <v>2016</v>
      </c>
      <c r="E966" s="19">
        <f t="shared" si="73"/>
        <v>0</v>
      </c>
      <c r="F966" s="19" t="b">
        <f t="shared" si="75"/>
        <v>0</v>
      </c>
      <c r="G966" s="19">
        <f t="shared" si="74"/>
        <v>3.2333333333333333E-3</v>
      </c>
    </row>
    <row r="967" spans="1:7" x14ac:dyDescent="0.25">
      <c r="A967" s="28">
        <v>42439</v>
      </c>
      <c r="B967" s="29">
        <v>3.78</v>
      </c>
      <c r="C967" s="19">
        <f t="shared" si="71"/>
        <v>3</v>
      </c>
      <c r="D967" s="19">
        <f t="shared" si="72"/>
        <v>2016</v>
      </c>
      <c r="E967" s="19">
        <f t="shared" si="73"/>
        <v>0</v>
      </c>
      <c r="F967" s="19" t="b">
        <f t="shared" si="75"/>
        <v>0</v>
      </c>
      <c r="G967" s="19">
        <f t="shared" si="74"/>
        <v>3.15E-3</v>
      </c>
    </row>
    <row r="968" spans="1:7" x14ac:dyDescent="0.25">
      <c r="A968" s="28">
        <v>42446</v>
      </c>
      <c r="B968" s="29">
        <v>3.8</v>
      </c>
      <c r="C968" s="19">
        <f t="shared" si="71"/>
        <v>3</v>
      </c>
      <c r="D968" s="19">
        <f t="shared" si="72"/>
        <v>2016</v>
      </c>
      <c r="E968" s="19">
        <f t="shared" si="73"/>
        <v>0</v>
      </c>
      <c r="F968" s="19" t="b">
        <f t="shared" si="75"/>
        <v>0</v>
      </c>
      <c r="G968" s="19">
        <f t="shared" si="74"/>
        <v>3.1666666666666666E-3</v>
      </c>
    </row>
    <row r="969" spans="1:7" x14ac:dyDescent="0.25">
      <c r="A969" s="28">
        <v>42452</v>
      </c>
      <c r="B969" s="29">
        <v>3.78</v>
      </c>
      <c r="C969" s="19">
        <f t="shared" si="71"/>
        <v>3</v>
      </c>
      <c r="D969" s="19">
        <f t="shared" si="72"/>
        <v>2016</v>
      </c>
      <c r="E969" s="19">
        <f t="shared" si="73"/>
        <v>0</v>
      </c>
      <c r="F969" s="19" t="b">
        <f t="shared" si="75"/>
        <v>0</v>
      </c>
      <c r="G969" s="19">
        <f t="shared" si="74"/>
        <v>3.15E-3</v>
      </c>
    </row>
    <row r="970" spans="1:7" x14ac:dyDescent="0.25">
      <c r="A970" s="28">
        <v>42460</v>
      </c>
      <c r="B970" s="29">
        <v>3.76</v>
      </c>
      <c r="C970" s="19">
        <f t="shared" si="71"/>
        <v>3</v>
      </c>
      <c r="D970" s="19">
        <f t="shared" si="72"/>
        <v>2016</v>
      </c>
      <c r="E970" s="19">
        <f t="shared" si="73"/>
        <v>1</v>
      </c>
      <c r="F970" s="19" t="str">
        <f t="shared" si="75"/>
        <v>20163</v>
      </c>
      <c r="G970" s="19">
        <f t="shared" si="74"/>
        <v>3.133333333333333E-3</v>
      </c>
    </row>
    <row r="971" spans="1:7" x14ac:dyDescent="0.25">
      <c r="A971" s="28">
        <v>42467</v>
      </c>
      <c r="B971" s="29">
        <v>3.73</v>
      </c>
      <c r="C971" s="19">
        <f t="shared" si="71"/>
        <v>4</v>
      </c>
      <c r="D971" s="19">
        <f t="shared" si="72"/>
        <v>2016</v>
      </c>
      <c r="E971" s="19">
        <f t="shared" si="73"/>
        <v>0</v>
      </c>
      <c r="F971" s="19" t="b">
        <f t="shared" si="75"/>
        <v>0</v>
      </c>
      <c r="G971" s="19">
        <f t="shared" si="74"/>
        <v>3.1083333333333332E-3</v>
      </c>
    </row>
    <row r="972" spans="1:7" x14ac:dyDescent="0.25">
      <c r="A972" s="28">
        <v>42474</v>
      </c>
      <c r="B972" s="29">
        <v>3.74</v>
      </c>
      <c r="C972" s="19">
        <f t="shared" si="71"/>
        <v>4</v>
      </c>
      <c r="D972" s="19">
        <f t="shared" si="72"/>
        <v>2016</v>
      </c>
      <c r="E972" s="19">
        <f t="shared" si="73"/>
        <v>0</v>
      </c>
      <c r="F972" s="19" t="b">
        <f t="shared" si="75"/>
        <v>0</v>
      </c>
      <c r="G972" s="19">
        <f t="shared" si="74"/>
        <v>3.1166666666666669E-3</v>
      </c>
    </row>
    <row r="973" spans="1:7" x14ac:dyDescent="0.25">
      <c r="A973" s="28">
        <v>42481</v>
      </c>
      <c r="B973" s="29">
        <v>3.74</v>
      </c>
      <c r="C973" s="19">
        <f t="shared" si="71"/>
        <v>4</v>
      </c>
      <c r="D973" s="19">
        <f t="shared" si="72"/>
        <v>2016</v>
      </c>
      <c r="E973" s="19">
        <f t="shared" si="73"/>
        <v>0</v>
      </c>
      <c r="F973" s="19" t="b">
        <f t="shared" si="75"/>
        <v>0</v>
      </c>
      <c r="G973" s="19">
        <f t="shared" si="74"/>
        <v>3.1166666666666669E-3</v>
      </c>
    </row>
    <row r="974" spans="1:7" x14ac:dyDescent="0.25">
      <c r="A974" s="28">
        <v>42488</v>
      </c>
      <c r="B974" s="29">
        <v>3.76</v>
      </c>
      <c r="C974" s="19">
        <f t="shared" si="71"/>
        <v>4</v>
      </c>
      <c r="D974" s="19">
        <f t="shared" si="72"/>
        <v>2016</v>
      </c>
      <c r="E974" s="19">
        <f t="shared" si="73"/>
        <v>1</v>
      </c>
      <c r="F974" s="19" t="str">
        <f t="shared" si="75"/>
        <v>20164</v>
      </c>
      <c r="G974" s="19">
        <f t="shared" si="74"/>
        <v>3.133333333333333E-3</v>
      </c>
    </row>
    <row r="975" spans="1:7" x14ac:dyDescent="0.25">
      <c r="A975" s="28">
        <v>42495</v>
      </c>
      <c r="B975" s="29">
        <v>3.77</v>
      </c>
      <c r="C975" s="19">
        <f t="shared" si="71"/>
        <v>5</v>
      </c>
      <c r="D975" s="19">
        <f t="shared" si="72"/>
        <v>2016</v>
      </c>
      <c r="E975" s="19">
        <f t="shared" si="73"/>
        <v>0</v>
      </c>
      <c r="F975" s="19" t="b">
        <f t="shared" si="75"/>
        <v>0</v>
      </c>
      <c r="G975" s="19">
        <f t="shared" si="74"/>
        <v>3.1416666666666663E-3</v>
      </c>
    </row>
    <row r="976" spans="1:7" x14ac:dyDescent="0.25">
      <c r="A976" s="28">
        <v>42502</v>
      </c>
      <c r="B976" s="29">
        <v>3.77</v>
      </c>
      <c r="C976" s="19">
        <f t="shared" si="71"/>
        <v>5</v>
      </c>
      <c r="D976" s="19">
        <f t="shared" si="72"/>
        <v>2016</v>
      </c>
      <c r="E976" s="19">
        <f t="shared" si="73"/>
        <v>0</v>
      </c>
      <c r="F976" s="19" t="b">
        <f t="shared" si="75"/>
        <v>0</v>
      </c>
      <c r="G976" s="19">
        <f t="shared" si="74"/>
        <v>3.1416666666666663E-3</v>
      </c>
    </row>
    <row r="977" spans="1:7" x14ac:dyDescent="0.25">
      <c r="A977" s="28">
        <v>42509</v>
      </c>
      <c r="B977" s="29">
        <v>3.81</v>
      </c>
      <c r="C977" s="19">
        <f t="shared" si="71"/>
        <v>5</v>
      </c>
      <c r="D977" s="19">
        <f t="shared" si="72"/>
        <v>2016</v>
      </c>
      <c r="E977" s="19">
        <f t="shared" si="73"/>
        <v>0</v>
      </c>
      <c r="F977" s="19" t="b">
        <f t="shared" si="75"/>
        <v>0</v>
      </c>
      <c r="G977" s="19">
        <f t="shared" si="74"/>
        <v>3.1750000000000003E-3</v>
      </c>
    </row>
    <row r="978" spans="1:7" x14ac:dyDescent="0.25">
      <c r="A978" s="28">
        <v>42516</v>
      </c>
      <c r="B978" s="29">
        <v>3.9</v>
      </c>
      <c r="C978" s="19">
        <f t="shared" si="71"/>
        <v>5</v>
      </c>
      <c r="D978" s="19">
        <f t="shared" si="72"/>
        <v>2016</v>
      </c>
      <c r="E978" s="19">
        <f t="shared" si="73"/>
        <v>1</v>
      </c>
      <c r="F978" s="19" t="str">
        <f t="shared" si="75"/>
        <v>20165</v>
      </c>
      <c r="G978" s="19">
        <f t="shared" si="74"/>
        <v>3.2499999999999999E-3</v>
      </c>
    </row>
    <row r="979" spans="1:7" x14ac:dyDescent="0.25">
      <c r="A979" s="28">
        <v>42523</v>
      </c>
      <c r="B979" s="29">
        <v>3.8</v>
      </c>
      <c r="C979" s="19">
        <f t="shared" si="71"/>
        <v>6</v>
      </c>
      <c r="D979" s="19">
        <f t="shared" si="72"/>
        <v>2016</v>
      </c>
      <c r="E979" s="19">
        <f t="shared" si="73"/>
        <v>0</v>
      </c>
      <c r="F979" s="19" t="b">
        <f t="shared" si="75"/>
        <v>0</v>
      </c>
      <c r="G979" s="19">
        <f t="shared" si="74"/>
        <v>3.1666666666666666E-3</v>
      </c>
    </row>
    <row r="980" spans="1:7" x14ac:dyDescent="0.25">
      <c r="A980" s="28">
        <v>42530</v>
      </c>
      <c r="B980" s="29">
        <v>3.78</v>
      </c>
      <c r="C980" s="19">
        <f t="shared" ref="C980:C1043" si="76">MONTH(A980)</f>
        <v>6</v>
      </c>
      <c r="D980" s="19">
        <f t="shared" ref="D980:D1043" si="77">YEAR(A980)</f>
        <v>2016</v>
      </c>
      <c r="E980" s="19">
        <f t="shared" ref="E980:E1043" si="78">IF(C980=C981,0,1)</f>
        <v>0</v>
      </c>
      <c r="F980" s="19" t="b">
        <f t="shared" si="75"/>
        <v>0</v>
      </c>
      <c r="G980" s="19">
        <f t="shared" ref="G980:G1043" si="79">B980/100/12</f>
        <v>3.15E-3</v>
      </c>
    </row>
    <row r="981" spans="1:7" x14ac:dyDescent="0.25">
      <c r="A981" s="28">
        <v>42537</v>
      </c>
      <c r="B981" s="29">
        <v>3.83</v>
      </c>
      <c r="C981" s="19">
        <f t="shared" si="76"/>
        <v>6</v>
      </c>
      <c r="D981" s="19">
        <f t="shared" si="77"/>
        <v>2016</v>
      </c>
      <c r="E981" s="19">
        <f t="shared" si="78"/>
        <v>0</v>
      </c>
      <c r="F981" s="19" t="b">
        <f t="shared" si="75"/>
        <v>0</v>
      </c>
      <c r="G981" s="19">
        <f t="shared" si="79"/>
        <v>3.1916666666666669E-3</v>
      </c>
    </row>
    <row r="982" spans="1:7" x14ac:dyDescent="0.25">
      <c r="A982" s="28">
        <v>42544</v>
      </c>
      <c r="B982" s="29">
        <v>3.76</v>
      </c>
      <c r="C982" s="19">
        <f t="shared" si="76"/>
        <v>6</v>
      </c>
      <c r="D982" s="19">
        <f t="shared" si="77"/>
        <v>2016</v>
      </c>
      <c r="E982" s="19">
        <f t="shared" si="78"/>
        <v>0</v>
      </c>
      <c r="F982" s="19" t="b">
        <f t="shared" si="75"/>
        <v>0</v>
      </c>
      <c r="G982" s="19">
        <f t="shared" si="79"/>
        <v>3.133333333333333E-3</v>
      </c>
    </row>
    <row r="983" spans="1:7" x14ac:dyDescent="0.25">
      <c r="A983" s="28">
        <v>42551</v>
      </c>
      <c r="B983" s="29">
        <v>3.86</v>
      </c>
      <c r="C983" s="19">
        <f t="shared" si="76"/>
        <v>6</v>
      </c>
      <c r="D983" s="19">
        <f t="shared" si="77"/>
        <v>2016</v>
      </c>
      <c r="E983" s="19">
        <f t="shared" si="78"/>
        <v>1</v>
      </c>
      <c r="F983" s="19" t="str">
        <f t="shared" ref="F983:F1046" si="80">IF(E983=1,D983&amp;C983)</f>
        <v>20166</v>
      </c>
      <c r="G983" s="19">
        <f t="shared" si="79"/>
        <v>3.2166666666666663E-3</v>
      </c>
    </row>
    <row r="984" spans="1:7" x14ac:dyDescent="0.25">
      <c r="A984" s="28">
        <v>42558</v>
      </c>
      <c r="B984" s="29">
        <v>4.2300000000000004</v>
      </c>
      <c r="C984" s="19">
        <f t="shared" si="76"/>
        <v>7</v>
      </c>
      <c r="D984" s="19">
        <f t="shared" si="77"/>
        <v>2016</v>
      </c>
      <c r="E984" s="19">
        <f t="shared" si="78"/>
        <v>0</v>
      </c>
      <c r="F984" s="19" t="b">
        <f t="shared" si="80"/>
        <v>0</v>
      </c>
      <c r="G984" s="19">
        <f t="shared" si="79"/>
        <v>3.5250000000000004E-3</v>
      </c>
    </row>
    <row r="985" spans="1:7" x14ac:dyDescent="0.25">
      <c r="A985" s="28">
        <v>42565</v>
      </c>
      <c r="B985" s="29">
        <v>4.1900000000000004</v>
      </c>
      <c r="C985" s="19">
        <f t="shared" si="76"/>
        <v>7</v>
      </c>
      <c r="D985" s="19">
        <f t="shared" si="77"/>
        <v>2016</v>
      </c>
      <c r="E985" s="19">
        <f t="shared" si="78"/>
        <v>0</v>
      </c>
      <c r="F985" s="19" t="b">
        <f t="shared" si="80"/>
        <v>0</v>
      </c>
      <c r="G985" s="19">
        <f t="shared" si="79"/>
        <v>3.4916666666666672E-3</v>
      </c>
    </row>
    <row r="986" spans="1:7" x14ac:dyDescent="0.25">
      <c r="A986" s="28">
        <v>42572</v>
      </c>
      <c r="B986" s="29">
        <v>4.21</v>
      </c>
      <c r="C986" s="19">
        <f t="shared" si="76"/>
        <v>7</v>
      </c>
      <c r="D986" s="19">
        <f t="shared" si="77"/>
        <v>2016</v>
      </c>
      <c r="E986" s="19">
        <f t="shared" si="78"/>
        <v>0</v>
      </c>
      <c r="F986" s="19" t="b">
        <f t="shared" si="80"/>
        <v>0</v>
      </c>
      <c r="G986" s="19">
        <f t="shared" si="79"/>
        <v>3.5083333333333334E-3</v>
      </c>
    </row>
    <row r="987" spans="1:7" x14ac:dyDescent="0.25">
      <c r="A987" s="28">
        <v>42579</v>
      </c>
      <c r="B987" s="29">
        <v>4.21</v>
      </c>
      <c r="C987" s="19">
        <f t="shared" si="76"/>
        <v>7</v>
      </c>
      <c r="D987" s="19">
        <f t="shared" si="77"/>
        <v>2016</v>
      </c>
      <c r="E987" s="19">
        <f t="shared" si="78"/>
        <v>1</v>
      </c>
      <c r="F987" s="19" t="str">
        <f t="shared" si="80"/>
        <v>20167</v>
      </c>
      <c r="G987" s="19">
        <f t="shared" si="79"/>
        <v>3.5083333333333334E-3</v>
      </c>
    </row>
    <row r="988" spans="1:7" x14ac:dyDescent="0.25">
      <c r="A988" s="28">
        <v>42586</v>
      </c>
      <c r="B988" s="29">
        <v>4.22</v>
      </c>
      <c r="C988" s="19">
        <f t="shared" si="76"/>
        <v>8</v>
      </c>
      <c r="D988" s="19">
        <f t="shared" si="77"/>
        <v>2016</v>
      </c>
      <c r="E988" s="19">
        <f t="shared" si="78"/>
        <v>0</v>
      </c>
      <c r="F988" s="19" t="b">
        <f t="shared" si="80"/>
        <v>0</v>
      </c>
      <c r="G988" s="19">
        <f t="shared" si="79"/>
        <v>3.5166666666666662E-3</v>
      </c>
    </row>
    <row r="989" spans="1:7" x14ac:dyDescent="0.25">
      <c r="A989" s="28">
        <v>42593</v>
      </c>
      <c r="B989" s="29">
        <v>4.22</v>
      </c>
      <c r="C989" s="19">
        <f t="shared" si="76"/>
        <v>8</v>
      </c>
      <c r="D989" s="19">
        <f t="shared" si="77"/>
        <v>2016</v>
      </c>
      <c r="E989" s="19">
        <f t="shared" si="78"/>
        <v>0</v>
      </c>
      <c r="F989" s="19" t="b">
        <f t="shared" si="80"/>
        <v>0</v>
      </c>
      <c r="G989" s="19">
        <f t="shared" si="79"/>
        <v>3.5166666666666662E-3</v>
      </c>
    </row>
    <row r="990" spans="1:7" x14ac:dyDescent="0.25">
      <c r="A990" s="28">
        <v>42600</v>
      </c>
      <c r="B990" s="29">
        <v>4.2699999999999996</v>
      </c>
      <c r="C990" s="19">
        <f t="shared" si="76"/>
        <v>8</v>
      </c>
      <c r="D990" s="19">
        <f t="shared" si="77"/>
        <v>2016</v>
      </c>
      <c r="E990" s="19">
        <f t="shared" si="78"/>
        <v>0</v>
      </c>
      <c r="F990" s="19" t="b">
        <f t="shared" si="80"/>
        <v>0</v>
      </c>
      <c r="G990" s="19">
        <f t="shared" si="79"/>
        <v>3.5583333333333331E-3</v>
      </c>
    </row>
    <row r="991" spans="1:7" x14ac:dyDescent="0.25">
      <c r="A991" s="28">
        <v>42607</v>
      </c>
      <c r="B991" s="29">
        <v>4.2300000000000004</v>
      </c>
      <c r="C991" s="19">
        <f t="shared" si="76"/>
        <v>8</v>
      </c>
      <c r="D991" s="19">
        <f t="shared" si="77"/>
        <v>2016</v>
      </c>
      <c r="E991" s="19">
        <f t="shared" si="78"/>
        <v>1</v>
      </c>
      <c r="F991" s="19" t="str">
        <f t="shared" si="80"/>
        <v>20168</v>
      </c>
      <c r="G991" s="19">
        <f t="shared" si="79"/>
        <v>3.5250000000000004E-3</v>
      </c>
    </row>
    <row r="992" spans="1:7" x14ac:dyDescent="0.25">
      <c r="A992" s="28">
        <v>42614</v>
      </c>
      <c r="B992" s="29">
        <v>4.29</v>
      </c>
      <c r="C992" s="19">
        <f t="shared" si="76"/>
        <v>9</v>
      </c>
      <c r="D992" s="19">
        <f t="shared" si="77"/>
        <v>2016</v>
      </c>
      <c r="E992" s="19">
        <f t="shared" si="78"/>
        <v>0</v>
      </c>
      <c r="F992" s="19" t="b">
        <f t="shared" si="80"/>
        <v>0</v>
      </c>
      <c r="G992" s="19">
        <f t="shared" si="79"/>
        <v>3.5750000000000001E-3</v>
      </c>
    </row>
    <row r="993" spans="1:7" x14ac:dyDescent="0.25">
      <c r="A993" s="28">
        <v>42621</v>
      </c>
      <c r="B993" s="29">
        <v>4.2300000000000004</v>
      </c>
      <c r="C993" s="19">
        <f t="shared" si="76"/>
        <v>9</v>
      </c>
      <c r="D993" s="19">
        <f t="shared" si="77"/>
        <v>2016</v>
      </c>
      <c r="E993" s="19">
        <f t="shared" si="78"/>
        <v>0</v>
      </c>
      <c r="F993" s="19" t="b">
        <f t="shared" si="80"/>
        <v>0</v>
      </c>
      <c r="G993" s="19">
        <f t="shared" si="79"/>
        <v>3.5250000000000004E-3</v>
      </c>
    </row>
    <row r="994" spans="1:7" x14ac:dyDescent="0.25">
      <c r="A994" s="28">
        <v>42628</v>
      </c>
      <c r="B994" s="29">
        <v>4.22</v>
      </c>
      <c r="C994" s="19">
        <f t="shared" si="76"/>
        <v>9</v>
      </c>
      <c r="D994" s="19">
        <f t="shared" si="77"/>
        <v>2016</v>
      </c>
      <c r="E994" s="19">
        <f t="shared" si="78"/>
        <v>0</v>
      </c>
      <c r="F994" s="19" t="b">
        <f t="shared" si="80"/>
        <v>0</v>
      </c>
      <c r="G994" s="19">
        <f t="shared" si="79"/>
        <v>3.5166666666666662E-3</v>
      </c>
    </row>
    <row r="995" spans="1:7" x14ac:dyDescent="0.25">
      <c r="A995" s="28">
        <v>42635</v>
      </c>
      <c r="B995" s="29">
        <v>4.2699999999999996</v>
      </c>
      <c r="C995" s="19">
        <f t="shared" si="76"/>
        <v>9</v>
      </c>
      <c r="D995" s="19">
        <f t="shared" si="77"/>
        <v>2016</v>
      </c>
      <c r="E995" s="19">
        <f t="shared" si="78"/>
        <v>0</v>
      </c>
      <c r="F995" s="19" t="b">
        <f t="shared" si="80"/>
        <v>0</v>
      </c>
      <c r="G995" s="19">
        <f t="shared" si="79"/>
        <v>3.5583333333333331E-3</v>
      </c>
    </row>
    <row r="996" spans="1:7" x14ac:dyDescent="0.25">
      <c r="A996" s="28">
        <v>42642</v>
      </c>
      <c r="B996" s="29">
        <v>4.41</v>
      </c>
      <c r="C996" s="19">
        <f t="shared" si="76"/>
        <v>9</v>
      </c>
      <c r="D996" s="19">
        <f t="shared" si="77"/>
        <v>2016</v>
      </c>
      <c r="E996" s="19">
        <f t="shared" si="78"/>
        <v>1</v>
      </c>
      <c r="F996" s="19" t="str">
        <f t="shared" si="80"/>
        <v>20169</v>
      </c>
      <c r="G996" s="19">
        <f t="shared" si="79"/>
        <v>3.6749999999999999E-3</v>
      </c>
    </row>
    <row r="997" spans="1:7" x14ac:dyDescent="0.25">
      <c r="A997" s="28">
        <v>42649</v>
      </c>
      <c r="B997" s="29">
        <v>4.7</v>
      </c>
      <c r="C997" s="19">
        <f t="shared" si="76"/>
        <v>10</v>
      </c>
      <c r="D997" s="19">
        <f t="shared" si="77"/>
        <v>2016</v>
      </c>
      <c r="E997" s="19">
        <f t="shared" si="78"/>
        <v>0</v>
      </c>
      <c r="F997" s="19" t="b">
        <f t="shared" si="80"/>
        <v>0</v>
      </c>
      <c r="G997" s="19">
        <f t="shared" si="79"/>
        <v>3.9166666666666664E-3</v>
      </c>
    </row>
    <row r="998" spans="1:7" x14ac:dyDescent="0.25">
      <c r="A998" s="28">
        <v>42656</v>
      </c>
      <c r="B998" s="29">
        <v>4.7</v>
      </c>
      <c r="C998" s="19">
        <f t="shared" si="76"/>
        <v>10</v>
      </c>
      <c r="D998" s="19">
        <f t="shared" si="77"/>
        <v>2016</v>
      </c>
      <c r="E998" s="19">
        <f t="shared" si="78"/>
        <v>0</v>
      </c>
      <c r="F998" s="19" t="b">
        <f t="shared" si="80"/>
        <v>0</v>
      </c>
      <c r="G998" s="19">
        <f t="shared" si="79"/>
        <v>3.9166666666666664E-3</v>
      </c>
    </row>
    <row r="999" spans="1:7" x14ac:dyDescent="0.25">
      <c r="A999" s="28">
        <v>42663</v>
      </c>
      <c r="B999" s="29">
        <v>4.67</v>
      </c>
      <c r="C999" s="19">
        <f t="shared" si="76"/>
        <v>10</v>
      </c>
      <c r="D999" s="19">
        <f t="shared" si="77"/>
        <v>2016</v>
      </c>
      <c r="E999" s="19">
        <f t="shared" si="78"/>
        <v>0</v>
      </c>
      <c r="F999" s="19" t="b">
        <f t="shared" si="80"/>
        <v>0</v>
      </c>
      <c r="G999" s="19">
        <f t="shared" si="79"/>
        <v>3.8916666666666665E-3</v>
      </c>
    </row>
    <row r="1000" spans="1:7" x14ac:dyDescent="0.25">
      <c r="A1000" s="28">
        <v>42670</v>
      </c>
      <c r="B1000" s="29">
        <v>4.68</v>
      </c>
      <c r="C1000" s="19">
        <f t="shared" si="76"/>
        <v>10</v>
      </c>
      <c r="D1000" s="19">
        <f t="shared" si="77"/>
        <v>2016</v>
      </c>
      <c r="E1000" s="19">
        <f t="shared" si="78"/>
        <v>1</v>
      </c>
      <c r="F1000" s="19" t="str">
        <f t="shared" si="80"/>
        <v>201610</v>
      </c>
      <c r="G1000" s="19">
        <f t="shared" si="79"/>
        <v>3.8999999999999994E-3</v>
      </c>
    </row>
    <row r="1001" spans="1:7" x14ac:dyDescent="0.25">
      <c r="A1001" s="28">
        <v>42677</v>
      </c>
      <c r="B1001" s="29">
        <v>4.75</v>
      </c>
      <c r="C1001" s="19">
        <f t="shared" si="76"/>
        <v>11</v>
      </c>
      <c r="D1001" s="19">
        <f t="shared" si="77"/>
        <v>2016</v>
      </c>
      <c r="E1001" s="19">
        <f t="shared" si="78"/>
        <v>0</v>
      </c>
      <c r="F1001" s="19" t="b">
        <f t="shared" si="80"/>
        <v>0</v>
      </c>
      <c r="G1001" s="19">
        <f t="shared" si="79"/>
        <v>3.9583333333333337E-3</v>
      </c>
    </row>
    <row r="1002" spans="1:7" x14ac:dyDescent="0.25">
      <c r="A1002" s="28">
        <v>42684</v>
      </c>
      <c r="B1002" s="29">
        <v>4.8099999999999996</v>
      </c>
      <c r="C1002" s="19">
        <f t="shared" si="76"/>
        <v>11</v>
      </c>
      <c r="D1002" s="19">
        <f t="shared" si="77"/>
        <v>2016</v>
      </c>
      <c r="E1002" s="19">
        <f t="shared" si="78"/>
        <v>0</v>
      </c>
      <c r="F1002" s="19" t="b">
        <f t="shared" si="80"/>
        <v>0</v>
      </c>
      <c r="G1002" s="19">
        <f t="shared" si="79"/>
        <v>4.0083333333333334E-3</v>
      </c>
    </row>
    <row r="1003" spans="1:7" x14ac:dyDescent="0.25">
      <c r="A1003" s="28">
        <v>42691</v>
      </c>
      <c r="B1003" s="29">
        <v>5.56</v>
      </c>
      <c r="C1003" s="19">
        <f t="shared" si="76"/>
        <v>11</v>
      </c>
      <c r="D1003" s="19">
        <f t="shared" si="77"/>
        <v>2016</v>
      </c>
      <c r="E1003" s="19">
        <f t="shared" si="78"/>
        <v>0</v>
      </c>
      <c r="F1003" s="19" t="b">
        <f t="shared" si="80"/>
        <v>0</v>
      </c>
      <c r="G1003" s="19">
        <f t="shared" si="79"/>
        <v>4.6333333333333331E-3</v>
      </c>
    </row>
    <row r="1004" spans="1:7" x14ac:dyDescent="0.25">
      <c r="A1004" s="28">
        <v>42698</v>
      </c>
      <c r="B1004" s="29">
        <v>5.48</v>
      </c>
      <c r="C1004" s="19">
        <f t="shared" si="76"/>
        <v>11</v>
      </c>
      <c r="D1004" s="19">
        <f t="shared" si="77"/>
        <v>2016</v>
      </c>
      <c r="E1004" s="19">
        <f t="shared" si="78"/>
        <v>1</v>
      </c>
      <c r="F1004" s="19" t="str">
        <f t="shared" si="80"/>
        <v>201611</v>
      </c>
      <c r="G1004" s="19">
        <f t="shared" si="79"/>
        <v>4.5666666666666668E-3</v>
      </c>
    </row>
    <row r="1005" spans="1:7" x14ac:dyDescent="0.25">
      <c r="A1005" s="28">
        <v>42705</v>
      </c>
      <c r="B1005" s="29">
        <v>5.62</v>
      </c>
      <c r="C1005" s="19">
        <f t="shared" si="76"/>
        <v>12</v>
      </c>
      <c r="D1005" s="19">
        <f t="shared" si="77"/>
        <v>2016</v>
      </c>
      <c r="E1005" s="19">
        <f t="shared" si="78"/>
        <v>0</v>
      </c>
      <c r="F1005" s="19" t="b">
        <f t="shared" si="80"/>
        <v>0</v>
      </c>
      <c r="G1005" s="19">
        <f t="shared" si="79"/>
        <v>4.6833333333333336E-3</v>
      </c>
    </row>
    <row r="1006" spans="1:7" x14ac:dyDescent="0.25">
      <c r="A1006" s="28">
        <v>42712</v>
      </c>
      <c r="B1006" s="29">
        <v>5.59</v>
      </c>
      <c r="C1006" s="19">
        <f t="shared" si="76"/>
        <v>12</v>
      </c>
      <c r="D1006" s="19">
        <f t="shared" si="77"/>
        <v>2016</v>
      </c>
      <c r="E1006" s="19">
        <f t="shared" si="78"/>
        <v>0</v>
      </c>
      <c r="F1006" s="19" t="b">
        <f t="shared" si="80"/>
        <v>0</v>
      </c>
      <c r="G1006" s="19">
        <f t="shared" si="79"/>
        <v>4.6583333333333329E-3</v>
      </c>
    </row>
    <row r="1007" spans="1:7" x14ac:dyDescent="0.25">
      <c r="A1007" s="28">
        <v>42719</v>
      </c>
      <c r="B1007" s="29">
        <v>5.51</v>
      </c>
      <c r="C1007" s="19">
        <f t="shared" si="76"/>
        <v>12</v>
      </c>
      <c r="D1007" s="19">
        <f t="shared" si="77"/>
        <v>2016</v>
      </c>
      <c r="E1007" s="19">
        <f t="shared" si="78"/>
        <v>0</v>
      </c>
      <c r="F1007" s="19" t="b">
        <f t="shared" si="80"/>
        <v>0</v>
      </c>
      <c r="G1007" s="19">
        <f t="shared" si="79"/>
        <v>4.5916666666666666E-3</v>
      </c>
    </row>
    <row r="1008" spans="1:7" x14ac:dyDescent="0.25">
      <c r="A1008" s="28">
        <v>42726</v>
      </c>
      <c r="B1008" s="29">
        <v>5.65</v>
      </c>
      <c r="C1008" s="19">
        <f t="shared" si="76"/>
        <v>12</v>
      </c>
      <c r="D1008" s="19">
        <f t="shared" si="77"/>
        <v>2016</v>
      </c>
      <c r="E1008" s="19">
        <f t="shared" si="78"/>
        <v>0</v>
      </c>
      <c r="F1008" s="19" t="b">
        <f t="shared" si="80"/>
        <v>0</v>
      </c>
      <c r="G1008" s="19">
        <f t="shared" si="79"/>
        <v>4.7083333333333335E-3</v>
      </c>
    </row>
    <row r="1009" spans="1:7" x14ac:dyDescent="0.25">
      <c r="A1009" s="28">
        <v>42733</v>
      </c>
      <c r="B1009" s="29">
        <v>5.69</v>
      </c>
      <c r="C1009" s="19">
        <f t="shared" si="76"/>
        <v>12</v>
      </c>
      <c r="D1009" s="19">
        <f t="shared" si="77"/>
        <v>2016</v>
      </c>
      <c r="E1009" s="19">
        <f t="shared" si="78"/>
        <v>1</v>
      </c>
      <c r="F1009" s="19" t="str">
        <f t="shared" si="80"/>
        <v>201612</v>
      </c>
      <c r="G1009" s="19">
        <f t="shared" si="79"/>
        <v>4.7416666666666675E-3</v>
      </c>
    </row>
    <row r="1010" spans="1:7" x14ac:dyDescent="0.25">
      <c r="A1010" s="28">
        <v>42740</v>
      </c>
      <c r="B1010" s="29">
        <v>5.82</v>
      </c>
      <c r="C1010" s="19">
        <f t="shared" si="76"/>
        <v>1</v>
      </c>
      <c r="D1010" s="19">
        <f t="shared" si="77"/>
        <v>2017</v>
      </c>
      <c r="E1010" s="19">
        <f t="shared" si="78"/>
        <v>0</v>
      </c>
      <c r="F1010" s="19" t="b">
        <f t="shared" si="80"/>
        <v>0</v>
      </c>
      <c r="G1010" s="19">
        <f t="shared" si="79"/>
        <v>4.8500000000000001E-3</v>
      </c>
    </row>
    <row r="1011" spans="1:7" x14ac:dyDescent="0.25">
      <c r="A1011" s="28">
        <v>42747</v>
      </c>
      <c r="B1011" s="29">
        <v>5.87</v>
      </c>
      <c r="C1011" s="19">
        <f t="shared" si="76"/>
        <v>1</v>
      </c>
      <c r="D1011" s="19">
        <f t="shared" si="77"/>
        <v>2017</v>
      </c>
      <c r="E1011" s="19">
        <f t="shared" si="78"/>
        <v>0</v>
      </c>
      <c r="F1011" s="19" t="b">
        <f t="shared" si="80"/>
        <v>0</v>
      </c>
      <c r="G1011" s="19">
        <f t="shared" si="79"/>
        <v>4.8916666666666666E-3</v>
      </c>
    </row>
    <row r="1012" spans="1:7" x14ac:dyDescent="0.25">
      <c r="A1012" s="28">
        <v>42754</v>
      </c>
      <c r="B1012" s="29">
        <v>5.86</v>
      </c>
      <c r="C1012" s="19">
        <f t="shared" si="76"/>
        <v>1</v>
      </c>
      <c r="D1012" s="19">
        <f t="shared" si="77"/>
        <v>2017</v>
      </c>
      <c r="E1012" s="19">
        <f t="shared" si="78"/>
        <v>0</v>
      </c>
      <c r="F1012" s="19" t="b">
        <f t="shared" si="80"/>
        <v>0</v>
      </c>
      <c r="G1012" s="19">
        <f t="shared" si="79"/>
        <v>4.8833333333333341E-3</v>
      </c>
    </row>
    <row r="1013" spans="1:7" x14ac:dyDescent="0.25">
      <c r="A1013" s="28">
        <v>42761</v>
      </c>
      <c r="B1013" s="29">
        <v>5.77</v>
      </c>
      <c r="C1013" s="19">
        <f t="shared" si="76"/>
        <v>1</v>
      </c>
      <c r="D1013" s="19">
        <f t="shared" si="77"/>
        <v>2017</v>
      </c>
      <c r="E1013" s="19">
        <f t="shared" si="78"/>
        <v>1</v>
      </c>
      <c r="F1013" s="19" t="str">
        <f t="shared" si="80"/>
        <v>20171</v>
      </c>
      <c r="G1013" s="19">
        <f t="shared" si="79"/>
        <v>4.8083333333333329E-3</v>
      </c>
    </row>
    <row r="1014" spans="1:7" x14ac:dyDescent="0.25">
      <c r="A1014" s="28">
        <v>42768</v>
      </c>
      <c r="B1014" s="29">
        <v>5.88</v>
      </c>
      <c r="C1014" s="19">
        <f t="shared" si="76"/>
        <v>2</v>
      </c>
      <c r="D1014" s="19">
        <f t="shared" si="77"/>
        <v>2017</v>
      </c>
      <c r="E1014" s="19">
        <f t="shared" si="78"/>
        <v>0</v>
      </c>
      <c r="F1014" s="19" t="b">
        <f t="shared" si="80"/>
        <v>0</v>
      </c>
      <c r="G1014" s="19">
        <f t="shared" si="79"/>
        <v>4.8999999999999998E-3</v>
      </c>
    </row>
    <row r="1015" spans="1:7" x14ac:dyDescent="0.25">
      <c r="A1015" s="28">
        <v>42775</v>
      </c>
      <c r="B1015" s="29">
        <v>5.9</v>
      </c>
      <c r="C1015" s="19">
        <f t="shared" si="76"/>
        <v>2</v>
      </c>
      <c r="D1015" s="19">
        <f t="shared" si="77"/>
        <v>2017</v>
      </c>
      <c r="E1015" s="19">
        <f t="shared" si="78"/>
        <v>0</v>
      </c>
      <c r="F1015" s="19" t="b">
        <f t="shared" si="80"/>
        <v>0</v>
      </c>
      <c r="G1015" s="19">
        <f t="shared" si="79"/>
        <v>4.9166666666666673E-3</v>
      </c>
    </row>
    <row r="1016" spans="1:7" x14ac:dyDescent="0.25">
      <c r="A1016" s="28">
        <v>42782</v>
      </c>
      <c r="B1016" s="29">
        <v>6.21</v>
      </c>
      <c r="C1016" s="19">
        <f t="shared" si="76"/>
        <v>2</v>
      </c>
      <c r="D1016" s="19">
        <f t="shared" si="77"/>
        <v>2017</v>
      </c>
      <c r="E1016" s="19">
        <f t="shared" si="78"/>
        <v>0</v>
      </c>
      <c r="F1016" s="19" t="b">
        <f t="shared" si="80"/>
        <v>0</v>
      </c>
      <c r="G1016" s="19">
        <f t="shared" si="79"/>
        <v>5.1749999999999999E-3</v>
      </c>
    </row>
    <row r="1017" spans="1:7" x14ac:dyDescent="0.25">
      <c r="A1017" s="28">
        <v>42789</v>
      </c>
      <c r="B1017" s="29">
        <v>6.24</v>
      </c>
      <c r="C1017" s="19">
        <f t="shared" si="76"/>
        <v>2</v>
      </c>
      <c r="D1017" s="19">
        <f t="shared" si="77"/>
        <v>2017</v>
      </c>
      <c r="E1017" s="19">
        <f t="shared" si="78"/>
        <v>1</v>
      </c>
      <c r="F1017" s="19" t="str">
        <f t="shared" si="80"/>
        <v>20172</v>
      </c>
      <c r="G1017" s="19">
        <f t="shared" si="79"/>
        <v>5.2000000000000006E-3</v>
      </c>
    </row>
    <row r="1018" spans="1:7" x14ac:dyDescent="0.25">
      <c r="A1018" s="28">
        <v>42796</v>
      </c>
      <c r="B1018" s="29">
        <v>6.25</v>
      </c>
      <c r="C1018" s="19">
        <f t="shared" si="76"/>
        <v>3</v>
      </c>
      <c r="D1018" s="19">
        <f t="shared" si="77"/>
        <v>2017</v>
      </c>
      <c r="E1018" s="19">
        <f t="shared" si="78"/>
        <v>0</v>
      </c>
      <c r="F1018" s="19" t="b">
        <f t="shared" si="80"/>
        <v>0</v>
      </c>
      <c r="G1018" s="19">
        <f t="shared" si="79"/>
        <v>5.208333333333333E-3</v>
      </c>
    </row>
    <row r="1019" spans="1:7" x14ac:dyDescent="0.25">
      <c r="A1019" s="28">
        <v>42803</v>
      </c>
      <c r="B1019" s="29">
        <v>6.29</v>
      </c>
      <c r="C1019" s="19">
        <f t="shared" si="76"/>
        <v>3</v>
      </c>
      <c r="D1019" s="19">
        <f t="shared" si="77"/>
        <v>2017</v>
      </c>
      <c r="E1019" s="19">
        <f t="shared" si="78"/>
        <v>0</v>
      </c>
      <c r="F1019" s="19" t="b">
        <f t="shared" si="80"/>
        <v>0</v>
      </c>
      <c r="G1019" s="19">
        <f t="shared" si="79"/>
        <v>5.2416666666666662E-3</v>
      </c>
    </row>
    <row r="1020" spans="1:7" x14ac:dyDescent="0.25">
      <c r="A1020" s="28">
        <v>42810</v>
      </c>
      <c r="B1020" s="29">
        <v>6.3</v>
      </c>
      <c r="C1020" s="19">
        <f t="shared" si="76"/>
        <v>3</v>
      </c>
      <c r="D1020" s="19">
        <f t="shared" si="77"/>
        <v>2017</v>
      </c>
      <c r="E1020" s="19">
        <f t="shared" si="78"/>
        <v>0</v>
      </c>
      <c r="F1020" s="19" t="b">
        <f t="shared" si="80"/>
        <v>0</v>
      </c>
      <c r="G1020" s="19">
        <f t="shared" si="79"/>
        <v>5.2500000000000003E-3</v>
      </c>
    </row>
    <row r="1021" spans="1:7" x14ac:dyDescent="0.25">
      <c r="A1021" s="28">
        <v>42817</v>
      </c>
      <c r="B1021" s="29">
        <v>6.32</v>
      </c>
      <c r="C1021" s="19">
        <f t="shared" si="76"/>
        <v>3</v>
      </c>
      <c r="D1021" s="19">
        <f t="shared" si="77"/>
        <v>2017</v>
      </c>
      <c r="E1021" s="19">
        <f t="shared" si="78"/>
        <v>0</v>
      </c>
      <c r="F1021" s="19" t="b">
        <f t="shared" si="80"/>
        <v>0</v>
      </c>
      <c r="G1021" s="19">
        <f t="shared" si="79"/>
        <v>5.2666666666666669E-3</v>
      </c>
    </row>
    <row r="1022" spans="1:7" x14ac:dyDescent="0.25">
      <c r="A1022" s="28">
        <v>42824</v>
      </c>
      <c r="B1022" s="29">
        <v>6.43</v>
      </c>
      <c r="C1022" s="19">
        <f t="shared" si="76"/>
        <v>3</v>
      </c>
      <c r="D1022" s="19">
        <f t="shared" si="77"/>
        <v>2017</v>
      </c>
      <c r="E1022" s="19">
        <f t="shared" si="78"/>
        <v>1</v>
      </c>
      <c r="F1022" s="19" t="str">
        <f t="shared" si="80"/>
        <v>20173</v>
      </c>
      <c r="G1022" s="19">
        <f t="shared" si="79"/>
        <v>5.358333333333333E-3</v>
      </c>
    </row>
    <row r="1023" spans="1:7" x14ac:dyDescent="0.25">
      <c r="A1023" s="28">
        <v>42831</v>
      </c>
      <c r="B1023" s="29">
        <v>6.48</v>
      </c>
      <c r="C1023" s="19">
        <f t="shared" si="76"/>
        <v>4</v>
      </c>
      <c r="D1023" s="19">
        <f t="shared" si="77"/>
        <v>2017</v>
      </c>
      <c r="E1023" s="19">
        <f t="shared" si="78"/>
        <v>0</v>
      </c>
      <c r="F1023" s="19" t="b">
        <f t="shared" si="80"/>
        <v>0</v>
      </c>
      <c r="G1023" s="19">
        <f t="shared" si="79"/>
        <v>5.4000000000000012E-3</v>
      </c>
    </row>
    <row r="1024" spans="1:7" x14ac:dyDescent="0.25">
      <c r="A1024" s="28">
        <v>42837</v>
      </c>
      <c r="B1024" s="29">
        <v>6.54</v>
      </c>
      <c r="C1024" s="19">
        <f t="shared" si="76"/>
        <v>4</v>
      </c>
      <c r="D1024" s="19">
        <f t="shared" si="77"/>
        <v>2017</v>
      </c>
      <c r="E1024" s="19">
        <f t="shared" si="78"/>
        <v>0</v>
      </c>
      <c r="F1024" s="19" t="b">
        <f t="shared" si="80"/>
        <v>0</v>
      </c>
      <c r="G1024" s="19">
        <f t="shared" si="79"/>
        <v>5.45E-3</v>
      </c>
    </row>
    <row r="1025" spans="1:7" x14ac:dyDescent="0.25">
      <c r="A1025" s="28">
        <v>42845</v>
      </c>
      <c r="B1025" s="29">
        <v>6.47</v>
      </c>
      <c r="C1025" s="19">
        <f t="shared" si="76"/>
        <v>4</v>
      </c>
      <c r="D1025" s="19">
        <f t="shared" si="77"/>
        <v>2017</v>
      </c>
      <c r="E1025" s="19">
        <f t="shared" si="78"/>
        <v>0</v>
      </c>
      <c r="F1025" s="19" t="b">
        <f t="shared" si="80"/>
        <v>0</v>
      </c>
      <c r="G1025" s="19">
        <f t="shared" si="79"/>
        <v>5.3916666666666661E-3</v>
      </c>
    </row>
    <row r="1026" spans="1:7" x14ac:dyDescent="0.25">
      <c r="A1026" s="28">
        <v>42852</v>
      </c>
      <c r="B1026" s="29">
        <v>6.5</v>
      </c>
      <c r="C1026" s="19">
        <f t="shared" si="76"/>
        <v>4</v>
      </c>
      <c r="D1026" s="19">
        <f t="shared" si="77"/>
        <v>2017</v>
      </c>
      <c r="E1026" s="19">
        <f t="shared" si="78"/>
        <v>1</v>
      </c>
      <c r="F1026" s="19" t="str">
        <f t="shared" si="80"/>
        <v>20174</v>
      </c>
      <c r="G1026" s="19">
        <f t="shared" si="79"/>
        <v>5.4166666666666669E-3</v>
      </c>
    </row>
    <row r="1027" spans="1:7" x14ac:dyDescent="0.25">
      <c r="A1027" s="28">
        <v>42859</v>
      </c>
      <c r="B1027" s="29">
        <v>6.5</v>
      </c>
      <c r="C1027" s="19">
        <f t="shared" si="76"/>
        <v>5</v>
      </c>
      <c r="D1027" s="19">
        <f t="shared" si="77"/>
        <v>2017</v>
      </c>
      <c r="E1027" s="19">
        <f t="shared" si="78"/>
        <v>0</v>
      </c>
      <c r="F1027" s="19" t="b">
        <f t="shared" si="80"/>
        <v>0</v>
      </c>
      <c r="G1027" s="19">
        <f t="shared" si="79"/>
        <v>5.4166666666666669E-3</v>
      </c>
    </row>
    <row r="1028" spans="1:7" x14ac:dyDescent="0.25">
      <c r="A1028" s="28">
        <v>42866</v>
      </c>
      <c r="B1028" s="29">
        <v>6.49</v>
      </c>
      <c r="C1028" s="19">
        <f t="shared" si="76"/>
        <v>5</v>
      </c>
      <c r="D1028" s="19">
        <f t="shared" si="77"/>
        <v>2017</v>
      </c>
      <c r="E1028" s="19">
        <f t="shared" si="78"/>
        <v>0</v>
      </c>
      <c r="F1028" s="19" t="b">
        <f t="shared" si="80"/>
        <v>0</v>
      </c>
      <c r="G1028" s="19">
        <f t="shared" si="79"/>
        <v>5.4083333333333336E-3</v>
      </c>
    </row>
    <row r="1029" spans="1:7" x14ac:dyDescent="0.25">
      <c r="A1029" s="28">
        <v>42873</v>
      </c>
      <c r="B1029" s="29">
        <v>6.53</v>
      </c>
      <c r="C1029" s="19">
        <f t="shared" si="76"/>
        <v>5</v>
      </c>
      <c r="D1029" s="19">
        <f t="shared" si="77"/>
        <v>2017</v>
      </c>
      <c r="E1029" s="19">
        <f t="shared" si="78"/>
        <v>0</v>
      </c>
      <c r="F1029" s="19" t="b">
        <f t="shared" si="80"/>
        <v>0</v>
      </c>
      <c r="G1029" s="19">
        <f t="shared" si="79"/>
        <v>5.4416666666666667E-3</v>
      </c>
    </row>
    <row r="1030" spans="1:7" x14ac:dyDescent="0.25">
      <c r="A1030" s="28">
        <v>42880</v>
      </c>
      <c r="B1030" s="29">
        <v>6.71</v>
      </c>
      <c r="C1030" s="19">
        <f t="shared" si="76"/>
        <v>5</v>
      </c>
      <c r="D1030" s="19">
        <f t="shared" si="77"/>
        <v>2017</v>
      </c>
      <c r="E1030" s="19">
        <f t="shared" si="78"/>
        <v>1</v>
      </c>
      <c r="F1030" s="19" t="str">
        <f t="shared" si="80"/>
        <v>20175</v>
      </c>
      <c r="G1030" s="19">
        <f t="shared" si="79"/>
        <v>5.5916666666666658E-3</v>
      </c>
    </row>
    <row r="1031" spans="1:7" x14ac:dyDescent="0.25">
      <c r="A1031" s="28">
        <v>42887</v>
      </c>
      <c r="B1031" s="29">
        <v>6.72</v>
      </c>
      <c r="C1031" s="19">
        <f t="shared" si="76"/>
        <v>6</v>
      </c>
      <c r="D1031" s="19">
        <f t="shared" si="77"/>
        <v>2017</v>
      </c>
      <c r="E1031" s="19">
        <f t="shared" si="78"/>
        <v>0</v>
      </c>
      <c r="F1031" s="19" t="b">
        <f t="shared" si="80"/>
        <v>0</v>
      </c>
      <c r="G1031" s="19">
        <f t="shared" si="79"/>
        <v>5.5999999999999999E-3</v>
      </c>
    </row>
    <row r="1032" spans="1:7" x14ac:dyDescent="0.25">
      <c r="A1032" s="28">
        <v>42894</v>
      </c>
      <c r="B1032" s="29">
        <v>6.74</v>
      </c>
      <c r="C1032" s="19">
        <f t="shared" si="76"/>
        <v>6</v>
      </c>
      <c r="D1032" s="19">
        <f t="shared" si="77"/>
        <v>2017</v>
      </c>
      <c r="E1032" s="19">
        <f t="shared" si="78"/>
        <v>0</v>
      </c>
      <c r="F1032" s="19" t="b">
        <f t="shared" si="80"/>
        <v>0</v>
      </c>
      <c r="G1032" s="19">
        <f t="shared" si="79"/>
        <v>5.6166666666666665E-3</v>
      </c>
    </row>
    <row r="1033" spans="1:7" x14ac:dyDescent="0.25">
      <c r="A1033" s="28">
        <v>42901</v>
      </c>
      <c r="B1033" s="29">
        <v>6.79</v>
      </c>
      <c r="C1033" s="19">
        <f t="shared" si="76"/>
        <v>6</v>
      </c>
      <c r="D1033" s="19">
        <f t="shared" si="77"/>
        <v>2017</v>
      </c>
      <c r="E1033" s="19">
        <f t="shared" si="78"/>
        <v>0</v>
      </c>
      <c r="F1033" s="19" t="b">
        <f t="shared" si="80"/>
        <v>0</v>
      </c>
      <c r="G1033" s="19">
        <f t="shared" si="79"/>
        <v>5.6583333333333338E-3</v>
      </c>
    </row>
    <row r="1034" spans="1:7" x14ac:dyDescent="0.25">
      <c r="A1034" s="28">
        <v>42908</v>
      </c>
      <c r="B1034" s="29">
        <v>6.87</v>
      </c>
      <c r="C1034" s="19">
        <f t="shared" si="76"/>
        <v>6</v>
      </c>
      <c r="D1034" s="19">
        <f t="shared" si="77"/>
        <v>2017</v>
      </c>
      <c r="E1034" s="19">
        <f t="shared" si="78"/>
        <v>0</v>
      </c>
      <c r="F1034" s="19" t="b">
        <f t="shared" si="80"/>
        <v>0</v>
      </c>
      <c r="G1034" s="19">
        <f t="shared" si="79"/>
        <v>5.7250000000000001E-3</v>
      </c>
    </row>
    <row r="1035" spans="1:7" x14ac:dyDescent="0.25">
      <c r="A1035" s="28">
        <v>42915</v>
      </c>
      <c r="B1035" s="29">
        <v>6.96</v>
      </c>
      <c r="C1035" s="19">
        <f t="shared" si="76"/>
        <v>6</v>
      </c>
      <c r="D1035" s="19">
        <f t="shared" si="77"/>
        <v>2017</v>
      </c>
      <c r="E1035" s="19">
        <f t="shared" si="78"/>
        <v>1</v>
      </c>
      <c r="F1035" s="19" t="str">
        <f t="shared" si="80"/>
        <v>20176</v>
      </c>
      <c r="G1035" s="19">
        <f t="shared" si="79"/>
        <v>5.7999999999999996E-3</v>
      </c>
    </row>
    <row r="1036" spans="1:7" x14ac:dyDescent="0.25">
      <c r="A1036" s="28">
        <v>42922</v>
      </c>
      <c r="B1036" s="29">
        <v>7</v>
      </c>
      <c r="C1036" s="19">
        <f t="shared" si="76"/>
        <v>7</v>
      </c>
      <c r="D1036" s="19">
        <f t="shared" si="77"/>
        <v>2017</v>
      </c>
      <c r="E1036" s="19">
        <f t="shared" si="78"/>
        <v>0</v>
      </c>
      <c r="F1036" s="19" t="b">
        <f t="shared" si="80"/>
        <v>0</v>
      </c>
      <c r="G1036" s="19">
        <f t="shared" si="79"/>
        <v>5.8333333333333336E-3</v>
      </c>
    </row>
    <row r="1037" spans="1:7" x14ac:dyDescent="0.25">
      <c r="A1037" s="28">
        <v>42929</v>
      </c>
      <c r="B1037" s="29">
        <v>6.98</v>
      </c>
      <c r="C1037" s="19">
        <f t="shared" si="76"/>
        <v>7</v>
      </c>
      <c r="D1037" s="19">
        <f t="shared" si="77"/>
        <v>2017</v>
      </c>
      <c r="E1037" s="19">
        <f t="shared" si="78"/>
        <v>0</v>
      </c>
      <c r="F1037" s="19" t="b">
        <f t="shared" si="80"/>
        <v>0</v>
      </c>
      <c r="G1037" s="19">
        <f t="shared" si="79"/>
        <v>5.816666666666667E-3</v>
      </c>
    </row>
    <row r="1038" spans="1:7" x14ac:dyDescent="0.25">
      <c r="A1038" s="28">
        <v>42936</v>
      </c>
      <c r="B1038" s="29">
        <v>6.99</v>
      </c>
      <c r="C1038" s="19">
        <f t="shared" si="76"/>
        <v>7</v>
      </c>
      <c r="D1038" s="19">
        <f t="shared" si="77"/>
        <v>2017</v>
      </c>
      <c r="E1038" s="19">
        <f t="shared" si="78"/>
        <v>0</v>
      </c>
      <c r="F1038" s="19" t="b">
        <f t="shared" si="80"/>
        <v>0</v>
      </c>
      <c r="G1038" s="19">
        <f t="shared" si="79"/>
        <v>5.8250000000000003E-3</v>
      </c>
    </row>
    <row r="1039" spans="1:7" x14ac:dyDescent="0.25">
      <c r="A1039" s="28">
        <v>42943</v>
      </c>
      <c r="B1039" s="29">
        <v>6.99</v>
      </c>
      <c r="C1039" s="19">
        <f t="shared" si="76"/>
        <v>7</v>
      </c>
      <c r="D1039" s="19">
        <f t="shared" si="77"/>
        <v>2017</v>
      </c>
      <c r="E1039" s="19">
        <f t="shared" si="78"/>
        <v>1</v>
      </c>
      <c r="F1039" s="19" t="str">
        <f t="shared" si="80"/>
        <v>20177</v>
      </c>
      <c r="G1039" s="19">
        <f t="shared" si="79"/>
        <v>5.8250000000000003E-3</v>
      </c>
    </row>
    <row r="1040" spans="1:7" x14ac:dyDescent="0.25">
      <c r="A1040" s="28">
        <v>42950</v>
      </c>
      <c r="B1040" s="29">
        <v>6.99</v>
      </c>
      <c r="C1040" s="19">
        <f t="shared" si="76"/>
        <v>8</v>
      </c>
      <c r="D1040" s="19">
        <f t="shared" si="77"/>
        <v>2017</v>
      </c>
      <c r="E1040" s="19">
        <f t="shared" si="78"/>
        <v>0</v>
      </c>
      <c r="F1040" s="19" t="b">
        <f t="shared" si="80"/>
        <v>0</v>
      </c>
      <c r="G1040" s="19">
        <f t="shared" si="79"/>
        <v>5.8250000000000003E-3</v>
      </c>
    </row>
    <row r="1041" spans="1:7" x14ac:dyDescent="0.25">
      <c r="A1041" s="28">
        <v>42957</v>
      </c>
      <c r="B1041" s="29">
        <v>6.96</v>
      </c>
      <c r="C1041" s="19">
        <f t="shared" si="76"/>
        <v>8</v>
      </c>
      <c r="D1041" s="19">
        <f t="shared" si="77"/>
        <v>2017</v>
      </c>
      <c r="E1041" s="19">
        <f t="shared" si="78"/>
        <v>0</v>
      </c>
      <c r="F1041" s="19" t="b">
        <f t="shared" si="80"/>
        <v>0</v>
      </c>
      <c r="G1041" s="19">
        <f t="shared" si="79"/>
        <v>5.7999999999999996E-3</v>
      </c>
    </row>
    <row r="1042" spans="1:7" x14ac:dyDescent="0.25">
      <c r="A1042" s="28">
        <v>42964</v>
      </c>
      <c r="B1042" s="29">
        <v>6.91</v>
      </c>
      <c r="C1042" s="19">
        <f t="shared" si="76"/>
        <v>8</v>
      </c>
      <c r="D1042" s="19">
        <f t="shared" si="77"/>
        <v>2017</v>
      </c>
      <c r="E1042" s="19">
        <f t="shared" si="78"/>
        <v>0</v>
      </c>
      <c r="F1042" s="19" t="b">
        <f t="shared" si="80"/>
        <v>0</v>
      </c>
      <c r="G1042" s="19">
        <f t="shared" si="79"/>
        <v>5.7583333333333332E-3</v>
      </c>
    </row>
    <row r="1043" spans="1:7" x14ac:dyDescent="0.25">
      <c r="A1043" s="28">
        <v>42971</v>
      </c>
      <c r="B1043" s="29">
        <v>6.92</v>
      </c>
      <c r="C1043" s="19">
        <f t="shared" si="76"/>
        <v>8</v>
      </c>
      <c r="D1043" s="19">
        <f t="shared" si="77"/>
        <v>2017</v>
      </c>
      <c r="E1043" s="19">
        <f t="shared" si="78"/>
        <v>0</v>
      </c>
      <c r="F1043" s="19" t="b">
        <f t="shared" si="80"/>
        <v>0</v>
      </c>
      <c r="G1043" s="19">
        <f t="shared" si="79"/>
        <v>5.7666666666666665E-3</v>
      </c>
    </row>
    <row r="1044" spans="1:7" x14ac:dyDescent="0.25">
      <c r="A1044" s="28">
        <v>42978</v>
      </c>
      <c r="B1044" s="29">
        <v>6.91</v>
      </c>
      <c r="C1044" s="19">
        <f t="shared" ref="C1044:C1107" si="81">MONTH(A1044)</f>
        <v>8</v>
      </c>
      <c r="D1044" s="19">
        <f t="shared" ref="D1044:D1107" si="82">YEAR(A1044)</f>
        <v>2017</v>
      </c>
      <c r="E1044" s="19">
        <f t="shared" ref="E1044:E1107" si="83">IF(C1044=C1045,0,1)</f>
        <v>1</v>
      </c>
      <c r="F1044" s="19" t="str">
        <f t="shared" si="80"/>
        <v>20178</v>
      </c>
      <c r="G1044" s="19">
        <f t="shared" ref="G1044:G1107" si="84">B1044/100/12</f>
        <v>5.7583333333333332E-3</v>
      </c>
    </row>
    <row r="1045" spans="1:7" x14ac:dyDescent="0.25">
      <c r="A1045" s="28">
        <v>42985</v>
      </c>
      <c r="B1045" s="29">
        <v>6.98</v>
      </c>
      <c r="C1045" s="19">
        <f t="shared" si="81"/>
        <v>9</v>
      </c>
      <c r="D1045" s="19">
        <f t="shared" si="82"/>
        <v>2017</v>
      </c>
      <c r="E1045" s="19">
        <f t="shared" si="83"/>
        <v>0</v>
      </c>
      <c r="F1045" s="19" t="b">
        <f t="shared" si="80"/>
        <v>0</v>
      </c>
      <c r="G1045" s="19">
        <f t="shared" si="84"/>
        <v>5.816666666666667E-3</v>
      </c>
    </row>
    <row r="1046" spans="1:7" x14ac:dyDescent="0.25">
      <c r="A1046" s="28">
        <v>42992</v>
      </c>
      <c r="B1046" s="29">
        <v>6.98</v>
      </c>
      <c r="C1046" s="19">
        <f t="shared" si="81"/>
        <v>9</v>
      </c>
      <c r="D1046" s="19">
        <f t="shared" si="82"/>
        <v>2017</v>
      </c>
      <c r="E1046" s="19">
        <f t="shared" si="83"/>
        <v>0</v>
      </c>
      <c r="F1046" s="19" t="b">
        <f t="shared" si="80"/>
        <v>0</v>
      </c>
      <c r="G1046" s="19">
        <f t="shared" si="84"/>
        <v>5.816666666666667E-3</v>
      </c>
    </row>
    <row r="1047" spans="1:7" x14ac:dyDescent="0.25">
      <c r="A1047" s="28">
        <v>42999</v>
      </c>
      <c r="B1047" s="29">
        <v>6.98</v>
      </c>
      <c r="C1047" s="19">
        <f t="shared" si="81"/>
        <v>9</v>
      </c>
      <c r="D1047" s="19">
        <f t="shared" si="82"/>
        <v>2017</v>
      </c>
      <c r="E1047" s="19">
        <f t="shared" si="83"/>
        <v>0</v>
      </c>
      <c r="F1047" s="19" t="b">
        <f t="shared" ref="F1047:F1110" si="85">IF(E1047=1,D1047&amp;C1047)</f>
        <v>0</v>
      </c>
      <c r="G1047" s="19">
        <f t="shared" si="84"/>
        <v>5.816666666666667E-3</v>
      </c>
    </row>
    <row r="1048" spans="1:7" x14ac:dyDescent="0.25">
      <c r="A1048" s="28">
        <v>43006</v>
      </c>
      <c r="B1048" s="29">
        <v>7</v>
      </c>
      <c r="C1048" s="19">
        <f t="shared" si="81"/>
        <v>9</v>
      </c>
      <c r="D1048" s="19">
        <f t="shared" si="82"/>
        <v>2017</v>
      </c>
      <c r="E1048" s="19">
        <f t="shared" si="83"/>
        <v>1</v>
      </c>
      <c r="F1048" s="19" t="str">
        <f t="shared" si="85"/>
        <v>20179</v>
      </c>
      <c r="G1048" s="19">
        <f t="shared" si="84"/>
        <v>5.8333333333333336E-3</v>
      </c>
    </row>
    <row r="1049" spans="1:7" x14ac:dyDescent="0.25">
      <c r="A1049" s="28">
        <v>43013</v>
      </c>
      <c r="B1049" s="29">
        <v>7.03</v>
      </c>
      <c r="C1049" s="19">
        <f t="shared" si="81"/>
        <v>10</v>
      </c>
      <c r="D1049" s="19">
        <f t="shared" si="82"/>
        <v>2017</v>
      </c>
      <c r="E1049" s="19">
        <f t="shared" si="83"/>
        <v>0</v>
      </c>
      <c r="F1049" s="19" t="b">
        <f t="shared" si="85"/>
        <v>0</v>
      </c>
      <c r="G1049" s="19">
        <f t="shared" si="84"/>
        <v>5.8583333333333334E-3</v>
      </c>
    </row>
    <row r="1050" spans="1:7" x14ac:dyDescent="0.25">
      <c r="A1050" s="28">
        <v>43020</v>
      </c>
      <c r="B1050" s="29">
        <v>7.03</v>
      </c>
      <c r="C1050" s="19">
        <f t="shared" si="81"/>
        <v>10</v>
      </c>
      <c r="D1050" s="19">
        <f t="shared" si="82"/>
        <v>2017</v>
      </c>
      <c r="E1050" s="19">
        <f t="shared" si="83"/>
        <v>0</v>
      </c>
      <c r="F1050" s="19" t="b">
        <f t="shared" si="85"/>
        <v>0</v>
      </c>
      <c r="G1050" s="19">
        <f t="shared" si="84"/>
        <v>5.8583333333333334E-3</v>
      </c>
    </row>
    <row r="1051" spans="1:7" x14ac:dyDescent="0.25">
      <c r="A1051" s="28">
        <v>43027</v>
      </c>
      <c r="B1051" s="29">
        <v>7.04</v>
      </c>
      <c r="C1051" s="19">
        <f t="shared" si="81"/>
        <v>10</v>
      </c>
      <c r="D1051" s="19">
        <f t="shared" si="82"/>
        <v>2017</v>
      </c>
      <c r="E1051" s="19">
        <f t="shared" si="83"/>
        <v>0</v>
      </c>
      <c r="F1051" s="19" t="b">
        <f t="shared" si="85"/>
        <v>0</v>
      </c>
      <c r="G1051" s="19">
        <f t="shared" si="84"/>
        <v>5.8666666666666667E-3</v>
      </c>
    </row>
    <row r="1052" spans="1:7" x14ac:dyDescent="0.25">
      <c r="A1052" s="28">
        <v>43034</v>
      </c>
      <c r="B1052" s="29">
        <v>7.02</v>
      </c>
      <c r="C1052" s="19">
        <f t="shared" si="81"/>
        <v>10</v>
      </c>
      <c r="D1052" s="19">
        <f t="shared" si="82"/>
        <v>2017</v>
      </c>
      <c r="E1052" s="19">
        <f t="shared" si="83"/>
        <v>1</v>
      </c>
      <c r="F1052" s="19" t="str">
        <f t="shared" si="85"/>
        <v>201710</v>
      </c>
      <c r="G1052" s="19">
        <f t="shared" si="84"/>
        <v>5.8500000000000002E-3</v>
      </c>
    </row>
    <row r="1053" spans="1:7" x14ac:dyDescent="0.25">
      <c r="A1053" s="28">
        <v>43040</v>
      </c>
      <c r="B1053" s="29">
        <v>7.03</v>
      </c>
      <c r="C1053" s="19">
        <f t="shared" si="81"/>
        <v>11</v>
      </c>
      <c r="D1053" s="19">
        <f t="shared" si="82"/>
        <v>2017</v>
      </c>
      <c r="E1053" s="19">
        <f t="shared" si="83"/>
        <v>0</v>
      </c>
      <c r="F1053" s="19" t="b">
        <f t="shared" si="85"/>
        <v>0</v>
      </c>
      <c r="G1053" s="19">
        <f t="shared" si="84"/>
        <v>5.8583333333333334E-3</v>
      </c>
    </row>
    <row r="1054" spans="1:7" x14ac:dyDescent="0.25">
      <c r="A1054" s="28">
        <v>43048</v>
      </c>
      <c r="B1054" s="29">
        <v>7.02</v>
      </c>
      <c r="C1054" s="19">
        <f t="shared" si="81"/>
        <v>11</v>
      </c>
      <c r="D1054" s="19">
        <f t="shared" si="82"/>
        <v>2017</v>
      </c>
      <c r="E1054" s="19">
        <f t="shared" si="83"/>
        <v>0</v>
      </c>
      <c r="F1054" s="19" t="b">
        <f t="shared" si="85"/>
        <v>0</v>
      </c>
      <c r="G1054" s="19">
        <f t="shared" si="84"/>
        <v>5.8500000000000002E-3</v>
      </c>
    </row>
    <row r="1055" spans="1:7" x14ac:dyDescent="0.25">
      <c r="A1055" s="28">
        <v>43055</v>
      </c>
      <c r="B1055" s="29">
        <v>7.01</v>
      </c>
      <c r="C1055" s="19">
        <f t="shared" si="81"/>
        <v>11</v>
      </c>
      <c r="D1055" s="19">
        <f t="shared" si="82"/>
        <v>2017</v>
      </c>
      <c r="E1055" s="19">
        <f t="shared" si="83"/>
        <v>0</v>
      </c>
      <c r="F1055" s="19" t="b">
        <f t="shared" si="85"/>
        <v>0</v>
      </c>
      <c r="G1055" s="19">
        <f t="shared" si="84"/>
        <v>5.841666666666666E-3</v>
      </c>
    </row>
    <row r="1056" spans="1:7" x14ac:dyDescent="0.25">
      <c r="A1056" s="28">
        <v>43062</v>
      </c>
      <c r="B1056" s="29">
        <v>7.02</v>
      </c>
      <c r="C1056" s="19">
        <f t="shared" si="81"/>
        <v>11</v>
      </c>
      <c r="D1056" s="19">
        <f t="shared" si="82"/>
        <v>2017</v>
      </c>
      <c r="E1056" s="19">
        <f t="shared" si="83"/>
        <v>0</v>
      </c>
      <c r="F1056" s="19" t="b">
        <f t="shared" si="85"/>
        <v>0</v>
      </c>
      <c r="G1056" s="19">
        <f t="shared" si="84"/>
        <v>5.8500000000000002E-3</v>
      </c>
    </row>
    <row r="1057" spans="1:7" x14ac:dyDescent="0.25">
      <c r="A1057" s="28">
        <v>43069</v>
      </c>
      <c r="B1057" s="29">
        <v>7.01</v>
      </c>
      <c r="C1057" s="19">
        <f t="shared" si="81"/>
        <v>11</v>
      </c>
      <c r="D1057" s="19">
        <f t="shared" si="82"/>
        <v>2017</v>
      </c>
      <c r="E1057" s="19">
        <f t="shared" si="83"/>
        <v>1</v>
      </c>
      <c r="F1057" s="19" t="str">
        <f t="shared" si="85"/>
        <v>201711</v>
      </c>
      <c r="G1057" s="19">
        <f t="shared" si="84"/>
        <v>5.841666666666666E-3</v>
      </c>
    </row>
    <row r="1058" spans="1:7" x14ac:dyDescent="0.25">
      <c r="A1058" s="28">
        <v>43076</v>
      </c>
      <c r="B1058" s="29">
        <v>7.02</v>
      </c>
      <c r="C1058" s="19">
        <f t="shared" si="81"/>
        <v>12</v>
      </c>
      <c r="D1058" s="19">
        <f t="shared" si="82"/>
        <v>2017</v>
      </c>
      <c r="E1058" s="19">
        <f t="shared" si="83"/>
        <v>0</v>
      </c>
      <c r="F1058" s="19" t="b">
        <f t="shared" si="85"/>
        <v>0</v>
      </c>
      <c r="G1058" s="19">
        <f t="shared" si="84"/>
        <v>5.8500000000000002E-3</v>
      </c>
    </row>
    <row r="1059" spans="1:7" x14ac:dyDescent="0.25">
      <c r="A1059" s="28">
        <v>43083</v>
      </c>
      <c r="B1059" s="29">
        <v>7.19</v>
      </c>
      <c r="C1059" s="19">
        <f t="shared" si="81"/>
        <v>12</v>
      </c>
      <c r="D1059" s="19">
        <f t="shared" si="82"/>
        <v>2017</v>
      </c>
      <c r="E1059" s="19">
        <f t="shared" si="83"/>
        <v>0</v>
      </c>
      <c r="F1059" s="19" t="b">
        <f t="shared" si="85"/>
        <v>0</v>
      </c>
      <c r="G1059" s="19">
        <f t="shared" si="84"/>
        <v>5.9916666666666668E-3</v>
      </c>
    </row>
    <row r="1060" spans="1:7" x14ac:dyDescent="0.25">
      <c r="A1060" s="28">
        <v>43090</v>
      </c>
      <c r="B1060" s="29">
        <v>7.24</v>
      </c>
      <c r="C1060" s="19">
        <f t="shared" si="81"/>
        <v>12</v>
      </c>
      <c r="D1060" s="19">
        <f t="shared" si="82"/>
        <v>2017</v>
      </c>
      <c r="E1060" s="19">
        <f t="shared" si="83"/>
        <v>0</v>
      </c>
      <c r="F1060" s="19" t="b">
        <f t="shared" si="85"/>
        <v>0</v>
      </c>
      <c r="G1060" s="19">
        <f t="shared" si="84"/>
        <v>6.0333333333333341E-3</v>
      </c>
    </row>
    <row r="1061" spans="1:7" x14ac:dyDescent="0.25">
      <c r="A1061" s="28">
        <v>43097</v>
      </c>
      <c r="B1061" s="29">
        <v>7.22</v>
      </c>
      <c r="C1061" s="19">
        <f t="shared" si="81"/>
        <v>12</v>
      </c>
      <c r="D1061" s="19">
        <f t="shared" si="82"/>
        <v>2017</v>
      </c>
      <c r="E1061" s="19">
        <f t="shared" si="83"/>
        <v>1</v>
      </c>
      <c r="F1061" s="19" t="str">
        <f t="shared" si="85"/>
        <v>201712</v>
      </c>
      <c r="G1061" s="19">
        <f t="shared" si="84"/>
        <v>6.0166666666666667E-3</v>
      </c>
    </row>
    <row r="1062" spans="1:7" x14ac:dyDescent="0.25">
      <c r="A1062" s="28">
        <v>43104</v>
      </c>
      <c r="B1062" s="29">
        <v>7.25</v>
      </c>
      <c r="C1062" s="19">
        <f t="shared" si="81"/>
        <v>1</v>
      </c>
      <c r="D1062" s="19">
        <f t="shared" si="82"/>
        <v>2018</v>
      </c>
      <c r="E1062" s="19">
        <f t="shared" si="83"/>
        <v>0</v>
      </c>
      <c r="F1062" s="19" t="b">
        <f t="shared" si="85"/>
        <v>0</v>
      </c>
      <c r="G1062" s="19">
        <f t="shared" si="84"/>
        <v>6.0416666666666665E-3</v>
      </c>
    </row>
    <row r="1063" spans="1:7" x14ac:dyDescent="0.25">
      <c r="A1063" s="28">
        <v>43111</v>
      </c>
      <c r="B1063" s="29">
        <v>7.24</v>
      </c>
      <c r="C1063" s="19">
        <f t="shared" si="81"/>
        <v>1</v>
      </c>
      <c r="D1063" s="19">
        <f t="shared" si="82"/>
        <v>2018</v>
      </c>
      <c r="E1063" s="19">
        <f t="shared" si="83"/>
        <v>0</v>
      </c>
      <c r="F1063" s="19" t="b">
        <f t="shared" si="85"/>
        <v>0</v>
      </c>
      <c r="G1063" s="19">
        <f t="shared" si="84"/>
        <v>6.0333333333333341E-3</v>
      </c>
    </row>
    <row r="1064" spans="1:7" x14ac:dyDescent="0.25">
      <c r="A1064" s="28">
        <v>43118</v>
      </c>
      <c r="B1064" s="29">
        <v>7.24</v>
      </c>
      <c r="C1064" s="19">
        <f t="shared" si="81"/>
        <v>1</v>
      </c>
      <c r="D1064" s="19">
        <f t="shared" si="82"/>
        <v>2018</v>
      </c>
      <c r="E1064" s="19">
        <f t="shared" si="83"/>
        <v>0</v>
      </c>
      <c r="F1064" s="19" t="b">
        <f t="shared" si="85"/>
        <v>0</v>
      </c>
      <c r="G1064" s="19">
        <f t="shared" si="84"/>
        <v>6.0333333333333341E-3</v>
      </c>
    </row>
    <row r="1065" spans="1:7" x14ac:dyDescent="0.25">
      <c r="A1065" s="28">
        <v>43125</v>
      </c>
      <c r="B1065" s="29">
        <v>7.25</v>
      </c>
      <c r="C1065" s="19">
        <f t="shared" si="81"/>
        <v>1</v>
      </c>
      <c r="D1065" s="19">
        <f t="shared" si="82"/>
        <v>2018</v>
      </c>
      <c r="E1065" s="19">
        <f t="shared" si="83"/>
        <v>1</v>
      </c>
      <c r="F1065" s="19" t="str">
        <f t="shared" si="85"/>
        <v>20181</v>
      </c>
      <c r="G1065" s="19">
        <f t="shared" si="84"/>
        <v>6.0416666666666665E-3</v>
      </c>
    </row>
    <row r="1066" spans="1:7" x14ac:dyDescent="0.25">
      <c r="A1066" s="28">
        <v>43132</v>
      </c>
      <c r="B1066" s="29">
        <v>7.24</v>
      </c>
      <c r="C1066" s="19">
        <f t="shared" si="81"/>
        <v>2</v>
      </c>
      <c r="D1066" s="19">
        <f t="shared" si="82"/>
        <v>2018</v>
      </c>
      <c r="E1066" s="19">
        <f t="shared" si="83"/>
        <v>0</v>
      </c>
      <c r="F1066" s="19" t="b">
        <f t="shared" si="85"/>
        <v>0</v>
      </c>
      <c r="G1066" s="19">
        <f t="shared" si="84"/>
        <v>6.0333333333333341E-3</v>
      </c>
    </row>
    <row r="1067" spans="1:7" x14ac:dyDescent="0.25">
      <c r="A1067" s="28">
        <v>43139</v>
      </c>
      <c r="B1067" s="29">
        <v>7.35</v>
      </c>
      <c r="C1067" s="19">
        <f t="shared" si="81"/>
        <v>2</v>
      </c>
      <c r="D1067" s="19">
        <f t="shared" si="82"/>
        <v>2018</v>
      </c>
      <c r="E1067" s="19">
        <f t="shared" si="83"/>
        <v>0</v>
      </c>
      <c r="F1067" s="19" t="b">
        <f t="shared" si="85"/>
        <v>0</v>
      </c>
      <c r="G1067" s="19">
        <f t="shared" si="84"/>
        <v>6.1249999999999994E-3</v>
      </c>
    </row>
    <row r="1068" spans="1:7" x14ac:dyDescent="0.25">
      <c r="A1068" s="28">
        <v>43146</v>
      </c>
      <c r="B1068" s="29">
        <v>7.5</v>
      </c>
      <c r="C1068" s="19">
        <f t="shared" si="81"/>
        <v>2</v>
      </c>
      <c r="D1068" s="19">
        <f t="shared" si="82"/>
        <v>2018</v>
      </c>
      <c r="E1068" s="19">
        <f t="shared" si="83"/>
        <v>0</v>
      </c>
      <c r="F1068" s="19" t="b">
        <f t="shared" si="85"/>
        <v>0</v>
      </c>
      <c r="G1068" s="19">
        <f t="shared" si="84"/>
        <v>6.2499999999999995E-3</v>
      </c>
    </row>
    <row r="1069" spans="1:7" x14ac:dyDescent="0.25">
      <c r="A1069" s="28">
        <v>43153</v>
      </c>
      <c r="B1069" s="29">
        <v>7.49</v>
      </c>
      <c r="C1069" s="19">
        <f t="shared" si="81"/>
        <v>2</v>
      </c>
      <c r="D1069" s="19">
        <f t="shared" si="82"/>
        <v>2018</v>
      </c>
      <c r="E1069" s="19">
        <f t="shared" si="83"/>
        <v>1</v>
      </c>
      <c r="F1069" s="19" t="str">
        <f t="shared" si="85"/>
        <v>20182</v>
      </c>
      <c r="G1069" s="19">
        <f t="shared" si="84"/>
        <v>6.2416666666666671E-3</v>
      </c>
    </row>
    <row r="1070" spans="1:7" x14ac:dyDescent="0.25">
      <c r="A1070" s="28">
        <v>43160</v>
      </c>
      <c r="B1070" s="29">
        <v>7.47</v>
      </c>
      <c r="C1070" s="19">
        <f t="shared" si="81"/>
        <v>3</v>
      </c>
      <c r="D1070" s="19">
        <f t="shared" si="82"/>
        <v>2018</v>
      </c>
      <c r="E1070" s="19">
        <f t="shared" si="83"/>
        <v>0</v>
      </c>
      <c r="F1070" s="19" t="b">
        <f t="shared" si="85"/>
        <v>0</v>
      </c>
      <c r="G1070" s="19">
        <f t="shared" si="84"/>
        <v>6.2250000000000005E-3</v>
      </c>
    </row>
    <row r="1071" spans="1:7" x14ac:dyDescent="0.25">
      <c r="A1071" s="28">
        <v>43167</v>
      </c>
      <c r="B1071" s="29">
        <v>7.5</v>
      </c>
      <c r="C1071" s="19">
        <f t="shared" si="81"/>
        <v>3</v>
      </c>
      <c r="D1071" s="19">
        <f t="shared" si="82"/>
        <v>2018</v>
      </c>
      <c r="E1071" s="19">
        <f t="shared" si="83"/>
        <v>0</v>
      </c>
      <c r="F1071" s="19" t="b">
        <f t="shared" si="85"/>
        <v>0</v>
      </c>
      <c r="G1071" s="19">
        <f t="shared" si="84"/>
        <v>6.2499999999999995E-3</v>
      </c>
    </row>
    <row r="1072" spans="1:7" x14ac:dyDescent="0.25">
      <c r="A1072" s="28">
        <v>43174</v>
      </c>
      <c r="B1072" s="29">
        <v>7.46</v>
      </c>
      <c r="C1072" s="19">
        <f t="shared" si="81"/>
        <v>3</v>
      </c>
      <c r="D1072" s="19">
        <f t="shared" si="82"/>
        <v>2018</v>
      </c>
      <c r="E1072" s="19">
        <f t="shared" si="83"/>
        <v>0</v>
      </c>
      <c r="F1072" s="19" t="b">
        <f t="shared" si="85"/>
        <v>0</v>
      </c>
      <c r="G1072" s="19">
        <f t="shared" si="84"/>
        <v>6.2166666666666663E-3</v>
      </c>
    </row>
    <row r="1073" spans="1:7" x14ac:dyDescent="0.25">
      <c r="A1073" s="28">
        <v>43181</v>
      </c>
      <c r="B1073" s="29">
        <v>7.44</v>
      </c>
      <c r="C1073" s="19">
        <f t="shared" si="81"/>
        <v>3</v>
      </c>
      <c r="D1073" s="19">
        <f t="shared" si="82"/>
        <v>2018</v>
      </c>
      <c r="E1073" s="19">
        <f t="shared" si="83"/>
        <v>0</v>
      </c>
      <c r="F1073" s="19" t="b">
        <f t="shared" si="85"/>
        <v>0</v>
      </c>
      <c r="G1073" s="19">
        <f t="shared" si="84"/>
        <v>6.2000000000000006E-3</v>
      </c>
    </row>
    <row r="1074" spans="1:7" x14ac:dyDescent="0.25">
      <c r="A1074" s="28">
        <v>43187</v>
      </c>
      <c r="B1074" s="29">
        <v>7.49</v>
      </c>
      <c r="C1074" s="19">
        <f t="shared" si="81"/>
        <v>3</v>
      </c>
      <c r="D1074" s="19">
        <f t="shared" si="82"/>
        <v>2018</v>
      </c>
      <c r="E1074" s="19">
        <f t="shared" si="83"/>
        <v>1</v>
      </c>
      <c r="F1074" s="19" t="str">
        <f t="shared" si="85"/>
        <v>20183</v>
      </c>
      <c r="G1074" s="19">
        <f t="shared" si="84"/>
        <v>6.2416666666666671E-3</v>
      </c>
    </row>
    <row r="1075" spans="1:7" x14ac:dyDescent="0.25">
      <c r="A1075" s="28">
        <v>43195</v>
      </c>
      <c r="B1075" s="29">
        <v>7.46</v>
      </c>
      <c r="C1075" s="19">
        <f t="shared" si="81"/>
        <v>4</v>
      </c>
      <c r="D1075" s="19">
        <f t="shared" si="82"/>
        <v>2018</v>
      </c>
      <c r="E1075" s="19">
        <f t="shared" si="83"/>
        <v>0</v>
      </c>
      <c r="F1075" s="19" t="b">
        <f t="shared" si="85"/>
        <v>0</v>
      </c>
      <c r="G1075" s="19">
        <f t="shared" si="84"/>
        <v>6.2166666666666663E-3</v>
      </c>
    </row>
    <row r="1076" spans="1:7" x14ac:dyDescent="0.25">
      <c r="A1076" s="28">
        <v>43202</v>
      </c>
      <c r="B1076" s="29">
        <v>7.47</v>
      </c>
      <c r="C1076" s="19">
        <f t="shared" si="81"/>
        <v>4</v>
      </c>
      <c r="D1076" s="19">
        <f t="shared" si="82"/>
        <v>2018</v>
      </c>
      <c r="E1076" s="19">
        <f t="shared" si="83"/>
        <v>0</v>
      </c>
      <c r="F1076" s="19" t="b">
        <f t="shared" si="85"/>
        <v>0</v>
      </c>
      <c r="G1076" s="19">
        <f t="shared" si="84"/>
        <v>6.2250000000000005E-3</v>
      </c>
    </row>
    <row r="1077" spans="1:7" x14ac:dyDescent="0.25">
      <c r="A1077" s="28">
        <v>43209</v>
      </c>
      <c r="B1077" s="29">
        <v>7.45</v>
      </c>
      <c r="C1077" s="19">
        <f t="shared" si="81"/>
        <v>4</v>
      </c>
      <c r="D1077" s="19">
        <f t="shared" si="82"/>
        <v>2018</v>
      </c>
      <c r="E1077" s="19">
        <f t="shared" si="83"/>
        <v>0</v>
      </c>
      <c r="F1077" s="19" t="b">
        <f t="shared" si="85"/>
        <v>0</v>
      </c>
      <c r="G1077" s="19">
        <f t="shared" si="84"/>
        <v>6.2083333333333331E-3</v>
      </c>
    </row>
    <row r="1078" spans="1:7" x14ac:dyDescent="0.25">
      <c r="A1078" s="28">
        <v>43216</v>
      </c>
      <c r="B1078" s="29">
        <v>7.45</v>
      </c>
      <c r="C1078" s="19">
        <f t="shared" si="81"/>
        <v>4</v>
      </c>
      <c r="D1078" s="19">
        <f t="shared" si="82"/>
        <v>2018</v>
      </c>
      <c r="E1078" s="19">
        <f t="shared" si="83"/>
        <v>1</v>
      </c>
      <c r="F1078" s="19" t="str">
        <f t="shared" si="85"/>
        <v>20184</v>
      </c>
      <c r="G1078" s="19">
        <f t="shared" si="84"/>
        <v>6.2083333333333331E-3</v>
      </c>
    </row>
    <row r="1079" spans="1:7" x14ac:dyDescent="0.25">
      <c r="A1079" s="28">
        <v>43223</v>
      </c>
      <c r="B1079" s="29">
        <v>7.47</v>
      </c>
      <c r="C1079" s="19">
        <f t="shared" si="81"/>
        <v>5</v>
      </c>
      <c r="D1079" s="19">
        <f t="shared" si="82"/>
        <v>2018</v>
      </c>
      <c r="E1079" s="19">
        <f t="shared" si="83"/>
        <v>0</v>
      </c>
      <c r="F1079" s="19" t="b">
        <f t="shared" si="85"/>
        <v>0</v>
      </c>
      <c r="G1079" s="19">
        <f t="shared" si="84"/>
        <v>6.2250000000000005E-3</v>
      </c>
    </row>
    <row r="1080" spans="1:7" x14ac:dyDescent="0.25">
      <c r="A1080" s="28">
        <v>43230</v>
      </c>
      <c r="B1080" s="29">
        <v>7.52</v>
      </c>
      <c r="C1080" s="19">
        <f t="shared" si="81"/>
        <v>5</v>
      </c>
      <c r="D1080" s="19">
        <f t="shared" si="82"/>
        <v>2018</v>
      </c>
      <c r="E1080" s="19">
        <f t="shared" si="83"/>
        <v>0</v>
      </c>
      <c r="F1080" s="19" t="b">
        <f t="shared" si="85"/>
        <v>0</v>
      </c>
      <c r="G1080" s="19">
        <f t="shared" si="84"/>
        <v>6.266666666666666E-3</v>
      </c>
    </row>
    <row r="1081" spans="1:7" x14ac:dyDescent="0.25">
      <c r="A1081" s="28">
        <v>43237</v>
      </c>
      <c r="B1081" s="29">
        <v>7.58</v>
      </c>
      <c r="C1081" s="19">
        <f t="shared" si="81"/>
        <v>5</v>
      </c>
      <c r="D1081" s="19">
        <f t="shared" si="82"/>
        <v>2018</v>
      </c>
      <c r="E1081" s="19">
        <f t="shared" si="83"/>
        <v>0</v>
      </c>
      <c r="F1081" s="19" t="b">
        <f t="shared" si="85"/>
        <v>0</v>
      </c>
      <c r="G1081" s="19">
        <f t="shared" si="84"/>
        <v>6.3166666666666675E-3</v>
      </c>
    </row>
    <row r="1082" spans="1:7" x14ac:dyDescent="0.25">
      <c r="A1082" s="28">
        <v>43244</v>
      </c>
      <c r="B1082" s="29">
        <v>7.51</v>
      </c>
      <c r="C1082" s="19">
        <f t="shared" si="81"/>
        <v>5</v>
      </c>
      <c r="D1082" s="19">
        <f t="shared" si="82"/>
        <v>2018</v>
      </c>
      <c r="E1082" s="19">
        <f t="shared" si="83"/>
        <v>0</v>
      </c>
      <c r="F1082" s="19" t="b">
        <f t="shared" si="85"/>
        <v>0</v>
      </c>
      <c r="G1082" s="19">
        <f t="shared" si="84"/>
        <v>6.2583333333333336E-3</v>
      </c>
    </row>
    <row r="1083" spans="1:7" x14ac:dyDescent="0.25">
      <c r="A1083" s="28">
        <v>43251</v>
      </c>
      <c r="B1083" s="29">
        <v>7.48</v>
      </c>
      <c r="C1083" s="19">
        <f t="shared" si="81"/>
        <v>5</v>
      </c>
      <c r="D1083" s="19">
        <f t="shared" si="82"/>
        <v>2018</v>
      </c>
      <c r="E1083" s="19">
        <f t="shared" si="83"/>
        <v>1</v>
      </c>
      <c r="F1083" s="19" t="str">
        <f t="shared" si="85"/>
        <v>20185</v>
      </c>
      <c r="G1083" s="19">
        <f t="shared" si="84"/>
        <v>6.2333333333333338E-3</v>
      </c>
    </row>
    <row r="1084" spans="1:7" x14ac:dyDescent="0.25">
      <c r="A1084" s="28">
        <v>43258</v>
      </c>
      <c r="B1084" s="29">
        <v>7.51</v>
      </c>
      <c r="C1084" s="19">
        <f t="shared" si="81"/>
        <v>6</v>
      </c>
      <c r="D1084" s="19">
        <f t="shared" si="82"/>
        <v>2018</v>
      </c>
      <c r="E1084" s="19">
        <f t="shared" si="83"/>
        <v>0</v>
      </c>
      <c r="F1084" s="19" t="b">
        <f t="shared" si="85"/>
        <v>0</v>
      </c>
      <c r="G1084" s="19">
        <f t="shared" si="84"/>
        <v>6.2583333333333336E-3</v>
      </c>
    </row>
    <row r="1085" spans="1:7" x14ac:dyDescent="0.25">
      <c r="A1085" s="28">
        <v>43265</v>
      </c>
      <c r="B1085" s="29">
        <v>7.62</v>
      </c>
      <c r="C1085" s="19">
        <f t="shared" si="81"/>
        <v>6</v>
      </c>
      <c r="D1085" s="19">
        <f t="shared" si="82"/>
        <v>2018</v>
      </c>
      <c r="E1085" s="19">
        <f t="shared" si="83"/>
        <v>0</v>
      </c>
      <c r="F1085" s="19" t="b">
        <f t="shared" si="85"/>
        <v>0</v>
      </c>
      <c r="G1085" s="19">
        <f t="shared" si="84"/>
        <v>6.3500000000000006E-3</v>
      </c>
    </row>
    <row r="1086" spans="1:7" x14ac:dyDescent="0.25">
      <c r="A1086" s="28">
        <v>43272</v>
      </c>
      <c r="B1086" s="29">
        <v>7.71</v>
      </c>
      <c r="C1086" s="19">
        <f t="shared" si="81"/>
        <v>6</v>
      </c>
      <c r="D1086" s="19">
        <f t="shared" si="82"/>
        <v>2018</v>
      </c>
      <c r="E1086" s="19">
        <f t="shared" si="83"/>
        <v>0</v>
      </c>
      <c r="F1086" s="19" t="b">
        <f t="shared" si="85"/>
        <v>0</v>
      </c>
      <c r="G1086" s="19">
        <f t="shared" si="84"/>
        <v>6.4250000000000002E-3</v>
      </c>
    </row>
    <row r="1087" spans="1:7" x14ac:dyDescent="0.25">
      <c r="A1087" s="28">
        <v>43279</v>
      </c>
      <c r="B1087" s="29">
        <v>7.7</v>
      </c>
      <c r="C1087" s="19">
        <f t="shared" si="81"/>
        <v>6</v>
      </c>
      <c r="D1087" s="19">
        <f t="shared" si="82"/>
        <v>2018</v>
      </c>
      <c r="E1087" s="19">
        <f t="shared" si="83"/>
        <v>1</v>
      </c>
      <c r="F1087" s="19" t="str">
        <f t="shared" si="85"/>
        <v>20186</v>
      </c>
      <c r="G1087" s="19">
        <f t="shared" si="84"/>
        <v>6.4166666666666669E-3</v>
      </c>
    </row>
    <row r="1088" spans="1:7" x14ac:dyDescent="0.25">
      <c r="A1088" s="28">
        <v>43286</v>
      </c>
      <c r="B1088" s="29">
        <v>7.72</v>
      </c>
      <c r="C1088" s="19">
        <f t="shared" si="81"/>
        <v>7</v>
      </c>
      <c r="D1088" s="19">
        <f t="shared" si="82"/>
        <v>2018</v>
      </c>
      <c r="E1088" s="19">
        <f t="shared" si="83"/>
        <v>0</v>
      </c>
      <c r="F1088" s="19" t="b">
        <f t="shared" si="85"/>
        <v>0</v>
      </c>
      <c r="G1088" s="19">
        <f t="shared" si="84"/>
        <v>6.4333333333333326E-3</v>
      </c>
    </row>
    <row r="1089" spans="1:7" x14ac:dyDescent="0.25">
      <c r="A1089" s="28">
        <v>43293</v>
      </c>
      <c r="B1089" s="29">
        <v>7.74</v>
      </c>
      <c r="C1089" s="19">
        <f t="shared" si="81"/>
        <v>7</v>
      </c>
      <c r="D1089" s="19">
        <f t="shared" si="82"/>
        <v>2018</v>
      </c>
      <c r="E1089" s="19">
        <f t="shared" si="83"/>
        <v>0</v>
      </c>
      <c r="F1089" s="19" t="b">
        <f t="shared" si="85"/>
        <v>0</v>
      </c>
      <c r="G1089" s="19">
        <f t="shared" si="84"/>
        <v>6.45E-3</v>
      </c>
    </row>
    <row r="1090" spans="1:7" x14ac:dyDescent="0.25">
      <c r="A1090" s="28">
        <v>43300</v>
      </c>
      <c r="B1090" s="29">
        <v>7.74</v>
      </c>
      <c r="C1090" s="19">
        <f t="shared" si="81"/>
        <v>7</v>
      </c>
      <c r="D1090" s="19">
        <f t="shared" si="82"/>
        <v>2018</v>
      </c>
      <c r="E1090" s="19">
        <f t="shared" si="83"/>
        <v>0</v>
      </c>
      <c r="F1090" s="19" t="b">
        <f t="shared" si="85"/>
        <v>0</v>
      </c>
      <c r="G1090" s="19">
        <f t="shared" si="84"/>
        <v>6.45E-3</v>
      </c>
    </row>
    <row r="1091" spans="1:7" x14ac:dyDescent="0.25">
      <c r="A1091" s="28">
        <v>43307</v>
      </c>
      <c r="B1091" s="29">
        <v>7.72</v>
      </c>
      <c r="C1091" s="19">
        <f t="shared" si="81"/>
        <v>7</v>
      </c>
      <c r="D1091" s="19">
        <f t="shared" si="82"/>
        <v>2018</v>
      </c>
      <c r="E1091" s="19">
        <f t="shared" si="83"/>
        <v>1</v>
      </c>
      <c r="F1091" s="19" t="str">
        <f t="shared" si="85"/>
        <v>20187</v>
      </c>
      <c r="G1091" s="19">
        <f t="shared" si="84"/>
        <v>6.4333333333333326E-3</v>
      </c>
    </row>
    <row r="1092" spans="1:7" x14ac:dyDescent="0.25">
      <c r="A1092" s="28">
        <v>43314</v>
      </c>
      <c r="B1092" s="29">
        <v>7.74</v>
      </c>
      <c r="C1092" s="19">
        <f t="shared" si="81"/>
        <v>8</v>
      </c>
      <c r="D1092" s="19">
        <f t="shared" si="82"/>
        <v>2018</v>
      </c>
      <c r="E1092" s="19">
        <f t="shared" si="83"/>
        <v>0</v>
      </c>
      <c r="F1092" s="19" t="b">
        <f t="shared" si="85"/>
        <v>0</v>
      </c>
      <c r="G1092" s="19">
        <f t="shared" si="84"/>
        <v>6.45E-3</v>
      </c>
    </row>
    <row r="1093" spans="1:7" x14ac:dyDescent="0.25">
      <c r="A1093" s="28">
        <v>43321</v>
      </c>
      <c r="B1093" s="29">
        <v>7.74</v>
      </c>
      <c r="C1093" s="19">
        <f t="shared" si="81"/>
        <v>8</v>
      </c>
      <c r="D1093" s="19">
        <f t="shared" si="82"/>
        <v>2018</v>
      </c>
      <c r="E1093" s="19">
        <f t="shared" si="83"/>
        <v>0</v>
      </c>
      <c r="F1093" s="19" t="b">
        <f t="shared" si="85"/>
        <v>0</v>
      </c>
      <c r="G1093" s="19">
        <f t="shared" si="84"/>
        <v>6.45E-3</v>
      </c>
    </row>
    <row r="1094" spans="1:7" x14ac:dyDescent="0.25">
      <c r="A1094" s="28">
        <v>43328</v>
      </c>
      <c r="B1094" s="29">
        <v>7.74</v>
      </c>
      <c r="C1094" s="19">
        <f t="shared" si="81"/>
        <v>8</v>
      </c>
      <c r="D1094" s="19">
        <f t="shared" si="82"/>
        <v>2018</v>
      </c>
      <c r="E1094" s="19">
        <f t="shared" si="83"/>
        <v>0</v>
      </c>
      <c r="F1094" s="19" t="b">
        <f t="shared" si="85"/>
        <v>0</v>
      </c>
      <c r="G1094" s="19">
        <f t="shared" si="84"/>
        <v>6.45E-3</v>
      </c>
    </row>
    <row r="1095" spans="1:7" x14ac:dyDescent="0.25">
      <c r="A1095" s="28">
        <v>43335</v>
      </c>
      <c r="B1095" s="29">
        <v>7.71</v>
      </c>
      <c r="C1095" s="19">
        <f t="shared" si="81"/>
        <v>8</v>
      </c>
      <c r="D1095" s="19">
        <f t="shared" si="82"/>
        <v>2018</v>
      </c>
      <c r="E1095" s="19">
        <f t="shared" si="83"/>
        <v>0</v>
      </c>
      <c r="F1095" s="19" t="b">
        <f t="shared" si="85"/>
        <v>0</v>
      </c>
      <c r="G1095" s="19">
        <f t="shared" si="84"/>
        <v>6.4250000000000002E-3</v>
      </c>
    </row>
    <row r="1096" spans="1:7" x14ac:dyDescent="0.25">
      <c r="A1096" s="28">
        <v>43342</v>
      </c>
      <c r="B1096" s="29">
        <v>7.72</v>
      </c>
      <c r="C1096" s="19">
        <f t="shared" si="81"/>
        <v>8</v>
      </c>
      <c r="D1096" s="19">
        <f t="shared" si="82"/>
        <v>2018</v>
      </c>
      <c r="E1096" s="19">
        <f t="shared" si="83"/>
        <v>1</v>
      </c>
      <c r="F1096" s="19" t="str">
        <f t="shared" si="85"/>
        <v>20188</v>
      </c>
      <c r="G1096" s="19">
        <f t="shared" si="84"/>
        <v>6.4333333333333326E-3</v>
      </c>
    </row>
    <row r="1097" spans="1:7" x14ac:dyDescent="0.25">
      <c r="A1097" s="28">
        <v>43349</v>
      </c>
      <c r="B1097" s="29">
        <v>7.7</v>
      </c>
      <c r="C1097" s="19">
        <f t="shared" si="81"/>
        <v>9</v>
      </c>
      <c r="D1097" s="19">
        <f t="shared" si="82"/>
        <v>2018</v>
      </c>
      <c r="E1097" s="19">
        <f t="shared" si="83"/>
        <v>0</v>
      </c>
      <c r="F1097" s="19" t="b">
        <f t="shared" si="85"/>
        <v>0</v>
      </c>
      <c r="G1097" s="19">
        <f t="shared" si="84"/>
        <v>6.4166666666666669E-3</v>
      </c>
    </row>
    <row r="1098" spans="1:7" x14ac:dyDescent="0.25">
      <c r="A1098" s="28">
        <v>43356</v>
      </c>
      <c r="B1098" s="29">
        <v>7.7</v>
      </c>
      <c r="C1098" s="19">
        <f t="shared" si="81"/>
        <v>9</v>
      </c>
      <c r="D1098" s="19">
        <f t="shared" si="82"/>
        <v>2018</v>
      </c>
      <c r="E1098" s="19">
        <f t="shared" si="83"/>
        <v>0</v>
      </c>
      <c r="F1098" s="19" t="b">
        <f t="shared" si="85"/>
        <v>0</v>
      </c>
      <c r="G1098" s="19">
        <f t="shared" si="84"/>
        <v>6.4166666666666669E-3</v>
      </c>
    </row>
    <row r="1099" spans="1:7" x14ac:dyDescent="0.25">
      <c r="A1099" s="28">
        <v>43363</v>
      </c>
      <c r="B1099" s="29">
        <v>7.69</v>
      </c>
      <c r="C1099" s="19">
        <f t="shared" si="81"/>
        <v>9</v>
      </c>
      <c r="D1099" s="19">
        <f t="shared" si="82"/>
        <v>2018</v>
      </c>
      <c r="E1099" s="19">
        <f t="shared" si="83"/>
        <v>0</v>
      </c>
      <c r="F1099" s="19" t="b">
        <f t="shared" si="85"/>
        <v>0</v>
      </c>
      <c r="G1099" s="19">
        <f t="shared" si="84"/>
        <v>6.4083333333333345E-3</v>
      </c>
    </row>
    <row r="1100" spans="1:7" x14ac:dyDescent="0.25">
      <c r="A1100" s="28">
        <v>43370</v>
      </c>
      <c r="B1100" s="29">
        <v>7.65</v>
      </c>
      <c r="C1100" s="19">
        <f t="shared" si="81"/>
        <v>9</v>
      </c>
      <c r="D1100" s="19">
        <f t="shared" si="82"/>
        <v>2018</v>
      </c>
      <c r="E1100" s="19">
        <f t="shared" si="83"/>
        <v>1</v>
      </c>
      <c r="F1100" s="19" t="str">
        <f t="shared" si="85"/>
        <v>20189</v>
      </c>
      <c r="G1100" s="19">
        <f t="shared" si="84"/>
        <v>6.3749999999999996E-3</v>
      </c>
    </row>
    <row r="1101" spans="1:7" x14ac:dyDescent="0.25">
      <c r="A1101" s="28">
        <v>43377</v>
      </c>
      <c r="B1101" s="29">
        <v>7.67</v>
      </c>
      <c r="C1101" s="19">
        <f t="shared" si="81"/>
        <v>10</v>
      </c>
      <c r="D1101" s="19">
        <f t="shared" si="82"/>
        <v>2018</v>
      </c>
      <c r="E1101" s="19">
        <f t="shared" si="83"/>
        <v>0</v>
      </c>
      <c r="F1101" s="19" t="b">
        <f t="shared" si="85"/>
        <v>0</v>
      </c>
      <c r="G1101" s="19">
        <f t="shared" si="84"/>
        <v>6.391666666666667E-3</v>
      </c>
    </row>
    <row r="1102" spans="1:7" x14ac:dyDescent="0.25">
      <c r="A1102" s="28">
        <v>43384</v>
      </c>
      <c r="B1102" s="29">
        <v>7.7</v>
      </c>
      <c r="C1102" s="19">
        <f t="shared" si="81"/>
        <v>10</v>
      </c>
      <c r="D1102" s="19">
        <f t="shared" si="82"/>
        <v>2018</v>
      </c>
      <c r="E1102" s="19">
        <f t="shared" si="83"/>
        <v>0</v>
      </c>
      <c r="F1102" s="19" t="b">
        <f t="shared" si="85"/>
        <v>0</v>
      </c>
      <c r="G1102" s="19">
        <f t="shared" si="84"/>
        <v>6.4166666666666669E-3</v>
      </c>
    </row>
    <row r="1103" spans="1:7" x14ac:dyDescent="0.25">
      <c r="A1103" s="28">
        <v>43391</v>
      </c>
      <c r="B1103" s="29">
        <v>7.65</v>
      </c>
      <c r="C1103" s="19">
        <f t="shared" si="81"/>
        <v>10</v>
      </c>
      <c r="D1103" s="19">
        <f t="shared" si="82"/>
        <v>2018</v>
      </c>
      <c r="E1103" s="19">
        <f t="shared" si="83"/>
        <v>0</v>
      </c>
      <c r="F1103" s="19" t="b">
        <f t="shared" si="85"/>
        <v>0</v>
      </c>
      <c r="G1103" s="19">
        <f t="shared" si="84"/>
        <v>6.3749999999999996E-3</v>
      </c>
    </row>
    <row r="1104" spans="1:7" x14ac:dyDescent="0.25">
      <c r="A1104" s="28">
        <v>43398</v>
      </c>
      <c r="B1104" s="29">
        <v>7.72</v>
      </c>
      <c r="C1104" s="19">
        <f t="shared" si="81"/>
        <v>10</v>
      </c>
      <c r="D1104" s="19">
        <f t="shared" si="82"/>
        <v>2018</v>
      </c>
      <c r="E1104" s="19">
        <f t="shared" si="83"/>
        <v>1</v>
      </c>
      <c r="F1104" s="19" t="str">
        <f t="shared" si="85"/>
        <v>201810</v>
      </c>
      <c r="G1104" s="19">
        <f t="shared" si="84"/>
        <v>6.4333333333333326E-3</v>
      </c>
    </row>
    <row r="1105" spans="1:7" x14ac:dyDescent="0.25">
      <c r="A1105" s="28">
        <v>43405</v>
      </c>
      <c r="B1105" s="29">
        <v>7.76</v>
      </c>
      <c r="C1105" s="19">
        <f t="shared" si="81"/>
        <v>11</v>
      </c>
      <c r="D1105" s="19">
        <f t="shared" si="82"/>
        <v>2018</v>
      </c>
      <c r="E1105" s="19">
        <f t="shared" si="83"/>
        <v>0</v>
      </c>
      <c r="F1105" s="19" t="b">
        <f t="shared" si="85"/>
        <v>0</v>
      </c>
      <c r="G1105" s="19">
        <f t="shared" si="84"/>
        <v>6.4666666666666666E-3</v>
      </c>
    </row>
    <row r="1106" spans="1:7" x14ac:dyDescent="0.25">
      <c r="A1106" s="28">
        <v>43412</v>
      </c>
      <c r="B1106" s="29">
        <v>7.71</v>
      </c>
      <c r="C1106" s="19">
        <f t="shared" si="81"/>
        <v>11</v>
      </c>
      <c r="D1106" s="19">
        <f t="shared" si="82"/>
        <v>2018</v>
      </c>
      <c r="E1106" s="19">
        <f t="shared" si="83"/>
        <v>0</v>
      </c>
      <c r="F1106" s="19" t="b">
        <f t="shared" si="85"/>
        <v>0</v>
      </c>
      <c r="G1106" s="19">
        <f t="shared" si="84"/>
        <v>6.4250000000000002E-3</v>
      </c>
    </row>
    <row r="1107" spans="1:7" x14ac:dyDescent="0.25">
      <c r="A1107" s="28">
        <v>43419</v>
      </c>
      <c r="B1107" s="29">
        <v>7.79</v>
      </c>
      <c r="C1107" s="19">
        <f t="shared" si="81"/>
        <v>11</v>
      </c>
      <c r="D1107" s="19">
        <f t="shared" si="82"/>
        <v>2018</v>
      </c>
      <c r="E1107" s="19">
        <f t="shared" si="83"/>
        <v>0</v>
      </c>
      <c r="F1107" s="19" t="b">
        <f t="shared" si="85"/>
        <v>0</v>
      </c>
      <c r="G1107" s="19">
        <f t="shared" si="84"/>
        <v>6.4916666666666664E-3</v>
      </c>
    </row>
    <row r="1108" spans="1:7" x14ac:dyDescent="0.25">
      <c r="A1108" s="28">
        <v>43426</v>
      </c>
      <c r="B1108" s="29">
        <v>7.94</v>
      </c>
      <c r="C1108" s="19">
        <f t="shared" ref="C1108:C1113" si="86">MONTH(A1108)</f>
        <v>11</v>
      </c>
      <c r="D1108" s="19">
        <f t="shared" ref="D1108:D1113" si="87">YEAR(A1108)</f>
        <v>2018</v>
      </c>
      <c r="E1108" s="19">
        <f t="shared" ref="E1108:E1113" si="88">IF(C1108=C1109,0,1)</f>
        <v>0</v>
      </c>
      <c r="F1108" s="19" t="b">
        <f t="shared" si="85"/>
        <v>0</v>
      </c>
      <c r="G1108" s="19">
        <f t="shared" ref="G1108:G1113" si="89">B1108/100/12</f>
        <v>6.6166666666666665E-3</v>
      </c>
    </row>
    <row r="1109" spans="1:7" x14ac:dyDescent="0.25">
      <c r="A1109" s="28">
        <v>43433</v>
      </c>
      <c r="B1109" s="29">
        <v>7.97</v>
      </c>
      <c r="C1109" s="19">
        <f t="shared" si="86"/>
        <v>11</v>
      </c>
      <c r="D1109" s="19">
        <f t="shared" si="87"/>
        <v>2018</v>
      </c>
      <c r="E1109" s="19">
        <f t="shared" si="88"/>
        <v>1</v>
      </c>
      <c r="F1109" s="19" t="str">
        <f t="shared" si="85"/>
        <v>201811</v>
      </c>
      <c r="G1109" s="19">
        <f t="shared" si="89"/>
        <v>6.6416666666666664E-3</v>
      </c>
    </row>
    <row r="1110" spans="1:7" x14ac:dyDescent="0.25">
      <c r="A1110" s="28">
        <v>43440</v>
      </c>
      <c r="B1110" s="29">
        <v>7.95</v>
      </c>
      <c r="C1110" s="19">
        <f t="shared" si="86"/>
        <v>12</v>
      </c>
      <c r="D1110" s="19">
        <f t="shared" si="87"/>
        <v>2018</v>
      </c>
      <c r="E1110" s="19">
        <f t="shared" si="88"/>
        <v>0</v>
      </c>
      <c r="F1110" s="19" t="b">
        <f t="shared" si="85"/>
        <v>0</v>
      </c>
      <c r="G1110" s="19">
        <f t="shared" si="89"/>
        <v>6.6249999999999998E-3</v>
      </c>
    </row>
    <row r="1111" spans="1:7" x14ac:dyDescent="0.25">
      <c r="A1111" s="28">
        <v>43447</v>
      </c>
      <c r="B1111" s="29">
        <v>7.97</v>
      </c>
      <c r="C1111" s="19">
        <f t="shared" si="86"/>
        <v>12</v>
      </c>
      <c r="D1111" s="19">
        <f t="shared" si="87"/>
        <v>2018</v>
      </c>
      <c r="E1111" s="19">
        <f t="shared" si="88"/>
        <v>0</v>
      </c>
      <c r="F1111" s="19" t="b">
        <f t="shared" ref="F1111:F1113" si="90">IF(E1111=1,D1111&amp;C1111)</f>
        <v>0</v>
      </c>
      <c r="G1111" s="19">
        <f t="shared" si="89"/>
        <v>6.6416666666666664E-3</v>
      </c>
    </row>
    <row r="1112" spans="1:7" x14ac:dyDescent="0.25">
      <c r="A1112" s="28">
        <v>43454</v>
      </c>
      <c r="B1112" s="29">
        <v>8</v>
      </c>
      <c r="C1112" s="19">
        <f t="shared" si="86"/>
        <v>12</v>
      </c>
      <c r="D1112" s="19">
        <f t="shared" si="87"/>
        <v>2018</v>
      </c>
      <c r="E1112" s="19">
        <f t="shared" si="88"/>
        <v>0</v>
      </c>
      <c r="F1112" s="19" t="b">
        <f t="shared" si="90"/>
        <v>0</v>
      </c>
      <c r="G1112" s="19">
        <f t="shared" si="89"/>
        <v>6.6666666666666671E-3</v>
      </c>
    </row>
    <row r="1113" spans="1:7" x14ac:dyDescent="0.25">
      <c r="A1113" s="28">
        <v>43461</v>
      </c>
      <c r="B1113" s="29">
        <v>8.17</v>
      </c>
      <c r="C1113" s="19">
        <f t="shared" si="86"/>
        <v>12</v>
      </c>
      <c r="D1113" s="19">
        <f t="shared" si="87"/>
        <v>2018</v>
      </c>
      <c r="E1113" s="19">
        <f t="shared" si="88"/>
        <v>1</v>
      </c>
      <c r="F1113" s="19" t="str">
        <f t="shared" si="90"/>
        <v>201812</v>
      </c>
      <c r="G1113" s="19">
        <f t="shared" si="89"/>
        <v>6.8083333333333329E-3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showGridLines="0" topLeftCell="A153" workbookViewId="0"/>
  </sheetViews>
  <sheetFormatPr baseColWidth="10" defaultColWidth="10.85546875" defaultRowHeight="12.75" x14ac:dyDescent="0.2"/>
  <cols>
    <col min="1" max="1" width="24" style="47" customWidth="1"/>
    <col min="2" max="2" width="2.140625" style="47" customWidth="1"/>
    <col min="3" max="16384" width="10.85546875" style="47"/>
  </cols>
  <sheetData>
    <row r="1" spans="1:3" hidden="1" x14ac:dyDescent="0.2">
      <c r="A1" s="46" t="e">
        <f ca="1">DotStatQuery(B1)</f>
        <v>#NAME?</v>
      </c>
      <c r="B1" s="46" t="s">
        <v>311</v>
      </c>
    </row>
    <row r="2" spans="1:3" ht="34.5" x14ac:dyDescent="0.2">
      <c r="A2" s="48" t="s">
        <v>312</v>
      </c>
    </row>
    <row r="3" spans="1:3" ht="52.5" x14ac:dyDescent="0.2">
      <c r="A3" s="102" t="s">
        <v>313</v>
      </c>
      <c r="B3" s="103"/>
      <c r="C3" s="49" t="s">
        <v>314</v>
      </c>
    </row>
    <row r="4" spans="1:3" x14ac:dyDescent="0.2">
      <c r="A4" s="102" t="s">
        <v>315</v>
      </c>
      <c r="B4" s="103"/>
      <c r="C4" s="49" t="s">
        <v>316</v>
      </c>
    </row>
    <row r="5" spans="1:3" ht="42" x14ac:dyDescent="0.2">
      <c r="A5" s="102" t="s">
        <v>317</v>
      </c>
      <c r="B5" s="103"/>
      <c r="C5" s="49" t="s">
        <v>318</v>
      </c>
    </row>
    <row r="6" spans="1:3" x14ac:dyDescent="0.2">
      <c r="A6" s="104" t="s">
        <v>319</v>
      </c>
      <c r="B6" s="105"/>
      <c r="C6" s="50" t="s">
        <v>320</v>
      </c>
    </row>
    <row r="7" spans="1:3" ht="13.5" x14ac:dyDescent="0.25">
      <c r="A7" s="51" t="s">
        <v>0</v>
      </c>
      <c r="B7" s="52" t="s">
        <v>321</v>
      </c>
      <c r="C7" s="52" t="s">
        <v>322</v>
      </c>
    </row>
    <row r="8" spans="1:3" ht="13.5" x14ac:dyDescent="0.25">
      <c r="A8" s="53" t="s">
        <v>1</v>
      </c>
      <c r="B8" s="52" t="s">
        <v>322</v>
      </c>
      <c r="C8" s="54">
        <v>8.2265899999999998</v>
      </c>
    </row>
    <row r="9" spans="1:3" ht="13.5" x14ac:dyDescent="0.25">
      <c r="A9" s="53" t="s">
        <v>2</v>
      </c>
      <c r="B9" s="52" t="s">
        <v>322</v>
      </c>
      <c r="C9" s="55">
        <v>8.5040849999999999</v>
      </c>
    </row>
    <row r="10" spans="1:3" ht="13.5" x14ac:dyDescent="0.25">
      <c r="A10" s="53" t="s">
        <v>3</v>
      </c>
      <c r="B10" s="52" t="s">
        <v>322</v>
      </c>
      <c r="C10" s="54">
        <v>8.5656549999999996</v>
      </c>
    </row>
    <row r="11" spans="1:3" ht="13.5" x14ac:dyDescent="0.25">
      <c r="A11" s="53" t="s">
        <v>4</v>
      </c>
      <c r="B11" s="52" t="s">
        <v>322</v>
      </c>
      <c r="C11" s="55">
        <v>8.4985210000000002</v>
      </c>
    </row>
    <row r="12" spans="1:3" ht="13.5" x14ac:dyDescent="0.25">
      <c r="A12" s="53" t="s">
        <v>5</v>
      </c>
      <c r="B12" s="52" t="s">
        <v>322</v>
      </c>
      <c r="C12" s="54">
        <v>8.5998839999999994</v>
      </c>
    </row>
    <row r="13" spans="1:3" ht="13.5" x14ac:dyDescent="0.25">
      <c r="A13" s="53" t="s">
        <v>6</v>
      </c>
      <c r="B13" s="52" t="s">
        <v>322</v>
      </c>
      <c r="C13" s="55">
        <v>8.913786</v>
      </c>
    </row>
    <row r="14" spans="1:3" ht="13.5" x14ac:dyDescent="0.25">
      <c r="A14" s="53" t="s">
        <v>7</v>
      </c>
      <c r="B14" s="52" t="s">
        <v>322</v>
      </c>
      <c r="C14" s="54">
        <v>8.8971210000000003</v>
      </c>
    </row>
    <row r="15" spans="1:3" ht="13.5" x14ac:dyDescent="0.25">
      <c r="A15" s="53" t="s">
        <v>8</v>
      </c>
      <c r="B15" s="52" t="s">
        <v>322</v>
      </c>
      <c r="C15" s="55">
        <v>9.3729239999999994</v>
      </c>
    </row>
    <row r="16" spans="1:3" ht="13.5" x14ac:dyDescent="0.25">
      <c r="A16" s="53" t="s">
        <v>9</v>
      </c>
      <c r="B16" s="52" t="s">
        <v>322</v>
      </c>
      <c r="C16" s="54">
        <v>10.22888</v>
      </c>
    </row>
    <row r="17" spans="1:3" ht="13.5" x14ac:dyDescent="0.25">
      <c r="A17" s="53" t="s">
        <v>10</v>
      </c>
      <c r="B17" s="52" t="s">
        <v>322</v>
      </c>
      <c r="C17" s="55">
        <v>10.14875</v>
      </c>
    </row>
    <row r="18" spans="1:3" ht="13.5" x14ac:dyDescent="0.25">
      <c r="A18" s="53" t="s">
        <v>11</v>
      </c>
      <c r="B18" s="52" t="s">
        <v>322</v>
      </c>
      <c r="C18" s="54">
        <v>9.9745369999999998</v>
      </c>
    </row>
    <row r="19" spans="1:3" ht="13.5" x14ac:dyDescent="0.25">
      <c r="A19" s="53" t="s">
        <v>12</v>
      </c>
      <c r="B19" s="52" t="s">
        <v>322</v>
      </c>
      <c r="C19" s="55">
        <v>9.9092850000000006</v>
      </c>
    </row>
    <row r="20" spans="1:3" ht="13.5" x14ac:dyDescent="0.25">
      <c r="A20" s="53" t="s">
        <v>13</v>
      </c>
      <c r="B20" s="52" t="s">
        <v>322</v>
      </c>
      <c r="C20" s="54">
        <v>10.13725</v>
      </c>
    </row>
    <row r="21" spans="1:3" ht="13.5" x14ac:dyDescent="0.25">
      <c r="A21" s="53" t="s">
        <v>14</v>
      </c>
      <c r="B21" s="52" t="s">
        <v>322</v>
      </c>
      <c r="C21" s="55">
        <v>9.9962499999999999</v>
      </c>
    </row>
    <row r="22" spans="1:3" ht="13.5" x14ac:dyDescent="0.25">
      <c r="A22" s="53" t="s">
        <v>15</v>
      </c>
      <c r="B22" s="52" t="s">
        <v>322</v>
      </c>
      <c r="C22" s="54">
        <v>9.7309169999999998</v>
      </c>
    </row>
    <row r="23" spans="1:3" ht="13.5" x14ac:dyDescent="0.25">
      <c r="A23" s="53" t="s">
        <v>16</v>
      </c>
      <c r="B23" s="52" t="s">
        <v>322</v>
      </c>
      <c r="C23" s="55">
        <v>9.4132999999999996</v>
      </c>
    </row>
    <row r="24" spans="1:3" ht="13.5" x14ac:dyDescent="0.25">
      <c r="A24" s="53" t="s">
        <v>17</v>
      </c>
      <c r="B24" s="52" t="s">
        <v>322</v>
      </c>
      <c r="C24" s="54">
        <v>9.3970739999999999</v>
      </c>
    </row>
    <row r="25" spans="1:3" ht="13.5" x14ac:dyDescent="0.25">
      <c r="A25" s="53" t="s">
        <v>18</v>
      </c>
      <c r="B25" s="52" t="s">
        <v>322</v>
      </c>
      <c r="C25" s="55">
        <v>9.5087799999999998</v>
      </c>
    </row>
    <row r="26" spans="1:3" ht="13.5" x14ac:dyDescent="0.25">
      <c r="A26" s="53" t="s">
        <v>19</v>
      </c>
      <c r="B26" s="52" t="s">
        <v>322</v>
      </c>
      <c r="C26" s="54">
        <v>9.3656819999999996</v>
      </c>
    </row>
    <row r="27" spans="1:3" ht="13.5" x14ac:dyDescent="0.25">
      <c r="A27" s="53" t="s">
        <v>20</v>
      </c>
      <c r="B27" s="52" t="s">
        <v>322</v>
      </c>
      <c r="C27" s="55">
        <v>9.3877950000000006</v>
      </c>
    </row>
    <row r="28" spans="1:3" ht="13.5" x14ac:dyDescent="0.25">
      <c r="A28" s="53" t="s">
        <v>21</v>
      </c>
      <c r="B28" s="52" t="s">
        <v>322</v>
      </c>
      <c r="C28" s="54">
        <v>9.3361769999999993</v>
      </c>
    </row>
    <row r="29" spans="1:3" ht="13.5" x14ac:dyDescent="0.25">
      <c r="A29" s="53" t="s">
        <v>22</v>
      </c>
      <c r="B29" s="52" t="s">
        <v>322</v>
      </c>
      <c r="C29" s="55">
        <v>9.5529670000000007</v>
      </c>
    </row>
    <row r="30" spans="1:3" ht="13.5" x14ac:dyDescent="0.25">
      <c r="A30" s="53" t="s">
        <v>23</v>
      </c>
      <c r="B30" s="52" t="s">
        <v>322</v>
      </c>
      <c r="C30" s="54">
        <v>9.397786</v>
      </c>
    </row>
    <row r="31" spans="1:3" ht="13.5" x14ac:dyDescent="0.25">
      <c r="A31" s="53" t="s">
        <v>24</v>
      </c>
      <c r="B31" s="52" t="s">
        <v>322</v>
      </c>
      <c r="C31" s="55">
        <v>9.411619</v>
      </c>
    </row>
    <row r="32" spans="1:3" ht="13.5" x14ac:dyDescent="0.25">
      <c r="A32" s="53" t="s">
        <v>25</v>
      </c>
      <c r="B32" s="52" t="s">
        <v>322</v>
      </c>
      <c r="C32" s="54">
        <v>9.4880999999999993</v>
      </c>
    </row>
    <row r="33" spans="1:3" ht="13.5" x14ac:dyDescent="0.25">
      <c r="A33" s="53" t="s">
        <v>26</v>
      </c>
      <c r="B33" s="52" t="s">
        <v>322</v>
      </c>
      <c r="C33" s="55">
        <v>9.4227139999999991</v>
      </c>
    </row>
    <row r="34" spans="1:3" ht="13.5" x14ac:dyDescent="0.25">
      <c r="A34" s="53" t="s">
        <v>27</v>
      </c>
      <c r="B34" s="52" t="s">
        <v>322</v>
      </c>
      <c r="C34" s="54">
        <v>9.288043</v>
      </c>
    </row>
    <row r="35" spans="1:3" ht="13.5" x14ac:dyDescent="0.25">
      <c r="A35" s="53" t="s">
        <v>28</v>
      </c>
      <c r="B35" s="52" t="s">
        <v>322</v>
      </c>
      <c r="C35" s="55">
        <v>9.3863000000000003</v>
      </c>
    </row>
    <row r="36" spans="1:3" ht="13.5" x14ac:dyDescent="0.25">
      <c r="A36" s="53" t="s">
        <v>29</v>
      </c>
      <c r="B36" s="52" t="s">
        <v>322</v>
      </c>
      <c r="C36" s="54">
        <v>9.4964779999999998</v>
      </c>
    </row>
    <row r="37" spans="1:3" ht="13.5" x14ac:dyDescent="0.25">
      <c r="A37" s="53" t="s">
        <v>30</v>
      </c>
      <c r="B37" s="52" t="s">
        <v>322</v>
      </c>
      <c r="C37" s="55">
        <v>9.8143630000000002</v>
      </c>
    </row>
    <row r="38" spans="1:3" ht="13.5" x14ac:dyDescent="0.25">
      <c r="A38" s="53" t="s">
        <v>31</v>
      </c>
      <c r="B38" s="52" t="s">
        <v>322</v>
      </c>
      <c r="C38" s="54">
        <v>9.439667</v>
      </c>
    </row>
    <row r="39" spans="1:3" ht="13.5" x14ac:dyDescent="0.25">
      <c r="A39" s="53" t="s">
        <v>32</v>
      </c>
      <c r="B39" s="52" t="s">
        <v>322</v>
      </c>
      <c r="C39" s="55">
        <v>9.2670220000000008</v>
      </c>
    </row>
    <row r="40" spans="1:3" ht="13.5" x14ac:dyDescent="0.25">
      <c r="A40" s="53" t="s">
        <v>33</v>
      </c>
      <c r="B40" s="52" t="s">
        <v>322</v>
      </c>
      <c r="C40" s="54">
        <v>9.3457500000000007</v>
      </c>
    </row>
    <row r="41" spans="1:3" ht="13.5" x14ac:dyDescent="0.25">
      <c r="A41" s="53" t="s">
        <v>34</v>
      </c>
      <c r="B41" s="52" t="s">
        <v>322</v>
      </c>
      <c r="C41" s="55">
        <v>9.5240449999999992</v>
      </c>
    </row>
    <row r="42" spans="1:3" ht="13.5" x14ac:dyDescent="0.25">
      <c r="A42" s="53" t="s">
        <v>35</v>
      </c>
      <c r="B42" s="52" t="s">
        <v>322</v>
      </c>
      <c r="C42" s="54">
        <v>9.4995910000000006</v>
      </c>
    </row>
    <row r="43" spans="1:3" ht="13.5" x14ac:dyDescent="0.25">
      <c r="A43" s="53" t="s">
        <v>36</v>
      </c>
      <c r="B43" s="52" t="s">
        <v>322</v>
      </c>
      <c r="C43" s="55">
        <v>9.4647500000000004</v>
      </c>
    </row>
    <row r="44" spans="1:3" ht="13.5" x14ac:dyDescent="0.25">
      <c r="A44" s="53" t="s">
        <v>37</v>
      </c>
      <c r="B44" s="52" t="s">
        <v>322</v>
      </c>
      <c r="C44" s="54">
        <v>9.7589550000000003</v>
      </c>
    </row>
    <row r="45" spans="1:3" ht="13.5" x14ac:dyDescent="0.25">
      <c r="A45" s="53" t="s">
        <v>38</v>
      </c>
      <c r="B45" s="52" t="s">
        <v>322</v>
      </c>
      <c r="C45" s="55">
        <v>9.6940249999999999</v>
      </c>
    </row>
    <row r="46" spans="1:3" ht="13.5" x14ac:dyDescent="0.25">
      <c r="A46" s="53" t="s">
        <v>39</v>
      </c>
      <c r="B46" s="52" t="s">
        <v>322</v>
      </c>
      <c r="C46" s="54">
        <v>9.5892499999999998</v>
      </c>
    </row>
    <row r="47" spans="1:3" ht="13.5" x14ac:dyDescent="0.25">
      <c r="A47" s="53" t="s">
        <v>40</v>
      </c>
      <c r="B47" s="52" t="s">
        <v>322</v>
      </c>
      <c r="C47" s="55">
        <v>9.3350650000000002</v>
      </c>
    </row>
    <row r="48" spans="1:3" ht="13.5" x14ac:dyDescent="0.25">
      <c r="A48" s="53" t="s">
        <v>41</v>
      </c>
      <c r="B48" s="52" t="s">
        <v>322</v>
      </c>
      <c r="C48" s="54">
        <v>9.1966350000000006</v>
      </c>
    </row>
    <row r="49" spans="1:3" ht="13.5" x14ac:dyDescent="0.25">
      <c r="A49" s="53" t="s">
        <v>42</v>
      </c>
      <c r="B49" s="52" t="s">
        <v>322</v>
      </c>
      <c r="C49" s="55">
        <v>9.1053569999999997</v>
      </c>
    </row>
    <row r="50" spans="1:3" ht="13.5" x14ac:dyDescent="0.25">
      <c r="A50" s="53" t="s">
        <v>43</v>
      </c>
      <c r="B50" s="52" t="s">
        <v>322</v>
      </c>
      <c r="C50" s="54">
        <v>9.1550910000000005</v>
      </c>
    </row>
    <row r="51" spans="1:3" ht="13.5" x14ac:dyDescent="0.25">
      <c r="A51" s="53" t="s">
        <v>44</v>
      </c>
      <c r="B51" s="52" t="s">
        <v>322</v>
      </c>
      <c r="C51" s="55">
        <v>9.1746079999999992</v>
      </c>
    </row>
    <row r="52" spans="1:3" ht="13.5" x14ac:dyDescent="0.25">
      <c r="A52" s="53" t="s">
        <v>45</v>
      </c>
      <c r="B52" s="52" t="s">
        <v>322</v>
      </c>
      <c r="C52" s="54">
        <v>9.3907050000000005</v>
      </c>
    </row>
    <row r="53" spans="1:3" ht="13.5" x14ac:dyDescent="0.25">
      <c r="A53" s="53" t="s">
        <v>46</v>
      </c>
      <c r="B53" s="52" t="s">
        <v>322</v>
      </c>
      <c r="C53" s="55">
        <v>9.3548919999999995</v>
      </c>
    </row>
    <row r="54" spans="1:3" ht="13.5" x14ac:dyDescent="0.25">
      <c r="A54" s="53" t="s">
        <v>47</v>
      </c>
      <c r="B54" s="52" t="s">
        <v>322</v>
      </c>
      <c r="C54" s="54">
        <v>9.2177279999999993</v>
      </c>
    </row>
    <row r="55" spans="1:3" ht="13.5" x14ac:dyDescent="0.25">
      <c r="A55" s="53" t="s">
        <v>48</v>
      </c>
      <c r="B55" s="52" t="s">
        <v>322</v>
      </c>
      <c r="C55" s="55">
        <v>9.1587779999999999</v>
      </c>
    </row>
    <row r="56" spans="1:3" ht="13.5" x14ac:dyDescent="0.25">
      <c r="A56" s="53" t="s">
        <v>49</v>
      </c>
      <c r="B56" s="52" t="s">
        <v>322</v>
      </c>
      <c r="C56" s="54">
        <v>9.1619039999999998</v>
      </c>
    </row>
    <row r="57" spans="1:3" ht="13.5" x14ac:dyDescent="0.25">
      <c r="A57" s="53" t="s">
        <v>50</v>
      </c>
      <c r="B57" s="52" t="s">
        <v>322</v>
      </c>
      <c r="C57" s="55">
        <v>9.0985300000000002</v>
      </c>
    </row>
    <row r="58" spans="1:3" ht="13.5" x14ac:dyDescent="0.25">
      <c r="A58" s="53" t="s">
        <v>51</v>
      </c>
      <c r="B58" s="52" t="s">
        <v>322</v>
      </c>
      <c r="C58" s="54">
        <v>9.0642849999999999</v>
      </c>
    </row>
    <row r="59" spans="1:3" ht="13.5" x14ac:dyDescent="0.25">
      <c r="A59" s="53" t="s">
        <v>52</v>
      </c>
      <c r="B59" s="52" t="s">
        <v>322</v>
      </c>
      <c r="C59" s="55">
        <v>9.1617499999999996</v>
      </c>
    </row>
    <row r="60" spans="1:3" ht="13.5" x14ac:dyDescent="0.25">
      <c r="A60" s="53" t="s">
        <v>53</v>
      </c>
      <c r="B60" s="52" t="s">
        <v>322</v>
      </c>
      <c r="C60" s="54">
        <v>9.5074039999999993</v>
      </c>
    </row>
    <row r="61" spans="1:3" ht="13.5" x14ac:dyDescent="0.25">
      <c r="A61" s="53" t="s">
        <v>54</v>
      </c>
      <c r="B61" s="52" t="s">
        <v>322</v>
      </c>
      <c r="C61" s="55">
        <v>9.7634749999999997</v>
      </c>
    </row>
    <row r="62" spans="1:3" ht="13.5" x14ac:dyDescent="0.25">
      <c r="A62" s="53" t="s">
        <v>55</v>
      </c>
      <c r="B62" s="52" t="s">
        <v>322</v>
      </c>
      <c r="C62" s="54">
        <v>9.7744219999999995</v>
      </c>
    </row>
    <row r="63" spans="1:3" ht="13.5" x14ac:dyDescent="0.25">
      <c r="A63" s="53" t="s">
        <v>56</v>
      </c>
      <c r="B63" s="52" t="s">
        <v>322</v>
      </c>
      <c r="C63" s="55">
        <v>9.8395189999999992</v>
      </c>
    </row>
    <row r="64" spans="1:3" ht="13.5" x14ac:dyDescent="0.25">
      <c r="A64" s="53" t="s">
        <v>57</v>
      </c>
      <c r="B64" s="52" t="s">
        <v>322</v>
      </c>
      <c r="C64" s="54">
        <v>10.06634</v>
      </c>
    </row>
    <row r="65" spans="1:3" ht="13.5" x14ac:dyDescent="0.25">
      <c r="A65" s="53" t="s">
        <v>58</v>
      </c>
      <c r="B65" s="52" t="s">
        <v>322</v>
      </c>
      <c r="C65" s="55">
        <v>10.08494</v>
      </c>
    </row>
    <row r="66" spans="1:3" ht="13.5" x14ac:dyDescent="0.25">
      <c r="A66" s="53" t="s">
        <v>59</v>
      </c>
      <c r="B66" s="52" t="s">
        <v>322</v>
      </c>
      <c r="C66" s="54">
        <v>10.19007</v>
      </c>
    </row>
    <row r="67" spans="1:3" ht="13.5" x14ac:dyDescent="0.25">
      <c r="A67" s="53" t="s">
        <v>60</v>
      </c>
      <c r="B67" s="52" t="s">
        <v>322</v>
      </c>
      <c r="C67" s="55">
        <v>10.213240000000001</v>
      </c>
    </row>
    <row r="68" spans="1:3" ht="13.5" x14ac:dyDescent="0.25">
      <c r="A68" s="53" t="s">
        <v>61</v>
      </c>
      <c r="B68" s="52" t="s">
        <v>322</v>
      </c>
      <c r="C68" s="54">
        <v>10.61849</v>
      </c>
    </row>
    <row r="69" spans="1:3" ht="13.5" x14ac:dyDescent="0.25">
      <c r="A69" s="53" t="s">
        <v>62</v>
      </c>
      <c r="B69" s="52" t="s">
        <v>322</v>
      </c>
      <c r="C69" s="55">
        <v>10.93683</v>
      </c>
    </row>
    <row r="70" spans="1:3" ht="13.5" x14ac:dyDescent="0.25">
      <c r="A70" s="53" t="s">
        <v>63</v>
      </c>
      <c r="B70" s="52" t="s">
        <v>322</v>
      </c>
      <c r="C70" s="54">
        <v>10.92371</v>
      </c>
    </row>
    <row r="71" spans="1:3" ht="13.5" x14ac:dyDescent="0.25">
      <c r="A71" s="53" t="s">
        <v>64</v>
      </c>
      <c r="B71" s="52" t="s">
        <v>322</v>
      </c>
      <c r="C71" s="55">
        <v>10.585800000000001</v>
      </c>
    </row>
    <row r="72" spans="1:3" ht="13.5" x14ac:dyDescent="0.25">
      <c r="A72" s="53" t="s">
        <v>65</v>
      </c>
      <c r="B72" s="52" t="s">
        <v>322</v>
      </c>
      <c r="C72" s="54">
        <v>10.26078</v>
      </c>
    </row>
    <row r="73" spans="1:3" ht="13.5" x14ac:dyDescent="0.25">
      <c r="A73" s="53" t="s">
        <v>66</v>
      </c>
      <c r="B73" s="52" t="s">
        <v>322</v>
      </c>
      <c r="C73" s="55">
        <v>10.502459999999999</v>
      </c>
    </row>
    <row r="74" spans="1:3" ht="13.5" x14ac:dyDescent="0.25">
      <c r="A74" s="53" t="s">
        <v>67</v>
      </c>
      <c r="B74" s="52" t="s">
        <v>322</v>
      </c>
      <c r="C74" s="54">
        <v>10.452590000000001</v>
      </c>
    </row>
    <row r="75" spans="1:3" ht="13.5" x14ac:dyDescent="0.25">
      <c r="A75" s="53" t="s">
        <v>68</v>
      </c>
      <c r="B75" s="52" t="s">
        <v>322</v>
      </c>
      <c r="C75" s="55">
        <v>10.781330000000001</v>
      </c>
    </row>
    <row r="76" spans="1:3" ht="13.5" x14ac:dyDescent="0.25">
      <c r="A76" s="53" t="s">
        <v>69</v>
      </c>
      <c r="B76" s="52" t="s">
        <v>322</v>
      </c>
      <c r="C76" s="54">
        <v>10.923069999999999</v>
      </c>
    </row>
    <row r="77" spans="1:3" ht="13.5" x14ac:dyDescent="0.25">
      <c r="A77" s="53" t="s">
        <v>70</v>
      </c>
      <c r="B77" s="52" t="s">
        <v>322</v>
      </c>
      <c r="C77" s="55">
        <v>11.16324</v>
      </c>
    </row>
    <row r="78" spans="1:3" ht="13.5" x14ac:dyDescent="0.25">
      <c r="A78" s="53" t="s">
        <v>71</v>
      </c>
      <c r="B78" s="52" t="s">
        <v>322</v>
      </c>
      <c r="C78" s="54">
        <v>11.140319999999999</v>
      </c>
    </row>
    <row r="79" spans="1:3" ht="13.5" x14ac:dyDescent="0.25">
      <c r="A79" s="53" t="s">
        <v>72</v>
      </c>
      <c r="B79" s="52" t="s">
        <v>322</v>
      </c>
      <c r="C79" s="55">
        <v>11.24799</v>
      </c>
    </row>
    <row r="80" spans="1:3" ht="13.5" x14ac:dyDescent="0.25">
      <c r="A80" s="53" t="s">
        <v>73</v>
      </c>
      <c r="B80" s="52" t="s">
        <v>322</v>
      </c>
      <c r="C80" s="54">
        <v>10.92436</v>
      </c>
    </row>
    <row r="81" spans="1:3" ht="13.5" x14ac:dyDescent="0.25">
      <c r="A81" s="53" t="s">
        <v>74</v>
      </c>
      <c r="B81" s="52" t="s">
        <v>322</v>
      </c>
      <c r="C81" s="55">
        <v>11.02398</v>
      </c>
    </row>
    <row r="82" spans="1:3" ht="13.5" x14ac:dyDescent="0.25">
      <c r="A82" s="53" t="s">
        <v>75</v>
      </c>
      <c r="B82" s="52" t="s">
        <v>322</v>
      </c>
      <c r="C82" s="54">
        <v>11.010960000000001</v>
      </c>
    </row>
    <row r="83" spans="1:3" ht="13.5" x14ac:dyDescent="0.25">
      <c r="A83" s="53" t="s">
        <v>76</v>
      </c>
      <c r="B83" s="52" t="s">
        <v>322</v>
      </c>
      <c r="C83" s="55">
        <v>11.26089</v>
      </c>
    </row>
    <row r="84" spans="1:3" ht="13.5" x14ac:dyDescent="0.25">
      <c r="A84" s="53" t="s">
        <v>77</v>
      </c>
      <c r="B84" s="52" t="s">
        <v>322</v>
      </c>
      <c r="C84" s="54">
        <v>11.50179</v>
      </c>
    </row>
    <row r="85" spans="1:3" ht="13.5" x14ac:dyDescent="0.25">
      <c r="A85" s="53" t="s">
        <v>78</v>
      </c>
      <c r="B85" s="52" t="s">
        <v>322</v>
      </c>
      <c r="C85" s="55">
        <v>11.378299999999999</v>
      </c>
    </row>
    <row r="86" spans="1:3" ht="13.5" x14ac:dyDescent="0.25">
      <c r="A86" s="53" t="s">
        <v>79</v>
      </c>
      <c r="B86" s="52" t="s">
        <v>322</v>
      </c>
      <c r="C86" s="54">
        <v>11.46532</v>
      </c>
    </row>
    <row r="87" spans="1:3" ht="13.5" x14ac:dyDescent="0.25">
      <c r="A87" s="53" t="s">
        <v>80</v>
      </c>
      <c r="B87" s="52" t="s">
        <v>322</v>
      </c>
      <c r="C87" s="55">
        <v>11.389469999999999</v>
      </c>
    </row>
    <row r="88" spans="1:3" ht="13.5" x14ac:dyDescent="0.25">
      <c r="A88" s="53" t="s">
        <v>81</v>
      </c>
      <c r="B88" s="52" t="s">
        <v>322</v>
      </c>
      <c r="C88" s="54">
        <v>11.48737</v>
      </c>
    </row>
    <row r="89" spans="1:3" ht="13.5" x14ac:dyDescent="0.25">
      <c r="A89" s="53" t="s">
        <v>82</v>
      </c>
      <c r="B89" s="52" t="s">
        <v>322</v>
      </c>
      <c r="C89" s="55">
        <v>11.39608</v>
      </c>
    </row>
    <row r="90" spans="1:3" ht="13.5" x14ac:dyDescent="0.25">
      <c r="A90" s="53" t="s">
        <v>83</v>
      </c>
      <c r="B90" s="52" t="s">
        <v>322</v>
      </c>
      <c r="C90" s="54">
        <v>11.367000000000001</v>
      </c>
    </row>
    <row r="91" spans="1:3" ht="13.5" x14ac:dyDescent="0.25">
      <c r="A91" s="53" t="s">
        <v>84</v>
      </c>
      <c r="B91" s="52" t="s">
        <v>322</v>
      </c>
      <c r="C91" s="55">
        <v>11.19633</v>
      </c>
    </row>
    <row r="92" spans="1:3" ht="13.5" x14ac:dyDescent="0.25">
      <c r="A92" s="53" t="s">
        <v>85</v>
      </c>
      <c r="B92" s="52" t="s">
        <v>322</v>
      </c>
      <c r="C92" s="54">
        <v>11.252359999999999</v>
      </c>
    </row>
    <row r="93" spans="1:3" ht="13.5" x14ac:dyDescent="0.25">
      <c r="A93" s="53" t="s">
        <v>86</v>
      </c>
      <c r="B93" s="52" t="s">
        <v>322</v>
      </c>
      <c r="C93" s="55">
        <v>11.133839999999999</v>
      </c>
    </row>
    <row r="94" spans="1:3" ht="13.5" x14ac:dyDescent="0.25">
      <c r="A94" s="53" t="s">
        <v>87</v>
      </c>
      <c r="B94" s="52" t="s">
        <v>322</v>
      </c>
      <c r="C94" s="54">
        <v>11.119289999999999</v>
      </c>
    </row>
    <row r="95" spans="1:3" ht="13.5" x14ac:dyDescent="0.25">
      <c r="A95" s="53" t="s">
        <v>88</v>
      </c>
      <c r="B95" s="52" t="s">
        <v>322</v>
      </c>
      <c r="C95" s="55">
        <v>11.117419999999999</v>
      </c>
    </row>
    <row r="96" spans="1:3" ht="13.5" x14ac:dyDescent="0.25">
      <c r="A96" s="53" t="s">
        <v>89</v>
      </c>
      <c r="B96" s="52" t="s">
        <v>322</v>
      </c>
      <c r="C96" s="54">
        <v>10.971550000000001</v>
      </c>
    </row>
    <row r="97" spans="1:3" ht="13.5" x14ac:dyDescent="0.25">
      <c r="A97" s="53" t="s">
        <v>90</v>
      </c>
      <c r="B97" s="52" t="s">
        <v>322</v>
      </c>
      <c r="C97" s="55">
        <v>10.8233</v>
      </c>
    </row>
    <row r="98" spans="1:3" ht="13.5" x14ac:dyDescent="0.25">
      <c r="A98" s="53" t="s">
        <v>91</v>
      </c>
      <c r="B98" s="52" t="s">
        <v>322</v>
      </c>
      <c r="C98" s="54">
        <v>10.68483</v>
      </c>
    </row>
    <row r="99" spans="1:3" ht="13.5" x14ac:dyDescent="0.25">
      <c r="A99" s="53" t="s">
        <v>92</v>
      </c>
      <c r="B99" s="52" t="s">
        <v>322</v>
      </c>
      <c r="C99" s="55">
        <v>10.68085</v>
      </c>
    </row>
    <row r="100" spans="1:3" ht="13.5" x14ac:dyDescent="0.25">
      <c r="A100" s="53" t="s">
        <v>93</v>
      </c>
      <c r="B100" s="52" t="s">
        <v>322</v>
      </c>
      <c r="C100" s="54">
        <v>10.77318</v>
      </c>
    </row>
    <row r="101" spans="1:3" ht="13.5" x14ac:dyDescent="0.25">
      <c r="A101" s="53" t="s">
        <v>94</v>
      </c>
      <c r="B101" s="52" t="s">
        <v>322</v>
      </c>
      <c r="C101" s="55">
        <v>10.82893</v>
      </c>
    </row>
    <row r="102" spans="1:3" ht="13.5" x14ac:dyDescent="0.25">
      <c r="A102" s="53" t="s">
        <v>95</v>
      </c>
      <c r="B102" s="52" t="s">
        <v>322</v>
      </c>
      <c r="C102" s="54">
        <v>10.66206</v>
      </c>
    </row>
    <row r="103" spans="1:3" ht="13.5" x14ac:dyDescent="0.25">
      <c r="A103" s="53" t="s">
        <v>96</v>
      </c>
      <c r="B103" s="52" t="s">
        <v>322</v>
      </c>
      <c r="C103" s="55">
        <v>10.628500000000001</v>
      </c>
    </row>
    <row r="104" spans="1:3" ht="13.5" x14ac:dyDescent="0.25">
      <c r="A104" s="53" t="s">
        <v>97</v>
      </c>
      <c r="B104" s="52" t="s">
        <v>322</v>
      </c>
      <c r="C104" s="54">
        <v>10.551819999999999</v>
      </c>
    </row>
    <row r="105" spans="1:3" ht="13.5" x14ac:dyDescent="0.25">
      <c r="A105" s="53" t="s">
        <v>98</v>
      </c>
      <c r="B105" s="52" t="s">
        <v>322</v>
      </c>
      <c r="C105" s="55">
        <v>10.4855</v>
      </c>
    </row>
    <row r="106" spans="1:3" ht="13.5" x14ac:dyDescent="0.25">
      <c r="A106" s="53" t="s">
        <v>99</v>
      </c>
      <c r="B106" s="52" t="s">
        <v>322</v>
      </c>
      <c r="C106" s="54">
        <v>10.7553</v>
      </c>
    </row>
    <row r="107" spans="1:3" ht="13.5" x14ac:dyDescent="0.25">
      <c r="A107" s="53" t="s">
        <v>100</v>
      </c>
      <c r="B107" s="52" t="s">
        <v>322</v>
      </c>
      <c r="C107" s="55">
        <v>11.051399999999999</v>
      </c>
    </row>
    <row r="108" spans="1:3" ht="13.5" x14ac:dyDescent="0.25">
      <c r="A108" s="53" t="s">
        <v>101</v>
      </c>
      <c r="B108" s="52" t="s">
        <v>322</v>
      </c>
      <c r="C108" s="54">
        <v>11.08822</v>
      </c>
    </row>
    <row r="109" spans="1:3" ht="13.5" x14ac:dyDescent="0.25">
      <c r="A109" s="53" t="s">
        <v>102</v>
      </c>
      <c r="B109" s="52" t="s">
        <v>322</v>
      </c>
      <c r="C109" s="55">
        <v>11.39377</v>
      </c>
    </row>
    <row r="110" spans="1:3" ht="13.5" x14ac:dyDescent="0.25">
      <c r="A110" s="53" t="s">
        <v>103</v>
      </c>
      <c r="B110" s="52" t="s">
        <v>322</v>
      </c>
      <c r="C110" s="54">
        <v>10.98671</v>
      </c>
    </row>
    <row r="111" spans="1:3" ht="13.5" x14ac:dyDescent="0.25">
      <c r="A111" s="53" t="s">
        <v>104</v>
      </c>
      <c r="B111" s="52" t="s">
        <v>322</v>
      </c>
      <c r="C111" s="55">
        <v>10.87452</v>
      </c>
    </row>
    <row r="112" spans="1:3" ht="13.5" x14ac:dyDescent="0.25">
      <c r="A112" s="53" t="s">
        <v>105</v>
      </c>
      <c r="B112" s="52" t="s">
        <v>322</v>
      </c>
      <c r="C112" s="54">
        <v>10.981999999999999</v>
      </c>
    </row>
    <row r="113" spans="1:3" ht="13.5" x14ac:dyDescent="0.25">
      <c r="A113" s="53" t="s">
        <v>106</v>
      </c>
      <c r="B113" s="52" t="s">
        <v>322</v>
      </c>
      <c r="C113" s="55">
        <v>10.8965</v>
      </c>
    </row>
    <row r="114" spans="1:3" ht="13.5" x14ac:dyDescent="0.25">
      <c r="A114" s="53" t="s">
        <v>107</v>
      </c>
      <c r="B114" s="52" t="s">
        <v>322</v>
      </c>
      <c r="C114" s="54">
        <v>10.91605</v>
      </c>
    </row>
    <row r="115" spans="1:3" ht="13.5" x14ac:dyDescent="0.25">
      <c r="A115" s="53" t="s">
        <v>108</v>
      </c>
      <c r="B115" s="52" t="s">
        <v>322</v>
      </c>
      <c r="C115" s="55">
        <v>10.85576</v>
      </c>
    </row>
    <row r="116" spans="1:3" ht="13.5" x14ac:dyDescent="0.25">
      <c r="A116" s="53" t="s">
        <v>109</v>
      </c>
      <c r="B116" s="52" t="s">
        <v>322</v>
      </c>
      <c r="C116" s="54">
        <v>10.948829999999999</v>
      </c>
    </row>
    <row r="117" spans="1:3" ht="13.5" x14ac:dyDescent="0.25">
      <c r="A117" s="53" t="s">
        <v>110</v>
      </c>
      <c r="B117" s="52" t="s">
        <v>322</v>
      </c>
      <c r="C117" s="55">
        <v>10.994400000000001</v>
      </c>
    </row>
    <row r="118" spans="1:3" ht="13.5" x14ac:dyDescent="0.25">
      <c r="A118" s="53" t="s">
        <v>111</v>
      </c>
      <c r="B118" s="52" t="s">
        <v>322</v>
      </c>
      <c r="C118" s="54">
        <v>11.11627</v>
      </c>
    </row>
    <row r="119" spans="1:3" ht="13.5" x14ac:dyDescent="0.25">
      <c r="A119" s="53" t="s">
        <v>112</v>
      </c>
      <c r="B119" s="52" t="s">
        <v>322</v>
      </c>
      <c r="C119" s="55">
        <v>10.98067</v>
      </c>
    </row>
    <row r="120" spans="1:3" ht="13.5" x14ac:dyDescent="0.25">
      <c r="A120" s="53" t="s">
        <v>113</v>
      </c>
      <c r="B120" s="52" t="s">
        <v>322</v>
      </c>
      <c r="C120" s="54">
        <v>10.82348</v>
      </c>
    </row>
    <row r="121" spans="1:3" ht="13.5" x14ac:dyDescent="0.25">
      <c r="A121" s="53" t="s">
        <v>114</v>
      </c>
      <c r="B121" s="52" t="s">
        <v>322</v>
      </c>
      <c r="C121" s="55">
        <v>10.838520000000001</v>
      </c>
    </row>
    <row r="122" spans="1:3" ht="13.5" x14ac:dyDescent="0.25">
      <c r="A122" s="53" t="s">
        <v>115</v>
      </c>
      <c r="B122" s="52" t="s">
        <v>322</v>
      </c>
      <c r="C122" s="54">
        <v>10.809950000000001</v>
      </c>
    </row>
    <row r="123" spans="1:3" ht="13.5" x14ac:dyDescent="0.25">
      <c r="A123" s="53" t="s">
        <v>116</v>
      </c>
      <c r="B123" s="52" t="s">
        <v>322</v>
      </c>
      <c r="C123" s="55">
        <v>11.047090000000001</v>
      </c>
    </row>
    <row r="124" spans="1:3" ht="13.5" x14ac:dyDescent="0.25">
      <c r="A124" s="53" t="s">
        <v>117</v>
      </c>
      <c r="B124" s="52" t="s">
        <v>322</v>
      </c>
      <c r="C124" s="54">
        <v>11.03135</v>
      </c>
    </row>
    <row r="125" spans="1:3" ht="13.5" x14ac:dyDescent="0.25">
      <c r="A125" s="53" t="s">
        <v>118</v>
      </c>
      <c r="B125" s="52" t="s">
        <v>322</v>
      </c>
      <c r="C125" s="55">
        <v>10.826169999999999</v>
      </c>
    </row>
    <row r="126" spans="1:3" ht="13.5" x14ac:dyDescent="0.25">
      <c r="A126" s="53" t="s">
        <v>119</v>
      </c>
      <c r="B126" s="52" t="s">
        <v>322</v>
      </c>
      <c r="C126" s="54">
        <v>10.88077</v>
      </c>
    </row>
    <row r="127" spans="1:3" ht="13.5" x14ac:dyDescent="0.25">
      <c r="A127" s="53" t="s">
        <v>120</v>
      </c>
      <c r="B127" s="52" t="s">
        <v>322</v>
      </c>
      <c r="C127" s="55">
        <v>10.8462</v>
      </c>
    </row>
    <row r="128" spans="1:3" ht="13.5" x14ac:dyDescent="0.25">
      <c r="A128" s="53" t="s">
        <v>121</v>
      </c>
      <c r="B128" s="52" t="s">
        <v>322</v>
      </c>
      <c r="C128" s="54">
        <v>10.91004</v>
      </c>
    </row>
    <row r="129" spans="1:3" ht="13.5" x14ac:dyDescent="0.25">
      <c r="A129" s="53" t="s">
        <v>122</v>
      </c>
      <c r="B129" s="52" t="s">
        <v>322</v>
      </c>
      <c r="C129" s="55">
        <v>10.76862</v>
      </c>
    </row>
    <row r="130" spans="1:3" ht="13.5" x14ac:dyDescent="0.25">
      <c r="A130" s="53" t="s">
        <v>123</v>
      </c>
      <c r="B130" s="52" t="s">
        <v>322</v>
      </c>
      <c r="C130" s="54">
        <v>10.73424</v>
      </c>
    </row>
    <row r="131" spans="1:3" ht="13.5" x14ac:dyDescent="0.25">
      <c r="A131" s="53" t="s">
        <v>124</v>
      </c>
      <c r="B131" s="52" t="s">
        <v>322</v>
      </c>
      <c r="C131" s="55">
        <v>10.515140000000001</v>
      </c>
    </row>
    <row r="132" spans="1:3" ht="13.5" x14ac:dyDescent="0.25">
      <c r="A132" s="53" t="s">
        <v>125</v>
      </c>
      <c r="B132" s="52" t="s">
        <v>322</v>
      </c>
      <c r="C132" s="54">
        <v>10.44023</v>
      </c>
    </row>
    <row r="133" spans="1:3" ht="13.5" x14ac:dyDescent="0.25">
      <c r="A133" s="53" t="s">
        <v>126</v>
      </c>
      <c r="B133" s="52" t="s">
        <v>322</v>
      </c>
      <c r="C133" s="55">
        <v>10.328139999999999</v>
      </c>
    </row>
    <row r="134" spans="1:3" ht="13.5" x14ac:dyDescent="0.25">
      <c r="A134" s="53" t="s">
        <v>127</v>
      </c>
      <c r="B134" s="52" t="s">
        <v>322</v>
      </c>
      <c r="C134" s="54">
        <v>10.217169999999999</v>
      </c>
    </row>
    <row r="135" spans="1:3" ht="13.5" x14ac:dyDescent="0.25">
      <c r="A135" s="53" t="s">
        <v>128</v>
      </c>
      <c r="B135" s="52" t="s">
        <v>322</v>
      </c>
      <c r="C135" s="55">
        <v>10.10867</v>
      </c>
    </row>
    <row r="136" spans="1:3" ht="13.5" x14ac:dyDescent="0.25">
      <c r="A136" s="53" t="s">
        <v>129</v>
      </c>
      <c r="B136" s="52" t="s">
        <v>322</v>
      </c>
      <c r="C136" s="54">
        <v>10.647410000000001</v>
      </c>
    </row>
    <row r="137" spans="1:3" ht="13.5" x14ac:dyDescent="0.25">
      <c r="A137" s="53" t="s">
        <v>130</v>
      </c>
      <c r="B137" s="52" t="s">
        <v>322</v>
      </c>
      <c r="C137" s="55">
        <v>12.64387</v>
      </c>
    </row>
    <row r="138" spans="1:3" ht="13.5" x14ac:dyDescent="0.25">
      <c r="A138" s="53" t="s">
        <v>131</v>
      </c>
      <c r="B138" s="52" t="s">
        <v>322</v>
      </c>
      <c r="C138" s="54">
        <v>13.1082</v>
      </c>
    </row>
    <row r="139" spans="1:3" ht="13.5" x14ac:dyDescent="0.25">
      <c r="A139" s="53" t="s">
        <v>132</v>
      </c>
      <c r="B139" s="52" t="s">
        <v>322</v>
      </c>
      <c r="C139" s="55">
        <v>13.4171</v>
      </c>
    </row>
    <row r="140" spans="1:3" ht="13.5" x14ac:dyDescent="0.25">
      <c r="A140" s="53" t="s">
        <v>133</v>
      </c>
      <c r="B140" s="52" t="s">
        <v>322</v>
      </c>
      <c r="C140" s="54">
        <v>13.91065</v>
      </c>
    </row>
    <row r="141" spans="1:3" ht="13.5" x14ac:dyDescent="0.25">
      <c r="A141" s="53" t="s">
        <v>134</v>
      </c>
      <c r="B141" s="52" t="s">
        <v>322</v>
      </c>
      <c r="C141" s="55">
        <v>14.608700000000001</v>
      </c>
    </row>
    <row r="142" spans="1:3" ht="13.5" x14ac:dyDescent="0.25">
      <c r="A142" s="53" t="s">
        <v>135</v>
      </c>
      <c r="B142" s="52" t="s">
        <v>322</v>
      </c>
      <c r="C142" s="54">
        <v>14.641</v>
      </c>
    </row>
    <row r="143" spans="1:3" ht="13.5" x14ac:dyDescent="0.25">
      <c r="A143" s="53" t="s">
        <v>136</v>
      </c>
      <c r="B143" s="52" t="s">
        <v>322</v>
      </c>
      <c r="C143" s="55">
        <v>13.409000000000001</v>
      </c>
    </row>
    <row r="144" spans="1:3" ht="13.5" x14ac:dyDescent="0.25">
      <c r="A144" s="53" t="s">
        <v>137</v>
      </c>
      <c r="B144" s="52" t="s">
        <v>322</v>
      </c>
      <c r="C144" s="54">
        <v>13.187569999999999</v>
      </c>
    </row>
    <row r="145" spans="1:3" ht="13.5" x14ac:dyDescent="0.25">
      <c r="A145" s="53" t="s">
        <v>138</v>
      </c>
      <c r="B145" s="52" t="s">
        <v>322</v>
      </c>
      <c r="C145" s="55">
        <v>13.332050000000001</v>
      </c>
    </row>
    <row r="146" spans="1:3" ht="13.5" x14ac:dyDescent="0.25">
      <c r="A146" s="53" t="s">
        <v>139</v>
      </c>
      <c r="B146" s="52" t="s">
        <v>322</v>
      </c>
      <c r="C146" s="54">
        <v>13.361700000000001</v>
      </c>
    </row>
    <row r="147" spans="1:3" ht="13.5" x14ac:dyDescent="0.25">
      <c r="A147" s="53" t="s">
        <v>140</v>
      </c>
      <c r="B147" s="52" t="s">
        <v>322</v>
      </c>
      <c r="C147" s="55">
        <v>13.007619999999999</v>
      </c>
    </row>
    <row r="148" spans="1:3" ht="13.5" x14ac:dyDescent="0.25">
      <c r="A148" s="53" t="s">
        <v>141</v>
      </c>
      <c r="B148" s="52" t="s">
        <v>322</v>
      </c>
      <c r="C148" s="54">
        <v>13.404909999999999</v>
      </c>
    </row>
    <row r="149" spans="1:3" ht="13.5" x14ac:dyDescent="0.25">
      <c r="A149" s="53" t="s">
        <v>142</v>
      </c>
      <c r="B149" s="52" t="s">
        <v>322</v>
      </c>
      <c r="C149" s="55">
        <v>13.219860000000001</v>
      </c>
    </row>
    <row r="150" spans="1:3" ht="13.5" x14ac:dyDescent="0.25">
      <c r="A150" s="53" t="s">
        <v>143</v>
      </c>
      <c r="B150" s="52" t="s">
        <v>322</v>
      </c>
      <c r="C150" s="54">
        <v>13.10948</v>
      </c>
    </row>
    <row r="151" spans="1:3" ht="13.5" x14ac:dyDescent="0.25">
      <c r="A151" s="53" t="s">
        <v>144</v>
      </c>
      <c r="B151" s="52" t="s">
        <v>322</v>
      </c>
      <c r="C151" s="55">
        <v>12.8583</v>
      </c>
    </row>
    <row r="152" spans="1:3" ht="13.5" x14ac:dyDescent="0.25">
      <c r="A152" s="53" t="s">
        <v>145</v>
      </c>
      <c r="B152" s="52" t="s">
        <v>322</v>
      </c>
      <c r="C152" s="54">
        <v>12.818099999999999</v>
      </c>
    </row>
    <row r="153" spans="1:3" ht="13.5" x14ac:dyDescent="0.25">
      <c r="A153" s="53" t="s">
        <v>146</v>
      </c>
      <c r="B153" s="52" t="s">
        <v>322</v>
      </c>
      <c r="C153" s="55">
        <v>12.928800000000001</v>
      </c>
    </row>
    <row r="154" spans="1:3" ht="13.5" x14ac:dyDescent="0.25">
      <c r="A154" s="53" t="s">
        <v>147</v>
      </c>
      <c r="B154" s="52" t="s">
        <v>322</v>
      </c>
      <c r="C154" s="54">
        <v>12.5707</v>
      </c>
    </row>
    <row r="155" spans="1:3" ht="13.5" x14ac:dyDescent="0.25">
      <c r="A155" s="53" t="s">
        <v>148</v>
      </c>
      <c r="B155" s="52" t="s">
        <v>322</v>
      </c>
      <c r="C155" s="55">
        <v>12.24973</v>
      </c>
    </row>
    <row r="156" spans="1:3" ht="13.5" x14ac:dyDescent="0.25">
      <c r="A156" s="53" t="s">
        <v>149</v>
      </c>
      <c r="B156" s="52" t="s">
        <v>322</v>
      </c>
      <c r="C156" s="54">
        <v>12.738239999999999</v>
      </c>
    </row>
    <row r="157" spans="1:3" ht="13.5" x14ac:dyDescent="0.25">
      <c r="A157" s="53" t="s">
        <v>150</v>
      </c>
      <c r="B157" s="52" t="s">
        <v>322</v>
      </c>
      <c r="C157" s="55">
        <v>12.717000000000001</v>
      </c>
    </row>
    <row r="158" spans="1:3" ht="13.5" x14ac:dyDescent="0.25">
      <c r="A158" s="53" t="s">
        <v>151</v>
      </c>
      <c r="B158" s="52" t="s">
        <v>322</v>
      </c>
      <c r="C158" s="54">
        <v>12.820499999999999</v>
      </c>
    </row>
    <row r="159" spans="1:3" ht="13.5" x14ac:dyDescent="0.25">
      <c r="A159" s="53" t="s">
        <v>152</v>
      </c>
      <c r="B159" s="52" t="s">
        <v>322</v>
      </c>
      <c r="C159" s="55">
        <v>12.76864</v>
      </c>
    </row>
    <row r="160" spans="1:3" ht="13.5" x14ac:dyDescent="0.25">
      <c r="A160" s="53" t="s">
        <v>153</v>
      </c>
      <c r="B160" s="52" t="s">
        <v>322</v>
      </c>
      <c r="C160" s="54">
        <v>12.803000000000001</v>
      </c>
    </row>
    <row r="161" spans="1:3" ht="13.5" x14ac:dyDescent="0.25">
      <c r="A161" s="53" t="s">
        <v>154</v>
      </c>
      <c r="B161" s="52" t="s">
        <v>322</v>
      </c>
      <c r="C161" s="55">
        <v>12.444050000000001</v>
      </c>
    </row>
    <row r="162" spans="1:3" ht="13.5" x14ac:dyDescent="0.25">
      <c r="A162" s="53" t="s">
        <v>155</v>
      </c>
      <c r="B162" s="52" t="s">
        <v>322</v>
      </c>
      <c r="C162" s="54">
        <v>12.334770000000001</v>
      </c>
    </row>
    <row r="163" spans="1:3" ht="13.5" x14ac:dyDescent="0.25">
      <c r="A163" s="53" t="s">
        <v>156</v>
      </c>
      <c r="B163" s="52" t="s">
        <v>322</v>
      </c>
      <c r="C163" s="55">
        <v>12.38904</v>
      </c>
    </row>
    <row r="164" spans="1:3" ht="13.5" x14ac:dyDescent="0.25">
      <c r="A164" s="53" t="s">
        <v>157</v>
      </c>
      <c r="B164" s="52" t="s">
        <v>322</v>
      </c>
      <c r="C164" s="54">
        <v>12.123659999999999</v>
      </c>
    </row>
    <row r="165" spans="1:3" ht="13.5" x14ac:dyDescent="0.25">
      <c r="A165" s="53" t="s">
        <v>158</v>
      </c>
      <c r="B165" s="52" t="s">
        <v>322</v>
      </c>
      <c r="C165" s="55">
        <v>12.06545</v>
      </c>
    </row>
    <row r="166" spans="1:3" ht="13.5" x14ac:dyDescent="0.25">
      <c r="A166" s="53" t="s">
        <v>159</v>
      </c>
      <c r="B166" s="52" t="s">
        <v>322</v>
      </c>
      <c r="C166" s="54">
        <v>11.997960000000001</v>
      </c>
    </row>
    <row r="167" spans="1:3" ht="13.5" x14ac:dyDescent="0.25">
      <c r="A167" s="53" t="s">
        <v>160</v>
      </c>
      <c r="B167" s="52" t="s">
        <v>322</v>
      </c>
      <c r="C167" s="55">
        <v>11.70143</v>
      </c>
    </row>
    <row r="168" spans="1:3" ht="13.5" x14ac:dyDescent="0.25">
      <c r="A168" s="53" t="s">
        <v>161</v>
      </c>
      <c r="B168" s="52" t="s">
        <v>322</v>
      </c>
      <c r="C168" s="54">
        <v>11.653</v>
      </c>
    </row>
    <row r="169" spans="1:3" ht="13.5" x14ac:dyDescent="0.25">
      <c r="A169" s="53" t="s">
        <v>162</v>
      </c>
      <c r="B169" s="52" t="s">
        <v>322</v>
      </c>
      <c r="C169" s="55">
        <v>11.80382</v>
      </c>
    </row>
    <row r="170" spans="1:3" ht="13.5" x14ac:dyDescent="0.25">
      <c r="A170" s="53" t="s">
        <v>163</v>
      </c>
      <c r="B170" s="52" t="s">
        <v>322</v>
      </c>
      <c r="C170" s="54">
        <v>11.669</v>
      </c>
    </row>
    <row r="171" spans="1:3" ht="13.5" x14ac:dyDescent="0.25">
      <c r="A171" s="53" t="s">
        <v>164</v>
      </c>
      <c r="B171" s="52" t="s">
        <v>322</v>
      </c>
      <c r="C171" s="55">
        <v>12.231</v>
      </c>
    </row>
    <row r="172" spans="1:3" ht="13.5" x14ac:dyDescent="0.25">
      <c r="A172" s="53" t="s">
        <v>165</v>
      </c>
      <c r="B172" s="52" t="s">
        <v>322</v>
      </c>
      <c r="C172" s="54">
        <v>13.054270000000001</v>
      </c>
    </row>
    <row r="173" spans="1:3" ht="13.5" x14ac:dyDescent="0.25">
      <c r="A173" s="53" t="s">
        <v>166</v>
      </c>
      <c r="B173" s="52" t="s">
        <v>322</v>
      </c>
      <c r="C173" s="55">
        <v>13.43848</v>
      </c>
    </row>
    <row r="174" spans="1:3" ht="13.5" x14ac:dyDescent="0.25">
      <c r="A174" s="53" t="s">
        <v>167</v>
      </c>
      <c r="B174" s="52" t="s">
        <v>322</v>
      </c>
      <c r="C174" s="54">
        <v>13.697089999999999</v>
      </c>
    </row>
    <row r="175" spans="1:3" ht="13.5" x14ac:dyDescent="0.25">
      <c r="A175" s="53" t="s">
        <v>168</v>
      </c>
      <c r="B175" s="52" t="s">
        <v>322</v>
      </c>
      <c r="C175" s="55">
        <v>13.769679999999999</v>
      </c>
    </row>
    <row r="176" spans="1:3" ht="13.5" x14ac:dyDescent="0.25">
      <c r="A176" s="53" t="s">
        <v>169</v>
      </c>
      <c r="B176" s="52" t="s">
        <v>322</v>
      </c>
      <c r="C176" s="54">
        <v>13.40286</v>
      </c>
    </row>
    <row r="177" spans="1:3" ht="13.5" x14ac:dyDescent="0.25">
      <c r="A177" s="53" t="s">
        <v>170</v>
      </c>
      <c r="B177" s="52" t="s">
        <v>322</v>
      </c>
      <c r="C177" s="55">
        <v>12.77552</v>
      </c>
    </row>
    <row r="178" spans="1:3" ht="13.5" x14ac:dyDescent="0.25">
      <c r="A178" s="53" t="s">
        <v>171</v>
      </c>
      <c r="B178" s="52" t="s">
        <v>322</v>
      </c>
      <c r="C178" s="54">
        <v>12.74282</v>
      </c>
    </row>
    <row r="179" spans="1:3" ht="13.5" x14ac:dyDescent="0.25">
      <c r="A179" s="53" t="s">
        <v>172</v>
      </c>
      <c r="B179" s="52" t="s">
        <v>322</v>
      </c>
      <c r="C179" s="55">
        <v>13.056290000000001</v>
      </c>
    </row>
    <row r="180" spans="1:3" ht="13.5" x14ac:dyDescent="0.25">
      <c r="A180" s="53" t="s">
        <v>173</v>
      </c>
      <c r="B180" s="52" t="s">
        <v>322</v>
      </c>
      <c r="C180" s="54">
        <v>13.62604</v>
      </c>
    </row>
    <row r="181" spans="1:3" ht="13.5" x14ac:dyDescent="0.25">
      <c r="A181" s="53" t="s">
        <v>174</v>
      </c>
      <c r="B181" s="52" t="s">
        <v>322</v>
      </c>
      <c r="C181" s="55">
        <v>13.91376</v>
      </c>
    </row>
    <row r="182" spans="1:3" ht="13.5" x14ac:dyDescent="0.25">
      <c r="A182" s="53" t="s">
        <v>175</v>
      </c>
      <c r="B182" s="52" t="s">
        <v>322</v>
      </c>
      <c r="C182" s="54">
        <v>13.356680000000001</v>
      </c>
    </row>
    <row r="183" spans="1:3" ht="13.5" x14ac:dyDescent="0.25">
      <c r="A183" s="53" t="s">
        <v>176</v>
      </c>
      <c r="B183" s="52" t="s">
        <v>322</v>
      </c>
      <c r="C183" s="55">
        <v>13.178000000000001</v>
      </c>
    </row>
    <row r="184" spans="1:3" ht="13.5" x14ac:dyDescent="0.25">
      <c r="A184" s="53" t="s">
        <v>177</v>
      </c>
      <c r="B184" s="52" t="s">
        <v>322</v>
      </c>
      <c r="C184" s="54">
        <v>12.9339</v>
      </c>
    </row>
    <row r="185" spans="1:3" ht="13.5" x14ac:dyDescent="0.25">
      <c r="A185" s="53" t="s">
        <v>178</v>
      </c>
      <c r="B185" s="52" t="s">
        <v>322</v>
      </c>
      <c r="C185" s="55">
        <v>12.88922</v>
      </c>
    </row>
    <row r="186" spans="1:3" ht="13.5" x14ac:dyDescent="0.25">
      <c r="A186" s="53" t="s">
        <v>179</v>
      </c>
      <c r="B186" s="52" t="s">
        <v>322</v>
      </c>
      <c r="C186" s="54">
        <v>13.06514</v>
      </c>
    </row>
    <row r="187" spans="1:3" ht="13.5" x14ac:dyDescent="0.25">
      <c r="A187" s="53" t="s">
        <v>180</v>
      </c>
      <c r="B187" s="52" t="s">
        <v>322</v>
      </c>
      <c r="C187" s="55">
        <v>12.86224</v>
      </c>
    </row>
    <row r="188" spans="1:3" ht="13.5" x14ac:dyDescent="0.25">
      <c r="A188" s="53" t="s">
        <v>181</v>
      </c>
      <c r="B188" s="52" t="s">
        <v>322</v>
      </c>
      <c r="C188" s="54">
        <v>12.698169999999999</v>
      </c>
    </row>
    <row r="189" spans="1:3" ht="13.5" x14ac:dyDescent="0.25">
      <c r="A189" s="53" t="s">
        <v>182</v>
      </c>
      <c r="B189" s="52" t="s">
        <v>322</v>
      </c>
      <c r="C189" s="55">
        <v>12.71625</v>
      </c>
    </row>
    <row r="190" spans="1:3" ht="13.5" x14ac:dyDescent="0.25">
      <c r="A190" s="53" t="s">
        <v>183</v>
      </c>
      <c r="B190" s="52" t="s">
        <v>322</v>
      </c>
      <c r="C190" s="54">
        <v>12.498329999999999</v>
      </c>
    </row>
    <row r="191" spans="1:3" ht="13.5" x14ac:dyDescent="0.25">
      <c r="A191" s="53" t="s">
        <v>184</v>
      </c>
      <c r="B191" s="52" t="s">
        <v>322</v>
      </c>
      <c r="C191" s="55">
        <v>12.213179999999999</v>
      </c>
    </row>
    <row r="192" spans="1:3" ht="13.5" x14ac:dyDescent="0.25">
      <c r="A192" s="53" t="s">
        <v>185</v>
      </c>
      <c r="B192" s="52" t="s">
        <v>322</v>
      </c>
      <c r="C192" s="54">
        <v>12.31371</v>
      </c>
    </row>
    <row r="193" spans="1:3" ht="13.5" x14ac:dyDescent="0.25">
      <c r="A193" s="53" t="s">
        <v>186</v>
      </c>
      <c r="B193" s="52" t="s">
        <v>322</v>
      </c>
      <c r="C193" s="55">
        <v>12.9572</v>
      </c>
    </row>
    <row r="194" spans="1:3" ht="13.5" x14ac:dyDescent="0.25">
      <c r="A194" s="53" t="s">
        <v>187</v>
      </c>
      <c r="B194" s="52" t="s">
        <v>322</v>
      </c>
      <c r="C194" s="54">
        <v>12.76188</v>
      </c>
    </row>
    <row r="195" spans="1:3" ht="13.5" x14ac:dyDescent="0.25">
      <c r="A195" s="53" t="s">
        <v>188</v>
      </c>
      <c r="B195" s="52" t="s">
        <v>322</v>
      </c>
      <c r="C195" s="55">
        <v>12.928570000000001</v>
      </c>
    </row>
    <row r="196" spans="1:3" ht="13.5" x14ac:dyDescent="0.25">
      <c r="A196" s="53" t="s">
        <v>189</v>
      </c>
      <c r="B196" s="52" t="s">
        <v>322</v>
      </c>
      <c r="C196" s="54">
        <v>13.07427</v>
      </c>
    </row>
    <row r="197" spans="1:3" ht="13.5" x14ac:dyDescent="0.25">
      <c r="A197" s="53" t="s">
        <v>190</v>
      </c>
      <c r="B197" s="52" t="s">
        <v>322</v>
      </c>
      <c r="C197" s="55">
        <v>12.99666</v>
      </c>
    </row>
    <row r="198" spans="1:3" ht="13.5" x14ac:dyDescent="0.25">
      <c r="A198" s="53" t="s">
        <v>191</v>
      </c>
      <c r="B198" s="52" t="s">
        <v>322</v>
      </c>
      <c r="C198" s="54">
        <v>13.074210000000001</v>
      </c>
    </row>
    <row r="199" spans="1:3" ht="13.5" x14ac:dyDescent="0.25">
      <c r="A199" s="53" t="s">
        <v>192</v>
      </c>
      <c r="B199" s="52" t="s">
        <v>322</v>
      </c>
      <c r="C199" s="55">
        <v>13.00595</v>
      </c>
    </row>
    <row r="200" spans="1:3" ht="13.5" x14ac:dyDescent="0.25">
      <c r="A200" s="53" t="s">
        <v>193</v>
      </c>
      <c r="B200" s="52" t="s">
        <v>322</v>
      </c>
      <c r="C200" s="54">
        <v>13.21326</v>
      </c>
    </row>
    <row r="201" spans="1:3" ht="13.5" x14ac:dyDescent="0.25">
      <c r="A201" s="53" t="s">
        <v>194</v>
      </c>
      <c r="B201" s="52" t="s">
        <v>322</v>
      </c>
      <c r="C201" s="55">
        <v>13.278600000000001</v>
      </c>
    </row>
    <row r="202" spans="1:3" ht="13.5" x14ac:dyDescent="0.25">
      <c r="A202" s="53" t="s">
        <v>195</v>
      </c>
      <c r="B202" s="52" t="s">
        <v>322</v>
      </c>
      <c r="C202" s="54">
        <v>13.202500000000001</v>
      </c>
    </row>
    <row r="203" spans="1:3" ht="13.5" x14ac:dyDescent="0.25">
      <c r="A203" s="53" t="s">
        <v>196</v>
      </c>
      <c r="B203" s="52" t="s">
        <v>322</v>
      </c>
      <c r="C203" s="55">
        <v>13.061769999999999</v>
      </c>
    </row>
    <row r="204" spans="1:3" ht="13.5" x14ac:dyDescent="0.25">
      <c r="A204" s="53" t="s">
        <v>197</v>
      </c>
      <c r="B204" s="52" t="s">
        <v>322</v>
      </c>
      <c r="C204" s="54">
        <v>12.930160000000001</v>
      </c>
    </row>
    <row r="205" spans="1:3" ht="13.5" x14ac:dyDescent="0.25">
      <c r="A205" s="53" t="s">
        <v>198</v>
      </c>
      <c r="B205" s="52" t="s">
        <v>322</v>
      </c>
      <c r="C205" s="55">
        <v>12.99335</v>
      </c>
    </row>
    <row r="206" spans="1:3" ht="13.5" x14ac:dyDescent="0.25">
      <c r="A206" s="53" t="s">
        <v>199</v>
      </c>
      <c r="B206" s="52" t="s">
        <v>322</v>
      </c>
      <c r="C206" s="54">
        <v>12.96664</v>
      </c>
    </row>
    <row r="207" spans="1:3" ht="13.5" x14ac:dyDescent="0.25">
      <c r="A207" s="53" t="s">
        <v>200</v>
      </c>
      <c r="B207" s="52" t="s">
        <v>322</v>
      </c>
      <c r="C207" s="55">
        <v>13.144069999999999</v>
      </c>
    </row>
    <row r="208" spans="1:3" ht="13.5" x14ac:dyDescent="0.25">
      <c r="A208" s="53" t="s">
        <v>201</v>
      </c>
      <c r="B208" s="52" t="s">
        <v>322</v>
      </c>
      <c r="C208" s="54">
        <v>13.238390000000001</v>
      </c>
    </row>
    <row r="209" spans="1:3" ht="13.5" x14ac:dyDescent="0.25">
      <c r="A209" s="53" t="s">
        <v>202</v>
      </c>
      <c r="B209" s="52" t="s">
        <v>322</v>
      </c>
      <c r="C209" s="55">
        <v>13.479609999999999</v>
      </c>
    </row>
    <row r="210" spans="1:3" ht="13.5" x14ac:dyDescent="0.25">
      <c r="A210" s="53" t="s">
        <v>203</v>
      </c>
      <c r="B210" s="52" t="s">
        <v>322</v>
      </c>
      <c r="C210" s="54">
        <v>13.622</v>
      </c>
    </row>
    <row r="211" spans="1:3" ht="13.5" x14ac:dyDescent="0.25">
      <c r="A211" s="53" t="s">
        <v>204</v>
      </c>
      <c r="B211" s="52" t="s">
        <v>322</v>
      </c>
      <c r="C211" s="55">
        <v>14.535299999999999</v>
      </c>
    </row>
    <row r="212" spans="1:3" ht="13.5" x14ac:dyDescent="0.25">
      <c r="A212" s="53" t="s">
        <v>205</v>
      </c>
      <c r="B212" s="52" t="s">
        <v>322</v>
      </c>
      <c r="C212" s="54">
        <v>14.696859999999999</v>
      </c>
    </row>
    <row r="213" spans="1:3" ht="13.5" x14ac:dyDescent="0.25">
      <c r="A213" s="53" t="s">
        <v>206</v>
      </c>
      <c r="B213" s="52" t="s">
        <v>322</v>
      </c>
      <c r="C213" s="55">
        <v>14.917719999999999</v>
      </c>
    </row>
    <row r="214" spans="1:3" ht="13.5" x14ac:dyDescent="0.25">
      <c r="A214" s="53" t="s">
        <v>207</v>
      </c>
      <c r="B214" s="52" t="s">
        <v>322</v>
      </c>
      <c r="C214" s="54">
        <v>15.24283</v>
      </c>
    </row>
    <row r="215" spans="1:3" ht="13.5" x14ac:dyDescent="0.25">
      <c r="A215" s="53" t="s">
        <v>208</v>
      </c>
      <c r="B215" s="52" t="s">
        <v>322</v>
      </c>
      <c r="C215" s="55">
        <v>15.22827</v>
      </c>
    </row>
    <row r="216" spans="1:3" ht="13.5" x14ac:dyDescent="0.25">
      <c r="A216" s="53" t="s">
        <v>209</v>
      </c>
      <c r="B216" s="52" t="s">
        <v>322</v>
      </c>
      <c r="C216" s="54">
        <v>15.266500000000001</v>
      </c>
    </row>
    <row r="217" spans="1:3" ht="13.5" x14ac:dyDescent="0.25">
      <c r="A217" s="53" t="s">
        <v>210</v>
      </c>
      <c r="B217" s="52" t="s">
        <v>322</v>
      </c>
      <c r="C217" s="55">
        <v>15.504720000000001</v>
      </c>
    </row>
    <row r="218" spans="1:3" ht="13.5" x14ac:dyDescent="0.25">
      <c r="A218" s="53" t="s">
        <v>211</v>
      </c>
      <c r="B218" s="52" t="s">
        <v>322</v>
      </c>
      <c r="C218" s="54">
        <v>15.94103</v>
      </c>
    </row>
    <row r="219" spans="1:3" ht="13.5" x14ac:dyDescent="0.25">
      <c r="A219" s="53" t="s">
        <v>212</v>
      </c>
      <c r="B219" s="52" t="s">
        <v>322</v>
      </c>
      <c r="C219" s="55">
        <v>16.54392</v>
      </c>
    </row>
    <row r="220" spans="1:3" ht="13.5" x14ac:dyDescent="0.25">
      <c r="A220" s="53" t="s">
        <v>213</v>
      </c>
      <c r="B220" s="52" t="s">
        <v>322</v>
      </c>
      <c r="C220" s="54">
        <v>16.851389999999999</v>
      </c>
    </row>
    <row r="221" spans="1:3" ht="13.5" x14ac:dyDescent="0.25">
      <c r="A221" s="53" t="s">
        <v>214</v>
      </c>
      <c r="B221" s="52" t="s">
        <v>322</v>
      </c>
      <c r="C221" s="55">
        <v>16.57883</v>
      </c>
    </row>
    <row r="222" spans="1:3" ht="13.5" x14ac:dyDescent="0.25">
      <c r="A222" s="53" t="s">
        <v>215</v>
      </c>
      <c r="B222" s="52" t="s">
        <v>322</v>
      </c>
      <c r="C222" s="54">
        <v>16.638210000000001</v>
      </c>
    </row>
    <row r="223" spans="1:3" ht="13.5" x14ac:dyDescent="0.25">
      <c r="A223" s="53" t="s">
        <v>216</v>
      </c>
      <c r="B223" s="52" t="s">
        <v>322</v>
      </c>
      <c r="C223" s="55">
        <v>17.08014</v>
      </c>
    </row>
    <row r="224" spans="1:3" ht="13.5" x14ac:dyDescent="0.25">
      <c r="A224" s="53" t="s">
        <v>217</v>
      </c>
      <c r="B224" s="52" t="s">
        <v>322</v>
      </c>
      <c r="C224" s="54">
        <v>18.049379999999999</v>
      </c>
    </row>
    <row r="225" spans="1:3" ht="13.5" x14ac:dyDescent="0.25">
      <c r="A225" s="53" t="s">
        <v>218</v>
      </c>
      <c r="B225" s="52" t="s">
        <v>322</v>
      </c>
      <c r="C225" s="55">
        <v>18.46209</v>
      </c>
    </row>
    <row r="226" spans="1:3" ht="13.5" x14ac:dyDescent="0.25">
      <c r="A226" s="53" t="s">
        <v>219</v>
      </c>
      <c r="B226" s="52" t="s">
        <v>322</v>
      </c>
      <c r="C226" s="54">
        <v>17.62284</v>
      </c>
    </row>
    <row r="227" spans="1:3" ht="13.5" x14ac:dyDescent="0.25">
      <c r="A227" s="53" t="s">
        <v>220</v>
      </c>
      <c r="B227" s="52" t="s">
        <v>322</v>
      </c>
      <c r="C227" s="55">
        <v>17.467949999999998</v>
      </c>
    </row>
    <row r="228" spans="1:3" ht="13.5" x14ac:dyDescent="0.25">
      <c r="A228" s="53" t="s">
        <v>221</v>
      </c>
      <c r="B228" s="52" t="s">
        <v>322</v>
      </c>
      <c r="C228" s="54">
        <v>18.08295</v>
      </c>
    </row>
    <row r="229" spans="1:3" ht="13.5" x14ac:dyDescent="0.25">
      <c r="A229" s="53" t="s">
        <v>222</v>
      </c>
      <c r="B229" s="52" t="s">
        <v>322</v>
      </c>
      <c r="C229" s="55">
        <v>18.5701</v>
      </c>
    </row>
    <row r="230" spans="1:3" ht="13.5" x14ac:dyDescent="0.25">
      <c r="A230" s="53" t="s">
        <v>223</v>
      </c>
      <c r="B230" s="52" t="s">
        <v>322</v>
      </c>
      <c r="C230" s="54">
        <v>18.522829999999999</v>
      </c>
    </row>
    <row r="231" spans="1:3" ht="13.5" x14ac:dyDescent="0.25">
      <c r="A231" s="53" t="s">
        <v>224</v>
      </c>
      <c r="B231" s="52" t="s">
        <v>322</v>
      </c>
      <c r="C231" s="55">
        <v>18.4191</v>
      </c>
    </row>
    <row r="232" spans="1:3" ht="13.5" x14ac:dyDescent="0.25">
      <c r="A232" s="53" t="s">
        <v>225</v>
      </c>
      <c r="B232" s="52" t="s">
        <v>322</v>
      </c>
      <c r="C232" s="54">
        <v>19.049430000000001</v>
      </c>
    </row>
    <row r="233" spans="1:3" ht="13.5" x14ac:dyDescent="0.25">
      <c r="A233" s="53" t="s">
        <v>226</v>
      </c>
      <c r="B233" s="52" t="s">
        <v>322</v>
      </c>
      <c r="C233" s="55">
        <v>18.82845</v>
      </c>
    </row>
    <row r="234" spans="1:3" ht="13.5" x14ac:dyDescent="0.25">
      <c r="A234" s="53" t="s">
        <v>227</v>
      </c>
      <c r="B234" s="52" t="s">
        <v>322</v>
      </c>
      <c r="C234" s="54">
        <v>19.996690000000001</v>
      </c>
    </row>
    <row r="235" spans="1:3" ht="13.5" x14ac:dyDescent="0.25">
      <c r="A235" s="53" t="s">
        <v>228</v>
      </c>
      <c r="B235" s="52" t="s">
        <v>322</v>
      </c>
      <c r="C235" s="55">
        <v>20.456949999999999</v>
      </c>
    </row>
    <row r="236" spans="1:3" ht="13.5" x14ac:dyDescent="0.25">
      <c r="A236" s="53" t="s">
        <v>229</v>
      </c>
      <c r="B236" s="52" t="s">
        <v>322</v>
      </c>
      <c r="C236" s="54">
        <v>21.272069999999999</v>
      </c>
    </row>
    <row r="237" spans="1:3" ht="13.5" x14ac:dyDescent="0.25">
      <c r="A237" s="53" t="s">
        <v>230</v>
      </c>
      <c r="B237" s="52" t="s">
        <v>322</v>
      </c>
      <c r="C237" s="55">
        <v>20.218800000000002</v>
      </c>
    </row>
    <row r="238" spans="1:3" ht="13.5" x14ac:dyDescent="0.25">
      <c r="A238" s="53" t="s">
        <v>231</v>
      </c>
      <c r="B238" s="52" t="s">
        <v>322</v>
      </c>
      <c r="C238" s="54">
        <v>19.227900000000002</v>
      </c>
    </row>
    <row r="239" spans="1:3" ht="13.5" x14ac:dyDescent="0.25">
      <c r="A239" s="53" t="s">
        <v>232</v>
      </c>
      <c r="B239" s="52" t="s">
        <v>322</v>
      </c>
      <c r="C239" s="55">
        <v>18.75637</v>
      </c>
    </row>
    <row r="240" spans="1:3" ht="13.5" x14ac:dyDescent="0.25">
      <c r="A240" s="53" t="s">
        <v>233</v>
      </c>
      <c r="B240" s="52" t="s">
        <v>322</v>
      </c>
      <c r="C240" s="54">
        <v>18.76033</v>
      </c>
    </row>
    <row r="241" spans="1:3" ht="13.5" x14ac:dyDescent="0.25">
      <c r="A241" s="53" t="s">
        <v>234</v>
      </c>
      <c r="B241" s="52" t="s">
        <v>322</v>
      </c>
      <c r="C241" s="55">
        <v>18.109829999999999</v>
      </c>
    </row>
    <row r="242" spans="1:3" ht="13.5" x14ac:dyDescent="0.25">
      <c r="A242" s="53" t="s">
        <v>235</v>
      </c>
      <c r="B242" s="52" t="s">
        <v>322</v>
      </c>
      <c r="C242" s="54">
        <v>17.781230000000001</v>
      </c>
    </row>
    <row r="243" spans="1:3" ht="13.5" x14ac:dyDescent="0.25">
      <c r="A243" s="53" t="s">
        <v>236</v>
      </c>
      <c r="B243" s="52" t="s">
        <v>322</v>
      </c>
      <c r="C243" s="55">
        <v>17.79016</v>
      </c>
    </row>
    <row r="244" spans="1:3" ht="13.5" x14ac:dyDescent="0.25">
      <c r="A244" s="53" t="s">
        <v>237</v>
      </c>
      <c r="B244" s="52" t="s">
        <v>322</v>
      </c>
      <c r="C244" s="54">
        <v>17.792840000000002</v>
      </c>
    </row>
    <row r="245" spans="1:3" ht="13.5" x14ac:dyDescent="0.25">
      <c r="A245" s="53" t="s">
        <v>238</v>
      </c>
      <c r="B245" s="52" t="s">
        <v>322</v>
      </c>
      <c r="C245" s="55">
        <v>18.730779999999999</v>
      </c>
    </row>
    <row r="246" spans="1:3" ht="13.5" x14ac:dyDescent="0.25">
      <c r="A246" s="53" t="s">
        <v>239</v>
      </c>
      <c r="B246" s="52" t="s">
        <v>322</v>
      </c>
      <c r="C246" s="54">
        <v>18.87773</v>
      </c>
    </row>
    <row r="247" spans="1:3" ht="13.5" x14ac:dyDescent="0.25">
      <c r="A247" s="53" t="s">
        <v>240</v>
      </c>
      <c r="B247" s="52" t="s">
        <v>322</v>
      </c>
      <c r="C247" s="55">
        <v>19.139869999999998</v>
      </c>
    </row>
    <row r="248" spans="1:3" ht="13.5" x14ac:dyDescent="0.25">
      <c r="A248" s="53" t="s">
        <v>241</v>
      </c>
      <c r="B248" s="52" t="s">
        <v>322</v>
      </c>
      <c r="C248" s="54">
        <v>18.892990000000001</v>
      </c>
    </row>
    <row r="249" spans="1:3" ht="13.5" x14ac:dyDescent="0.25">
      <c r="A249" s="53" t="s">
        <v>242</v>
      </c>
      <c r="B249" s="52" t="s">
        <v>322</v>
      </c>
      <c r="C249" s="55">
        <v>18.611470000000001</v>
      </c>
    </row>
    <row r="250" spans="1:3" ht="13.5" x14ac:dyDescent="0.25">
      <c r="A250" s="53" t="s">
        <v>243</v>
      </c>
      <c r="B250" s="52" t="s">
        <v>322</v>
      </c>
      <c r="C250" s="54">
        <v>18.595960000000002</v>
      </c>
    </row>
    <row r="251" spans="1:3" ht="13.5" x14ac:dyDescent="0.25">
      <c r="A251" s="53" t="s">
        <v>244</v>
      </c>
      <c r="B251" s="52" t="s">
        <v>322</v>
      </c>
      <c r="C251" s="55">
        <v>18.322099999999999</v>
      </c>
    </row>
    <row r="252" spans="1:3" ht="13.5" x14ac:dyDescent="0.25">
      <c r="A252" s="53" t="s">
        <v>245</v>
      </c>
      <c r="B252" s="52" t="s">
        <v>322</v>
      </c>
      <c r="C252" s="54">
        <v>19.473559999999999</v>
      </c>
    </row>
    <row r="253" spans="1:3" ht="13.5" x14ac:dyDescent="0.25">
      <c r="A253" s="53" t="s">
        <v>246</v>
      </c>
      <c r="B253" s="52" t="s">
        <v>322</v>
      </c>
      <c r="C253" s="55">
        <v>20.21735</v>
      </c>
    </row>
    <row r="254" spans="1:3" ht="13.5" x14ac:dyDescent="0.25">
      <c r="A254" s="53" t="s">
        <v>247</v>
      </c>
      <c r="B254" s="52" t="s">
        <v>322</v>
      </c>
      <c r="C254" s="54">
        <v>18.953610000000001</v>
      </c>
    </row>
    <row r="255" spans="1:3" ht="13.5" x14ac:dyDescent="0.25">
      <c r="A255" s="53" t="s">
        <v>248</v>
      </c>
      <c r="B255" s="52" t="s">
        <v>322</v>
      </c>
      <c r="C255" s="55">
        <v>18.78905</v>
      </c>
    </row>
    <row r="256" spans="1:3" ht="13.5" x14ac:dyDescent="0.25">
      <c r="A256" s="53" t="s">
        <v>249</v>
      </c>
      <c r="B256" s="52" t="s">
        <v>322</v>
      </c>
      <c r="C256" s="54">
        <v>18.958960000000001</v>
      </c>
    </row>
    <row r="257" spans="1:3" ht="13.5" x14ac:dyDescent="0.25">
      <c r="A257" s="53" t="s">
        <v>250</v>
      </c>
      <c r="B257" s="52" t="s">
        <v>322</v>
      </c>
      <c r="C257" s="55">
        <v>19.114360000000001</v>
      </c>
    </row>
    <row r="258" spans="1:3" ht="13.5" x14ac:dyDescent="0.25">
      <c r="A258" s="53" t="s">
        <v>300</v>
      </c>
      <c r="B258" s="52" t="s">
        <v>322</v>
      </c>
      <c r="C258" s="54">
        <v>20.186240000000002</v>
      </c>
    </row>
    <row r="259" spans="1:3" x14ac:dyDescent="0.2">
      <c r="A259" s="56" t="s">
        <v>323</v>
      </c>
    </row>
  </sheetData>
  <mergeCells count="4">
    <mergeCell ref="A3:B3"/>
    <mergeCell ref="A4:B4"/>
    <mergeCell ref="A5:B5"/>
    <mergeCell ref="A6:B6"/>
  </mergeCells>
  <hyperlinks>
    <hyperlink ref="A2" r:id="rId1" display="http://stats.oecd.org/OECDStat_Metadata/ShowMetadata.ashx?Dataset=MEI_FIN&amp;ShowOnWeb=true&amp;Lang=en"/>
    <hyperlink ref="B7" r:id="rId2" display="http://stats.oecd.org/OECDStat_Metadata/ShowMetadata.ashx?Dataset=MEI_FIN&amp;Coords=[%5bSUBJECT%5d.%5bCCUS%5d%2c%5bLOCATION%5d.%5bMEX%5d]&amp;ShowOnWeb=true&amp;Lang=en"/>
    <hyperlink ref="A259" r:id="rId3" display="https://stats-2.oecd.org/index.aspx?DatasetCode=MEI_FIN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"/>
  <sheetViews>
    <sheetView showGridLines="0" topLeftCell="A7" zoomScale="70" zoomScaleNormal="70" workbookViewId="0">
      <selection activeCell="P23" sqref="P23"/>
    </sheetView>
  </sheetViews>
  <sheetFormatPr baseColWidth="10" defaultRowHeight="12.75" x14ac:dyDescent="0.2"/>
  <cols>
    <col min="1" max="1" width="10.7109375" customWidth="1"/>
    <col min="4" max="4" width="13.85546875" style="39" bestFit="1" customWidth="1"/>
    <col min="6" max="6" width="13.85546875" style="40" customWidth="1"/>
    <col min="8" max="8" width="15.140625" bestFit="1" customWidth="1"/>
    <col min="11" max="11" width="10.85546875" style="13"/>
    <col min="13" max="13" width="11.42578125" style="39" bestFit="1" customWidth="1"/>
    <col min="17" max="17" width="10.85546875" style="17"/>
    <col min="20" max="20" width="11.28515625" bestFit="1" customWidth="1"/>
  </cols>
  <sheetData>
    <row r="1" spans="1:23" x14ac:dyDescent="0.2">
      <c r="A1" s="6" t="s">
        <v>0</v>
      </c>
      <c r="B1" s="1" t="s">
        <v>251</v>
      </c>
      <c r="C1" s="1" t="s">
        <v>252</v>
      </c>
      <c r="D1" s="43" t="s">
        <v>263</v>
      </c>
      <c r="E1" s="15" t="s">
        <v>308</v>
      </c>
      <c r="F1" s="42" t="s">
        <v>264</v>
      </c>
      <c r="G1" s="41" t="s">
        <v>306</v>
      </c>
      <c r="H1" s="41" t="s">
        <v>307</v>
      </c>
      <c r="I1" s="11"/>
      <c r="J1" s="11"/>
      <c r="K1" s="36" t="s">
        <v>265</v>
      </c>
      <c r="L1" s="11" t="s">
        <v>262</v>
      </c>
      <c r="M1" s="37" t="s">
        <v>262</v>
      </c>
      <c r="N1" s="31">
        <v>25</v>
      </c>
      <c r="O1" s="10" t="s">
        <v>302</v>
      </c>
    </row>
    <row r="2" spans="1:23" x14ac:dyDescent="0.2">
      <c r="A2" s="2" t="s">
        <v>1</v>
      </c>
      <c r="B2" s="1">
        <v>100</v>
      </c>
      <c r="C2" s="1">
        <v>100</v>
      </c>
      <c r="D2" s="39">
        <v>100</v>
      </c>
      <c r="F2" s="40">
        <v>100</v>
      </c>
      <c r="M2" s="38">
        <v>4569.3999020000001</v>
      </c>
      <c r="V2" s="10" t="s">
        <v>288</v>
      </c>
      <c r="W2">
        <v>1</v>
      </c>
    </row>
    <row r="3" spans="1:23" x14ac:dyDescent="0.2">
      <c r="A3" s="2" t="s">
        <v>2</v>
      </c>
      <c r="B3" s="1">
        <v>100</v>
      </c>
      <c r="C3" s="1">
        <v>100</v>
      </c>
      <c r="D3" s="39">
        <f>D2*(M3/M2)</f>
        <v>104.70740365503688</v>
      </c>
      <c r="F3" s="40">
        <v>100</v>
      </c>
      <c r="G3">
        <v>100</v>
      </c>
      <c r="H3">
        <v>0</v>
      </c>
      <c r="I3" t="str">
        <f>RIGHT(A3,4)</f>
        <v>1998</v>
      </c>
      <c r="J3">
        <f t="shared" ref="J3:J66" si="0">VLOOKUP(LEFT(A3,3),$V$2:$W$13,2,)</f>
        <v>2</v>
      </c>
      <c r="K3" s="13">
        <f>VLOOKUP(I3&amp;J3,CETES!F:G,2,)</f>
        <v>1.6716666666666668E-2</v>
      </c>
      <c r="L3" s="12">
        <f>D3/D2-1</f>
        <v>4.7074036550368792E-2</v>
      </c>
      <c r="M3" s="38">
        <v>4784.5</v>
      </c>
      <c r="N3">
        <f>G3+H3</f>
        <v>100</v>
      </c>
      <c r="O3" s="12">
        <f>D3/D2-1</f>
        <v>4.7074036550368792E-2</v>
      </c>
      <c r="P3" s="12">
        <f>F3/F2-1</f>
        <v>0</v>
      </c>
      <c r="Q3" s="17">
        <v>0</v>
      </c>
      <c r="V3" s="10" t="s">
        <v>289</v>
      </c>
      <c r="W3">
        <v>2</v>
      </c>
    </row>
    <row r="4" spans="1:23" x14ac:dyDescent="0.2">
      <c r="A4" s="2" t="s">
        <v>3</v>
      </c>
      <c r="B4" s="4">
        <v>101.50539999999999</v>
      </c>
      <c r="C4" s="4">
        <v>101.673</v>
      </c>
      <c r="D4" s="39">
        <f>D3*(M4/M3)</f>
        <v>109.77809564893714</v>
      </c>
      <c r="E4">
        <f>IF(B4&lt;C4,-1,1)</f>
        <v>-1</v>
      </c>
      <c r="F4" s="40">
        <f>F3+F3*G3/100*(D4/D3-1)+F3*H3/100*(K3)</f>
        <v>104.84272536315184</v>
      </c>
      <c r="G4">
        <f>IF(AND(E4&gt;0,G3&lt;100,G3&gt;=0),G3+$N$1,IF(E4&gt;0,100,100-H4))</f>
        <v>75</v>
      </c>
      <c r="H4">
        <f>IF(AND(E4&lt;0,H3&lt;100),H3+$N$1,IF(E4&lt;0,100,100-G4))</f>
        <v>25</v>
      </c>
      <c r="I4" t="str">
        <f t="shared" ref="I4:I67" si="1">RIGHT(A4,4)</f>
        <v>1998</v>
      </c>
      <c r="J4">
        <f t="shared" si="0"/>
        <v>3</v>
      </c>
      <c r="K4" s="13">
        <f>VLOOKUP(I4&amp;J4,CETES!F:G,2,)</f>
        <v>1.6541666666666666E-2</v>
      </c>
      <c r="L4" s="12">
        <f>D4/D3-1</f>
        <v>4.8427253631518452E-2</v>
      </c>
      <c r="M4" s="38">
        <v>5016.2001950000003</v>
      </c>
      <c r="N4">
        <f t="shared" ref="N4:N67" si="2">G4+H4</f>
        <v>100</v>
      </c>
      <c r="O4" s="12">
        <f t="shared" ref="O4:O67" si="3">D4/D3-1</f>
        <v>4.8427253631518452E-2</v>
      </c>
      <c r="P4" s="12">
        <f t="shared" ref="P4:P67" si="4">F4/F3-1</f>
        <v>4.8427253631518452E-2</v>
      </c>
      <c r="Q4" s="17">
        <v>1</v>
      </c>
      <c r="V4" s="10" t="s">
        <v>290</v>
      </c>
      <c r="W4">
        <v>3</v>
      </c>
    </row>
    <row r="5" spans="1:23" x14ac:dyDescent="0.2">
      <c r="A5" s="2" t="s">
        <v>4</v>
      </c>
      <c r="B5" s="3">
        <v>101.0746</v>
      </c>
      <c r="C5" s="3">
        <v>101.47239999999999</v>
      </c>
      <c r="D5" s="39">
        <f>D4*(M5/M4)</f>
        <v>111.57985499952417</v>
      </c>
      <c r="E5">
        <f t="shared" ref="E5:E68" si="5">IF(B5&lt;C5,-1,1)</f>
        <v>-1</v>
      </c>
      <c r="F5" s="40">
        <f t="shared" ref="F5:F68" si="6">F4+F4*G4/100*(D5/D4-1)+F4*H4/100*(K4)</f>
        <v>106.56686101765574</v>
      </c>
      <c r="G5">
        <f t="shared" ref="G5:G68" si="7">IF(AND(E5&gt;0,G4&lt;100,G4&gt;=0),G4+$N$1,IF(E5&gt;0,100,100-H5))</f>
        <v>50</v>
      </c>
      <c r="H5">
        <f t="shared" ref="H5:H68" si="8">IF(AND(E5&lt;0,H4&lt;100),H4+$N$1,IF(E5&lt;0,100,100-G5))</f>
        <v>50</v>
      </c>
      <c r="I5" t="str">
        <f t="shared" si="1"/>
        <v>1998</v>
      </c>
      <c r="J5">
        <f t="shared" si="0"/>
        <v>4</v>
      </c>
      <c r="K5" s="13">
        <f>VLOOKUP(I5&amp;J5,CETES!F:G,2,)</f>
        <v>1.5066666666666666E-2</v>
      </c>
      <c r="L5" s="12">
        <f t="shared" ref="L5:L68" si="9">D5/D4-1</f>
        <v>1.6412740082037303E-2</v>
      </c>
      <c r="M5" s="38">
        <v>5098.5297849999997</v>
      </c>
      <c r="N5">
        <f t="shared" si="2"/>
        <v>100</v>
      </c>
      <c r="O5" s="12">
        <f t="shared" si="3"/>
        <v>1.6412740082037303E-2</v>
      </c>
      <c r="P5" s="12">
        <f t="shared" si="4"/>
        <v>1.644497172819448E-2</v>
      </c>
      <c r="Q5" s="17">
        <v>2</v>
      </c>
      <c r="V5" s="10" t="s">
        <v>291</v>
      </c>
      <c r="W5">
        <v>4</v>
      </c>
    </row>
    <row r="6" spans="1:23" x14ac:dyDescent="0.2">
      <c r="A6" s="2" t="s">
        <v>5</v>
      </c>
      <c r="B6" s="4">
        <v>100.7589</v>
      </c>
      <c r="C6" s="4">
        <v>101.2045</v>
      </c>
      <c r="D6" s="39">
        <f>D5*(M6/M5)</f>
        <v>99.137958225482549</v>
      </c>
      <c r="E6">
        <f t="shared" si="5"/>
        <v>-1</v>
      </c>
      <c r="F6" s="40">
        <f t="shared" si="6"/>
        <v>101.42820742067821</v>
      </c>
      <c r="G6">
        <f t="shared" si="7"/>
        <v>25</v>
      </c>
      <c r="H6">
        <f t="shared" si="8"/>
        <v>75</v>
      </c>
      <c r="I6" t="str">
        <f t="shared" si="1"/>
        <v>1998</v>
      </c>
      <c r="J6">
        <f t="shared" si="0"/>
        <v>5</v>
      </c>
      <c r="K6" s="13">
        <f>VLOOKUP(I6&amp;J6,CETES!F:G,2,)</f>
        <v>1.5958333333333331E-2</v>
      </c>
      <c r="L6" s="12">
        <f t="shared" si="9"/>
        <v>-0.11150665838465812</v>
      </c>
      <c r="M6" s="38">
        <v>4530.0097660000001</v>
      </c>
      <c r="N6">
        <f t="shared" si="2"/>
        <v>100</v>
      </c>
      <c r="O6" s="12">
        <f t="shared" si="3"/>
        <v>-0.11150665838465812</v>
      </c>
      <c r="P6" s="12">
        <f t="shared" si="4"/>
        <v>-4.8219995858995723E-2</v>
      </c>
      <c r="Q6" s="17">
        <v>3</v>
      </c>
      <c r="V6" s="10" t="s">
        <v>292</v>
      </c>
      <c r="W6">
        <v>5</v>
      </c>
    </row>
    <row r="7" spans="1:23" x14ac:dyDescent="0.2">
      <c r="A7" s="2" t="s">
        <v>6</v>
      </c>
      <c r="B7" s="3">
        <v>100.6011</v>
      </c>
      <c r="C7" s="3">
        <v>100.9768</v>
      </c>
      <c r="D7" s="39">
        <f t="shared" ref="D7:D70" si="10">D6*(M7/M6)</f>
        <v>93.723907052335747</v>
      </c>
      <c r="E7">
        <f t="shared" si="5"/>
        <v>-1</v>
      </c>
      <c r="F7" s="40">
        <f t="shared" si="6"/>
        <v>101.25739512275825</v>
      </c>
      <c r="G7">
        <f t="shared" si="7"/>
        <v>0</v>
      </c>
      <c r="H7">
        <f t="shared" si="8"/>
        <v>100</v>
      </c>
      <c r="I7" t="str">
        <f t="shared" si="1"/>
        <v>1998</v>
      </c>
      <c r="J7">
        <f t="shared" si="0"/>
        <v>6</v>
      </c>
      <c r="K7" s="13">
        <f>VLOOKUP(I7&amp;J7,CETES!F:G,2,)</f>
        <v>1.6250000000000001E-2</v>
      </c>
      <c r="L7" s="12">
        <f t="shared" si="9"/>
        <v>-5.4611283811523692E-2</v>
      </c>
      <c r="M7" s="38">
        <v>4282.6201170000004</v>
      </c>
      <c r="N7">
        <f t="shared" si="2"/>
        <v>100</v>
      </c>
      <c r="O7" s="12">
        <f t="shared" si="3"/>
        <v>-5.4611283811523692E-2</v>
      </c>
      <c r="P7" s="12">
        <f t="shared" si="4"/>
        <v>-1.6840709528810338E-3</v>
      </c>
      <c r="Q7" s="17">
        <v>4</v>
      </c>
      <c r="V7" s="10" t="s">
        <v>293</v>
      </c>
      <c r="W7">
        <v>6</v>
      </c>
    </row>
    <row r="8" spans="1:23" x14ac:dyDescent="0.2">
      <c r="A8" s="2" t="s">
        <v>7</v>
      </c>
      <c r="B8" s="4">
        <v>100.6271</v>
      </c>
      <c r="C8" s="4">
        <v>100.8416</v>
      </c>
      <c r="D8" s="39">
        <f t="shared" si="10"/>
        <v>92.899725391555364</v>
      </c>
      <c r="E8">
        <f t="shared" si="5"/>
        <v>-1</v>
      </c>
      <c r="F8" s="40">
        <f t="shared" si="6"/>
        <v>102.90282779350308</v>
      </c>
      <c r="G8">
        <f t="shared" si="7"/>
        <v>0</v>
      </c>
      <c r="H8">
        <f t="shared" si="8"/>
        <v>100</v>
      </c>
      <c r="I8" t="str">
        <f t="shared" si="1"/>
        <v>1998</v>
      </c>
      <c r="J8">
        <f t="shared" si="0"/>
        <v>7</v>
      </c>
      <c r="K8" s="13">
        <f>VLOOKUP(I8&amp;J8,CETES!F:G,2,)</f>
        <v>1.6675000000000002E-2</v>
      </c>
      <c r="L8" s="12">
        <f t="shared" si="9"/>
        <v>-8.7937185580638788E-3</v>
      </c>
      <c r="M8" s="38">
        <v>4244.9599609999996</v>
      </c>
      <c r="N8">
        <f t="shared" si="2"/>
        <v>100</v>
      </c>
      <c r="O8" s="12">
        <f t="shared" si="3"/>
        <v>-8.7937185580638788E-3</v>
      </c>
      <c r="P8" s="12">
        <f t="shared" si="4"/>
        <v>1.6250000000000098E-2</v>
      </c>
      <c r="Q8" s="17">
        <v>5</v>
      </c>
      <c r="V8" s="10" t="s">
        <v>294</v>
      </c>
      <c r="W8">
        <v>7</v>
      </c>
    </row>
    <row r="9" spans="1:23" x14ac:dyDescent="0.2">
      <c r="A9" s="2" t="s">
        <v>8</v>
      </c>
      <c r="B9" s="3">
        <v>100.6228</v>
      </c>
      <c r="C9" s="3">
        <v>100.50539999999999</v>
      </c>
      <c r="D9" s="39">
        <f t="shared" si="10"/>
        <v>65.477524317590365</v>
      </c>
      <c r="E9">
        <f t="shared" si="5"/>
        <v>1</v>
      </c>
      <c r="F9" s="40">
        <f t="shared" si="6"/>
        <v>104.61873244695974</v>
      </c>
      <c r="G9">
        <f t="shared" si="7"/>
        <v>25</v>
      </c>
      <c r="H9">
        <f t="shared" si="8"/>
        <v>75</v>
      </c>
      <c r="I9" t="str">
        <f t="shared" si="1"/>
        <v>1998</v>
      </c>
      <c r="J9">
        <f t="shared" si="0"/>
        <v>8</v>
      </c>
      <c r="K9" s="13">
        <f>VLOOKUP(I9&amp;J9,CETES!F:G,2,)</f>
        <v>2.2633333333333335E-2</v>
      </c>
      <c r="L9" s="12">
        <f t="shared" si="9"/>
        <v>-0.29518064728808868</v>
      </c>
      <c r="M9" s="38">
        <v>2991.929932</v>
      </c>
      <c r="N9">
        <f t="shared" si="2"/>
        <v>100</v>
      </c>
      <c r="O9" s="12">
        <f t="shared" si="3"/>
        <v>-0.29518064728808868</v>
      </c>
      <c r="P9" s="12">
        <f t="shared" si="4"/>
        <v>1.6674999999999995E-2</v>
      </c>
      <c r="Q9" s="17">
        <v>6</v>
      </c>
      <c r="V9" s="10" t="s">
        <v>295</v>
      </c>
      <c r="W9">
        <v>8</v>
      </c>
    </row>
    <row r="10" spans="1:23" x14ac:dyDescent="0.2">
      <c r="A10" s="2" t="s">
        <v>9</v>
      </c>
      <c r="B10" s="4">
        <v>100.4057</v>
      </c>
      <c r="C10" s="4">
        <v>99.761229999999998</v>
      </c>
      <c r="D10" s="39">
        <f t="shared" si="10"/>
        <v>78.125792435840083</v>
      </c>
      <c r="E10">
        <f t="shared" si="5"/>
        <v>1</v>
      </c>
      <c r="F10" s="40">
        <f t="shared" si="6"/>
        <v>111.44692547928089</v>
      </c>
      <c r="G10">
        <f t="shared" si="7"/>
        <v>50</v>
      </c>
      <c r="H10">
        <f t="shared" si="8"/>
        <v>50</v>
      </c>
      <c r="I10" t="str">
        <f t="shared" si="1"/>
        <v>1998</v>
      </c>
      <c r="J10">
        <f t="shared" si="0"/>
        <v>9</v>
      </c>
      <c r="K10" s="13">
        <f>VLOOKUP(I10&amp;J10,CETES!F:G,2,)</f>
        <v>3.1333333333333331E-2</v>
      </c>
      <c r="L10" s="12">
        <f t="shared" si="9"/>
        <v>0.19316961430766555</v>
      </c>
      <c r="M10" s="38">
        <v>3569.8798830000001</v>
      </c>
      <c r="N10">
        <f t="shared" si="2"/>
        <v>100</v>
      </c>
      <c r="O10" s="12">
        <f t="shared" si="3"/>
        <v>0.19316961430766555</v>
      </c>
      <c r="P10" s="12">
        <f t="shared" si="4"/>
        <v>6.5267403576916294E-2</v>
      </c>
      <c r="Q10" s="17">
        <v>7</v>
      </c>
      <c r="V10" s="10" t="s">
        <v>296</v>
      </c>
      <c r="W10">
        <v>9</v>
      </c>
    </row>
    <row r="11" spans="1:23" x14ac:dyDescent="0.2">
      <c r="A11" s="2" t="s">
        <v>10</v>
      </c>
      <c r="B11" s="3">
        <v>99.984210000000004</v>
      </c>
      <c r="C11" s="3">
        <v>98.562579999999997</v>
      </c>
      <c r="D11" s="39">
        <f t="shared" si="10"/>
        <v>89.177139107839025</v>
      </c>
      <c r="E11">
        <f t="shared" si="5"/>
        <v>1</v>
      </c>
      <c r="F11" s="40">
        <f t="shared" si="6"/>
        <v>121.07533445672473</v>
      </c>
      <c r="G11">
        <f t="shared" si="7"/>
        <v>75</v>
      </c>
      <c r="H11">
        <f t="shared" si="8"/>
        <v>25</v>
      </c>
      <c r="I11" t="str">
        <f t="shared" si="1"/>
        <v>1998</v>
      </c>
      <c r="J11">
        <f t="shared" si="0"/>
        <v>10</v>
      </c>
      <c r="K11" s="13">
        <f>VLOOKUP(I11&amp;J11,CETES!F:G,2,)</f>
        <v>2.7608333333333335E-2</v>
      </c>
      <c r="L11" s="12">
        <f t="shared" si="9"/>
        <v>0.14145580259009516</v>
      </c>
      <c r="M11" s="38">
        <v>4074.860107</v>
      </c>
      <c r="N11">
        <f t="shared" si="2"/>
        <v>100</v>
      </c>
      <c r="O11" s="12">
        <f t="shared" si="3"/>
        <v>0.14145580259009516</v>
      </c>
      <c r="P11" s="12">
        <f t="shared" si="4"/>
        <v>8.6394567961714186E-2</v>
      </c>
      <c r="Q11" s="17">
        <v>8</v>
      </c>
      <c r="V11" s="10" t="s">
        <v>297</v>
      </c>
      <c r="W11">
        <v>10</v>
      </c>
    </row>
    <row r="12" spans="1:23" x14ac:dyDescent="0.2">
      <c r="A12" s="2" t="s">
        <v>11</v>
      </c>
      <c r="B12" s="4">
        <v>99.512630000000001</v>
      </c>
      <c r="C12" s="4">
        <v>97.479069999999993</v>
      </c>
      <c r="D12" s="39">
        <f t="shared" si="10"/>
        <v>82.502734797843928</v>
      </c>
      <c r="E12">
        <f t="shared" si="5"/>
        <v>1</v>
      </c>
      <c r="F12" s="40">
        <f t="shared" si="6"/>
        <v>115.11465368762748</v>
      </c>
      <c r="G12">
        <f t="shared" si="7"/>
        <v>100</v>
      </c>
      <c r="H12">
        <f t="shared" si="8"/>
        <v>0</v>
      </c>
      <c r="I12" t="str">
        <f t="shared" si="1"/>
        <v>1998</v>
      </c>
      <c r="J12">
        <f t="shared" si="0"/>
        <v>11</v>
      </c>
      <c r="K12" s="13">
        <f>VLOOKUP(I12&amp;J12,CETES!F:G,2,)</f>
        <v>2.6908333333333329E-2</v>
      </c>
      <c r="L12" s="12">
        <f t="shared" si="9"/>
        <v>-7.4844342134859909E-2</v>
      </c>
      <c r="M12" s="38">
        <v>3769.8798830000001</v>
      </c>
      <c r="N12">
        <f t="shared" si="2"/>
        <v>100</v>
      </c>
      <c r="O12" s="12">
        <f t="shared" si="3"/>
        <v>-7.4844342134859909E-2</v>
      </c>
      <c r="P12" s="12">
        <f t="shared" si="4"/>
        <v>-4.9231173267811568E-2</v>
      </c>
      <c r="Q12" s="17">
        <v>9</v>
      </c>
      <c r="V12" s="10" t="s">
        <v>298</v>
      </c>
      <c r="W12">
        <v>11</v>
      </c>
    </row>
    <row r="13" spans="1:23" x14ac:dyDescent="0.2">
      <c r="A13" s="2" t="s">
        <v>12</v>
      </c>
      <c r="B13" s="3">
        <v>99.107089999999999</v>
      </c>
      <c r="C13" s="3">
        <v>97.041240000000002</v>
      </c>
      <c r="D13" s="39">
        <f t="shared" si="10"/>
        <v>86.656016039806005</v>
      </c>
      <c r="E13">
        <f t="shared" si="5"/>
        <v>1</v>
      </c>
      <c r="F13" s="40">
        <f t="shared" si="6"/>
        <v>120.90965591400554</v>
      </c>
      <c r="G13">
        <f t="shared" si="7"/>
        <v>100</v>
      </c>
      <c r="H13">
        <f t="shared" si="8"/>
        <v>0</v>
      </c>
      <c r="I13" t="str">
        <f t="shared" si="1"/>
        <v>1998</v>
      </c>
      <c r="J13">
        <f t="shared" si="0"/>
        <v>12</v>
      </c>
      <c r="K13" s="13">
        <f>VLOOKUP(I13&amp;J13,CETES!F:G,2,)</f>
        <v>2.5999999999999999E-2</v>
      </c>
      <c r="L13" s="12">
        <f t="shared" si="9"/>
        <v>5.0341134171356217E-2</v>
      </c>
      <c r="M13" s="38">
        <v>3959.6599120000001</v>
      </c>
      <c r="N13">
        <f t="shared" si="2"/>
        <v>100</v>
      </c>
      <c r="O13" s="12">
        <f t="shared" si="3"/>
        <v>5.0341134171356217E-2</v>
      </c>
      <c r="P13" s="12">
        <f t="shared" si="4"/>
        <v>5.0341134171356217E-2</v>
      </c>
      <c r="Q13" s="17">
        <v>10</v>
      </c>
      <c r="V13" s="10" t="s">
        <v>299</v>
      </c>
      <c r="W13">
        <v>12</v>
      </c>
    </row>
    <row r="14" spans="1:23" x14ac:dyDescent="0.2">
      <c r="A14" s="2" t="s">
        <v>13</v>
      </c>
      <c r="B14" s="4">
        <v>98.864109999999997</v>
      </c>
      <c r="C14" s="4">
        <v>96.981750000000005</v>
      </c>
      <c r="D14" s="39">
        <f t="shared" si="10"/>
        <v>86.618155926068908</v>
      </c>
      <c r="E14">
        <f t="shared" si="5"/>
        <v>1</v>
      </c>
      <c r="F14" s="40">
        <f t="shared" si="6"/>
        <v>120.85683034534894</v>
      </c>
      <c r="G14">
        <f t="shared" si="7"/>
        <v>100</v>
      </c>
      <c r="H14">
        <f t="shared" si="8"/>
        <v>0</v>
      </c>
      <c r="I14" t="str">
        <f t="shared" si="1"/>
        <v>1999</v>
      </c>
      <c r="J14">
        <f t="shared" si="0"/>
        <v>1</v>
      </c>
      <c r="K14" s="13">
        <f>VLOOKUP(I14&amp;J14,CETES!F:G,2,)</f>
        <v>2.7575000000000002E-2</v>
      </c>
      <c r="L14" s="12">
        <f t="shared" si="9"/>
        <v>-4.3690115778816097E-4</v>
      </c>
      <c r="M14" s="38">
        <v>3957.929932</v>
      </c>
      <c r="N14">
        <f t="shared" si="2"/>
        <v>100</v>
      </c>
      <c r="O14" s="12">
        <f t="shared" si="3"/>
        <v>-4.3690115778816097E-4</v>
      </c>
      <c r="P14" s="12">
        <f t="shared" si="4"/>
        <v>-4.3690115778816097E-4</v>
      </c>
      <c r="Q14" s="17">
        <v>11</v>
      </c>
    </row>
    <row r="15" spans="1:23" x14ac:dyDescent="0.2">
      <c r="A15" s="2" t="s">
        <v>14</v>
      </c>
      <c r="B15" s="3">
        <v>98.718670000000003</v>
      </c>
      <c r="C15" s="3">
        <v>97.182879999999997</v>
      </c>
      <c r="D15" s="39">
        <f t="shared" si="10"/>
        <v>93.246375812611006</v>
      </c>
      <c r="E15">
        <f t="shared" si="5"/>
        <v>1</v>
      </c>
      <c r="F15" s="40">
        <f t="shared" si="6"/>
        <v>130.10507209968989</v>
      </c>
      <c r="G15">
        <f t="shared" si="7"/>
        <v>100</v>
      </c>
      <c r="H15">
        <f t="shared" si="8"/>
        <v>0</v>
      </c>
      <c r="I15" t="str">
        <f t="shared" si="1"/>
        <v>1999</v>
      </c>
      <c r="J15">
        <f t="shared" si="0"/>
        <v>2</v>
      </c>
      <c r="K15" s="13">
        <f>VLOOKUP(I15&amp;J15,CETES!F:G,2,)</f>
        <v>2.2258333333333335E-2</v>
      </c>
      <c r="L15" s="12">
        <f t="shared" si="9"/>
        <v>7.6522292765035083E-2</v>
      </c>
      <c r="M15" s="38">
        <v>4260.7998049999997</v>
      </c>
      <c r="N15">
        <f t="shared" si="2"/>
        <v>100</v>
      </c>
      <c r="O15" s="12">
        <f t="shared" si="3"/>
        <v>7.6522292765035083E-2</v>
      </c>
      <c r="P15" s="12">
        <f t="shared" si="4"/>
        <v>7.6522292765034861E-2</v>
      </c>
      <c r="Q15" s="17">
        <v>12</v>
      </c>
      <c r="R15" s="12">
        <f>F15/F3-1</f>
        <v>0.30105072099689889</v>
      </c>
      <c r="S15" s="12">
        <f>D15/D3-1</f>
        <v>-0.10945766433274129</v>
      </c>
      <c r="T15" s="14">
        <f>R15-S15</f>
        <v>0.41050838532964018</v>
      </c>
      <c r="U15">
        <f t="shared" ref="U15:U78" si="11">IF(T15&gt;0,1,0)</f>
        <v>1</v>
      </c>
      <c r="V15">
        <f>IF(R15&lt;0,1,0)</f>
        <v>0</v>
      </c>
      <c r="W15">
        <f>IF(S15&lt;0,1,0)</f>
        <v>1</v>
      </c>
    </row>
    <row r="16" spans="1:23" x14ac:dyDescent="0.2">
      <c r="A16" s="2" t="s">
        <v>15</v>
      </c>
      <c r="B16" s="4">
        <v>98.596519999999998</v>
      </c>
      <c r="C16" s="4">
        <v>97.768929999999997</v>
      </c>
      <c r="D16" s="39">
        <f t="shared" si="10"/>
        <v>107.89972912727568</v>
      </c>
      <c r="E16">
        <f t="shared" si="5"/>
        <v>1</v>
      </c>
      <c r="F16" s="40">
        <f t="shared" si="6"/>
        <v>150.55064516236797</v>
      </c>
      <c r="G16">
        <f t="shared" si="7"/>
        <v>100</v>
      </c>
      <c r="H16">
        <f t="shared" si="8"/>
        <v>0</v>
      </c>
      <c r="I16" t="str">
        <f t="shared" si="1"/>
        <v>1999</v>
      </c>
      <c r="J16">
        <f t="shared" si="0"/>
        <v>3</v>
      </c>
      <c r="K16" s="13">
        <f>VLOOKUP(I16&amp;J16,CETES!F:G,2,)</f>
        <v>1.8058333333333332E-2</v>
      </c>
      <c r="L16" s="12">
        <f t="shared" si="9"/>
        <v>0.1571466256673848</v>
      </c>
      <c r="M16" s="38">
        <v>4930.3701170000004</v>
      </c>
      <c r="N16">
        <f t="shared" si="2"/>
        <v>100</v>
      </c>
      <c r="O16" s="12">
        <f t="shared" si="3"/>
        <v>0.1571466256673848</v>
      </c>
      <c r="P16" s="12">
        <f t="shared" si="4"/>
        <v>0.1571466256673848</v>
      </c>
      <c r="Q16" s="17">
        <v>13</v>
      </c>
      <c r="R16" s="12">
        <f t="shared" ref="R16:R79" si="12">F16/F4-1</f>
        <v>0.43596653597943091</v>
      </c>
      <c r="S16" s="12">
        <f t="shared" ref="S16:S79" si="13">D16/D4-1</f>
        <v>-1.7110576664295163E-2</v>
      </c>
      <c r="T16" s="14">
        <f t="shared" ref="T16:T79" si="14">R16-S16</f>
        <v>0.45307711264372608</v>
      </c>
      <c r="U16">
        <f t="shared" si="11"/>
        <v>1</v>
      </c>
      <c r="V16">
        <f t="shared" ref="V16:V79" si="15">IF(R16&lt;0,1,0)</f>
        <v>0</v>
      </c>
      <c r="W16">
        <f t="shared" ref="W16:W79" si="16">IF(S16&lt;0,1,0)</f>
        <v>1</v>
      </c>
    </row>
    <row r="17" spans="1:23" x14ac:dyDescent="0.2">
      <c r="A17" s="2" t="s">
        <v>16</v>
      </c>
      <c r="B17" s="3">
        <v>98.474930000000001</v>
      </c>
      <c r="C17" s="3">
        <v>98.663120000000006</v>
      </c>
      <c r="D17" s="39">
        <f t="shared" si="10"/>
        <v>118.4936821272773</v>
      </c>
      <c r="E17">
        <f t="shared" si="5"/>
        <v>-1</v>
      </c>
      <c r="F17" s="40">
        <f t="shared" si="6"/>
        <v>165.33220644959525</v>
      </c>
      <c r="G17">
        <f t="shared" si="7"/>
        <v>75</v>
      </c>
      <c r="H17">
        <f t="shared" si="8"/>
        <v>25</v>
      </c>
      <c r="I17" t="str">
        <f t="shared" si="1"/>
        <v>1999</v>
      </c>
      <c r="J17">
        <f t="shared" si="0"/>
        <v>4</v>
      </c>
      <c r="K17" s="13">
        <f>VLOOKUP(I17&amp;J17,CETES!F:G,2,)</f>
        <v>1.6608333333333333E-2</v>
      </c>
      <c r="L17" s="12">
        <f t="shared" si="9"/>
        <v>9.8183314135156685E-2</v>
      </c>
      <c r="M17" s="38">
        <v>5414.4501950000003</v>
      </c>
      <c r="N17">
        <f t="shared" si="2"/>
        <v>100</v>
      </c>
      <c r="O17" s="12">
        <f t="shared" si="3"/>
        <v>9.8183314135156685E-2</v>
      </c>
      <c r="P17" s="12">
        <f t="shared" si="4"/>
        <v>9.8183314135156685E-2</v>
      </c>
      <c r="Q17" s="17">
        <v>14</v>
      </c>
      <c r="R17" s="12">
        <f t="shared" si="12"/>
        <v>0.55144108469333086</v>
      </c>
      <c r="S17" s="12">
        <f t="shared" si="13"/>
        <v>6.1963040978881168E-2</v>
      </c>
      <c r="T17" s="14">
        <f t="shared" si="14"/>
        <v>0.4894780437144497</v>
      </c>
      <c r="U17">
        <f t="shared" si="11"/>
        <v>1</v>
      </c>
      <c r="V17">
        <f t="shared" si="15"/>
        <v>0</v>
      </c>
      <c r="W17">
        <f t="shared" si="16"/>
        <v>0</v>
      </c>
    </row>
    <row r="18" spans="1:23" x14ac:dyDescent="0.2">
      <c r="A18" s="2" t="s">
        <v>17</v>
      </c>
      <c r="B18" s="4">
        <v>98.359179999999995</v>
      </c>
      <c r="C18" s="4">
        <v>99.475110000000001</v>
      </c>
      <c r="D18" s="39">
        <f t="shared" si="10"/>
        <v>119.87678950144995</v>
      </c>
      <c r="E18">
        <f t="shared" si="5"/>
        <v>-1</v>
      </c>
      <c r="F18" s="40">
        <f t="shared" si="6"/>
        <v>167.46604908215403</v>
      </c>
      <c r="G18">
        <f t="shared" si="7"/>
        <v>50</v>
      </c>
      <c r="H18">
        <f t="shared" si="8"/>
        <v>50</v>
      </c>
      <c r="I18" t="str">
        <f t="shared" si="1"/>
        <v>1999</v>
      </c>
      <c r="J18">
        <f t="shared" si="0"/>
        <v>5</v>
      </c>
      <c r="K18" s="13">
        <f>VLOOKUP(I18&amp;J18,CETES!F:G,2,)</f>
        <v>1.6500000000000001E-2</v>
      </c>
      <c r="L18" s="12">
        <f t="shared" si="9"/>
        <v>1.167241450634493E-2</v>
      </c>
      <c r="M18" s="38">
        <v>5477.6499020000001</v>
      </c>
      <c r="N18">
        <f t="shared" si="2"/>
        <v>100</v>
      </c>
      <c r="O18" s="12">
        <f t="shared" si="3"/>
        <v>1.167241450634493E-2</v>
      </c>
      <c r="P18" s="12">
        <f t="shared" si="4"/>
        <v>1.2906394213092032E-2</v>
      </c>
      <c r="Q18" s="17">
        <v>15</v>
      </c>
      <c r="R18" s="12">
        <f t="shared" si="12"/>
        <v>0.65107964875668967</v>
      </c>
      <c r="S18" s="12">
        <f t="shared" si="13"/>
        <v>0.20919163201645063</v>
      </c>
      <c r="T18" s="14">
        <f t="shared" si="14"/>
        <v>0.44188801674023903</v>
      </c>
      <c r="U18">
        <f t="shared" si="11"/>
        <v>1</v>
      </c>
      <c r="V18">
        <f t="shared" si="15"/>
        <v>0</v>
      </c>
      <c r="W18">
        <f t="shared" si="16"/>
        <v>0</v>
      </c>
    </row>
    <row r="19" spans="1:23" x14ac:dyDescent="0.2">
      <c r="A19" s="2" t="s">
        <v>18</v>
      </c>
      <c r="B19" s="3">
        <v>98.320890000000006</v>
      </c>
      <c r="C19" s="3">
        <v>100.1027</v>
      </c>
      <c r="D19" s="39">
        <f t="shared" si="10"/>
        <v>127.57714122260249</v>
      </c>
      <c r="E19">
        <f t="shared" si="5"/>
        <v>-1</v>
      </c>
      <c r="F19" s="40">
        <f t="shared" si="6"/>
        <v>174.22628102202168</v>
      </c>
      <c r="G19">
        <f t="shared" si="7"/>
        <v>25</v>
      </c>
      <c r="H19">
        <f t="shared" si="8"/>
        <v>75</v>
      </c>
      <c r="I19" t="str">
        <f t="shared" si="1"/>
        <v>1999</v>
      </c>
      <c r="J19">
        <f t="shared" si="0"/>
        <v>6</v>
      </c>
      <c r="K19" s="13">
        <f>VLOOKUP(I19&amp;J19,CETES!F:G,2,)</f>
        <v>1.7066666666666667E-2</v>
      </c>
      <c r="L19" s="12">
        <f t="shared" si="9"/>
        <v>6.4235551795949641E-2</v>
      </c>
      <c r="M19" s="38">
        <v>5829.5097660000001</v>
      </c>
      <c r="N19">
        <f t="shared" si="2"/>
        <v>100</v>
      </c>
      <c r="O19" s="12">
        <f t="shared" si="3"/>
        <v>6.4235551795949641E-2</v>
      </c>
      <c r="P19" s="12">
        <f t="shared" si="4"/>
        <v>4.03677758979748E-2</v>
      </c>
      <c r="Q19" s="17">
        <v>16</v>
      </c>
      <c r="R19" s="12">
        <f t="shared" si="12"/>
        <v>0.72062772117335649</v>
      </c>
      <c r="S19" s="12">
        <f t="shared" si="13"/>
        <v>0.36120169586360706</v>
      </c>
      <c r="T19" s="14">
        <f t="shared" si="14"/>
        <v>0.35942602530974943</v>
      </c>
      <c r="U19">
        <f t="shared" si="11"/>
        <v>1</v>
      </c>
      <c r="V19">
        <f t="shared" si="15"/>
        <v>0</v>
      </c>
      <c r="W19">
        <f t="shared" si="16"/>
        <v>0</v>
      </c>
    </row>
    <row r="20" spans="1:23" x14ac:dyDescent="0.2">
      <c r="A20" s="2" t="s">
        <v>19</v>
      </c>
      <c r="B20" s="4">
        <v>98.508539999999996</v>
      </c>
      <c r="C20" s="4">
        <v>100.4742</v>
      </c>
      <c r="D20" s="39">
        <f t="shared" si="10"/>
        <v>115.12124591453629</v>
      </c>
      <c r="E20">
        <f t="shared" si="5"/>
        <v>-1</v>
      </c>
      <c r="F20" s="40">
        <f t="shared" si="6"/>
        <v>172.20376543954552</v>
      </c>
      <c r="G20">
        <f t="shared" si="7"/>
        <v>0</v>
      </c>
      <c r="H20">
        <f t="shared" si="8"/>
        <v>100</v>
      </c>
      <c r="I20" t="str">
        <f t="shared" si="1"/>
        <v>1999</v>
      </c>
      <c r="J20">
        <f t="shared" si="0"/>
        <v>7</v>
      </c>
      <c r="K20" s="13">
        <f>VLOOKUP(I20&amp;J20,CETES!F:G,2,)</f>
        <v>1.6466666666666668E-2</v>
      </c>
      <c r="L20" s="12">
        <f t="shared" si="9"/>
        <v>-9.7634224977126483E-2</v>
      </c>
      <c r="M20" s="38">
        <v>5260.3500979999999</v>
      </c>
      <c r="N20">
        <f t="shared" si="2"/>
        <v>100</v>
      </c>
      <c r="O20" s="12">
        <f t="shared" si="3"/>
        <v>-9.7634224977126483E-2</v>
      </c>
      <c r="P20" s="12">
        <f t="shared" si="4"/>
        <v>-1.1608556244281698E-2</v>
      </c>
      <c r="Q20" s="17">
        <v>17</v>
      </c>
      <c r="R20" s="12">
        <f t="shared" si="12"/>
        <v>0.67345999261662515</v>
      </c>
      <c r="S20" s="12">
        <f t="shared" si="13"/>
        <v>0.23919899040951176</v>
      </c>
      <c r="T20" s="14">
        <f t="shared" si="14"/>
        <v>0.43426100220711339</v>
      </c>
      <c r="U20">
        <f t="shared" si="11"/>
        <v>1</v>
      </c>
      <c r="V20">
        <f t="shared" si="15"/>
        <v>0</v>
      </c>
      <c r="W20">
        <f t="shared" si="16"/>
        <v>0</v>
      </c>
    </row>
    <row r="21" spans="1:23" x14ac:dyDescent="0.2">
      <c r="A21" s="2" t="s">
        <v>20</v>
      </c>
      <c r="B21" s="3">
        <v>98.821709999999996</v>
      </c>
      <c r="C21" s="3">
        <v>100.73820000000001</v>
      </c>
      <c r="D21" s="39">
        <f t="shared" si="10"/>
        <v>111.32468652554368</v>
      </c>
      <c r="E21">
        <f t="shared" si="5"/>
        <v>-1</v>
      </c>
      <c r="F21" s="40">
        <f t="shared" si="6"/>
        <v>175.03938744378337</v>
      </c>
      <c r="G21">
        <f t="shared" si="7"/>
        <v>0</v>
      </c>
      <c r="H21">
        <f t="shared" si="8"/>
        <v>100</v>
      </c>
      <c r="I21" t="str">
        <f t="shared" si="1"/>
        <v>1999</v>
      </c>
      <c r="J21">
        <f t="shared" si="0"/>
        <v>8</v>
      </c>
      <c r="K21" s="13">
        <f>VLOOKUP(I21&amp;J21,CETES!F:G,2,)</f>
        <v>1.6400000000000001E-2</v>
      </c>
      <c r="L21" s="12">
        <f t="shared" si="9"/>
        <v>-3.2978789960378729E-2</v>
      </c>
      <c r="M21" s="38">
        <v>5086.8701170000004</v>
      </c>
      <c r="N21">
        <f t="shared" si="2"/>
        <v>100</v>
      </c>
      <c r="O21" s="12">
        <f t="shared" si="3"/>
        <v>-3.2978789960378729E-2</v>
      </c>
      <c r="P21" s="12">
        <f t="shared" si="4"/>
        <v>1.6466666666666629E-2</v>
      </c>
      <c r="Q21" s="17">
        <v>18</v>
      </c>
      <c r="R21" s="12">
        <f t="shared" si="12"/>
        <v>0.6731170732978049</v>
      </c>
      <c r="S21" s="12">
        <f t="shared" si="13"/>
        <v>0.7001969406414561</v>
      </c>
      <c r="T21" s="14">
        <f t="shared" si="14"/>
        <v>-2.7079867343651198E-2</v>
      </c>
      <c r="U21">
        <f t="shared" si="11"/>
        <v>0</v>
      </c>
      <c r="V21">
        <f t="shared" si="15"/>
        <v>0</v>
      </c>
      <c r="W21">
        <f t="shared" si="16"/>
        <v>0</v>
      </c>
    </row>
    <row r="22" spans="1:23" x14ac:dyDescent="0.2">
      <c r="A22" s="2" t="s">
        <v>21</v>
      </c>
      <c r="B22" s="4">
        <v>99.154809999999998</v>
      </c>
      <c r="C22" s="4">
        <v>100.8832</v>
      </c>
      <c r="D22" s="39">
        <f t="shared" si="10"/>
        <v>110.52786075452582</v>
      </c>
      <c r="E22">
        <f t="shared" si="5"/>
        <v>-1</v>
      </c>
      <c r="F22" s="40">
        <f t="shared" si="6"/>
        <v>177.91003339786141</v>
      </c>
      <c r="G22">
        <f t="shared" si="7"/>
        <v>0</v>
      </c>
      <c r="H22">
        <f t="shared" si="8"/>
        <v>100</v>
      </c>
      <c r="I22" t="str">
        <f t="shared" si="1"/>
        <v>1999</v>
      </c>
      <c r="J22">
        <f t="shared" si="0"/>
        <v>9</v>
      </c>
      <c r="K22" s="13">
        <f>VLOOKUP(I22&amp;J22,CETES!F:G,2,)</f>
        <v>1.6366666666666668E-2</v>
      </c>
      <c r="L22" s="12">
        <f t="shared" si="9"/>
        <v>-7.1576736111897965E-3</v>
      </c>
      <c r="M22" s="38">
        <v>5050.4599609999996</v>
      </c>
      <c r="N22">
        <f t="shared" si="2"/>
        <v>100</v>
      </c>
      <c r="O22" s="12">
        <f t="shared" si="3"/>
        <v>-7.1576736111897965E-3</v>
      </c>
      <c r="P22" s="12">
        <f t="shared" si="4"/>
        <v>1.639999999999997E-2</v>
      </c>
      <c r="Q22" s="17">
        <v>19</v>
      </c>
      <c r="R22" s="12">
        <f t="shared" si="12"/>
        <v>0.59636555815922154</v>
      </c>
      <c r="S22" s="12">
        <f t="shared" si="13"/>
        <v>0.41474226767421984</v>
      </c>
      <c r="T22" s="14">
        <f t="shared" si="14"/>
        <v>0.1816232904850017</v>
      </c>
      <c r="U22">
        <f t="shared" si="11"/>
        <v>1</v>
      </c>
      <c r="V22">
        <f t="shared" si="15"/>
        <v>0</v>
      </c>
      <c r="W22">
        <f t="shared" si="16"/>
        <v>0</v>
      </c>
    </row>
    <row r="23" spans="1:23" x14ac:dyDescent="0.2">
      <c r="A23" s="2" t="s">
        <v>22</v>
      </c>
      <c r="B23" s="3">
        <v>99.442040000000006</v>
      </c>
      <c r="C23" s="3">
        <v>101.0213</v>
      </c>
      <c r="D23" s="39">
        <f t="shared" si="10"/>
        <v>119.27977926848565</v>
      </c>
      <c r="E23">
        <f t="shared" si="5"/>
        <v>-1</v>
      </c>
      <c r="F23" s="40">
        <f t="shared" si="6"/>
        <v>180.82182761113975</v>
      </c>
      <c r="G23">
        <f t="shared" si="7"/>
        <v>0</v>
      </c>
      <c r="H23">
        <f t="shared" si="8"/>
        <v>100</v>
      </c>
      <c r="I23" t="str">
        <f t="shared" si="1"/>
        <v>1999</v>
      </c>
      <c r="J23">
        <f t="shared" si="0"/>
        <v>10</v>
      </c>
      <c r="K23" s="13">
        <f>VLOOKUP(I23&amp;J23,CETES!F:G,2,)</f>
        <v>1.4775000000000002E-2</v>
      </c>
      <c r="L23" s="12">
        <f t="shared" si="9"/>
        <v>7.9182917811077447E-2</v>
      </c>
      <c r="M23" s="38">
        <v>5450.3701170000004</v>
      </c>
      <c r="N23">
        <f t="shared" si="2"/>
        <v>100</v>
      </c>
      <c r="O23" s="12">
        <f t="shared" si="3"/>
        <v>7.9182917811077447E-2</v>
      </c>
      <c r="P23" s="12">
        <f t="shared" si="4"/>
        <v>1.636666666666664E-2</v>
      </c>
      <c r="Q23" s="17">
        <v>20</v>
      </c>
      <c r="R23" s="12">
        <f t="shared" si="12"/>
        <v>0.49346543969919709</v>
      </c>
      <c r="S23" s="12">
        <f t="shared" si="13"/>
        <v>0.33756005700344893</v>
      </c>
      <c r="T23" s="14">
        <f t="shared" si="14"/>
        <v>0.15590538269574816</v>
      </c>
      <c r="U23">
        <f t="shared" si="11"/>
        <v>1</v>
      </c>
      <c r="V23">
        <f t="shared" si="15"/>
        <v>0</v>
      </c>
      <c r="W23">
        <f t="shared" si="16"/>
        <v>0</v>
      </c>
    </row>
    <row r="24" spans="1:23" x14ac:dyDescent="0.2">
      <c r="A24" s="2" t="s">
        <v>23</v>
      </c>
      <c r="B24" s="4">
        <v>99.667199999999994</v>
      </c>
      <c r="C24" s="4">
        <v>101.0449</v>
      </c>
      <c r="D24" s="39">
        <f t="shared" si="10"/>
        <v>134.2948821860416</v>
      </c>
      <c r="E24">
        <f t="shared" si="5"/>
        <v>-1</v>
      </c>
      <c r="F24" s="40">
        <f t="shared" si="6"/>
        <v>183.49347011409435</v>
      </c>
      <c r="G24">
        <f t="shared" si="7"/>
        <v>0</v>
      </c>
      <c r="H24">
        <f t="shared" si="8"/>
        <v>100</v>
      </c>
      <c r="I24" t="str">
        <f t="shared" si="1"/>
        <v>1999</v>
      </c>
      <c r="J24">
        <f t="shared" si="0"/>
        <v>11</v>
      </c>
      <c r="K24" s="13">
        <f>VLOOKUP(I24&amp;J24,CETES!F:G,2,)</f>
        <v>1.4424999999999999E-2</v>
      </c>
      <c r="L24" s="12">
        <f t="shared" si="9"/>
        <v>0.12588137746095751</v>
      </c>
      <c r="M24" s="38">
        <v>6136.4702150000003</v>
      </c>
      <c r="N24">
        <f t="shared" si="2"/>
        <v>100</v>
      </c>
      <c r="O24" s="12">
        <f t="shared" si="3"/>
        <v>0.12588137746095751</v>
      </c>
      <c r="P24" s="12">
        <f t="shared" si="4"/>
        <v>1.4774999999999983E-2</v>
      </c>
      <c r="Q24" s="17">
        <v>21</v>
      </c>
      <c r="R24" s="12">
        <f t="shared" si="12"/>
        <v>0.59400618631940705</v>
      </c>
      <c r="S24" s="12">
        <f t="shared" si="13"/>
        <v>0.62776279495587306</v>
      </c>
      <c r="T24" s="14">
        <f t="shared" si="14"/>
        <v>-3.3756608636466012E-2</v>
      </c>
      <c r="U24">
        <f t="shared" si="11"/>
        <v>0</v>
      </c>
      <c r="V24">
        <f t="shared" si="15"/>
        <v>0</v>
      </c>
      <c r="W24">
        <f t="shared" si="16"/>
        <v>0</v>
      </c>
    </row>
    <row r="25" spans="1:23" x14ac:dyDescent="0.2">
      <c r="A25" s="2" t="s">
        <v>24</v>
      </c>
      <c r="B25" s="3">
        <v>99.923000000000002</v>
      </c>
      <c r="C25" s="3">
        <v>100.89409999999999</v>
      </c>
      <c r="D25" s="39">
        <f t="shared" si="10"/>
        <v>156.03536647950844</v>
      </c>
      <c r="E25">
        <f t="shared" si="5"/>
        <v>-1</v>
      </c>
      <c r="F25" s="40">
        <f t="shared" si="6"/>
        <v>186.14036342049016</v>
      </c>
      <c r="G25">
        <f t="shared" si="7"/>
        <v>0</v>
      </c>
      <c r="H25">
        <f t="shared" si="8"/>
        <v>100</v>
      </c>
      <c r="I25" t="str">
        <f t="shared" si="1"/>
        <v>1999</v>
      </c>
      <c r="J25">
        <f t="shared" si="0"/>
        <v>12</v>
      </c>
      <c r="K25" s="13">
        <f>VLOOKUP(I25&amp;J25,CETES!F:G,2,)</f>
        <v>1.3541666666666667E-2</v>
      </c>
      <c r="L25" s="12">
        <f t="shared" si="9"/>
        <v>0.16188617123435334</v>
      </c>
      <c r="M25" s="38">
        <v>7129.8798829999996</v>
      </c>
      <c r="N25">
        <f t="shared" si="2"/>
        <v>100</v>
      </c>
      <c r="O25" s="12">
        <f t="shared" si="3"/>
        <v>0.16188617123435334</v>
      </c>
      <c r="P25" s="12">
        <f t="shared" si="4"/>
        <v>1.442499999999991E-2</v>
      </c>
      <c r="Q25" s="17">
        <v>22</v>
      </c>
      <c r="R25" s="12">
        <f t="shared" si="12"/>
        <v>0.53949957109197788</v>
      </c>
      <c r="S25" s="12">
        <f t="shared" si="13"/>
        <v>0.80062935743356323</v>
      </c>
      <c r="T25" s="14">
        <f t="shared" si="14"/>
        <v>-0.26112978634158535</v>
      </c>
      <c r="U25">
        <f t="shared" si="11"/>
        <v>0</v>
      </c>
      <c r="V25">
        <f t="shared" si="15"/>
        <v>0</v>
      </c>
      <c r="W25">
        <f t="shared" si="16"/>
        <v>0</v>
      </c>
    </row>
    <row r="26" spans="1:23" x14ac:dyDescent="0.2">
      <c r="A26" s="2" t="s">
        <v>25</v>
      </c>
      <c r="B26" s="4">
        <v>100.16030000000001</v>
      </c>
      <c r="C26" s="4">
        <v>100.7897</v>
      </c>
      <c r="D26" s="39">
        <f t="shared" si="10"/>
        <v>144.12548831888165</v>
      </c>
      <c r="E26">
        <f t="shared" si="5"/>
        <v>-1</v>
      </c>
      <c r="F26" s="40">
        <f t="shared" si="6"/>
        <v>188.66101417514264</v>
      </c>
      <c r="G26">
        <f t="shared" si="7"/>
        <v>0</v>
      </c>
      <c r="H26">
        <f t="shared" si="8"/>
        <v>100</v>
      </c>
      <c r="I26" t="str">
        <f t="shared" si="1"/>
        <v>2000</v>
      </c>
      <c r="J26">
        <f t="shared" si="0"/>
        <v>1</v>
      </c>
      <c r="K26" s="13">
        <f>VLOOKUP(I26&amp;J26,CETES!F:G,2,)</f>
        <v>1.3966666666666669E-2</v>
      </c>
      <c r="L26" s="12">
        <f t="shared" si="9"/>
        <v>-7.6328068625332257E-2</v>
      </c>
      <c r="M26" s="38">
        <v>6585.669922</v>
      </c>
      <c r="N26">
        <f t="shared" si="2"/>
        <v>100</v>
      </c>
      <c r="O26" s="12">
        <f t="shared" si="3"/>
        <v>-7.6328068625332257E-2</v>
      </c>
      <c r="P26" s="12">
        <f t="shared" si="4"/>
        <v>1.3541666666666785E-2</v>
      </c>
      <c r="Q26" s="17">
        <v>23</v>
      </c>
      <c r="R26" s="12">
        <f t="shared" si="12"/>
        <v>0.5610289764843488</v>
      </c>
      <c r="S26" s="12">
        <f t="shared" si="13"/>
        <v>0.66391776386808443</v>
      </c>
      <c r="T26" s="14">
        <f t="shared" si="14"/>
        <v>-0.10288878738373564</v>
      </c>
      <c r="U26">
        <f t="shared" si="11"/>
        <v>0</v>
      </c>
      <c r="V26">
        <f t="shared" si="15"/>
        <v>0</v>
      </c>
      <c r="W26">
        <f t="shared" si="16"/>
        <v>0</v>
      </c>
    </row>
    <row r="27" spans="1:23" x14ac:dyDescent="0.2">
      <c r="A27" s="2" t="s">
        <v>26</v>
      </c>
      <c r="B27" s="3">
        <v>100.3699</v>
      </c>
      <c r="C27" s="3">
        <v>100.9375</v>
      </c>
      <c r="D27" s="39">
        <f t="shared" si="10"/>
        <v>161.25858894019819</v>
      </c>
      <c r="E27">
        <f t="shared" si="5"/>
        <v>-1</v>
      </c>
      <c r="F27" s="40">
        <f t="shared" si="6"/>
        <v>191.29597967312213</v>
      </c>
      <c r="G27">
        <f t="shared" si="7"/>
        <v>0</v>
      </c>
      <c r="H27">
        <f t="shared" si="8"/>
        <v>100</v>
      </c>
      <c r="I27" t="str">
        <f t="shared" si="1"/>
        <v>2000</v>
      </c>
      <c r="J27">
        <f t="shared" si="0"/>
        <v>2</v>
      </c>
      <c r="K27" s="13">
        <f>VLOOKUP(I27&amp;J27,CETES!F:G,2,)</f>
        <v>1.2741666666666665E-2</v>
      </c>
      <c r="L27" s="12">
        <f t="shared" si="9"/>
        <v>0.11887627109653964</v>
      </c>
      <c r="M27" s="38">
        <v>7368.5498049999997</v>
      </c>
      <c r="N27">
        <f t="shared" si="2"/>
        <v>100</v>
      </c>
      <c r="O27" s="12">
        <f t="shared" si="3"/>
        <v>0.11887627109653964</v>
      </c>
      <c r="P27" s="12">
        <f t="shared" si="4"/>
        <v>1.3966666666666683E-2</v>
      </c>
      <c r="Q27" s="17">
        <v>24</v>
      </c>
      <c r="R27" s="12">
        <f t="shared" si="12"/>
        <v>0.47031915501761667</v>
      </c>
      <c r="S27" s="12">
        <f t="shared" si="13"/>
        <v>0.72938183961449954</v>
      </c>
      <c r="T27" s="14">
        <f t="shared" si="14"/>
        <v>-0.25906268459688286</v>
      </c>
      <c r="U27">
        <f t="shared" si="11"/>
        <v>0</v>
      </c>
      <c r="V27">
        <f t="shared" si="15"/>
        <v>0</v>
      </c>
      <c r="W27">
        <f t="shared" si="16"/>
        <v>0</v>
      </c>
    </row>
    <row r="28" spans="1:23" x14ac:dyDescent="0.2">
      <c r="A28" s="2" t="s">
        <v>27</v>
      </c>
      <c r="B28" s="4">
        <v>100.5928</v>
      </c>
      <c r="C28" s="4">
        <v>101.19370000000001</v>
      </c>
      <c r="D28" s="39">
        <f t="shared" si="10"/>
        <v>163.549922534226</v>
      </c>
      <c r="E28">
        <f t="shared" si="5"/>
        <v>-1</v>
      </c>
      <c r="F28" s="40">
        <f t="shared" si="6"/>
        <v>193.73340928079051</v>
      </c>
      <c r="G28">
        <f t="shared" si="7"/>
        <v>0</v>
      </c>
      <c r="H28">
        <f t="shared" si="8"/>
        <v>100</v>
      </c>
      <c r="I28" t="str">
        <f t="shared" si="1"/>
        <v>2000</v>
      </c>
      <c r="J28">
        <f t="shared" si="0"/>
        <v>3</v>
      </c>
      <c r="K28" s="13">
        <f>VLOOKUP(I28&amp;J28,CETES!F:G,2,)</f>
        <v>1.0733333333333333E-2</v>
      </c>
      <c r="L28" s="12">
        <f t="shared" si="9"/>
        <v>1.4209063895985974E-2</v>
      </c>
      <c r="M28" s="38">
        <v>7473.25</v>
      </c>
      <c r="N28">
        <f t="shared" si="2"/>
        <v>100</v>
      </c>
      <c r="O28" s="12">
        <f t="shared" si="3"/>
        <v>1.4209063895985974E-2</v>
      </c>
      <c r="P28" s="12">
        <f t="shared" si="4"/>
        <v>1.2741666666666651E-2</v>
      </c>
      <c r="Q28" s="17">
        <v>25</v>
      </c>
      <c r="R28" s="12">
        <f t="shared" si="12"/>
        <v>0.28683214257800205</v>
      </c>
      <c r="S28" s="12">
        <f t="shared" si="13"/>
        <v>0.5157584162357518</v>
      </c>
      <c r="T28" s="14">
        <f t="shared" si="14"/>
        <v>-0.22892627365774976</v>
      </c>
      <c r="U28">
        <f t="shared" si="11"/>
        <v>0</v>
      </c>
      <c r="V28">
        <f t="shared" si="15"/>
        <v>0</v>
      </c>
      <c r="W28">
        <f t="shared" si="16"/>
        <v>0</v>
      </c>
    </row>
    <row r="29" spans="1:23" x14ac:dyDescent="0.2">
      <c r="A29" s="2" t="s">
        <v>28</v>
      </c>
      <c r="B29" s="3">
        <v>100.7835</v>
      </c>
      <c r="C29" s="3">
        <v>101.43089999999999</v>
      </c>
      <c r="D29" s="39">
        <f t="shared" si="10"/>
        <v>145.32937187426759</v>
      </c>
      <c r="E29">
        <f t="shared" si="5"/>
        <v>-1</v>
      </c>
      <c r="F29" s="40">
        <f t="shared" si="6"/>
        <v>195.81281454040433</v>
      </c>
      <c r="G29">
        <f t="shared" si="7"/>
        <v>0</v>
      </c>
      <c r="H29">
        <f t="shared" si="8"/>
        <v>100</v>
      </c>
      <c r="I29" t="str">
        <f t="shared" si="1"/>
        <v>2000</v>
      </c>
      <c r="J29">
        <f t="shared" si="0"/>
        <v>4</v>
      </c>
      <c r="K29" s="13">
        <f>VLOOKUP(I29&amp;J29,CETES!F:G,2,)</f>
        <v>1.0641666666666667E-2</v>
      </c>
      <c r="L29" s="12">
        <f t="shared" si="9"/>
        <v>-0.11140666028836177</v>
      </c>
      <c r="M29" s="38">
        <v>6640.6801759999998</v>
      </c>
      <c r="N29">
        <f t="shared" si="2"/>
        <v>100</v>
      </c>
      <c r="O29" s="12">
        <f t="shared" si="3"/>
        <v>-0.11140666028836177</v>
      </c>
      <c r="P29" s="12">
        <f t="shared" si="4"/>
        <v>1.0733333333333261E-2</v>
      </c>
      <c r="Q29" s="17">
        <v>26</v>
      </c>
      <c r="R29" s="12">
        <f t="shared" si="12"/>
        <v>0.18435977324298092</v>
      </c>
      <c r="S29" s="12">
        <f t="shared" si="13"/>
        <v>0.22647359137819145</v>
      </c>
      <c r="T29" s="14">
        <f t="shared" si="14"/>
        <v>-4.2113818135210535E-2</v>
      </c>
      <c r="U29">
        <f t="shared" si="11"/>
        <v>0</v>
      </c>
      <c r="V29">
        <f t="shared" si="15"/>
        <v>0</v>
      </c>
      <c r="W29">
        <f t="shared" si="16"/>
        <v>0</v>
      </c>
    </row>
    <row r="30" spans="1:23" x14ac:dyDescent="0.2">
      <c r="A30" s="2" t="s">
        <v>29</v>
      </c>
      <c r="B30" s="4">
        <v>100.8699</v>
      </c>
      <c r="C30" s="4">
        <v>101.4618</v>
      </c>
      <c r="D30" s="39">
        <f t="shared" si="10"/>
        <v>130.4578339573834</v>
      </c>
      <c r="E30">
        <f t="shared" si="5"/>
        <v>-1</v>
      </c>
      <c r="F30" s="40">
        <f t="shared" si="6"/>
        <v>197.89658924180515</v>
      </c>
      <c r="G30">
        <f t="shared" si="7"/>
        <v>0</v>
      </c>
      <c r="H30">
        <f t="shared" si="8"/>
        <v>100</v>
      </c>
      <c r="I30" t="str">
        <f t="shared" si="1"/>
        <v>2000</v>
      </c>
      <c r="J30">
        <f t="shared" si="0"/>
        <v>5</v>
      </c>
      <c r="K30" s="13">
        <f>VLOOKUP(I30&amp;J30,CETES!F:G,2,)</f>
        <v>1.2799999999999999E-2</v>
      </c>
      <c r="L30" s="12">
        <f t="shared" si="9"/>
        <v>-0.10232988504037832</v>
      </c>
      <c r="M30" s="38">
        <v>5961.1401370000003</v>
      </c>
      <c r="N30">
        <f t="shared" si="2"/>
        <v>100</v>
      </c>
      <c r="O30" s="12">
        <f t="shared" si="3"/>
        <v>-0.10232988504037832</v>
      </c>
      <c r="P30" s="12">
        <f t="shared" si="4"/>
        <v>1.064166666666666E-2</v>
      </c>
      <c r="Q30" s="17">
        <v>27</v>
      </c>
      <c r="R30" s="12">
        <f t="shared" si="12"/>
        <v>0.181711698140814</v>
      </c>
      <c r="S30" s="12">
        <f t="shared" si="13"/>
        <v>8.8265997946211927E-2</v>
      </c>
      <c r="T30" s="14">
        <f t="shared" si="14"/>
        <v>9.3445700194602077E-2</v>
      </c>
      <c r="U30">
        <f t="shared" si="11"/>
        <v>1</v>
      </c>
      <c r="V30">
        <f t="shared" si="15"/>
        <v>0</v>
      </c>
      <c r="W30">
        <f t="shared" si="16"/>
        <v>0</v>
      </c>
    </row>
    <row r="31" spans="1:23" x14ac:dyDescent="0.2">
      <c r="A31" s="2" t="s">
        <v>30</v>
      </c>
      <c r="B31" s="3">
        <v>100.9024</v>
      </c>
      <c r="C31" s="3">
        <v>101.3391</v>
      </c>
      <c r="D31" s="39">
        <f t="shared" si="10"/>
        <v>152.06220131791824</v>
      </c>
      <c r="E31">
        <f t="shared" si="5"/>
        <v>-1</v>
      </c>
      <c r="F31" s="40">
        <f t="shared" si="6"/>
        <v>200.42966558410026</v>
      </c>
      <c r="G31">
        <f t="shared" si="7"/>
        <v>0</v>
      </c>
      <c r="H31">
        <f t="shared" si="8"/>
        <v>100</v>
      </c>
      <c r="I31" t="str">
        <f t="shared" si="1"/>
        <v>2000</v>
      </c>
      <c r="J31">
        <f t="shared" si="0"/>
        <v>6</v>
      </c>
      <c r="K31" s="13">
        <f>VLOOKUP(I31&amp;J31,CETES!F:G,2,)</f>
        <v>1.4175000000000002E-2</v>
      </c>
      <c r="L31" s="12">
        <f t="shared" si="9"/>
        <v>0.16560421635999512</v>
      </c>
      <c r="M31" s="38">
        <v>6948.330078</v>
      </c>
      <c r="N31">
        <f t="shared" si="2"/>
        <v>100</v>
      </c>
      <c r="O31" s="12">
        <f t="shared" si="3"/>
        <v>0.16560421635999512</v>
      </c>
      <c r="P31" s="12">
        <f t="shared" si="4"/>
        <v>1.2800000000000145E-2</v>
      </c>
      <c r="Q31" s="17">
        <v>28</v>
      </c>
      <c r="R31" s="12">
        <f t="shared" si="12"/>
        <v>0.15039857596895234</v>
      </c>
      <c r="S31" s="12">
        <f t="shared" si="13"/>
        <v>0.19192356766008012</v>
      </c>
      <c r="T31" s="14">
        <f t="shared" si="14"/>
        <v>-4.1524991691127777E-2</v>
      </c>
      <c r="U31">
        <f t="shared" si="11"/>
        <v>0</v>
      </c>
      <c r="V31">
        <f t="shared" si="15"/>
        <v>0</v>
      </c>
      <c r="W31">
        <f t="shared" si="16"/>
        <v>0</v>
      </c>
    </row>
    <row r="32" spans="1:23" x14ac:dyDescent="0.2">
      <c r="A32" s="2" t="s">
        <v>31</v>
      </c>
      <c r="B32" s="4">
        <v>100.825</v>
      </c>
      <c r="C32" s="4">
        <v>101.2577</v>
      </c>
      <c r="D32" s="39">
        <f t="shared" si="10"/>
        <v>142.5616076664414</v>
      </c>
      <c r="E32">
        <f t="shared" si="5"/>
        <v>-1</v>
      </c>
      <c r="F32" s="40">
        <f t="shared" si="6"/>
        <v>203.2707560937549</v>
      </c>
      <c r="G32">
        <f t="shared" si="7"/>
        <v>0</v>
      </c>
      <c r="H32">
        <f t="shared" si="8"/>
        <v>100</v>
      </c>
      <c r="I32" t="str">
        <f t="shared" si="1"/>
        <v>2000</v>
      </c>
      <c r="J32">
        <f t="shared" si="0"/>
        <v>7</v>
      </c>
      <c r="K32" s="13">
        <f>VLOOKUP(I32&amp;J32,CETES!F:G,2,)</f>
        <v>1.1291666666666667E-2</v>
      </c>
      <c r="L32" s="12">
        <f t="shared" si="9"/>
        <v>-6.2478338266416578E-2</v>
      </c>
      <c r="M32" s="38">
        <v>6514.2099609999996</v>
      </c>
      <c r="N32">
        <f t="shared" si="2"/>
        <v>100</v>
      </c>
      <c r="O32" s="12">
        <f t="shared" si="3"/>
        <v>-6.2478338266416578E-2</v>
      </c>
      <c r="P32" s="12">
        <f t="shared" si="4"/>
        <v>1.4175000000000049E-2</v>
      </c>
      <c r="Q32" s="17">
        <v>29</v>
      </c>
      <c r="R32" s="12">
        <f t="shared" si="12"/>
        <v>0.18040831206513808</v>
      </c>
      <c r="S32" s="12">
        <f t="shared" si="13"/>
        <v>0.23836053487708342</v>
      </c>
      <c r="T32" s="14">
        <f t="shared" si="14"/>
        <v>-5.7952222811945342E-2</v>
      </c>
      <c r="U32">
        <f t="shared" si="11"/>
        <v>0</v>
      </c>
      <c r="V32">
        <f t="shared" si="15"/>
        <v>0</v>
      </c>
      <c r="W32">
        <f t="shared" si="16"/>
        <v>0</v>
      </c>
    </row>
    <row r="33" spans="1:23" x14ac:dyDescent="0.2">
      <c r="A33" s="2" t="s">
        <v>32</v>
      </c>
      <c r="B33" s="3">
        <v>100.62520000000001</v>
      </c>
      <c r="C33" s="3">
        <v>101.3224</v>
      </c>
      <c r="D33" s="39">
        <f t="shared" si="10"/>
        <v>145.8576611139429</v>
      </c>
      <c r="E33">
        <f t="shared" si="5"/>
        <v>-1</v>
      </c>
      <c r="F33" s="40">
        <f t="shared" si="6"/>
        <v>205.56602171464689</v>
      </c>
      <c r="G33">
        <f t="shared" si="7"/>
        <v>0</v>
      </c>
      <c r="H33">
        <f t="shared" si="8"/>
        <v>100</v>
      </c>
      <c r="I33" t="str">
        <f t="shared" si="1"/>
        <v>2000</v>
      </c>
      <c r="J33">
        <f t="shared" si="0"/>
        <v>8</v>
      </c>
      <c r="K33" s="13">
        <f>VLOOKUP(I33&amp;J33,CETES!F:G,2,)</f>
        <v>1.2508333333333335E-2</v>
      </c>
      <c r="L33" s="12">
        <f t="shared" si="9"/>
        <v>2.3120203969735131E-2</v>
      </c>
      <c r="M33" s="38">
        <v>6664.8198240000002</v>
      </c>
      <c r="N33">
        <f t="shared" si="2"/>
        <v>100</v>
      </c>
      <c r="O33" s="12">
        <f t="shared" si="3"/>
        <v>2.3120203969735131E-2</v>
      </c>
      <c r="P33" s="12">
        <f t="shared" si="4"/>
        <v>1.12916666666667E-2</v>
      </c>
      <c r="Q33" s="17">
        <v>30</v>
      </c>
      <c r="R33" s="12">
        <f t="shared" si="12"/>
        <v>0.17439865802014198</v>
      </c>
      <c r="S33" s="12">
        <f t="shared" si="13"/>
        <v>0.31020051047236086</v>
      </c>
      <c r="T33" s="14">
        <f t="shared" si="14"/>
        <v>-0.13580185245221887</v>
      </c>
      <c r="U33">
        <f t="shared" si="11"/>
        <v>0</v>
      </c>
      <c r="V33">
        <f t="shared" si="15"/>
        <v>0</v>
      </c>
      <c r="W33">
        <f t="shared" si="16"/>
        <v>0</v>
      </c>
    </row>
    <row r="34" spans="1:23" x14ac:dyDescent="0.2">
      <c r="A34" s="2" t="s">
        <v>33</v>
      </c>
      <c r="B34" s="4">
        <v>100.41630000000001</v>
      </c>
      <c r="C34" s="4">
        <v>101.5789</v>
      </c>
      <c r="D34" s="39">
        <f t="shared" si="10"/>
        <v>138.63002133447324</v>
      </c>
      <c r="E34">
        <f t="shared" si="5"/>
        <v>-1</v>
      </c>
      <c r="F34" s="40">
        <f t="shared" si="6"/>
        <v>208.13731003626094</v>
      </c>
      <c r="G34">
        <f t="shared" si="7"/>
        <v>0</v>
      </c>
      <c r="H34">
        <f t="shared" si="8"/>
        <v>100</v>
      </c>
      <c r="I34" t="str">
        <f t="shared" si="1"/>
        <v>2000</v>
      </c>
      <c r="J34">
        <f t="shared" si="0"/>
        <v>9</v>
      </c>
      <c r="K34" s="13">
        <f>VLOOKUP(I34&amp;J34,CETES!F:G,2,)</f>
        <v>1.2583333333333334E-2</v>
      </c>
      <c r="L34" s="12">
        <f t="shared" si="9"/>
        <v>-4.9552692153917666E-2</v>
      </c>
      <c r="M34" s="38">
        <v>6334.5600590000004</v>
      </c>
      <c r="N34">
        <f t="shared" si="2"/>
        <v>100</v>
      </c>
      <c r="O34" s="12">
        <f t="shared" si="3"/>
        <v>-4.9552692153917666E-2</v>
      </c>
      <c r="P34" s="12">
        <f t="shared" si="4"/>
        <v>1.2508333333333344E-2</v>
      </c>
      <c r="Q34" s="17">
        <v>31</v>
      </c>
      <c r="R34" s="12">
        <f t="shared" si="12"/>
        <v>0.16990203453451147</v>
      </c>
      <c r="S34" s="12">
        <f t="shared" si="13"/>
        <v>0.25425408931382676</v>
      </c>
      <c r="T34" s="14">
        <f t="shared" si="14"/>
        <v>-8.4352054779315289E-2</v>
      </c>
      <c r="U34">
        <f t="shared" si="11"/>
        <v>0</v>
      </c>
      <c r="V34">
        <f t="shared" si="15"/>
        <v>0</v>
      </c>
      <c r="W34">
        <f t="shared" si="16"/>
        <v>0</v>
      </c>
    </row>
    <row r="35" spans="1:23" x14ac:dyDescent="0.2">
      <c r="A35" s="2" t="s">
        <v>34</v>
      </c>
      <c r="B35" s="3">
        <v>100.248</v>
      </c>
      <c r="C35" s="3">
        <v>101.72580000000001</v>
      </c>
      <c r="D35" s="39">
        <f t="shared" si="10"/>
        <v>139.93610476511975</v>
      </c>
      <c r="E35">
        <f t="shared" si="5"/>
        <v>-1</v>
      </c>
      <c r="F35" s="40">
        <f t="shared" si="6"/>
        <v>210.75637118755057</v>
      </c>
      <c r="G35">
        <f t="shared" si="7"/>
        <v>0</v>
      </c>
      <c r="H35">
        <f t="shared" si="8"/>
        <v>100</v>
      </c>
      <c r="I35" t="str">
        <f t="shared" si="1"/>
        <v>2000</v>
      </c>
      <c r="J35">
        <f t="shared" si="0"/>
        <v>10</v>
      </c>
      <c r="K35" s="13">
        <f>VLOOKUP(I35&amp;J35,CETES!F:G,2,)</f>
        <v>1.4058333333333334E-2</v>
      </c>
      <c r="L35" s="12">
        <f t="shared" si="9"/>
        <v>9.4213606697448604E-3</v>
      </c>
      <c r="M35" s="38">
        <v>6394.2402339999999</v>
      </c>
      <c r="N35">
        <f t="shared" si="2"/>
        <v>100</v>
      </c>
      <c r="O35" s="12">
        <f t="shared" si="3"/>
        <v>9.4213606697448604E-3</v>
      </c>
      <c r="P35" s="12">
        <f t="shared" si="4"/>
        <v>1.2583333333333391E-2</v>
      </c>
      <c r="Q35" s="17">
        <v>32</v>
      </c>
      <c r="R35" s="12">
        <f t="shared" si="12"/>
        <v>0.16554717962914034</v>
      </c>
      <c r="S35" s="12">
        <f t="shared" si="13"/>
        <v>0.17317541685031945</v>
      </c>
      <c r="T35" s="14">
        <f t="shared" si="14"/>
        <v>-7.6282372211791127E-3</v>
      </c>
      <c r="U35">
        <f t="shared" si="11"/>
        <v>0</v>
      </c>
      <c r="V35">
        <f t="shared" si="15"/>
        <v>0</v>
      </c>
      <c r="W35">
        <f t="shared" si="16"/>
        <v>0</v>
      </c>
    </row>
    <row r="36" spans="1:23" x14ac:dyDescent="0.2">
      <c r="A36" s="2" t="s">
        <v>35</v>
      </c>
      <c r="B36" s="4">
        <v>100.0278</v>
      </c>
      <c r="C36" s="4">
        <v>101.62860000000001</v>
      </c>
      <c r="D36" s="39">
        <f t="shared" si="10"/>
        <v>123.70617595815756</v>
      </c>
      <c r="E36">
        <f t="shared" si="5"/>
        <v>-1</v>
      </c>
      <c r="F36" s="40">
        <f t="shared" si="6"/>
        <v>213.71925450582887</v>
      </c>
      <c r="G36">
        <f t="shared" si="7"/>
        <v>0</v>
      </c>
      <c r="H36">
        <f t="shared" si="8"/>
        <v>100</v>
      </c>
      <c r="I36" t="str">
        <f t="shared" si="1"/>
        <v>2000</v>
      </c>
      <c r="J36">
        <f t="shared" si="0"/>
        <v>11</v>
      </c>
      <c r="K36" s="13">
        <f>VLOOKUP(I36&amp;J36,CETES!F:G,2,)</f>
        <v>1.5066666666666666E-2</v>
      </c>
      <c r="L36" s="12">
        <f t="shared" si="9"/>
        <v>-0.11598099599959455</v>
      </c>
      <c r="M36" s="38">
        <v>5652.6298829999996</v>
      </c>
      <c r="N36">
        <f t="shared" si="2"/>
        <v>100</v>
      </c>
      <c r="O36" s="12">
        <f t="shared" si="3"/>
        <v>-0.11598099599959455</v>
      </c>
      <c r="P36" s="12">
        <f t="shared" si="4"/>
        <v>1.4058333333333284E-2</v>
      </c>
      <c r="Q36" s="17">
        <v>33</v>
      </c>
      <c r="R36" s="12">
        <f t="shared" si="12"/>
        <v>0.16472403281130621</v>
      </c>
      <c r="S36" s="12">
        <f t="shared" si="13"/>
        <v>-7.8846684665282218E-2</v>
      </c>
      <c r="T36" s="14">
        <f t="shared" si="14"/>
        <v>0.24357071747658843</v>
      </c>
      <c r="U36">
        <f t="shared" si="11"/>
        <v>1</v>
      </c>
      <c r="V36">
        <f t="shared" si="15"/>
        <v>0</v>
      </c>
      <c r="W36">
        <f t="shared" si="16"/>
        <v>1</v>
      </c>
    </row>
    <row r="37" spans="1:23" x14ac:dyDescent="0.2">
      <c r="A37" s="2" t="s">
        <v>36</v>
      </c>
      <c r="B37" s="3">
        <v>99.705060000000003</v>
      </c>
      <c r="C37" s="3">
        <v>101.5877</v>
      </c>
      <c r="D37" s="39">
        <f t="shared" si="10"/>
        <v>123.69654795427444</v>
      </c>
      <c r="E37">
        <f t="shared" si="5"/>
        <v>-1</v>
      </c>
      <c r="F37" s="40">
        <f t="shared" si="6"/>
        <v>216.93929127371669</v>
      </c>
      <c r="G37">
        <f t="shared" si="7"/>
        <v>0</v>
      </c>
      <c r="H37">
        <f t="shared" si="8"/>
        <v>100</v>
      </c>
      <c r="I37" t="str">
        <f t="shared" si="1"/>
        <v>2000</v>
      </c>
      <c r="J37">
        <f t="shared" si="0"/>
        <v>12</v>
      </c>
      <c r="K37" s="13">
        <f>VLOOKUP(I37&amp;J37,CETES!F:G,2,)</f>
        <v>1.4658333333333334E-2</v>
      </c>
      <c r="L37" s="12">
        <f t="shared" si="9"/>
        <v>-7.7829613667645958E-5</v>
      </c>
      <c r="M37" s="38">
        <v>5652.1899409999996</v>
      </c>
      <c r="N37">
        <f t="shared" si="2"/>
        <v>100</v>
      </c>
      <c r="O37" s="12">
        <f t="shared" si="3"/>
        <v>-7.7829613667645958E-5</v>
      </c>
      <c r="P37" s="12">
        <f t="shared" si="4"/>
        <v>1.5066666666666562E-2</v>
      </c>
      <c r="Q37" s="17">
        <v>34</v>
      </c>
      <c r="R37" s="12">
        <f t="shared" si="12"/>
        <v>0.16546076996557657</v>
      </c>
      <c r="S37" s="12">
        <f t="shared" si="13"/>
        <v>-0.20725313276641644</v>
      </c>
      <c r="T37" s="14">
        <f t="shared" si="14"/>
        <v>0.37271390273199301</v>
      </c>
      <c r="U37">
        <f t="shared" si="11"/>
        <v>1</v>
      </c>
      <c r="V37">
        <f t="shared" si="15"/>
        <v>0</v>
      </c>
      <c r="W37">
        <f t="shared" si="16"/>
        <v>1</v>
      </c>
    </row>
    <row r="38" spans="1:23" x14ac:dyDescent="0.2">
      <c r="A38" s="2" t="s">
        <v>37</v>
      </c>
      <c r="B38" s="4">
        <v>99.312579999999997</v>
      </c>
      <c r="C38" s="4">
        <v>101.67700000000001</v>
      </c>
      <c r="D38" s="39">
        <f t="shared" si="10"/>
        <v>142.18256830960118</v>
      </c>
      <c r="E38">
        <f t="shared" si="5"/>
        <v>-1</v>
      </c>
      <c r="F38" s="40">
        <f t="shared" si="6"/>
        <v>220.11925971830391</v>
      </c>
      <c r="G38">
        <f t="shared" si="7"/>
        <v>0</v>
      </c>
      <c r="H38">
        <f t="shared" si="8"/>
        <v>100</v>
      </c>
      <c r="I38" t="str">
        <f t="shared" si="1"/>
        <v>2001</v>
      </c>
      <c r="J38">
        <f t="shared" si="0"/>
        <v>1</v>
      </c>
      <c r="K38" s="13">
        <f>VLOOKUP(I38&amp;J38,CETES!F:G,2,)</f>
        <v>1.5183333333333333E-2</v>
      </c>
      <c r="L38" s="12">
        <f t="shared" si="9"/>
        <v>0.14944653396601071</v>
      </c>
      <c r="M38" s="38">
        <v>6496.8901370000003</v>
      </c>
      <c r="N38">
        <f t="shared" si="2"/>
        <v>100</v>
      </c>
      <c r="O38" s="12">
        <f t="shared" si="3"/>
        <v>0.14944653396601071</v>
      </c>
      <c r="P38" s="12">
        <f t="shared" si="4"/>
        <v>1.4658333333333218E-2</v>
      </c>
      <c r="Q38" s="17">
        <v>35</v>
      </c>
      <c r="R38" s="12">
        <f t="shared" si="12"/>
        <v>0.16674481307493205</v>
      </c>
      <c r="S38" s="12">
        <f t="shared" si="13"/>
        <v>-1.3480752307889587E-2</v>
      </c>
      <c r="T38" s="14">
        <f t="shared" si="14"/>
        <v>0.18022556538282164</v>
      </c>
      <c r="U38">
        <f t="shared" si="11"/>
        <v>1</v>
      </c>
      <c r="V38">
        <f t="shared" si="15"/>
        <v>0</v>
      </c>
      <c r="W38">
        <f t="shared" si="16"/>
        <v>1</v>
      </c>
    </row>
    <row r="39" spans="1:23" x14ac:dyDescent="0.2">
      <c r="A39" s="2" t="s">
        <v>38</v>
      </c>
      <c r="B39" s="3">
        <v>98.936769999999996</v>
      </c>
      <c r="C39" s="3">
        <v>101.6139</v>
      </c>
      <c r="D39" s="39">
        <f t="shared" si="10"/>
        <v>132.01077225391859</v>
      </c>
      <c r="E39">
        <f t="shared" si="5"/>
        <v>-1</v>
      </c>
      <c r="F39" s="40">
        <f t="shared" si="6"/>
        <v>223.46140381169349</v>
      </c>
      <c r="G39">
        <f t="shared" si="7"/>
        <v>0</v>
      </c>
      <c r="H39">
        <f t="shared" si="8"/>
        <v>100</v>
      </c>
      <c r="I39" t="str">
        <f t="shared" si="1"/>
        <v>2001</v>
      </c>
      <c r="J39">
        <f t="shared" si="0"/>
        <v>2</v>
      </c>
      <c r="K39" s="13">
        <f>VLOOKUP(I39&amp;J39,CETES!F:G,2,)</f>
        <v>1.4024999999999998E-2</v>
      </c>
      <c r="L39" s="12">
        <f t="shared" si="9"/>
        <v>-7.1540387662245686E-2</v>
      </c>
      <c r="M39" s="38">
        <v>6032.1000979999999</v>
      </c>
      <c r="N39">
        <f t="shared" si="2"/>
        <v>100</v>
      </c>
      <c r="O39" s="12">
        <f t="shared" si="3"/>
        <v>-7.1540387662245686E-2</v>
      </c>
      <c r="P39" s="12">
        <f t="shared" si="4"/>
        <v>1.5183333333333326E-2</v>
      </c>
      <c r="Q39" s="17">
        <v>36</v>
      </c>
      <c r="R39" s="12">
        <f t="shared" si="12"/>
        <v>0.16814479945440652</v>
      </c>
      <c r="S39" s="12">
        <f t="shared" si="13"/>
        <v>-0.18137214816586289</v>
      </c>
      <c r="T39" s="14">
        <f t="shared" si="14"/>
        <v>0.34951694762026941</v>
      </c>
      <c r="U39">
        <f t="shared" si="11"/>
        <v>1</v>
      </c>
      <c r="V39">
        <f t="shared" si="15"/>
        <v>0</v>
      </c>
      <c r="W39">
        <f t="shared" si="16"/>
        <v>1</v>
      </c>
    </row>
    <row r="40" spans="1:23" x14ac:dyDescent="0.2">
      <c r="A40" s="2" t="s">
        <v>39</v>
      </c>
      <c r="B40" s="4">
        <v>98.645889999999994</v>
      </c>
      <c r="C40" s="4">
        <v>101.2153</v>
      </c>
      <c r="D40" s="39">
        <f t="shared" si="10"/>
        <v>125.35322492769642</v>
      </c>
      <c r="E40">
        <f t="shared" si="5"/>
        <v>-1</v>
      </c>
      <c r="F40" s="40">
        <f t="shared" si="6"/>
        <v>226.59545000015248</v>
      </c>
      <c r="G40">
        <f t="shared" si="7"/>
        <v>0</v>
      </c>
      <c r="H40">
        <f t="shared" si="8"/>
        <v>100</v>
      </c>
      <c r="I40" t="str">
        <f t="shared" si="1"/>
        <v>2001</v>
      </c>
      <c r="J40">
        <f t="shared" si="0"/>
        <v>3</v>
      </c>
      <c r="K40" s="13">
        <f>VLOOKUP(I40&amp;J40,CETES!F:G,2,)</f>
        <v>1.2858333333333333E-2</v>
      </c>
      <c r="L40" s="12">
        <f t="shared" si="9"/>
        <v>-5.0431848951058234E-2</v>
      </c>
      <c r="M40" s="38">
        <v>5727.8901370000003</v>
      </c>
      <c r="N40">
        <f t="shared" si="2"/>
        <v>100</v>
      </c>
      <c r="O40" s="12">
        <f t="shared" si="3"/>
        <v>-5.0431848951058234E-2</v>
      </c>
      <c r="P40" s="12">
        <f t="shared" si="4"/>
        <v>1.4024999999999954E-2</v>
      </c>
      <c r="Q40" s="17">
        <v>37</v>
      </c>
      <c r="R40" s="12">
        <f t="shared" si="12"/>
        <v>0.16962505765710678</v>
      </c>
      <c r="S40" s="12">
        <f t="shared" si="13"/>
        <v>-0.23354763496470743</v>
      </c>
      <c r="T40" s="14">
        <f t="shared" si="14"/>
        <v>0.40317269262181421</v>
      </c>
      <c r="U40">
        <f t="shared" si="11"/>
        <v>1</v>
      </c>
      <c r="V40">
        <f t="shared" si="15"/>
        <v>0</v>
      </c>
      <c r="W40">
        <f t="shared" si="16"/>
        <v>1</v>
      </c>
    </row>
    <row r="41" spans="1:23" x14ac:dyDescent="0.2">
      <c r="A41" s="2" t="s">
        <v>40</v>
      </c>
      <c r="B41" s="3">
        <v>98.493759999999995</v>
      </c>
      <c r="C41" s="3">
        <v>100.691</v>
      </c>
      <c r="D41" s="39">
        <f t="shared" si="10"/>
        <v>131.02924078453748</v>
      </c>
      <c r="E41">
        <f t="shared" si="5"/>
        <v>-1</v>
      </c>
      <c r="F41" s="40">
        <f t="shared" si="6"/>
        <v>229.5090898280711</v>
      </c>
      <c r="G41">
        <f t="shared" si="7"/>
        <v>0</v>
      </c>
      <c r="H41">
        <f t="shared" si="8"/>
        <v>100</v>
      </c>
      <c r="I41" t="str">
        <f t="shared" si="1"/>
        <v>2001</v>
      </c>
      <c r="J41">
        <f t="shared" si="0"/>
        <v>4</v>
      </c>
      <c r="K41" s="13">
        <f>VLOOKUP(I41&amp;J41,CETES!F:G,2,)</f>
        <v>1.1599999999999999E-2</v>
      </c>
      <c r="L41" s="12">
        <f t="shared" si="9"/>
        <v>4.5280174164765041E-2</v>
      </c>
      <c r="M41" s="38">
        <v>5987.25</v>
      </c>
      <c r="N41">
        <f t="shared" si="2"/>
        <v>100</v>
      </c>
      <c r="O41" s="12">
        <f t="shared" si="3"/>
        <v>4.5280174164765041E-2</v>
      </c>
      <c r="P41" s="12">
        <f t="shared" si="4"/>
        <v>1.2858333333333194E-2</v>
      </c>
      <c r="Q41" s="17">
        <v>38</v>
      </c>
      <c r="R41" s="12">
        <f t="shared" si="12"/>
        <v>0.17208411700100368</v>
      </c>
      <c r="S41" s="12">
        <f t="shared" si="13"/>
        <v>-9.8398079516244907E-2</v>
      </c>
      <c r="T41" s="14">
        <f t="shared" si="14"/>
        <v>0.27048219651724859</v>
      </c>
      <c r="U41">
        <f t="shared" si="11"/>
        <v>1</v>
      </c>
      <c r="V41">
        <f t="shared" si="15"/>
        <v>0</v>
      </c>
      <c r="W41">
        <f t="shared" si="16"/>
        <v>1</v>
      </c>
    </row>
    <row r="42" spans="1:23" x14ac:dyDescent="0.2">
      <c r="A42" s="2" t="s">
        <v>41</v>
      </c>
      <c r="B42" s="4">
        <v>98.480170000000001</v>
      </c>
      <c r="C42" s="4">
        <v>100.1058</v>
      </c>
      <c r="D42" s="39">
        <f t="shared" si="10"/>
        <v>144.33821242288806</v>
      </c>
      <c r="E42">
        <f t="shared" si="5"/>
        <v>-1</v>
      </c>
      <c r="F42" s="40">
        <f t="shared" si="6"/>
        <v>232.17139527007672</v>
      </c>
      <c r="G42">
        <f t="shared" si="7"/>
        <v>0</v>
      </c>
      <c r="H42">
        <f t="shared" si="8"/>
        <v>100</v>
      </c>
      <c r="I42" t="str">
        <f t="shared" si="1"/>
        <v>2001</v>
      </c>
      <c r="J42">
        <f t="shared" si="0"/>
        <v>5</v>
      </c>
      <c r="K42" s="13">
        <f>VLOOKUP(I42&amp;J42,CETES!F:G,2,)</f>
        <v>8.9666666666666662E-3</v>
      </c>
      <c r="L42" s="12">
        <f t="shared" si="9"/>
        <v>0.10157253112864839</v>
      </c>
      <c r="M42" s="38">
        <v>6595.3901370000003</v>
      </c>
      <c r="N42">
        <f t="shared" si="2"/>
        <v>100</v>
      </c>
      <c r="O42" s="12">
        <f t="shared" si="3"/>
        <v>0.10157253112864839</v>
      </c>
      <c r="P42" s="12">
        <f t="shared" si="4"/>
        <v>1.1600000000000055E-2</v>
      </c>
      <c r="Q42" s="17">
        <v>39</v>
      </c>
      <c r="R42" s="12">
        <f t="shared" si="12"/>
        <v>0.17319553691949685</v>
      </c>
      <c r="S42" s="12">
        <f t="shared" si="13"/>
        <v>0.10639743160260462</v>
      </c>
      <c r="T42" s="14">
        <f t="shared" si="14"/>
        <v>6.6798105316892231E-2</v>
      </c>
      <c r="U42">
        <f t="shared" si="11"/>
        <v>1</v>
      </c>
      <c r="V42">
        <f t="shared" si="15"/>
        <v>0</v>
      </c>
      <c r="W42">
        <f t="shared" si="16"/>
        <v>0</v>
      </c>
    </row>
    <row r="43" spans="1:23" x14ac:dyDescent="0.2">
      <c r="A43" s="2" t="s">
        <v>42</v>
      </c>
      <c r="B43" s="3">
        <v>98.496409999999997</v>
      </c>
      <c r="C43" s="3">
        <v>99.23742</v>
      </c>
      <c r="D43" s="39">
        <f t="shared" si="10"/>
        <v>145.88720761958817</v>
      </c>
      <c r="E43">
        <f t="shared" si="5"/>
        <v>-1</v>
      </c>
      <c r="F43" s="40">
        <f t="shared" si="6"/>
        <v>234.25319878099839</v>
      </c>
      <c r="G43">
        <f t="shared" si="7"/>
        <v>0</v>
      </c>
      <c r="H43">
        <f t="shared" si="8"/>
        <v>100</v>
      </c>
      <c r="I43" t="str">
        <f t="shared" si="1"/>
        <v>2001</v>
      </c>
      <c r="J43">
        <f t="shared" si="0"/>
        <v>6</v>
      </c>
      <c r="K43" s="13">
        <f>VLOOKUP(I43&amp;J43,CETES!F:G,2,)</f>
        <v>7.4333333333333335E-3</v>
      </c>
      <c r="L43" s="12">
        <f t="shared" si="9"/>
        <v>1.0731705559452243E-2</v>
      </c>
      <c r="M43" s="38">
        <v>6666.169922</v>
      </c>
      <c r="N43">
        <f t="shared" si="2"/>
        <v>100</v>
      </c>
      <c r="O43" s="12">
        <f t="shared" si="3"/>
        <v>1.0731705559452243E-2</v>
      </c>
      <c r="P43" s="12">
        <f t="shared" si="4"/>
        <v>8.9666666666665673E-3</v>
      </c>
      <c r="Q43" s="17">
        <v>40</v>
      </c>
      <c r="R43" s="12">
        <f t="shared" si="12"/>
        <v>0.16875512463850195</v>
      </c>
      <c r="S43" s="12">
        <f t="shared" si="13"/>
        <v>-4.0608340829026535E-2</v>
      </c>
      <c r="T43" s="14">
        <f t="shared" si="14"/>
        <v>0.20936346546752849</v>
      </c>
      <c r="U43">
        <f t="shared" si="11"/>
        <v>1</v>
      </c>
      <c r="V43">
        <f t="shared" si="15"/>
        <v>0</v>
      </c>
      <c r="W43">
        <f t="shared" si="16"/>
        <v>1</v>
      </c>
    </row>
    <row r="44" spans="1:23" x14ac:dyDescent="0.2">
      <c r="A44" s="2" t="s">
        <v>43</v>
      </c>
      <c r="B44" s="4">
        <v>98.529060000000001</v>
      </c>
      <c r="C44" s="4">
        <v>98.599260000000001</v>
      </c>
      <c r="D44" s="39">
        <f t="shared" si="10"/>
        <v>141.69037599808655</v>
      </c>
      <c r="E44">
        <f t="shared" si="5"/>
        <v>-1</v>
      </c>
      <c r="F44" s="40">
        <f t="shared" si="6"/>
        <v>235.99448089193714</v>
      </c>
      <c r="G44">
        <f t="shared" si="7"/>
        <v>0</v>
      </c>
      <c r="H44">
        <f t="shared" si="8"/>
        <v>100</v>
      </c>
      <c r="I44" t="str">
        <f t="shared" si="1"/>
        <v>2001</v>
      </c>
      <c r="J44">
        <f t="shared" si="0"/>
        <v>7</v>
      </c>
      <c r="K44" s="13">
        <f>VLOOKUP(I44&amp;J44,CETES!F:G,2,)</f>
        <v>7.8333333333333328E-3</v>
      </c>
      <c r="L44" s="12">
        <f t="shared" si="9"/>
        <v>-2.8767646526247637E-2</v>
      </c>
      <c r="M44" s="38">
        <v>6474.3999020000001</v>
      </c>
      <c r="N44">
        <f t="shared" si="2"/>
        <v>100</v>
      </c>
      <c r="O44" s="12">
        <f t="shared" si="3"/>
        <v>-2.8767646526247637E-2</v>
      </c>
      <c r="P44" s="12">
        <f t="shared" si="4"/>
        <v>7.4333333333334028E-3</v>
      </c>
      <c r="Q44" s="17">
        <v>41</v>
      </c>
      <c r="R44" s="12">
        <f t="shared" si="12"/>
        <v>0.16098589598933266</v>
      </c>
      <c r="S44" s="12">
        <f t="shared" si="13"/>
        <v>-6.111264334176969E-3</v>
      </c>
      <c r="T44" s="14">
        <f t="shared" si="14"/>
        <v>0.16709716032350963</v>
      </c>
      <c r="U44">
        <f t="shared" si="11"/>
        <v>1</v>
      </c>
      <c r="V44">
        <f t="shared" si="15"/>
        <v>0</v>
      </c>
      <c r="W44">
        <f t="shared" si="16"/>
        <v>1</v>
      </c>
    </row>
    <row r="45" spans="1:23" x14ac:dyDescent="0.2">
      <c r="A45" s="2" t="s">
        <v>44</v>
      </c>
      <c r="B45" s="3">
        <v>98.623149999999995</v>
      </c>
      <c r="C45" s="3">
        <v>98.312380000000005</v>
      </c>
      <c r="D45" s="39">
        <f t="shared" si="10"/>
        <v>138.10785508700698</v>
      </c>
      <c r="E45">
        <f t="shared" si="5"/>
        <v>1</v>
      </c>
      <c r="F45" s="40">
        <f t="shared" si="6"/>
        <v>237.84310432559064</v>
      </c>
      <c r="G45">
        <f t="shared" si="7"/>
        <v>25</v>
      </c>
      <c r="H45">
        <f t="shared" si="8"/>
        <v>75</v>
      </c>
      <c r="I45" t="str">
        <f t="shared" si="1"/>
        <v>2001</v>
      </c>
      <c r="J45">
        <f t="shared" si="0"/>
        <v>8</v>
      </c>
      <c r="K45" s="13">
        <f>VLOOKUP(I45&amp;J45,CETES!F:G,2,)</f>
        <v>6.3416666666666665E-3</v>
      </c>
      <c r="L45" s="12">
        <f t="shared" si="9"/>
        <v>-2.5284151346510297E-2</v>
      </c>
      <c r="M45" s="38">
        <v>6310.7001950000003</v>
      </c>
      <c r="N45">
        <f t="shared" si="2"/>
        <v>100</v>
      </c>
      <c r="O45" s="12">
        <f t="shared" si="3"/>
        <v>-2.5284151346510297E-2</v>
      </c>
      <c r="P45" s="12">
        <f t="shared" si="4"/>
        <v>7.8333333333333588E-3</v>
      </c>
      <c r="Q45" s="17">
        <v>42</v>
      </c>
      <c r="R45" s="12">
        <f t="shared" si="12"/>
        <v>0.15701565045486299</v>
      </c>
      <c r="S45" s="12">
        <f t="shared" si="13"/>
        <v>-5.313266350049195E-2</v>
      </c>
      <c r="T45" s="14">
        <f t="shared" si="14"/>
        <v>0.21014831395535494</v>
      </c>
      <c r="U45">
        <f t="shared" si="11"/>
        <v>1</v>
      </c>
      <c r="V45">
        <f t="shared" si="15"/>
        <v>0</v>
      </c>
      <c r="W45">
        <f t="shared" si="16"/>
        <v>1</v>
      </c>
    </row>
    <row r="46" spans="1:23" x14ac:dyDescent="0.2">
      <c r="A46" s="2" t="s">
        <v>45</v>
      </c>
      <c r="B46" s="4">
        <v>98.831540000000004</v>
      </c>
      <c r="C46" s="4">
        <v>97.951660000000004</v>
      </c>
      <c r="D46" s="39">
        <f t="shared" si="10"/>
        <v>118.25469210158001</v>
      </c>
      <c r="E46">
        <f t="shared" si="5"/>
        <v>1</v>
      </c>
      <c r="F46" s="40">
        <f t="shared" si="6"/>
        <v>230.42679065211615</v>
      </c>
      <c r="G46">
        <f t="shared" si="7"/>
        <v>50</v>
      </c>
      <c r="H46">
        <f t="shared" si="8"/>
        <v>50</v>
      </c>
      <c r="I46" t="str">
        <f t="shared" si="1"/>
        <v>2001</v>
      </c>
      <c r="J46">
        <f t="shared" si="0"/>
        <v>9</v>
      </c>
      <c r="K46" s="13">
        <f>VLOOKUP(I46&amp;J46,CETES!F:G,2,)</f>
        <v>8.0583333333333323E-3</v>
      </c>
      <c r="L46" s="12">
        <f t="shared" si="9"/>
        <v>-0.14375114994668203</v>
      </c>
      <c r="M46" s="38">
        <v>5403.5297849999997</v>
      </c>
      <c r="N46">
        <f t="shared" si="2"/>
        <v>100</v>
      </c>
      <c r="O46" s="12">
        <f t="shared" si="3"/>
        <v>-0.14375114994668203</v>
      </c>
      <c r="P46" s="12">
        <f t="shared" si="4"/>
        <v>-3.1181537486670519E-2</v>
      </c>
      <c r="Q46" s="17">
        <v>43</v>
      </c>
      <c r="R46" s="12">
        <f t="shared" si="12"/>
        <v>0.107090269457081</v>
      </c>
      <c r="S46" s="12">
        <f t="shared" si="13"/>
        <v>-0.14697631174515646</v>
      </c>
      <c r="T46" s="14">
        <f t="shared" si="14"/>
        <v>0.25406658120223746</v>
      </c>
      <c r="U46">
        <f t="shared" si="11"/>
        <v>1</v>
      </c>
      <c r="V46">
        <f t="shared" si="15"/>
        <v>0</v>
      </c>
      <c r="W46">
        <f t="shared" si="16"/>
        <v>1</v>
      </c>
    </row>
    <row r="47" spans="1:23" x14ac:dyDescent="0.2">
      <c r="A47" s="2" t="s">
        <v>46</v>
      </c>
      <c r="B47" s="3">
        <v>99.08193</v>
      </c>
      <c r="C47" s="3">
        <v>97.374210000000005</v>
      </c>
      <c r="D47" s="39">
        <f t="shared" si="10"/>
        <v>121.17652553405249</v>
      </c>
      <c r="E47">
        <f t="shared" si="5"/>
        <v>1</v>
      </c>
      <c r="F47" s="40">
        <f t="shared" si="6"/>
        <v>234.20190775787452</v>
      </c>
      <c r="G47">
        <f t="shared" si="7"/>
        <v>75</v>
      </c>
      <c r="H47">
        <f t="shared" si="8"/>
        <v>25</v>
      </c>
      <c r="I47" t="str">
        <f t="shared" si="1"/>
        <v>2001</v>
      </c>
      <c r="J47">
        <f t="shared" si="0"/>
        <v>10</v>
      </c>
      <c r="K47" s="13">
        <f>VLOOKUP(I47&amp;J47,CETES!F:G,2,)</f>
        <v>5.8500000000000002E-3</v>
      </c>
      <c r="L47" s="12">
        <f t="shared" si="9"/>
        <v>2.4707970403091029E-2</v>
      </c>
      <c r="M47" s="38">
        <v>5537.0400390000004</v>
      </c>
      <c r="N47">
        <f t="shared" si="2"/>
        <v>100</v>
      </c>
      <c r="O47" s="12">
        <f t="shared" si="3"/>
        <v>2.4707970403091029E-2</v>
      </c>
      <c r="P47" s="12">
        <f t="shared" si="4"/>
        <v>1.6383151868212265E-2</v>
      </c>
      <c r="Q47" s="17">
        <v>44</v>
      </c>
      <c r="R47" s="12">
        <f t="shared" si="12"/>
        <v>0.11124473456349238</v>
      </c>
      <c r="S47" s="12">
        <f t="shared" si="13"/>
        <v>-0.1340581779273825</v>
      </c>
      <c r="T47" s="14">
        <f t="shared" si="14"/>
        <v>0.24530291249087488</v>
      </c>
      <c r="U47">
        <f t="shared" si="11"/>
        <v>1</v>
      </c>
      <c r="V47">
        <f t="shared" si="15"/>
        <v>0</v>
      </c>
      <c r="W47">
        <f t="shared" si="16"/>
        <v>1</v>
      </c>
    </row>
    <row r="48" spans="1:23" x14ac:dyDescent="0.2">
      <c r="A48" s="2" t="s">
        <v>47</v>
      </c>
      <c r="B48" s="4">
        <v>99.28049</v>
      </c>
      <c r="C48" s="4">
        <v>96.674639999999997</v>
      </c>
      <c r="D48" s="39">
        <f t="shared" si="10"/>
        <v>127.64980529384181</v>
      </c>
      <c r="E48">
        <f t="shared" si="5"/>
        <v>1</v>
      </c>
      <c r="F48" s="40">
        <f t="shared" si="6"/>
        <v>243.92777062924699</v>
      </c>
      <c r="G48">
        <f t="shared" si="7"/>
        <v>100</v>
      </c>
      <c r="H48">
        <f t="shared" si="8"/>
        <v>0</v>
      </c>
      <c r="I48" t="str">
        <f t="shared" si="1"/>
        <v>2001</v>
      </c>
      <c r="J48">
        <f t="shared" si="0"/>
        <v>11</v>
      </c>
      <c r="K48" s="13">
        <f>VLOOKUP(I48&amp;J48,CETES!F:G,2,)</f>
        <v>5.8333333333333336E-3</v>
      </c>
      <c r="L48" s="12">
        <f t="shared" si="9"/>
        <v>5.3420245639657526E-2</v>
      </c>
      <c r="M48" s="38">
        <v>5832.830078</v>
      </c>
      <c r="N48">
        <f t="shared" si="2"/>
        <v>100</v>
      </c>
      <c r="O48" s="12">
        <f t="shared" si="3"/>
        <v>5.3420245639657526E-2</v>
      </c>
      <c r="P48" s="12">
        <f t="shared" si="4"/>
        <v>4.1527684229743178E-2</v>
      </c>
      <c r="Q48" s="17">
        <v>45</v>
      </c>
      <c r="R48" s="12">
        <f t="shared" si="12"/>
        <v>0.1413467223309739</v>
      </c>
      <c r="S48" s="12">
        <f t="shared" si="13"/>
        <v>3.1879001231257309E-2</v>
      </c>
      <c r="T48" s="14">
        <f t="shared" si="14"/>
        <v>0.10946772109971659</v>
      </c>
      <c r="U48">
        <f t="shared" si="11"/>
        <v>1</v>
      </c>
      <c r="V48">
        <f t="shared" si="15"/>
        <v>0</v>
      </c>
      <c r="W48">
        <f t="shared" si="16"/>
        <v>0</v>
      </c>
    </row>
    <row r="49" spans="1:23" x14ac:dyDescent="0.2">
      <c r="A49" s="2" t="s">
        <v>48</v>
      </c>
      <c r="B49" s="3">
        <v>99.483050000000006</v>
      </c>
      <c r="C49" s="3">
        <v>96.007739999999998</v>
      </c>
      <c r="D49" s="39">
        <f t="shared" si="10"/>
        <v>139.4555066675361</v>
      </c>
      <c r="E49">
        <f t="shared" si="5"/>
        <v>1</v>
      </c>
      <c r="F49" s="40">
        <f t="shared" si="6"/>
        <v>266.48744794462488</v>
      </c>
      <c r="G49">
        <f t="shared" si="7"/>
        <v>100</v>
      </c>
      <c r="H49">
        <f t="shared" si="8"/>
        <v>0</v>
      </c>
      <c r="I49" t="str">
        <f t="shared" si="1"/>
        <v>2001</v>
      </c>
      <c r="J49">
        <f t="shared" si="0"/>
        <v>12</v>
      </c>
      <c r="K49" s="13">
        <f>VLOOKUP(I49&amp;J49,CETES!F:G,2,)</f>
        <v>5.6250000000000007E-3</v>
      </c>
      <c r="L49" s="12">
        <f t="shared" si="9"/>
        <v>9.2485071532371732E-2</v>
      </c>
      <c r="M49" s="38">
        <v>6372.2797849999997</v>
      </c>
      <c r="N49">
        <f t="shared" si="2"/>
        <v>100</v>
      </c>
      <c r="O49" s="12">
        <f t="shared" si="3"/>
        <v>9.2485071532371732E-2</v>
      </c>
      <c r="P49" s="12">
        <f t="shared" si="4"/>
        <v>9.2485071532371732E-2</v>
      </c>
      <c r="Q49" s="17">
        <v>46</v>
      </c>
      <c r="R49" s="12">
        <f t="shared" si="12"/>
        <v>0.22839641625081319</v>
      </c>
      <c r="S49" s="12">
        <f t="shared" si="13"/>
        <v>0.12740014959097401</v>
      </c>
      <c r="T49" s="14">
        <f t="shared" si="14"/>
        <v>0.10099626665983918</v>
      </c>
      <c r="U49">
        <f t="shared" si="11"/>
        <v>1</v>
      </c>
      <c r="V49">
        <f t="shared" si="15"/>
        <v>0</v>
      </c>
      <c r="W49">
        <f t="shared" si="16"/>
        <v>0</v>
      </c>
    </row>
    <row r="50" spans="1:23" x14ac:dyDescent="0.2">
      <c r="A50" s="2" t="s">
        <v>49</v>
      </c>
      <c r="B50" s="4">
        <v>99.687160000000006</v>
      </c>
      <c r="C50" s="4">
        <v>95.824879999999993</v>
      </c>
      <c r="D50" s="39">
        <f t="shared" si="10"/>
        <v>151.61444096778899</v>
      </c>
      <c r="E50">
        <f t="shared" si="5"/>
        <v>1</v>
      </c>
      <c r="F50" s="40">
        <f t="shared" si="6"/>
        <v>289.72212292325764</v>
      </c>
      <c r="G50">
        <f t="shared" si="7"/>
        <v>100</v>
      </c>
      <c r="H50">
        <f t="shared" si="8"/>
        <v>0</v>
      </c>
      <c r="I50" t="str">
        <f t="shared" si="1"/>
        <v>2002</v>
      </c>
      <c r="J50">
        <f t="shared" si="0"/>
        <v>1</v>
      </c>
      <c r="K50" s="13">
        <f>VLOOKUP(I50&amp;J50,CETES!F:G,2,)</f>
        <v>6.541666666666667E-3</v>
      </c>
      <c r="L50" s="12">
        <f t="shared" si="9"/>
        <v>8.7188628049231331E-2</v>
      </c>
      <c r="M50" s="38">
        <v>6927.8701170000004</v>
      </c>
      <c r="N50">
        <f t="shared" si="2"/>
        <v>100</v>
      </c>
      <c r="O50" s="12">
        <f t="shared" si="3"/>
        <v>8.7188628049231331E-2</v>
      </c>
      <c r="P50" s="12">
        <f t="shared" si="4"/>
        <v>8.7188628049231331E-2</v>
      </c>
      <c r="Q50" s="17">
        <v>47</v>
      </c>
      <c r="R50" s="12">
        <f t="shared" si="12"/>
        <v>0.31620523935082967</v>
      </c>
      <c r="S50" s="12">
        <f t="shared" si="13"/>
        <v>6.6336350301747338E-2</v>
      </c>
      <c r="T50" s="14">
        <f t="shared" si="14"/>
        <v>0.24986888904908233</v>
      </c>
      <c r="U50">
        <f t="shared" si="11"/>
        <v>1</v>
      </c>
      <c r="V50">
        <f t="shared" si="15"/>
        <v>0</v>
      </c>
      <c r="W50">
        <f t="shared" si="16"/>
        <v>0</v>
      </c>
    </row>
    <row r="51" spans="1:23" x14ac:dyDescent="0.2">
      <c r="A51" s="2" t="s">
        <v>50</v>
      </c>
      <c r="B51" s="3">
        <v>99.940399999999997</v>
      </c>
      <c r="C51" s="3">
        <v>96.043260000000004</v>
      </c>
      <c r="D51" s="39">
        <f t="shared" si="10"/>
        <v>147.38127731066768</v>
      </c>
      <c r="E51">
        <f t="shared" si="5"/>
        <v>1</v>
      </c>
      <c r="F51" s="40">
        <f t="shared" si="6"/>
        <v>281.63291220167918</v>
      </c>
      <c r="G51">
        <f t="shared" si="7"/>
        <v>100</v>
      </c>
      <c r="H51">
        <f t="shared" si="8"/>
        <v>0</v>
      </c>
      <c r="I51" t="str">
        <f t="shared" si="1"/>
        <v>2002</v>
      </c>
      <c r="J51">
        <f t="shared" si="0"/>
        <v>2</v>
      </c>
      <c r="K51" s="13">
        <f>VLOOKUP(I51&amp;J51,CETES!F:G,2,)</f>
        <v>6.0666666666666673E-3</v>
      </c>
      <c r="L51" s="12">
        <f t="shared" si="9"/>
        <v>-2.7920583488618034E-2</v>
      </c>
      <c r="M51" s="38">
        <v>6734.4399409999996</v>
      </c>
      <c r="N51">
        <f t="shared" si="2"/>
        <v>100</v>
      </c>
      <c r="O51" s="12">
        <f t="shared" si="3"/>
        <v>-2.7920583488618034E-2</v>
      </c>
      <c r="P51" s="12">
        <f t="shared" si="4"/>
        <v>-2.7920583488618034E-2</v>
      </c>
      <c r="Q51" s="17">
        <v>48</v>
      </c>
      <c r="R51" s="12">
        <f t="shared" si="12"/>
        <v>0.26032015998165692</v>
      </c>
      <c r="S51" s="12">
        <f t="shared" si="13"/>
        <v>0.11643371820584769</v>
      </c>
      <c r="T51" s="14">
        <f t="shared" si="14"/>
        <v>0.14388644177580923</v>
      </c>
      <c r="U51">
        <f t="shared" si="11"/>
        <v>1</v>
      </c>
      <c r="V51">
        <f t="shared" si="15"/>
        <v>0</v>
      </c>
      <c r="W51">
        <f t="shared" si="16"/>
        <v>0</v>
      </c>
    </row>
    <row r="52" spans="1:23" x14ac:dyDescent="0.2">
      <c r="A52" s="2" t="s">
        <v>51</v>
      </c>
      <c r="B52" s="4">
        <v>100.1339</v>
      </c>
      <c r="C52" s="4">
        <v>96.739649999999997</v>
      </c>
      <c r="D52" s="39">
        <f t="shared" si="10"/>
        <v>161.1121814875024</v>
      </c>
      <c r="E52">
        <f t="shared" si="5"/>
        <v>1</v>
      </c>
      <c r="F52" s="40">
        <f t="shared" si="6"/>
        <v>307.87148606294846</v>
      </c>
      <c r="G52">
        <f t="shared" si="7"/>
        <v>100</v>
      </c>
      <c r="H52">
        <f t="shared" si="8"/>
        <v>0</v>
      </c>
      <c r="I52" t="str">
        <f t="shared" si="1"/>
        <v>2002</v>
      </c>
      <c r="J52">
        <f t="shared" si="0"/>
        <v>3</v>
      </c>
      <c r="K52" s="13">
        <f>VLOOKUP(I52&amp;J52,CETES!F:G,2,)</f>
        <v>6.2333333333333338E-3</v>
      </c>
      <c r="L52" s="12">
        <f t="shared" si="9"/>
        <v>9.3165864941522347E-2</v>
      </c>
      <c r="M52" s="38">
        <v>7361.8598629999997</v>
      </c>
      <c r="N52">
        <f t="shared" si="2"/>
        <v>100</v>
      </c>
      <c r="O52" s="12">
        <f t="shared" si="3"/>
        <v>9.3165864941522347E-2</v>
      </c>
      <c r="P52" s="12">
        <f t="shared" si="4"/>
        <v>9.3165864941522347E-2</v>
      </c>
      <c r="Q52" s="17">
        <v>49</v>
      </c>
      <c r="R52" s="12">
        <f t="shared" si="12"/>
        <v>0.35868344250840556</v>
      </c>
      <c r="S52" s="12">
        <f t="shared" si="13"/>
        <v>0.28526554925437053</v>
      </c>
      <c r="T52" s="14">
        <f t="shared" si="14"/>
        <v>7.3417893254035027E-2</v>
      </c>
      <c r="U52">
        <f t="shared" si="11"/>
        <v>1</v>
      </c>
      <c r="V52">
        <f t="shared" si="15"/>
        <v>0</v>
      </c>
      <c r="W52">
        <f t="shared" si="16"/>
        <v>0</v>
      </c>
    </row>
    <row r="53" spans="1:23" x14ac:dyDescent="0.2">
      <c r="A53" s="2" t="s">
        <v>52</v>
      </c>
      <c r="B53" s="3">
        <v>100.2801</v>
      </c>
      <c r="C53" s="3">
        <v>97.648910000000001</v>
      </c>
      <c r="D53" s="39">
        <f t="shared" si="10"/>
        <v>163.71384414670555</v>
      </c>
      <c r="E53">
        <f t="shared" si="5"/>
        <v>1</v>
      </c>
      <c r="F53" s="40">
        <f t="shared" si="6"/>
        <v>312.84303906240609</v>
      </c>
      <c r="G53">
        <f t="shared" si="7"/>
        <v>100</v>
      </c>
      <c r="H53">
        <f t="shared" si="8"/>
        <v>0</v>
      </c>
      <c r="I53" t="str">
        <f t="shared" si="1"/>
        <v>2002</v>
      </c>
      <c r="J53">
        <f t="shared" si="0"/>
        <v>4</v>
      </c>
      <c r="K53" s="13">
        <f>VLOOKUP(I53&amp;J53,CETES!F:G,2,)</f>
        <v>4.4000000000000003E-3</v>
      </c>
      <c r="L53" s="12">
        <f t="shared" si="9"/>
        <v>1.6148143704484363E-2</v>
      </c>
      <c r="M53" s="38">
        <v>7480.7402339999999</v>
      </c>
      <c r="N53">
        <f t="shared" si="2"/>
        <v>100</v>
      </c>
      <c r="O53" s="12">
        <f t="shared" si="3"/>
        <v>1.6148143704484363E-2</v>
      </c>
      <c r="P53" s="12">
        <f t="shared" si="4"/>
        <v>1.6148143704484363E-2</v>
      </c>
      <c r="Q53" s="17">
        <v>50</v>
      </c>
      <c r="R53" s="12">
        <f t="shared" si="12"/>
        <v>0.36309650871240784</v>
      </c>
      <c r="S53" s="12">
        <f t="shared" si="13"/>
        <v>0.2494451098584487</v>
      </c>
      <c r="T53" s="14">
        <f t="shared" si="14"/>
        <v>0.11365139885395914</v>
      </c>
      <c r="U53">
        <f t="shared" si="11"/>
        <v>1</v>
      </c>
      <c r="V53">
        <f t="shared" si="15"/>
        <v>0</v>
      </c>
      <c r="W53">
        <f t="shared" si="16"/>
        <v>0</v>
      </c>
    </row>
    <row r="54" spans="1:23" x14ac:dyDescent="0.2">
      <c r="A54" s="2" t="s">
        <v>53</v>
      </c>
      <c r="B54" s="4">
        <v>100.34650000000001</v>
      </c>
      <c r="C54" s="4">
        <v>98.51146</v>
      </c>
      <c r="D54" s="39">
        <f t="shared" si="10"/>
        <v>153.8854179500089</v>
      </c>
      <c r="E54">
        <f t="shared" si="5"/>
        <v>1</v>
      </c>
      <c r="F54" s="40">
        <f t="shared" si="6"/>
        <v>294.06176410914173</v>
      </c>
      <c r="G54">
        <f t="shared" si="7"/>
        <v>100</v>
      </c>
      <c r="H54">
        <f t="shared" si="8"/>
        <v>0</v>
      </c>
      <c r="I54" t="str">
        <f t="shared" si="1"/>
        <v>2002</v>
      </c>
      <c r="J54">
        <f t="shared" si="0"/>
        <v>5</v>
      </c>
      <c r="K54" s="13">
        <f>VLOOKUP(I54&amp;J54,CETES!F:G,2,)</f>
        <v>5.7749999999999998E-3</v>
      </c>
      <c r="L54" s="12">
        <f t="shared" si="9"/>
        <v>-6.0034178831506191E-2</v>
      </c>
      <c r="M54" s="38">
        <v>7031.6401370000003</v>
      </c>
      <c r="N54">
        <f t="shared" si="2"/>
        <v>100</v>
      </c>
      <c r="O54" s="12">
        <f t="shared" si="3"/>
        <v>-6.0034178831506191E-2</v>
      </c>
      <c r="P54" s="12">
        <f t="shared" si="4"/>
        <v>-6.0034178831506191E-2</v>
      </c>
      <c r="Q54" s="17">
        <v>51</v>
      </c>
      <c r="R54" s="12">
        <f t="shared" si="12"/>
        <v>0.26657189515991053</v>
      </c>
      <c r="S54" s="12">
        <f t="shared" si="13"/>
        <v>6.6144684535436982E-2</v>
      </c>
      <c r="T54" s="14">
        <f t="shared" si="14"/>
        <v>0.20042721062447355</v>
      </c>
      <c r="U54">
        <f t="shared" si="11"/>
        <v>1</v>
      </c>
      <c r="V54">
        <f t="shared" si="15"/>
        <v>0</v>
      </c>
      <c r="W54">
        <f t="shared" si="16"/>
        <v>0</v>
      </c>
    </row>
    <row r="55" spans="1:23" x14ac:dyDescent="0.2">
      <c r="A55" s="2" t="s">
        <v>54</v>
      </c>
      <c r="B55" s="3">
        <v>100.2062</v>
      </c>
      <c r="C55" s="3">
        <v>99.031679999999994</v>
      </c>
      <c r="D55" s="39">
        <f t="shared" si="10"/>
        <v>141.39603303646234</v>
      </c>
      <c r="E55">
        <f t="shared" si="5"/>
        <v>1</v>
      </c>
      <c r="F55" s="40">
        <f t="shared" si="6"/>
        <v>270.1956265033765</v>
      </c>
      <c r="G55">
        <f t="shared" si="7"/>
        <v>100</v>
      </c>
      <c r="H55">
        <f t="shared" si="8"/>
        <v>0</v>
      </c>
      <c r="I55" t="str">
        <f t="shared" si="1"/>
        <v>2002</v>
      </c>
      <c r="J55">
        <f t="shared" si="0"/>
        <v>6</v>
      </c>
      <c r="K55" s="13">
        <f>VLOOKUP(I55&amp;J55,CETES!F:G,2,)</f>
        <v>6.7166666666666668E-3</v>
      </c>
      <c r="L55" s="12">
        <f t="shared" si="9"/>
        <v>-8.11602884790803E-2</v>
      </c>
      <c r="M55" s="38">
        <v>6460.9501950000003</v>
      </c>
      <c r="N55">
        <f t="shared" si="2"/>
        <v>100</v>
      </c>
      <c r="O55" s="12">
        <f t="shared" si="3"/>
        <v>-8.11602884790803E-2</v>
      </c>
      <c r="P55" s="12">
        <f t="shared" si="4"/>
        <v>-8.1160288479080411E-2</v>
      </c>
      <c r="Q55" s="17">
        <v>52</v>
      </c>
      <c r="R55" s="12">
        <f t="shared" si="12"/>
        <v>0.15343409571102784</v>
      </c>
      <c r="S55" s="12">
        <f t="shared" si="13"/>
        <v>-3.0785252911529448E-2</v>
      </c>
      <c r="T55" s="14">
        <f t="shared" si="14"/>
        <v>0.18421934862255729</v>
      </c>
      <c r="U55">
        <f t="shared" si="11"/>
        <v>1</v>
      </c>
      <c r="V55">
        <f t="shared" si="15"/>
        <v>0</v>
      </c>
      <c r="W55">
        <f t="shared" si="16"/>
        <v>1</v>
      </c>
    </row>
    <row r="56" spans="1:23" x14ac:dyDescent="0.2">
      <c r="A56" s="2" t="s">
        <v>55</v>
      </c>
      <c r="B56" s="4">
        <v>99.880250000000004</v>
      </c>
      <c r="C56" s="4">
        <v>99.144499999999994</v>
      </c>
      <c r="D56" s="39">
        <f t="shared" si="10"/>
        <v>131.78622955203096</v>
      </c>
      <c r="E56">
        <f t="shared" si="5"/>
        <v>1</v>
      </c>
      <c r="F56" s="40">
        <f t="shared" si="6"/>
        <v>251.83212070133825</v>
      </c>
      <c r="G56">
        <f t="shared" si="7"/>
        <v>100</v>
      </c>
      <c r="H56">
        <f t="shared" si="8"/>
        <v>0</v>
      </c>
      <c r="I56" t="str">
        <f t="shared" si="1"/>
        <v>2002</v>
      </c>
      <c r="J56">
        <f t="shared" si="0"/>
        <v>7</v>
      </c>
      <c r="K56" s="13">
        <f>VLOOKUP(I56&amp;J56,CETES!F:G,2,)</f>
        <v>5.6833333333333328E-3</v>
      </c>
      <c r="L56" s="12">
        <f t="shared" si="9"/>
        <v>-6.7963741825439072E-2</v>
      </c>
      <c r="M56" s="38">
        <v>6021.8398440000001</v>
      </c>
      <c r="N56">
        <f t="shared" si="2"/>
        <v>100</v>
      </c>
      <c r="O56" s="12">
        <f t="shared" si="3"/>
        <v>-6.7963741825439072E-2</v>
      </c>
      <c r="P56" s="12">
        <f t="shared" si="4"/>
        <v>-6.7963741825439072E-2</v>
      </c>
      <c r="Q56" s="17">
        <v>53</v>
      </c>
      <c r="R56" s="12">
        <f t="shared" si="12"/>
        <v>6.7110212703038741E-2</v>
      </c>
      <c r="S56" s="12">
        <f t="shared" si="13"/>
        <v>-6.9899923521900553E-2</v>
      </c>
      <c r="T56" s="14">
        <f t="shared" si="14"/>
        <v>0.13701013622493929</v>
      </c>
      <c r="U56">
        <f t="shared" si="11"/>
        <v>1</v>
      </c>
      <c r="V56">
        <f t="shared" si="15"/>
        <v>0</v>
      </c>
      <c r="W56">
        <f t="shared" si="16"/>
        <v>1</v>
      </c>
    </row>
    <row r="57" spans="1:23" x14ac:dyDescent="0.2">
      <c r="A57" s="2" t="s">
        <v>56</v>
      </c>
      <c r="B57" s="3">
        <v>99.617069999999998</v>
      </c>
      <c r="C57" s="3">
        <v>98.942329999999998</v>
      </c>
      <c r="D57" s="39">
        <f t="shared" si="10"/>
        <v>136.04478288886693</v>
      </c>
      <c r="E57">
        <f t="shared" si="5"/>
        <v>1</v>
      </c>
      <c r="F57" s="40">
        <f t="shared" si="6"/>
        <v>259.96984891149049</v>
      </c>
      <c r="G57">
        <f t="shared" si="7"/>
        <v>100</v>
      </c>
      <c r="H57">
        <f t="shared" si="8"/>
        <v>0</v>
      </c>
      <c r="I57" t="str">
        <f t="shared" si="1"/>
        <v>2002</v>
      </c>
      <c r="J57">
        <f t="shared" si="0"/>
        <v>8</v>
      </c>
      <c r="K57" s="13">
        <f>VLOOKUP(I57&amp;J57,CETES!F:G,2,)</f>
        <v>5.5750000000000001E-3</v>
      </c>
      <c r="L57" s="12">
        <f t="shared" si="9"/>
        <v>3.2314099517921413E-2</v>
      </c>
      <c r="M57" s="38">
        <v>6216.4301759999998</v>
      </c>
      <c r="N57">
        <f t="shared" si="2"/>
        <v>100</v>
      </c>
      <c r="O57" s="12">
        <f t="shared" si="3"/>
        <v>3.2314099517921413E-2</v>
      </c>
      <c r="P57" s="12">
        <f t="shared" si="4"/>
        <v>3.2314099517921413E-2</v>
      </c>
      <c r="Q57" s="17">
        <v>54</v>
      </c>
      <c r="R57" s="12">
        <f t="shared" si="12"/>
        <v>9.3030843373158589E-2</v>
      </c>
      <c r="S57" s="12">
        <f t="shared" si="13"/>
        <v>-1.493812351832069E-2</v>
      </c>
      <c r="T57" s="14">
        <f t="shared" si="14"/>
        <v>0.10796896689147928</v>
      </c>
      <c r="U57">
        <f t="shared" si="11"/>
        <v>1</v>
      </c>
      <c r="V57">
        <f t="shared" si="15"/>
        <v>0</v>
      </c>
      <c r="W57">
        <f t="shared" si="16"/>
        <v>1</v>
      </c>
    </row>
    <row r="58" spans="1:23" x14ac:dyDescent="0.2">
      <c r="A58" s="2" t="s">
        <v>57</v>
      </c>
      <c r="B58" s="4">
        <v>99.476190000000003</v>
      </c>
      <c r="C58" s="4">
        <v>98.751999999999995</v>
      </c>
      <c r="D58" s="39">
        <f t="shared" si="10"/>
        <v>125.36569536171882</v>
      </c>
      <c r="E58">
        <f t="shared" si="5"/>
        <v>1</v>
      </c>
      <c r="F58" s="40">
        <f t="shared" si="6"/>
        <v>239.56303350855694</v>
      </c>
      <c r="G58">
        <f t="shared" si="7"/>
        <v>100</v>
      </c>
      <c r="H58">
        <f t="shared" si="8"/>
        <v>0</v>
      </c>
      <c r="I58" t="str">
        <f t="shared" si="1"/>
        <v>2002</v>
      </c>
      <c r="J58">
        <f t="shared" si="0"/>
        <v>9</v>
      </c>
      <c r="K58" s="13">
        <f>VLOOKUP(I58&amp;J58,CETES!F:G,2,)</f>
        <v>7.1666666666666658E-3</v>
      </c>
      <c r="L58" s="12">
        <f t="shared" si="9"/>
        <v>-7.8496854494388923E-2</v>
      </c>
      <c r="M58" s="38">
        <v>5728.4599609999996</v>
      </c>
      <c r="N58">
        <f t="shared" si="2"/>
        <v>100</v>
      </c>
      <c r="O58" s="12">
        <f t="shared" si="3"/>
        <v>-7.8496854494388923E-2</v>
      </c>
      <c r="P58" s="12">
        <f t="shared" si="4"/>
        <v>-7.8496854494388923E-2</v>
      </c>
      <c r="Q58" s="17">
        <v>55</v>
      </c>
      <c r="R58" s="12">
        <f t="shared" si="12"/>
        <v>3.9649221475440921E-2</v>
      </c>
      <c r="S58" s="12">
        <f t="shared" si="13"/>
        <v>6.0132948078123638E-2</v>
      </c>
      <c r="T58" s="14">
        <f t="shared" si="14"/>
        <v>-2.0483726602682717E-2</v>
      </c>
      <c r="U58">
        <f t="shared" si="11"/>
        <v>0</v>
      </c>
      <c r="V58">
        <f t="shared" si="15"/>
        <v>0</v>
      </c>
      <c r="W58">
        <f t="shared" si="16"/>
        <v>0</v>
      </c>
    </row>
    <row r="59" spans="1:23" x14ac:dyDescent="0.2">
      <c r="A59" s="2" t="s">
        <v>58</v>
      </c>
      <c r="B59" s="3">
        <v>99.475700000000003</v>
      </c>
      <c r="C59" s="3">
        <v>98.555970000000002</v>
      </c>
      <c r="D59" s="39">
        <f t="shared" si="10"/>
        <v>130.60205077231166</v>
      </c>
      <c r="E59">
        <f t="shared" si="5"/>
        <v>1</v>
      </c>
      <c r="F59" s="40">
        <f t="shared" si="6"/>
        <v>249.5692571654443</v>
      </c>
      <c r="G59">
        <f t="shared" si="7"/>
        <v>100</v>
      </c>
      <c r="H59">
        <f t="shared" si="8"/>
        <v>0</v>
      </c>
      <c r="I59" t="str">
        <f t="shared" si="1"/>
        <v>2002</v>
      </c>
      <c r="J59">
        <f t="shared" si="0"/>
        <v>10</v>
      </c>
      <c r="K59" s="13">
        <f>VLOOKUP(I59&amp;J59,CETES!F:G,2,)</f>
        <v>6.2833333333333326E-3</v>
      </c>
      <c r="L59" s="12">
        <f t="shared" si="9"/>
        <v>4.1768646482471361E-2</v>
      </c>
      <c r="M59" s="38">
        <v>5967.7299800000001</v>
      </c>
      <c r="N59">
        <f t="shared" si="2"/>
        <v>100</v>
      </c>
      <c r="O59" s="12">
        <f t="shared" si="3"/>
        <v>4.1768646482471361E-2</v>
      </c>
      <c r="P59" s="12">
        <f t="shared" si="4"/>
        <v>4.1768646482471361E-2</v>
      </c>
      <c r="Q59" s="17">
        <v>56</v>
      </c>
      <c r="R59" s="12">
        <f t="shared" si="12"/>
        <v>6.5615816517844205E-2</v>
      </c>
      <c r="S59" s="12">
        <f t="shared" si="13"/>
        <v>7.7783425434247544E-2</v>
      </c>
      <c r="T59" s="14">
        <f t="shared" si="14"/>
        <v>-1.2167608916403339E-2</v>
      </c>
      <c r="U59">
        <f t="shared" si="11"/>
        <v>0</v>
      </c>
      <c r="V59">
        <f t="shared" si="15"/>
        <v>0</v>
      </c>
      <c r="W59">
        <f t="shared" si="16"/>
        <v>0</v>
      </c>
    </row>
    <row r="60" spans="1:23" x14ac:dyDescent="0.2">
      <c r="A60" s="2" t="s">
        <v>59</v>
      </c>
      <c r="B60" s="4">
        <v>99.621009999999998</v>
      </c>
      <c r="C60" s="4">
        <v>98.396320000000003</v>
      </c>
      <c r="D60" s="39">
        <f t="shared" si="10"/>
        <v>134.74045192028805</v>
      </c>
      <c r="E60">
        <f t="shared" si="5"/>
        <v>1</v>
      </c>
      <c r="F60" s="40">
        <f t="shared" si="6"/>
        <v>257.47738490345108</v>
      </c>
      <c r="G60">
        <f t="shared" si="7"/>
        <v>100</v>
      </c>
      <c r="H60">
        <f t="shared" si="8"/>
        <v>0</v>
      </c>
      <c r="I60" t="str">
        <f t="shared" si="1"/>
        <v>2002</v>
      </c>
      <c r="J60">
        <f t="shared" si="0"/>
        <v>11</v>
      </c>
      <c r="K60" s="13">
        <f>VLOOKUP(I60&amp;J60,CETES!F:G,2,)</f>
        <v>5.6749999999999995E-3</v>
      </c>
      <c r="L60" s="12">
        <f t="shared" si="9"/>
        <v>3.1687106929057185E-2</v>
      </c>
      <c r="M60" s="38">
        <v>6156.830078</v>
      </c>
      <c r="N60">
        <f t="shared" si="2"/>
        <v>100</v>
      </c>
      <c r="O60" s="12">
        <f t="shared" si="3"/>
        <v>3.1687106929057185E-2</v>
      </c>
      <c r="P60" s="12">
        <f t="shared" si="4"/>
        <v>3.1687106929057185E-2</v>
      </c>
      <c r="Q60" s="17">
        <v>57</v>
      </c>
      <c r="R60" s="12">
        <f t="shared" si="12"/>
        <v>5.5547649368708152E-2</v>
      </c>
      <c r="S60" s="12">
        <f t="shared" si="13"/>
        <v>5.5547649368708596E-2</v>
      </c>
      <c r="T60" s="14">
        <f t="shared" si="14"/>
        <v>-4.4408920985006262E-16</v>
      </c>
      <c r="U60">
        <f t="shared" si="11"/>
        <v>0</v>
      </c>
      <c r="V60">
        <f t="shared" si="15"/>
        <v>0</v>
      </c>
      <c r="W60">
        <f t="shared" si="16"/>
        <v>0</v>
      </c>
    </row>
    <row r="61" spans="1:23" x14ac:dyDescent="0.2">
      <c r="A61" s="2" t="s">
        <v>60</v>
      </c>
      <c r="B61" s="3">
        <v>99.824460000000002</v>
      </c>
      <c r="C61" s="3">
        <v>98.311070000000001</v>
      </c>
      <c r="D61" s="39">
        <f t="shared" si="10"/>
        <v>134.0895954700355</v>
      </c>
      <c r="E61">
        <f t="shared" si="5"/>
        <v>1</v>
      </c>
      <c r="F61" s="40">
        <f t="shared" si="6"/>
        <v>256.23365435059742</v>
      </c>
      <c r="G61">
        <f t="shared" si="7"/>
        <v>100</v>
      </c>
      <c r="H61">
        <f t="shared" si="8"/>
        <v>0</v>
      </c>
      <c r="I61" t="str">
        <f t="shared" si="1"/>
        <v>2002</v>
      </c>
      <c r="J61">
        <f t="shared" si="0"/>
        <v>12</v>
      </c>
      <c r="K61" s="13">
        <f>VLOOKUP(I61&amp;J61,CETES!F:G,2,)</f>
        <v>5.816666666666667E-3</v>
      </c>
      <c r="L61" s="12">
        <f t="shared" si="9"/>
        <v>-4.8304458013662677E-3</v>
      </c>
      <c r="M61" s="38">
        <v>6127.0898440000001</v>
      </c>
      <c r="N61">
        <f t="shared" si="2"/>
        <v>100</v>
      </c>
      <c r="O61" s="12">
        <f t="shared" si="3"/>
        <v>-4.8304458013662677E-3</v>
      </c>
      <c r="P61" s="12">
        <f t="shared" si="4"/>
        <v>-4.8304458013663787E-3</v>
      </c>
      <c r="Q61" s="17">
        <v>58</v>
      </c>
      <c r="R61" s="44">
        <f t="shared" si="12"/>
        <v>-3.8477585616558452E-2</v>
      </c>
      <c r="S61" s="12">
        <f t="shared" si="13"/>
        <v>-3.8477585616558008E-2</v>
      </c>
      <c r="T61" s="14">
        <f t="shared" si="14"/>
        <v>-4.4408920985006262E-16</v>
      </c>
      <c r="U61">
        <f t="shared" si="11"/>
        <v>0</v>
      </c>
      <c r="V61">
        <f t="shared" si="15"/>
        <v>1</v>
      </c>
      <c r="W61">
        <f t="shared" si="16"/>
        <v>1</v>
      </c>
    </row>
    <row r="62" spans="1:23" x14ac:dyDescent="0.2">
      <c r="A62" s="2" t="s">
        <v>61</v>
      </c>
      <c r="B62" s="4">
        <v>100.0097</v>
      </c>
      <c r="C62" s="4">
        <v>98.098590000000002</v>
      </c>
      <c r="D62" s="39">
        <f t="shared" si="10"/>
        <v>130.30923591068958</v>
      </c>
      <c r="E62">
        <f t="shared" si="5"/>
        <v>1</v>
      </c>
      <c r="F62" s="40">
        <f t="shared" si="6"/>
        <v>249.00971321441222</v>
      </c>
      <c r="G62">
        <f t="shared" si="7"/>
        <v>100</v>
      </c>
      <c r="H62">
        <f t="shared" si="8"/>
        <v>0</v>
      </c>
      <c r="I62" t="str">
        <f t="shared" si="1"/>
        <v>2003</v>
      </c>
      <c r="J62">
        <f t="shared" si="0"/>
        <v>1</v>
      </c>
      <c r="K62" s="13">
        <f>VLOOKUP(I62&amp;J62,CETES!F:G,2,)</f>
        <v>7.5666666666666669E-3</v>
      </c>
      <c r="L62" s="12">
        <f t="shared" si="9"/>
        <v>-2.8192788158501902E-2</v>
      </c>
      <c r="M62" s="38">
        <v>5954.3500979999999</v>
      </c>
      <c r="N62">
        <f t="shared" si="2"/>
        <v>100</v>
      </c>
      <c r="O62" s="12">
        <f t="shared" si="3"/>
        <v>-2.8192788158501902E-2</v>
      </c>
      <c r="P62" s="12">
        <f t="shared" si="4"/>
        <v>-2.8192788158501902E-2</v>
      </c>
      <c r="Q62" s="17">
        <v>59</v>
      </c>
      <c r="R62" s="44">
        <f t="shared" si="12"/>
        <v>-0.14052226767518694</v>
      </c>
      <c r="S62" s="12">
        <f t="shared" si="13"/>
        <v>-0.1405222676751865</v>
      </c>
      <c r="T62" s="14">
        <f t="shared" si="14"/>
        <v>-4.4408920985006262E-16</v>
      </c>
      <c r="U62">
        <f t="shared" si="11"/>
        <v>0</v>
      </c>
      <c r="V62">
        <f t="shared" si="15"/>
        <v>1</v>
      </c>
      <c r="W62">
        <f t="shared" si="16"/>
        <v>1</v>
      </c>
    </row>
    <row r="63" spans="1:23" x14ac:dyDescent="0.2">
      <c r="A63" s="2" t="s">
        <v>62</v>
      </c>
      <c r="B63" s="3">
        <v>100.1135</v>
      </c>
      <c r="C63" s="3">
        <v>97.817329999999998</v>
      </c>
      <c r="D63" s="39">
        <f t="shared" si="10"/>
        <v>129.71200127189041</v>
      </c>
      <c r="E63">
        <f t="shared" si="5"/>
        <v>1</v>
      </c>
      <c r="F63" s="40">
        <f t="shared" si="6"/>
        <v>247.86844931941849</v>
      </c>
      <c r="G63">
        <f t="shared" si="7"/>
        <v>100</v>
      </c>
      <c r="H63">
        <f t="shared" si="8"/>
        <v>0</v>
      </c>
      <c r="I63" t="str">
        <f t="shared" si="1"/>
        <v>2003</v>
      </c>
      <c r="J63">
        <f t="shared" si="0"/>
        <v>2</v>
      </c>
      <c r="K63" s="13">
        <f>VLOOKUP(I63&amp;J63,CETES!F:G,2,)</f>
        <v>7.7500000000000008E-3</v>
      </c>
      <c r="L63" s="12">
        <f t="shared" si="9"/>
        <v>-4.5832103505578647E-3</v>
      </c>
      <c r="M63" s="38">
        <v>5927.0600590000004</v>
      </c>
      <c r="N63">
        <f t="shared" si="2"/>
        <v>100</v>
      </c>
      <c r="O63" s="12">
        <f t="shared" si="3"/>
        <v>-4.5832103505578647E-3</v>
      </c>
      <c r="P63" s="12">
        <f t="shared" si="4"/>
        <v>-4.5832103505578647E-3</v>
      </c>
      <c r="Q63" s="17">
        <v>60</v>
      </c>
      <c r="R63" s="44">
        <f t="shared" si="12"/>
        <v>-0.11988819992061772</v>
      </c>
      <c r="S63" s="12">
        <f t="shared" si="13"/>
        <v>-0.11988819992061728</v>
      </c>
      <c r="T63" s="14">
        <f t="shared" si="14"/>
        <v>-4.4408920985006262E-16</v>
      </c>
      <c r="U63">
        <f t="shared" si="11"/>
        <v>0</v>
      </c>
      <c r="V63">
        <f t="shared" si="15"/>
        <v>1</v>
      </c>
      <c r="W63">
        <f t="shared" si="16"/>
        <v>1</v>
      </c>
    </row>
    <row r="64" spans="1:23" x14ac:dyDescent="0.2">
      <c r="A64" s="2" t="s">
        <v>63</v>
      </c>
      <c r="B64" s="4">
        <v>100.0491</v>
      </c>
      <c r="C64" s="4">
        <v>97.458079999999995</v>
      </c>
      <c r="D64" s="39">
        <f t="shared" si="10"/>
        <v>129.42683748059483</v>
      </c>
      <c r="E64">
        <f t="shared" si="5"/>
        <v>1</v>
      </c>
      <c r="F64" s="40">
        <f t="shared" si="6"/>
        <v>247.32352590402593</v>
      </c>
      <c r="G64">
        <f t="shared" si="7"/>
        <v>100</v>
      </c>
      <c r="H64">
        <f t="shared" si="8"/>
        <v>0</v>
      </c>
      <c r="I64" t="str">
        <f t="shared" si="1"/>
        <v>2003</v>
      </c>
      <c r="J64">
        <f t="shared" si="0"/>
        <v>3</v>
      </c>
      <c r="K64" s="13">
        <f>VLOOKUP(I64&amp;J64,CETES!F:G,2,)</f>
        <v>7.025E-3</v>
      </c>
      <c r="L64" s="12">
        <f t="shared" si="9"/>
        <v>-2.1984379895415573E-3</v>
      </c>
      <c r="M64" s="38">
        <v>5914.0297849999997</v>
      </c>
      <c r="N64">
        <f t="shared" si="2"/>
        <v>100</v>
      </c>
      <c r="O64" s="12">
        <f t="shared" si="3"/>
        <v>-2.1984379895415573E-3</v>
      </c>
      <c r="P64" s="12">
        <f t="shared" si="4"/>
        <v>-2.1984379895415573E-3</v>
      </c>
      <c r="Q64" s="17">
        <v>61</v>
      </c>
      <c r="R64" s="44">
        <f t="shared" si="12"/>
        <v>-0.19666634586141141</v>
      </c>
      <c r="S64" s="12">
        <f t="shared" si="13"/>
        <v>-0.19666634586141107</v>
      </c>
      <c r="T64" s="14">
        <f t="shared" si="14"/>
        <v>-3.3306690738754696E-16</v>
      </c>
      <c r="U64">
        <f t="shared" si="11"/>
        <v>0</v>
      </c>
      <c r="V64">
        <f t="shared" si="15"/>
        <v>1</v>
      </c>
      <c r="W64">
        <f t="shared" si="16"/>
        <v>1</v>
      </c>
    </row>
    <row r="65" spans="1:23" x14ac:dyDescent="0.2">
      <c r="A65" s="2" t="s">
        <v>64</v>
      </c>
      <c r="B65" s="3">
        <v>99.898480000000006</v>
      </c>
      <c r="C65" s="3">
        <v>97.176649999999995</v>
      </c>
      <c r="D65" s="39">
        <f t="shared" si="10"/>
        <v>142.46684515729652</v>
      </c>
      <c r="E65">
        <f t="shared" si="5"/>
        <v>1</v>
      </c>
      <c r="F65" s="40">
        <f t="shared" si="6"/>
        <v>272.24185612978744</v>
      </c>
      <c r="G65">
        <f t="shared" si="7"/>
        <v>100</v>
      </c>
      <c r="H65">
        <f t="shared" si="8"/>
        <v>0</v>
      </c>
      <c r="I65" t="str">
        <f t="shared" si="1"/>
        <v>2003</v>
      </c>
      <c r="J65">
        <f t="shared" si="0"/>
        <v>4</v>
      </c>
      <c r="K65" s="13">
        <f>VLOOKUP(I65&amp;J65,CETES!F:G,2,)</f>
        <v>5.6083333333333332E-3</v>
      </c>
      <c r="L65" s="12">
        <f t="shared" si="9"/>
        <v>0.10075196095753181</v>
      </c>
      <c r="M65" s="38">
        <v>6509.8798829999996</v>
      </c>
      <c r="N65">
        <f t="shared" si="2"/>
        <v>100</v>
      </c>
      <c r="O65" s="12">
        <f t="shared" si="3"/>
        <v>0.10075196095753181</v>
      </c>
      <c r="P65" s="12">
        <f t="shared" si="4"/>
        <v>0.10075196095753181</v>
      </c>
      <c r="Q65" s="17">
        <v>62</v>
      </c>
      <c r="R65" s="44">
        <f t="shared" si="12"/>
        <v>-0.1297813211836224</v>
      </c>
      <c r="S65" s="12">
        <f t="shared" si="13"/>
        <v>-0.12978132118362207</v>
      </c>
      <c r="T65" s="14">
        <f t="shared" si="14"/>
        <v>-3.3306690738754696E-16</v>
      </c>
      <c r="U65">
        <f t="shared" si="11"/>
        <v>0</v>
      </c>
      <c r="V65">
        <f t="shared" si="15"/>
        <v>1</v>
      </c>
      <c r="W65">
        <f t="shared" si="16"/>
        <v>1</v>
      </c>
    </row>
    <row r="66" spans="1:23" x14ac:dyDescent="0.2">
      <c r="A66" s="2" t="s">
        <v>65</v>
      </c>
      <c r="B66" s="4">
        <v>99.828620000000001</v>
      </c>
      <c r="C66" s="4">
        <v>97.103729999999999</v>
      </c>
      <c r="D66" s="39">
        <f t="shared" si="10"/>
        <v>146.6096275151537</v>
      </c>
      <c r="E66">
        <f t="shared" si="5"/>
        <v>1</v>
      </c>
      <c r="F66" s="40">
        <f t="shared" si="6"/>
        <v>280.15835598208321</v>
      </c>
      <c r="G66">
        <f t="shared" si="7"/>
        <v>100</v>
      </c>
      <c r="H66">
        <f t="shared" si="8"/>
        <v>0</v>
      </c>
      <c r="I66" t="str">
        <f t="shared" si="1"/>
        <v>2003</v>
      </c>
      <c r="J66">
        <f t="shared" si="0"/>
        <v>5</v>
      </c>
      <c r="K66" s="13">
        <f>VLOOKUP(I66&amp;J66,CETES!F:G,2,)</f>
        <v>4.0916666666666671E-3</v>
      </c>
      <c r="L66" s="12">
        <f t="shared" si="9"/>
        <v>2.9078922561127651E-2</v>
      </c>
      <c r="M66" s="38">
        <v>6699.1801759999998</v>
      </c>
      <c r="N66">
        <f t="shared" si="2"/>
        <v>100</v>
      </c>
      <c r="O66" s="12">
        <f t="shared" si="3"/>
        <v>2.9078922561127651E-2</v>
      </c>
      <c r="P66" s="12">
        <f t="shared" si="4"/>
        <v>2.9078922561127651E-2</v>
      </c>
      <c r="Q66" s="17">
        <v>63</v>
      </c>
      <c r="R66" s="44">
        <f t="shared" si="12"/>
        <v>-4.7280571036424357E-2</v>
      </c>
      <c r="S66" s="12">
        <f t="shared" si="13"/>
        <v>-4.7280571036424024E-2</v>
      </c>
      <c r="T66" s="14">
        <f t="shared" si="14"/>
        <v>-3.3306690738754696E-16</v>
      </c>
      <c r="U66">
        <f t="shared" si="11"/>
        <v>0</v>
      </c>
      <c r="V66">
        <f t="shared" si="15"/>
        <v>1</v>
      </c>
      <c r="W66">
        <f t="shared" si="16"/>
        <v>1</v>
      </c>
    </row>
    <row r="67" spans="1:23" x14ac:dyDescent="0.2">
      <c r="A67" s="2" t="s">
        <v>66</v>
      </c>
      <c r="B67" s="3">
        <v>99.911850000000001</v>
      </c>
      <c r="C67" s="3">
        <v>97.468379999999996</v>
      </c>
      <c r="D67" s="39">
        <f t="shared" si="10"/>
        <v>154.39642809358992</v>
      </c>
      <c r="E67">
        <f t="shared" si="5"/>
        <v>1</v>
      </c>
      <c r="F67" s="40">
        <f t="shared" si="6"/>
        <v>295.03826042894184</v>
      </c>
      <c r="G67">
        <f t="shared" si="7"/>
        <v>100</v>
      </c>
      <c r="H67">
        <f t="shared" si="8"/>
        <v>0</v>
      </c>
      <c r="I67" t="str">
        <f t="shared" si="1"/>
        <v>2003</v>
      </c>
      <c r="J67">
        <f t="shared" ref="J67:J130" si="17">VLOOKUP(LEFT(A67,3),$V$2:$W$13,2,)</f>
        <v>6</v>
      </c>
      <c r="K67" s="13">
        <f>VLOOKUP(I67&amp;J67,CETES!F:G,2,)</f>
        <v>4.2583333333333336E-3</v>
      </c>
      <c r="L67" s="12">
        <f t="shared" si="9"/>
        <v>5.3112477743873621E-2</v>
      </c>
      <c r="M67" s="38">
        <v>7054.9902339999999</v>
      </c>
      <c r="N67">
        <f t="shared" si="2"/>
        <v>100</v>
      </c>
      <c r="O67" s="12">
        <f t="shared" si="3"/>
        <v>5.3112477743873621E-2</v>
      </c>
      <c r="P67" s="12">
        <f t="shared" si="4"/>
        <v>5.3112477743873621E-2</v>
      </c>
      <c r="Q67" s="17">
        <v>64</v>
      </c>
      <c r="R67" s="12">
        <f t="shared" si="12"/>
        <v>9.1943138558739479E-2</v>
      </c>
      <c r="S67" s="12">
        <f t="shared" si="13"/>
        <v>9.1943138558739479E-2</v>
      </c>
      <c r="T67" s="14">
        <f t="shared" si="14"/>
        <v>0</v>
      </c>
      <c r="U67">
        <f t="shared" si="11"/>
        <v>0</v>
      </c>
      <c r="V67">
        <f t="shared" si="15"/>
        <v>0</v>
      </c>
      <c r="W67">
        <f t="shared" si="16"/>
        <v>0</v>
      </c>
    </row>
    <row r="68" spans="1:23" x14ac:dyDescent="0.2">
      <c r="A68" s="2" t="s">
        <v>67</v>
      </c>
      <c r="B68" s="4">
        <v>99.983720000000005</v>
      </c>
      <c r="C68" s="4">
        <v>97.869759999999999</v>
      </c>
      <c r="D68" s="39">
        <f t="shared" si="10"/>
        <v>160.96358344080863</v>
      </c>
      <c r="E68">
        <f t="shared" si="5"/>
        <v>1</v>
      </c>
      <c r="F68" s="40">
        <f t="shared" si="6"/>
        <v>307.58752800937805</v>
      </c>
      <c r="G68">
        <f t="shared" si="7"/>
        <v>100</v>
      </c>
      <c r="H68">
        <f t="shared" si="8"/>
        <v>0</v>
      </c>
      <c r="I68" t="str">
        <f t="shared" ref="I68:I131" si="18">RIGHT(A68,4)</f>
        <v>2003</v>
      </c>
      <c r="J68">
        <f t="shared" si="17"/>
        <v>7</v>
      </c>
      <c r="K68" s="13">
        <f>VLOOKUP(I68&amp;J68,CETES!F:G,2,)</f>
        <v>3.4499999999999999E-3</v>
      </c>
      <c r="L68" s="12">
        <f t="shared" si="9"/>
        <v>4.2534373549353965E-2</v>
      </c>
      <c r="M68" s="38">
        <v>7355.0698240000002</v>
      </c>
      <c r="N68">
        <f t="shared" ref="N68:N131" si="19">G68+H68</f>
        <v>100</v>
      </c>
      <c r="O68" s="12">
        <f t="shared" ref="O68:O131" si="20">D68/D67-1</f>
        <v>4.2534373549353965E-2</v>
      </c>
      <c r="P68" s="12">
        <f t="shared" ref="P68:P131" si="21">F68/F67-1</f>
        <v>4.2534373549353965E-2</v>
      </c>
      <c r="Q68" s="17">
        <v>65</v>
      </c>
      <c r="R68" s="12">
        <f t="shared" si="12"/>
        <v>0.221399109663867</v>
      </c>
      <c r="S68" s="12">
        <f t="shared" si="13"/>
        <v>0.22139910966386722</v>
      </c>
      <c r="T68" s="14">
        <f t="shared" si="14"/>
        <v>-2.2204460492503131E-16</v>
      </c>
      <c r="U68">
        <f t="shared" si="11"/>
        <v>0</v>
      </c>
      <c r="V68">
        <f t="shared" si="15"/>
        <v>0</v>
      </c>
      <c r="W68">
        <f t="shared" si="16"/>
        <v>0</v>
      </c>
    </row>
    <row r="69" spans="1:23" x14ac:dyDescent="0.2">
      <c r="A69" s="2" t="s">
        <v>68</v>
      </c>
      <c r="B69" s="3">
        <v>100.0943</v>
      </c>
      <c r="C69" s="3">
        <v>97.958920000000006</v>
      </c>
      <c r="D69" s="39">
        <f t="shared" si="10"/>
        <v>166.13603722180841</v>
      </c>
      <c r="E69">
        <f t="shared" ref="E69:E132" si="22">IF(B69&lt;C69,-1,1)</f>
        <v>1</v>
      </c>
      <c r="F69" s="40">
        <f t="shared" ref="F69:F132" si="23">F68+F68*G68/100*(D69/D68-1)+F68*H68/100*(K68)</f>
        <v>317.47164116237292</v>
      </c>
      <c r="G69">
        <f t="shared" ref="G69:G132" si="24">IF(AND(E69&gt;0,G68&lt;100,G68&gt;=0),G68+$N$1,IF(E69&gt;0,100,100-H69))</f>
        <v>100</v>
      </c>
      <c r="H69">
        <f t="shared" ref="H69:H132" si="25">IF(AND(E69&lt;0,H68&lt;100),H68+$N$1,IF(E69&lt;0,100,100-G69))</f>
        <v>0</v>
      </c>
      <c r="I69" t="str">
        <f t="shared" si="18"/>
        <v>2003</v>
      </c>
      <c r="J69">
        <f t="shared" si="17"/>
        <v>8</v>
      </c>
      <c r="K69" s="13">
        <f>VLOOKUP(I69&amp;J69,CETES!F:G,2,)</f>
        <v>3.8750000000000004E-3</v>
      </c>
      <c r="L69" s="12">
        <f t="shared" ref="L69:L132" si="26">D69/D68-1</f>
        <v>3.2134310571570124E-2</v>
      </c>
      <c r="M69" s="38">
        <v>7591.419922</v>
      </c>
      <c r="N69">
        <f t="shared" si="19"/>
        <v>100</v>
      </c>
      <c r="O69" s="12">
        <f t="shared" si="20"/>
        <v>3.2134310571570124E-2</v>
      </c>
      <c r="P69" s="12">
        <f t="shared" si="21"/>
        <v>3.2134310571570124E-2</v>
      </c>
      <c r="Q69" s="17">
        <v>66</v>
      </c>
      <c r="R69" s="12">
        <f t="shared" si="12"/>
        <v>0.2211863894664936</v>
      </c>
      <c r="S69" s="12">
        <f t="shared" si="13"/>
        <v>0.2211863894664936</v>
      </c>
      <c r="T69" s="14">
        <f t="shared" si="14"/>
        <v>0</v>
      </c>
      <c r="U69">
        <f t="shared" si="11"/>
        <v>0</v>
      </c>
      <c r="V69">
        <f t="shared" si="15"/>
        <v>0</v>
      </c>
      <c r="W69">
        <f t="shared" si="16"/>
        <v>0</v>
      </c>
    </row>
    <row r="70" spans="1:23" x14ac:dyDescent="0.2">
      <c r="A70" s="2" t="s">
        <v>69</v>
      </c>
      <c r="B70" s="4">
        <v>100.27119999999999</v>
      </c>
      <c r="C70" s="4">
        <v>97.894000000000005</v>
      </c>
      <c r="D70" s="39">
        <f t="shared" si="10"/>
        <v>171.19272000194474</v>
      </c>
      <c r="E70">
        <f t="shared" si="22"/>
        <v>1</v>
      </c>
      <c r="F70" s="40">
        <f t="shared" si="23"/>
        <v>327.13452591569154</v>
      </c>
      <c r="G70">
        <f t="shared" si="24"/>
        <v>100</v>
      </c>
      <c r="H70">
        <f t="shared" si="25"/>
        <v>0</v>
      </c>
      <c r="I70" t="str">
        <f t="shared" si="18"/>
        <v>2003</v>
      </c>
      <c r="J70">
        <f t="shared" si="17"/>
        <v>9</v>
      </c>
      <c r="K70" s="13">
        <f>VLOOKUP(I70&amp;J70,CETES!F:G,2,)</f>
        <v>3.7249999999999996E-3</v>
      </c>
      <c r="L70" s="12">
        <f t="shared" si="26"/>
        <v>3.0437001295421151E-2</v>
      </c>
      <c r="M70" s="38">
        <v>7822.4799800000001</v>
      </c>
      <c r="N70">
        <f t="shared" si="19"/>
        <v>100</v>
      </c>
      <c r="O70" s="12">
        <f t="shared" si="20"/>
        <v>3.0437001295421151E-2</v>
      </c>
      <c r="P70" s="12">
        <f t="shared" si="21"/>
        <v>3.0437001295421151E-2</v>
      </c>
      <c r="Q70" s="17">
        <v>67</v>
      </c>
      <c r="R70" s="12">
        <f t="shared" si="12"/>
        <v>0.36554676706415412</v>
      </c>
      <c r="S70" s="12">
        <f t="shared" si="13"/>
        <v>0.3655467670641539</v>
      </c>
      <c r="T70" s="14">
        <f t="shared" si="14"/>
        <v>0</v>
      </c>
      <c r="U70">
        <f t="shared" si="11"/>
        <v>0</v>
      </c>
      <c r="V70">
        <f t="shared" si="15"/>
        <v>0</v>
      </c>
      <c r="W70">
        <f t="shared" si="16"/>
        <v>0</v>
      </c>
    </row>
    <row r="71" spans="1:23" x14ac:dyDescent="0.2">
      <c r="A71" s="2" t="s">
        <v>70</v>
      </c>
      <c r="B71" s="3">
        <v>100.4344</v>
      </c>
      <c r="C71" s="3">
        <v>97.832980000000006</v>
      </c>
      <c r="D71" s="39">
        <f t="shared" ref="D71:D134" si="27">D70*(M71/M70)</f>
        <v>176.49648205380464</v>
      </c>
      <c r="E71">
        <f t="shared" si="22"/>
        <v>1</v>
      </c>
      <c r="F71" s="40">
        <f t="shared" si="23"/>
        <v>337.26955785154206</v>
      </c>
      <c r="G71">
        <f t="shared" si="24"/>
        <v>100</v>
      </c>
      <c r="H71">
        <f t="shared" si="25"/>
        <v>0</v>
      </c>
      <c r="I71" t="str">
        <f t="shared" si="18"/>
        <v>2003</v>
      </c>
      <c r="J71">
        <f t="shared" si="17"/>
        <v>10</v>
      </c>
      <c r="K71" s="13">
        <f>VLOOKUP(I71&amp;J71,CETES!F:G,2,)</f>
        <v>4.0500000000000006E-3</v>
      </c>
      <c r="L71" s="12">
        <f t="shared" si="26"/>
        <v>3.0981235953255748E-2</v>
      </c>
      <c r="M71" s="38">
        <v>8064.830078</v>
      </c>
      <c r="N71">
        <f t="shared" si="19"/>
        <v>100</v>
      </c>
      <c r="O71" s="12">
        <f t="shared" si="20"/>
        <v>3.0981235953255748E-2</v>
      </c>
      <c r="P71" s="12">
        <f t="shared" si="21"/>
        <v>3.0981235953255748E-2</v>
      </c>
      <c r="Q71" s="17">
        <v>68</v>
      </c>
      <c r="R71" s="12">
        <f t="shared" si="12"/>
        <v>0.35140666635858731</v>
      </c>
      <c r="S71" s="12">
        <f t="shared" si="13"/>
        <v>0.35140666635858708</v>
      </c>
      <c r="T71" s="14">
        <f t="shared" si="14"/>
        <v>0</v>
      </c>
      <c r="U71">
        <f t="shared" si="11"/>
        <v>0</v>
      </c>
      <c r="V71">
        <f t="shared" si="15"/>
        <v>0</v>
      </c>
      <c r="W71">
        <f t="shared" si="16"/>
        <v>0</v>
      </c>
    </row>
    <row r="72" spans="1:23" x14ac:dyDescent="0.2">
      <c r="A72" s="2" t="s">
        <v>71</v>
      </c>
      <c r="B72" s="4">
        <v>100.62</v>
      </c>
      <c r="C72" s="4">
        <v>97.873840000000001</v>
      </c>
      <c r="D72" s="39">
        <f t="shared" si="27"/>
        <v>187.21233974850284</v>
      </c>
      <c r="E72">
        <f t="shared" si="22"/>
        <v>1</v>
      </c>
      <c r="F72" s="40">
        <f t="shared" si="23"/>
        <v>357.74663787395946</v>
      </c>
      <c r="G72">
        <f t="shared" si="24"/>
        <v>100</v>
      </c>
      <c r="H72">
        <f t="shared" si="25"/>
        <v>0</v>
      </c>
      <c r="I72" t="str">
        <f t="shared" si="18"/>
        <v>2003</v>
      </c>
      <c r="J72">
        <f t="shared" si="17"/>
        <v>11</v>
      </c>
      <c r="K72" s="13">
        <f>VLOOKUP(I72&amp;J72,CETES!F:G,2,)</f>
        <v>4.816666666666667E-3</v>
      </c>
      <c r="L72" s="12">
        <f t="shared" si="26"/>
        <v>6.0714284896803195E-2</v>
      </c>
      <c r="M72" s="38">
        <v>8554.4804690000001</v>
      </c>
      <c r="N72">
        <f t="shared" si="19"/>
        <v>100</v>
      </c>
      <c r="O72" s="12">
        <f t="shared" si="20"/>
        <v>6.0714284896803195E-2</v>
      </c>
      <c r="P72" s="12">
        <f t="shared" si="21"/>
        <v>6.0714284896803195E-2</v>
      </c>
      <c r="Q72" s="17">
        <v>69</v>
      </c>
      <c r="R72" s="12">
        <f t="shared" si="12"/>
        <v>0.38942935904101783</v>
      </c>
      <c r="S72" s="12">
        <f t="shared" si="13"/>
        <v>0.38942935904101739</v>
      </c>
      <c r="T72" s="14">
        <f t="shared" si="14"/>
        <v>4.4408920985006262E-16</v>
      </c>
      <c r="U72">
        <f t="shared" si="11"/>
        <v>1</v>
      </c>
      <c r="V72">
        <f t="shared" si="15"/>
        <v>0</v>
      </c>
      <c r="W72">
        <f t="shared" si="16"/>
        <v>0</v>
      </c>
    </row>
    <row r="73" spans="1:23" x14ac:dyDescent="0.2">
      <c r="A73" s="2" t="s">
        <v>72</v>
      </c>
      <c r="B73" s="3">
        <v>100.812</v>
      </c>
      <c r="C73" s="3">
        <v>97.993319999999997</v>
      </c>
      <c r="D73" s="39">
        <f t="shared" si="27"/>
        <v>192.48217406295194</v>
      </c>
      <c r="E73">
        <f t="shared" si="22"/>
        <v>1</v>
      </c>
      <c r="F73" s="40">
        <f t="shared" si="23"/>
        <v>367.81683682921857</v>
      </c>
      <c r="G73">
        <f t="shared" si="24"/>
        <v>100</v>
      </c>
      <c r="H73">
        <f t="shared" si="25"/>
        <v>0</v>
      </c>
      <c r="I73" t="str">
        <f t="shared" si="18"/>
        <v>2003</v>
      </c>
      <c r="J73">
        <f t="shared" si="17"/>
        <v>12</v>
      </c>
      <c r="K73" s="13">
        <f>VLOOKUP(I73&amp;J73,CETES!F:G,2,)</f>
        <v>5.0333333333333332E-3</v>
      </c>
      <c r="L73" s="12">
        <f t="shared" si="26"/>
        <v>2.8148968820797204E-2</v>
      </c>
      <c r="M73" s="38">
        <v>8795.2802730000003</v>
      </c>
      <c r="N73">
        <f t="shared" si="19"/>
        <v>100</v>
      </c>
      <c r="O73" s="12">
        <f t="shared" si="20"/>
        <v>2.8148968820797204E-2</v>
      </c>
      <c r="P73" s="12">
        <f t="shared" si="21"/>
        <v>2.8148968820797204E-2</v>
      </c>
      <c r="Q73" s="17">
        <v>70</v>
      </c>
      <c r="R73" s="12">
        <f t="shared" si="12"/>
        <v>0.43547434376416838</v>
      </c>
      <c r="S73" s="12">
        <f t="shared" si="13"/>
        <v>0.43547434376416772</v>
      </c>
      <c r="T73" s="14">
        <f t="shared" si="14"/>
        <v>6.6613381477509392E-16</v>
      </c>
      <c r="U73">
        <f t="shared" si="11"/>
        <v>1</v>
      </c>
      <c r="V73">
        <f t="shared" si="15"/>
        <v>0</v>
      </c>
      <c r="W73">
        <f t="shared" si="16"/>
        <v>0</v>
      </c>
    </row>
    <row r="74" spans="1:23" x14ac:dyDescent="0.2">
      <c r="A74" s="2" t="s">
        <v>73</v>
      </c>
      <c r="B74" s="4">
        <v>101.00320000000001</v>
      </c>
      <c r="C74" s="4">
        <v>98.209519999999998</v>
      </c>
      <c r="D74" s="39">
        <f t="shared" si="27"/>
        <v>206.34590390902483</v>
      </c>
      <c r="E74">
        <f t="shared" si="22"/>
        <v>1</v>
      </c>
      <c r="F74" s="40">
        <f t="shared" si="23"/>
        <v>394.30922909079811</v>
      </c>
      <c r="G74">
        <f t="shared" si="24"/>
        <v>100</v>
      </c>
      <c r="H74">
        <f t="shared" si="25"/>
        <v>0</v>
      </c>
      <c r="I74" t="str">
        <f t="shared" si="18"/>
        <v>2004</v>
      </c>
      <c r="J74">
        <f t="shared" si="17"/>
        <v>1</v>
      </c>
      <c r="K74" s="13">
        <f>VLOOKUP(I74&amp;J74,CETES!F:G,2,)</f>
        <v>3.908333333333334E-3</v>
      </c>
      <c r="L74" s="12">
        <f t="shared" si="26"/>
        <v>7.2026045599104194E-2</v>
      </c>
      <c r="M74" s="38">
        <v>9428.7695309999999</v>
      </c>
      <c r="N74">
        <f t="shared" si="19"/>
        <v>100</v>
      </c>
      <c r="O74" s="12">
        <f t="shared" si="20"/>
        <v>7.2026045599104194E-2</v>
      </c>
      <c r="P74" s="12">
        <f t="shared" si="21"/>
        <v>7.2026045599104194E-2</v>
      </c>
      <c r="Q74" s="17">
        <v>71</v>
      </c>
      <c r="R74" s="12">
        <f t="shared" si="12"/>
        <v>0.58350943021758495</v>
      </c>
      <c r="S74" s="12">
        <f t="shared" si="13"/>
        <v>0.58350943021758428</v>
      </c>
      <c r="T74" s="14">
        <f t="shared" si="14"/>
        <v>0</v>
      </c>
      <c r="U74">
        <f t="shared" si="11"/>
        <v>0</v>
      </c>
      <c r="V74">
        <f t="shared" si="15"/>
        <v>0</v>
      </c>
      <c r="W74">
        <f t="shared" si="16"/>
        <v>0</v>
      </c>
    </row>
    <row r="75" spans="1:23" x14ac:dyDescent="0.2">
      <c r="A75" s="2" t="s">
        <v>74</v>
      </c>
      <c r="B75" s="3">
        <v>101.23050000000001</v>
      </c>
      <c r="C75" s="3">
        <v>98.633769999999998</v>
      </c>
      <c r="D75" s="39">
        <f t="shared" si="27"/>
        <v>218.66765919583099</v>
      </c>
      <c r="E75">
        <f t="shared" si="22"/>
        <v>1</v>
      </c>
      <c r="F75" s="40">
        <f t="shared" si="23"/>
        <v>417.85504093462362</v>
      </c>
      <c r="G75">
        <f t="shared" si="24"/>
        <v>100</v>
      </c>
      <c r="H75">
        <f t="shared" si="25"/>
        <v>0</v>
      </c>
      <c r="I75" t="str">
        <f t="shared" si="18"/>
        <v>2004</v>
      </c>
      <c r="J75">
        <f t="shared" si="17"/>
        <v>2</v>
      </c>
      <c r="K75" s="13">
        <f>VLOOKUP(I75&amp;J75,CETES!F:G,2,)</f>
        <v>5.1749999999999999E-3</v>
      </c>
      <c r="L75" s="12">
        <f t="shared" si="26"/>
        <v>5.9714077446570757E-2</v>
      </c>
      <c r="M75" s="38">
        <v>9991.7998050000006</v>
      </c>
      <c r="N75">
        <f t="shared" si="19"/>
        <v>100</v>
      </c>
      <c r="O75" s="12">
        <f t="shared" si="20"/>
        <v>5.9714077446570757E-2</v>
      </c>
      <c r="P75" s="12">
        <f t="shared" si="21"/>
        <v>5.9714077446570757E-2</v>
      </c>
      <c r="Q75" s="17">
        <v>72</v>
      </c>
      <c r="R75" s="12">
        <f t="shared" si="12"/>
        <v>0.68579358156289572</v>
      </c>
      <c r="S75" s="12">
        <f t="shared" si="13"/>
        <v>0.68579358156289549</v>
      </c>
      <c r="T75" s="14">
        <f t="shared" si="14"/>
        <v>0</v>
      </c>
      <c r="U75">
        <f t="shared" si="11"/>
        <v>0</v>
      </c>
      <c r="V75">
        <f t="shared" si="15"/>
        <v>0</v>
      </c>
      <c r="W75">
        <f t="shared" si="16"/>
        <v>0</v>
      </c>
    </row>
    <row r="76" spans="1:23" x14ac:dyDescent="0.2">
      <c r="A76" s="2" t="s">
        <v>75</v>
      </c>
      <c r="B76" s="4">
        <v>101.4507</v>
      </c>
      <c r="C76" s="4">
        <v>99.088729999999998</v>
      </c>
      <c r="D76" s="39">
        <f t="shared" si="27"/>
        <v>230.17245646187689</v>
      </c>
      <c r="E76">
        <f t="shared" si="22"/>
        <v>1</v>
      </c>
      <c r="F76" s="40">
        <f t="shared" si="23"/>
        <v>439.83971644735169</v>
      </c>
      <c r="G76">
        <f t="shared" si="24"/>
        <v>100</v>
      </c>
      <c r="H76">
        <f t="shared" si="25"/>
        <v>0</v>
      </c>
      <c r="I76" t="str">
        <f t="shared" si="18"/>
        <v>2004</v>
      </c>
      <c r="J76">
        <f t="shared" si="17"/>
        <v>3</v>
      </c>
      <c r="K76" s="13">
        <f>VLOOKUP(I76&amp;J76,CETES!F:G,2,)</f>
        <v>5.1749999999999999E-3</v>
      </c>
      <c r="L76" s="12">
        <f t="shared" si="26"/>
        <v>5.2613163319878975E-2</v>
      </c>
      <c r="M76" s="38">
        <v>10517.5</v>
      </c>
      <c r="N76">
        <f t="shared" si="19"/>
        <v>100</v>
      </c>
      <c r="O76" s="12">
        <f t="shared" si="20"/>
        <v>5.2613163319878975E-2</v>
      </c>
      <c r="P76" s="12">
        <f t="shared" si="21"/>
        <v>5.2613163319878975E-2</v>
      </c>
      <c r="Q76" s="17">
        <v>73</v>
      </c>
      <c r="R76" s="12">
        <f t="shared" si="12"/>
        <v>0.77839821278478705</v>
      </c>
      <c r="S76" s="12">
        <f t="shared" si="13"/>
        <v>0.77839821278478682</v>
      </c>
      <c r="T76" s="14">
        <f t="shared" si="14"/>
        <v>0</v>
      </c>
      <c r="U76">
        <f t="shared" si="11"/>
        <v>0</v>
      </c>
      <c r="V76">
        <f t="shared" si="15"/>
        <v>0</v>
      </c>
      <c r="W76">
        <f t="shared" si="16"/>
        <v>0</v>
      </c>
    </row>
    <row r="77" spans="1:23" x14ac:dyDescent="0.2">
      <c r="A77" s="2" t="s">
        <v>76</v>
      </c>
      <c r="B77" s="3">
        <v>101.5663</v>
      </c>
      <c r="C77" s="3">
        <v>99.298479999999998</v>
      </c>
      <c r="D77" s="39">
        <f t="shared" si="27"/>
        <v>217.71195553809497</v>
      </c>
      <c r="E77">
        <f t="shared" si="22"/>
        <v>1</v>
      </c>
      <c r="F77" s="40">
        <f t="shared" si="23"/>
        <v>416.02877365535022</v>
      </c>
      <c r="G77">
        <f t="shared" si="24"/>
        <v>100</v>
      </c>
      <c r="H77">
        <f t="shared" si="25"/>
        <v>0</v>
      </c>
      <c r="I77" t="str">
        <f t="shared" si="18"/>
        <v>2004</v>
      </c>
      <c r="J77">
        <f t="shared" si="17"/>
        <v>4</v>
      </c>
      <c r="K77" s="13">
        <f>VLOOKUP(I77&amp;J77,CETES!F:G,2,)</f>
        <v>5.0000000000000001E-3</v>
      </c>
      <c r="L77" s="12">
        <f t="shared" si="26"/>
        <v>-5.4135499595911574E-2</v>
      </c>
      <c r="M77" s="38">
        <v>9948.1298829999996</v>
      </c>
      <c r="N77">
        <f t="shared" si="19"/>
        <v>100</v>
      </c>
      <c r="O77" s="12">
        <f t="shared" si="20"/>
        <v>-5.4135499595911574E-2</v>
      </c>
      <c r="P77" s="12">
        <f t="shared" si="21"/>
        <v>-5.4135499595911574E-2</v>
      </c>
      <c r="Q77" s="17">
        <v>74</v>
      </c>
      <c r="R77" s="12">
        <f t="shared" si="12"/>
        <v>0.52815874667345208</v>
      </c>
      <c r="S77" s="12">
        <f t="shared" si="13"/>
        <v>0.52815874667345186</v>
      </c>
      <c r="T77" s="14">
        <f t="shared" si="14"/>
        <v>0</v>
      </c>
      <c r="U77">
        <f t="shared" si="11"/>
        <v>0</v>
      </c>
      <c r="V77">
        <f t="shared" si="15"/>
        <v>0</v>
      </c>
      <c r="W77">
        <f t="shared" si="16"/>
        <v>0</v>
      </c>
    </row>
    <row r="78" spans="1:23" x14ac:dyDescent="0.2">
      <c r="A78" s="2" t="s">
        <v>77</v>
      </c>
      <c r="B78" s="4">
        <v>101.47369999999999</v>
      </c>
      <c r="C78" s="4">
        <v>99.409790000000001</v>
      </c>
      <c r="D78" s="39">
        <f t="shared" si="27"/>
        <v>219.64131514528131</v>
      </c>
      <c r="E78">
        <f t="shared" si="22"/>
        <v>1</v>
      </c>
      <c r="F78" s="40">
        <f t="shared" si="23"/>
        <v>419.71561349533067</v>
      </c>
      <c r="G78">
        <f t="shared" si="24"/>
        <v>100</v>
      </c>
      <c r="H78">
        <f t="shared" si="25"/>
        <v>0</v>
      </c>
      <c r="I78" t="str">
        <f t="shared" si="18"/>
        <v>2004</v>
      </c>
      <c r="J78">
        <f t="shared" si="17"/>
        <v>5</v>
      </c>
      <c r="K78" s="13">
        <f>VLOOKUP(I78&amp;J78,CETES!F:G,2,)</f>
        <v>5.3416666666666673E-3</v>
      </c>
      <c r="L78" s="12">
        <f t="shared" si="26"/>
        <v>8.8619828085130248E-3</v>
      </c>
      <c r="M78" s="38">
        <v>10036.290039</v>
      </c>
      <c r="N78">
        <f t="shared" si="19"/>
        <v>100</v>
      </c>
      <c r="O78" s="12">
        <f t="shared" si="20"/>
        <v>8.8619828085130248E-3</v>
      </c>
      <c r="P78" s="12">
        <f t="shared" si="21"/>
        <v>8.8619828085130248E-3</v>
      </c>
      <c r="Q78" s="17">
        <v>75</v>
      </c>
      <c r="R78" s="12">
        <f t="shared" si="12"/>
        <v>0.49813705189707957</v>
      </c>
      <c r="S78" s="12">
        <f t="shared" si="13"/>
        <v>0.49813705189707935</v>
      </c>
      <c r="T78" s="14">
        <f t="shared" si="14"/>
        <v>0</v>
      </c>
      <c r="U78">
        <f t="shared" si="11"/>
        <v>0</v>
      </c>
      <c r="V78">
        <f t="shared" si="15"/>
        <v>0</v>
      </c>
      <c r="W78">
        <f t="shared" si="16"/>
        <v>0</v>
      </c>
    </row>
    <row r="79" spans="1:23" x14ac:dyDescent="0.2">
      <c r="A79" s="2" t="s">
        <v>78</v>
      </c>
      <c r="B79" s="3">
        <v>101.2338</v>
      </c>
      <c r="C79" s="3">
        <v>99.608959999999996</v>
      </c>
      <c r="D79" s="39">
        <f t="shared" si="27"/>
        <v>225.01467443240637</v>
      </c>
      <c r="E79">
        <f t="shared" si="22"/>
        <v>1</v>
      </c>
      <c r="F79" s="40">
        <f t="shared" si="23"/>
        <v>429.98363974637903</v>
      </c>
      <c r="G79">
        <f t="shared" si="24"/>
        <v>100</v>
      </c>
      <c r="H79">
        <f t="shared" si="25"/>
        <v>0</v>
      </c>
      <c r="I79" t="str">
        <f t="shared" si="18"/>
        <v>2004</v>
      </c>
      <c r="J79">
        <f t="shared" si="17"/>
        <v>6</v>
      </c>
      <c r="K79" s="13">
        <f>VLOOKUP(I79&amp;J79,CETES!F:G,2,)</f>
        <v>5.4833333333333331E-3</v>
      </c>
      <c r="L79" s="12">
        <f t="shared" si="26"/>
        <v>2.4464246553845603E-2</v>
      </c>
      <c r="M79" s="38">
        <v>10281.820313</v>
      </c>
      <c r="N79">
        <f t="shared" si="19"/>
        <v>100</v>
      </c>
      <c r="O79" s="12">
        <f t="shared" si="20"/>
        <v>2.4464246553845603E-2</v>
      </c>
      <c r="P79" s="12">
        <f t="shared" si="21"/>
        <v>2.4464246553845603E-2</v>
      </c>
      <c r="Q79" s="17">
        <v>76</v>
      </c>
      <c r="R79" s="12">
        <f t="shared" si="12"/>
        <v>0.45738264291975761</v>
      </c>
      <c r="S79" s="12">
        <f t="shared" si="13"/>
        <v>0.45738264291975739</v>
      </c>
      <c r="T79" s="14">
        <f t="shared" si="14"/>
        <v>0</v>
      </c>
      <c r="U79">
        <f t="shared" ref="U79:U122" si="28">IF(T79&gt;0,1,0)</f>
        <v>0</v>
      </c>
      <c r="V79">
        <f t="shared" si="15"/>
        <v>0</v>
      </c>
      <c r="W79">
        <f t="shared" si="16"/>
        <v>0</v>
      </c>
    </row>
    <row r="80" spans="1:23" x14ac:dyDescent="0.2">
      <c r="A80" s="2" t="s">
        <v>79</v>
      </c>
      <c r="B80" s="4">
        <v>100.9768</v>
      </c>
      <c r="C80" s="4">
        <v>99.827070000000006</v>
      </c>
      <c r="D80" s="39">
        <f t="shared" si="27"/>
        <v>221.39427200434156</v>
      </c>
      <c r="E80">
        <f t="shared" si="22"/>
        <v>1</v>
      </c>
      <c r="F80" s="40">
        <f t="shared" si="23"/>
        <v>423.06536289491277</v>
      </c>
      <c r="G80">
        <f t="shared" si="24"/>
        <v>100</v>
      </c>
      <c r="H80">
        <f t="shared" si="25"/>
        <v>0</v>
      </c>
      <c r="I80" t="str">
        <f t="shared" si="18"/>
        <v>2004</v>
      </c>
      <c r="J80">
        <f t="shared" si="17"/>
        <v>7</v>
      </c>
      <c r="K80" s="13">
        <f>VLOOKUP(I80&amp;J80,CETES!F:G,2,)</f>
        <v>5.9666666666666661E-3</v>
      </c>
      <c r="L80" s="12">
        <f t="shared" si="26"/>
        <v>-1.6089628097354924E-2</v>
      </c>
      <c r="M80" s="38">
        <v>10116.389648</v>
      </c>
      <c r="N80">
        <f t="shared" si="19"/>
        <v>100</v>
      </c>
      <c r="O80" s="12">
        <f t="shared" si="20"/>
        <v>-1.6089628097354924E-2</v>
      </c>
      <c r="P80" s="12">
        <f t="shared" si="21"/>
        <v>-1.6089628097354924E-2</v>
      </c>
      <c r="Q80" s="17">
        <v>77</v>
      </c>
      <c r="R80" s="12">
        <f t="shared" ref="R80:R143" si="29">F80/F68-1</f>
        <v>0.37543081032210734</v>
      </c>
      <c r="S80" s="12">
        <f t="shared" ref="S80:S143" si="30">D80/D68-1</f>
        <v>0.37543081032210734</v>
      </c>
      <c r="T80" s="14">
        <f t="shared" ref="T80:T143" si="31">R80-S80</f>
        <v>0</v>
      </c>
      <c r="U80">
        <f t="shared" si="28"/>
        <v>0</v>
      </c>
      <c r="V80">
        <f t="shared" ref="V80:V143" si="32">IF(R80&lt;0,1,0)</f>
        <v>0</v>
      </c>
      <c r="W80">
        <f t="shared" ref="W80:W143" si="33">IF(S80&lt;0,1,0)</f>
        <v>0</v>
      </c>
    </row>
    <row r="81" spans="1:23" x14ac:dyDescent="0.2">
      <c r="A81" s="2" t="s">
        <v>80</v>
      </c>
      <c r="B81" s="3">
        <v>100.6765</v>
      </c>
      <c r="C81" s="3">
        <v>99.936030000000002</v>
      </c>
      <c r="D81" s="39">
        <f t="shared" si="27"/>
        <v>224.63169197573106</v>
      </c>
      <c r="E81">
        <f t="shared" si="22"/>
        <v>1</v>
      </c>
      <c r="F81" s="40">
        <f t="shared" si="23"/>
        <v>429.25179329638348</v>
      </c>
      <c r="G81">
        <f t="shared" si="24"/>
        <v>100</v>
      </c>
      <c r="H81">
        <f t="shared" si="25"/>
        <v>0</v>
      </c>
      <c r="I81" t="str">
        <f t="shared" si="18"/>
        <v>2004</v>
      </c>
      <c r="J81">
        <f t="shared" si="17"/>
        <v>8</v>
      </c>
      <c r="K81" s="13">
        <f>VLOOKUP(I81&amp;J81,CETES!F:G,2,)</f>
        <v>6.1000000000000004E-3</v>
      </c>
      <c r="L81" s="12">
        <f t="shared" si="26"/>
        <v>1.4622871414333716E-2</v>
      </c>
      <c r="M81" s="38">
        <v>10264.320313</v>
      </c>
      <c r="N81">
        <f t="shared" si="19"/>
        <v>100</v>
      </c>
      <c r="O81" s="12">
        <f t="shared" si="20"/>
        <v>1.4622871414333716E-2</v>
      </c>
      <c r="P81" s="12">
        <f t="shared" si="21"/>
        <v>1.4622871414333716E-2</v>
      </c>
      <c r="Q81" s="17">
        <v>78</v>
      </c>
      <c r="R81" s="12">
        <f t="shared" si="29"/>
        <v>0.3520949201155259</v>
      </c>
      <c r="S81" s="12">
        <f t="shared" si="30"/>
        <v>0.3520949201155259</v>
      </c>
      <c r="T81" s="14">
        <f t="shared" si="31"/>
        <v>0</v>
      </c>
      <c r="U81">
        <f t="shared" si="28"/>
        <v>0</v>
      </c>
      <c r="V81">
        <f t="shared" si="32"/>
        <v>0</v>
      </c>
      <c r="W81">
        <f t="shared" si="33"/>
        <v>0</v>
      </c>
    </row>
    <row r="82" spans="1:23" x14ac:dyDescent="0.2">
      <c r="A82" s="2" t="s">
        <v>81</v>
      </c>
      <c r="B82" s="4">
        <v>100.3635</v>
      </c>
      <c r="C82" s="4">
        <v>99.842179999999999</v>
      </c>
      <c r="D82" s="39">
        <f t="shared" si="27"/>
        <v>239.79888720626133</v>
      </c>
      <c r="E82">
        <f t="shared" si="22"/>
        <v>1</v>
      </c>
      <c r="F82" s="40">
        <f t="shared" si="23"/>
        <v>458.23499550938584</v>
      </c>
      <c r="G82">
        <f t="shared" si="24"/>
        <v>100</v>
      </c>
      <c r="H82">
        <f t="shared" si="25"/>
        <v>0</v>
      </c>
      <c r="I82" t="str">
        <f t="shared" si="18"/>
        <v>2004</v>
      </c>
      <c r="J82">
        <f t="shared" si="17"/>
        <v>9</v>
      </c>
      <c r="K82" s="13">
        <f>VLOOKUP(I82&amp;J82,CETES!F:G,2,)</f>
        <v>6.3416666666666665E-3</v>
      </c>
      <c r="L82" s="12">
        <f t="shared" si="26"/>
        <v>6.7520282187826464E-2</v>
      </c>
      <c r="M82" s="38">
        <v>10957.370117</v>
      </c>
      <c r="N82">
        <f t="shared" si="19"/>
        <v>100</v>
      </c>
      <c r="O82" s="12">
        <f t="shared" si="20"/>
        <v>6.7520282187826464E-2</v>
      </c>
      <c r="P82" s="12">
        <f t="shared" si="21"/>
        <v>6.7520282187826464E-2</v>
      </c>
      <c r="Q82" s="17">
        <v>79</v>
      </c>
      <c r="R82" s="12">
        <f t="shared" si="29"/>
        <v>0.40075399937297118</v>
      </c>
      <c r="S82" s="12">
        <f t="shared" si="30"/>
        <v>0.40075399937297118</v>
      </c>
      <c r="T82" s="14">
        <f t="shared" si="31"/>
        <v>0</v>
      </c>
      <c r="U82">
        <f t="shared" si="28"/>
        <v>0</v>
      </c>
      <c r="V82">
        <f t="shared" si="32"/>
        <v>0</v>
      </c>
      <c r="W82">
        <f t="shared" si="33"/>
        <v>0</v>
      </c>
    </row>
    <row r="83" spans="1:23" x14ac:dyDescent="0.2">
      <c r="A83" s="2" t="s">
        <v>82</v>
      </c>
      <c r="B83" s="3">
        <v>100.07040000000001</v>
      </c>
      <c r="C83" s="3">
        <v>99.745000000000005</v>
      </c>
      <c r="D83" s="39">
        <f t="shared" si="27"/>
        <v>253.08245846327316</v>
      </c>
      <c r="E83">
        <f t="shared" si="22"/>
        <v>1</v>
      </c>
      <c r="F83" s="40">
        <f t="shared" si="23"/>
        <v>483.61875473454745</v>
      </c>
      <c r="G83">
        <f t="shared" si="24"/>
        <v>100</v>
      </c>
      <c r="H83">
        <f t="shared" si="25"/>
        <v>0</v>
      </c>
      <c r="I83" t="str">
        <f t="shared" si="18"/>
        <v>2004</v>
      </c>
      <c r="J83">
        <f t="shared" si="17"/>
        <v>10</v>
      </c>
      <c r="K83" s="13">
        <f>VLOOKUP(I83&amp;J83,CETES!F:G,2,)</f>
        <v>6.6416666666666664E-3</v>
      </c>
      <c r="L83" s="12">
        <f t="shared" si="26"/>
        <v>5.5394632609725436E-2</v>
      </c>
      <c r="M83" s="38">
        <v>11564.349609000001</v>
      </c>
      <c r="N83">
        <f t="shared" si="19"/>
        <v>100</v>
      </c>
      <c r="O83" s="12">
        <f t="shared" si="20"/>
        <v>5.5394632609725436E-2</v>
      </c>
      <c r="P83" s="12">
        <f t="shared" si="21"/>
        <v>5.5394632609725436E-2</v>
      </c>
      <c r="Q83" s="17">
        <v>80</v>
      </c>
      <c r="R83" s="12">
        <f t="shared" si="29"/>
        <v>0.43392352934332945</v>
      </c>
      <c r="S83" s="12">
        <f t="shared" si="30"/>
        <v>0.43392352934332945</v>
      </c>
      <c r="T83" s="14">
        <f t="shared" si="31"/>
        <v>0</v>
      </c>
      <c r="U83">
        <f t="shared" si="28"/>
        <v>0</v>
      </c>
      <c r="V83">
        <f t="shared" si="32"/>
        <v>0</v>
      </c>
      <c r="W83">
        <f t="shared" si="33"/>
        <v>0</v>
      </c>
    </row>
    <row r="84" spans="1:23" x14ac:dyDescent="0.2">
      <c r="A84" s="2" t="s">
        <v>83</v>
      </c>
      <c r="B84" s="4">
        <v>99.897750000000002</v>
      </c>
      <c r="C84" s="4">
        <v>99.761309999999995</v>
      </c>
      <c r="D84" s="39">
        <f t="shared" si="27"/>
        <v>264.86081464882898</v>
      </c>
      <c r="E84">
        <f t="shared" si="22"/>
        <v>1</v>
      </c>
      <c r="F84" s="40">
        <f t="shared" si="23"/>
        <v>506.12617775337787</v>
      </c>
      <c r="G84">
        <f t="shared" si="24"/>
        <v>100</v>
      </c>
      <c r="H84">
        <f t="shared" si="25"/>
        <v>0</v>
      </c>
      <c r="I84" t="str">
        <f t="shared" si="18"/>
        <v>2004</v>
      </c>
      <c r="J84">
        <f t="shared" si="17"/>
        <v>11</v>
      </c>
      <c r="K84" s="13">
        <f>VLOOKUP(I84&amp;J84,CETES!F:G,2,)</f>
        <v>6.9666666666666661E-3</v>
      </c>
      <c r="L84" s="12">
        <f t="shared" si="26"/>
        <v>4.6539599216296912E-2</v>
      </c>
      <c r="M84" s="38">
        <v>12102.549805000001</v>
      </c>
      <c r="N84">
        <f t="shared" si="19"/>
        <v>100</v>
      </c>
      <c r="O84" s="12">
        <f t="shared" si="20"/>
        <v>4.6539599216296912E-2</v>
      </c>
      <c r="P84" s="12">
        <f t="shared" si="21"/>
        <v>4.6539599216296912E-2</v>
      </c>
      <c r="Q84" s="17">
        <v>81</v>
      </c>
      <c r="R84" s="12">
        <f t="shared" si="29"/>
        <v>0.41476152162105073</v>
      </c>
      <c r="S84" s="12">
        <f t="shared" si="30"/>
        <v>0.41476152162105051</v>
      </c>
      <c r="T84" s="14">
        <f t="shared" si="31"/>
        <v>0</v>
      </c>
      <c r="U84">
        <f t="shared" si="28"/>
        <v>0</v>
      </c>
      <c r="V84">
        <f t="shared" si="32"/>
        <v>0</v>
      </c>
      <c r="W84">
        <f t="shared" si="33"/>
        <v>0</v>
      </c>
    </row>
    <row r="85" spans="1:23" x14ac:dyDescent="0.2">
      <c r="A85" s="2" t="s">
        <v>84</v>
      </c>
      <c r="B85" s="3">
        <v>99.859179999999995</v>
      </c>
      <c r="C85" s="3">
        <v>99.866460000000004</v>
      </c>
      <c r="D85" s="39">
        <f t="shared" si="27"/>
        <v>282.70407843589942</v>
      </c>
      <c r="E85">
        <f t="shared" si="22"/>
        <v>-1</v>
      </c>
      <c r="F85" s="40">
        <f t="shared" si="23"/>
        <v>540.22311621960239</v>
      </c>
      <c r="G85">
        <f t="shared" si="24"/>
        <v>75</v>
      </c>
      <c r="H85">
        <f t="shared" si="25"/>
        <v>25</v>
      </c>
      <c r="I85" t="str">
        <f t="shared" si="18"/>
        <v>2004</v>
      </c>
      <c r="J85">
        <f t="shared" si="17"/>
        <v>12</v>
      </c>
      <c r="K85" s="13">
        <f>VLOOKUP(I85&amp;J85,CETES!F:G,2,)</f>
        <v>7.175E-3</v>
      </c>
      <c r="L85" s="12">
        <f t="shared" si="26"/>
        <v>6.73684546758202E-2</v>
      </c>
      <c r="M85" s="38">
        <v>12917.879883</v>
      </c>
      <c r="N85">
        <f t="shared" si="19"/>
        <v>100</v>
      </c>
      <c r="O85" s="12">
        <f t="shared" si="20"/>
        <v>6.73684546758202E-2</v>
      </c>
      <c r="P85" s="12">
        <f t="shared" si="21"/>
        <v>6.73684546758202E-2</v>
      </c>
      <c r="Q85" s="17">
        <v>82</v>
      </c>
      <c r="R85" s="12">
        <f t="shared" si="29"/>
        <v>0.46872862285647332</v>
      </c>
      <c r="S85" s="12">
        <f t="shared" si="30"/>
        <v>0.46872862285647354</v>
      </c>
      <c r="T85" s="14">
        <f t="shared" si="31"/>
        <v>0</v>
      </c>
      <c r="U85">
        <f t="shared" si="28"/>
        <v>0</v>
      </c>
      <c r="V85">
        <f t="shared" si="32"/>
        <v>0</v>
      </c>
      <c r="W85">
        <f t="shared" si="33"/>
        <v>0</v>
      </c>
    </row>
    <row r="86" spans="1:23" x14ac:dyDescent="0.2">
      <c r="A86" s="2" t="s">
        <v>85</v>
      </c>
      <c r="B86" s="4">
        <v>99.868009999999998</v>
      </c>
      <c r="C86" s="4">
        <v>100.1476</v>
      </c>
      <c r="D86" s="39">
        <f t="shared" si="27"/>
        <v>286.62669930174985</v>
      </c>
      <c r="E86">
        <f t="shared" si="22"/>
        <v>-1</v>
      </c>
      <c r="F86" s="40">
        <f t="shared" si="23"/>
        <v>546.81398410357622</v>
      </c>
      <c r="G86">
        <f t="shared" si="24"/>
        <v>50</v>
      </c>
      <c r="H86">
        <f t="shared" si="25"/>
        <v>50</v>
      </c>
      <c r="I86" t="str">
        <f t="shared" si="18"/>
        <v>2005</v>
      </c>
      <c r="J86">
        <f t="shared" si="17"/>
        <v>1</v>
      </c>
      <c r="K86" s="13">
        <f>VLOOKUP(I86&amp;J86,CETES!F:G,2,)</f>
        <v>7.1916666666666665E-3</v>
      </c>
      <c r="L86" s="12">
        <f t="shared" si="26"/>
        <v>1.3875360014446558E-2</v>
      </c>
      <c r="M86" s="38">
        <v>13097.120117</v>
      </c>
      <c r="N86">
        <f t="shared" si="19"/>
        <v>100</v>
      </c>
      <c r="O86" s="12">
        <f t="shared" si="20"/>
        <v>1.3875360014446558E-2</v>
      </c>
      <c r="P86" s="12">
        <f t="shared" si="21"/>
        <v>1.2200270010835013E-2</v>
      </c>
      <c r="Q86" s="17">
        <v>83</v>
      </c>
      <c r="R86" s="12">
        <f t="shared" si="29"/>
        <v>0.38676435589505465</v>
      </c>
      <c r="S86" s="12">
        <f t="shared" si="30"/>
        <v>0.38905931192179022</v>
      </c>
      <c r="T86" s="14">
        <f t="shared" si="31"/>
        <v>-2.2949560267355729E-3</v>
      </c>
      <c r="U86">
        <f t="shared" si="28"/>
        <v>0</v>
      </c>
      <c r="V86">
        <f t="shared" si="32"/>
        <v>0</v>
      </c>
      <c r="W86">
        <f t="shared" si="33"/>
        <v>0</v>
      </c>
    </row>
    <row r="87" spans="1:23" x14ac:dyDescent="0.2">
      <c r="A87" s="2" t="s">
        <v>86</v>
      </c>
      <c r="B87" s="3">
        <v>99.833179999999999</v>
      </c>
      <c r="C87" s="3">
        <v>100.49679999999999</v>
      </c>
      <c r="D87" s="39">
        <f t="shared" si="27"/>
        <v>301.77835726228352</v>
      </c>
      <c r="E87">
        <f t="shared" si="22"/>
        <v>-1</v>
      </c>
      <c r="F87" s="40">
        <f t="shared" si="23"/>
        <v>563.23307397137944</v>
      </c>
      <c r="G87">
        <f t="shared" si="24"/>
        <v>25</v>
      </c>
      <c r="H87">
        <f t="shared" si="25"/>
        <v>75</v>
      </c>
      <c r="I87" t="str">
        <f t="shared" si="18"/>
        <v>2005</v>
      </c>
      <c r="J87">
        <f t="shared" si="17"/>
        <v>2</v>
      </c>
      <c r="K87" s="13">
        <f>VLOOKUP(I87&amp;J87,CETES!F:G,2,)</f>
        <v>7.691666666666667E-3</v>
      </c>
      <c r="L87" s="12">
        <f t="shared" si="26"/>
        <v>5.2861990866323927E-2</v>
      </c>
      <c r="M87" s="38">
        <v>13789.459961</v>
      </c>
      <c r="N87">
        <f t="shared" si="19"/>
        <v>100</v>
      </c>
      <c r="O87" s="12">
        <f t="shared" si="20"/>
        <v>5.2861990866323927E-2</v>
      </c>
      <c r="P87" s="12">
        <f t="shared" si="21"/>
        <v>3.0026828766495317E-2</v>
      </c>
      <c r="Q87" s="17">
        <v>84</v>
      </c>
      <c r="R87" s="12">
        <f t="shared" si="29"/>
        <v>0.3479149915520614</v>
      </c>
      <c r="S87" s="12">
        <f t="shared" si="30"/>
        <v>0.38007768671462072</v>
      </c>
      <c r="T87" s="14">
        <f t="shared" si="31"/>
        <v>-3.2162695162559318E-2</v>
      </c>
      <c r="U87">
        <f t="shared" si="28"/>
        <v>0</v>
      </c>
      <c r="V87">
        <f t="shared" si="32"/>
        <v>0</v>
      </c>
      <c r="W87">
        <f t="shared" si="33"/>
        <v>0</v>
      </c>
    </row>
    <row r="88" spans="1:23" x14ac:dyDescent="0.2">
      <c r="A88" s="2" t="s">
        <v>87</v>
      </c>
      <c r="B88" s="4">
        <v>99.786640000000006</v>
      </c>
      <c r="C88" s="4">
        <v>100.9012</v>
      </c>
      <c r="D88" s="39">
        <f t="shared" si="27"/>
        <v>277.43031170135464</v>
      </c>
      <c r="E88">
        <f t="shared" si="22"/>
        <v>-1</v>
      </c>
      <c r="F88" s="40">
        <f t="shared" si="23"/>
        <v>555.12154878027138</v>
      </c>
      <c r="G88">
        <f t="shared" si="24"/>
        <v>0</v>
      </c>
      <c r="H88">
        <f t="shared" si="25"/>
        <v>100</v>
      </c>
      <c r="I88" t="str">
        <f t="shared" si="18"/>
        <v>2005</v>
      </c>
      <c r="J88">
        <f t="shared" si="17"/>
        <v>3</v>
      </c>
      <c r="K88" s="13">
        <f>VLOOKUP(I88&amp;J88,CETES!F:G,2,)</f>
        <v>7.9750000000000012E-3</v>
      </c>
      <c r="L88" s="12">
        <f t="shared" si="26"/>
        <v>-8.0681881172039671E-2</v>
      </c>
      <c r="M88" s="38">
        <v>12676.900390999999</v>
      </c>
      <c r="N88">
        <f t="shared" si="19"/>
        <v>100</v>
      </c>
      <c r="O88" s="12">
        <f t="shared" si="20"/>
        <v>-8.0681881172039671E-2</v>
      </c>
      <c r="P88" s="12">
        <f t="shared" si="21"/>
        <v>-1.4401720293010123E-2</v>
      </c>
      <c r="Q88" s="17">
        <v>85</v>
      </c>
      <c r="R88" s="12">
        <f t="shared" si="29"/>
        <v>0.262099642260748</v>
      </c>
      <c r="S88" s="12">
        <f t="shared" si="30"/>
        <v>0.20531498844782492</v>
      </c>
      <c r="T88" s="14">
        <f t="shared" si="31"/>
        <v>5.678465381292308E-2</v>
      </c>
      <c r="U88">
        <f t="shared" si="28"/>
        <v>1</v>
      </c>
      <c r="V88">
        <f t="shared" si="32"/>
        <v>0</v>
      </c>
      <c r="W88">
        <f t="shared" si="33"/>
        <v>0</v>
      </c>
    </row>
    <row r="89" spans="1:23" x14ac:dyDescent="0.2">
      <c r="A89" s="2" t="s">
        <v>88</v>
      </c>
      <c r="B89" s="3">
        <v>99.663529999999994</v>
      </c>
      <c r="C89" s="3">
        <v>101.02849999999999</v>
      </c>
      <c r="D89" s="39">
        <f t="shared" si="27"/>
        <v>269.68508990877103</v>
      </c>
      <c r="E89">
        <f t="shared" si="22"/>
        <v>-1</v>
      </c>
      <c r="F89" s="40">
        <f t="shared" si="23"/>
        <v>559.54864313179405</v>
      </c>
      <c r="G89">
        <f t="shared" si="24"/>
        <v>0</v>
      </c>
      <c r="H89">
        <f t="shared" si="25"/>
        <v>100</v>
      </c>
      <c r="I89" t="str">
        <f t="shared" si="18"/>
        <v>2005</v>
      </c>
      <c r="J89">
        <f t="shared" si="17"/>
        <v>4</v>
      </c>
      <c r="K89" s="13">
        <f>VLOOKUP(I89&amp;J89,CETES!F:G,2,)</f>
        <v>8.0083333333333326E-3</v>
      </c>
      <c r="L89" s="12">
        <f t="shared" si="26"/>
        <v>-2.7917720111712563E-2</v>
      </c>
      <c r="M89" s="38">
        <v>12322.990234000001</v>
      </c>
      <c r="N89">
        <f t="shared" si="19"/>
        <v>100</v>
      </c>
      <c r="O89" s="12">
        <f t="shared" si="20"/>
        <v>-2.7917720111712563E-2</v>
      </c>
      <c r="P89" s="12">
        <f t="shared" si="21"/>
        <v>7.9750000000000654E-3</v>
      </c>
      <c r="Q89" s="17">
        <v>86</v>
      </c>
      <c r="R89" s="12">
        <f t="shared" si="29"/>
        <v>0.34497582514650693</v>
      </c>
      <c r="S89" s="12">
        <f t="shared" si="30"/>
        <v>0.23872430084153962</v>
      </c>
      <c r="T89" s="14">
        <f t="shared" si="31"/>
        <v>0.10625152430496732</v>
      </c>
      <c r="U89">
        <f t="shared" si="28"/>
        <v>1</v>
      </c>
      <c r="V89">
        <f t="shared" si="32"/>
        <v>0</v>
      </c>
      <c r="W89">
        <f t="shared" si="33"/>
        <v>0</v>
      </c>
    </row>
    <row r="90" spans="1:23" x14ac:dyDescent="0.2">
      <c r="A90" s="2" t="s">
        <v>89</v>
      </c>
      <c r="B90" s="4">
        <v>99.535259999999994</v>
      </c>
      <c r="C90" s="4">
        <v>100.9843</v>
      </c>
      <c r="D90" s="39">
        <f t="shared" si="27"/>
        <v>283.72193123927622</v>
      </c>
      <c r="E90">
        <f t="shared" si="22"/>
        <v>-1</v>
      </c>
      <c r="F90" s="40">
        <f t="shared" si="23"/>
        <v>564.02969518220789</v>
      </c>
      <c r="G90">
        <f t="shared" si="24"/>
        <v>0</v>
      </c>
      <c r="H90">
        <f t="shared" si="25"/>
        <v>100</v>
      </c>
      <c r="I90" t="str">
        <f t="shared" si="18"/>
        <v>2005</v>
      </c>
      <c r="J90">
        <f t="shared" si="17"/>
        <v>5</v>
      </c>
      <c r="K90" s="13">
        <f>VLOOKUP(I90&amp;J90,CETES!F:G,2,)</f>
        <v>8.0750000000000006E-3</v>
      </c>
      <c r="L90" s="12">
        <f t="shared" si="26"/>
        <v>5.2049007734367381E-2</v>
      </c>
      <c r="M90" s="38">
        <v>12964.389648</v>
      </c>
      <c r="N90">
        <f t="shared" si="19"/>
        <v>100</v>
      </c>
      <c r="O90" s="12">
        <f t="shared" si="20"/>
        <v>5.2049007734367381E-2</v>
      </c>
      <c r="P90" s="12">
        <f t="shared" si="21"/>
        <v>8.008333333333395E-3</v>
      </c>
      <c r="Q90" s="17">
        <v>87</v>
      </c>
      <c r="R90" s="12">
        <f t="shared" si="29"/>
        <v>0.3438377726409807</v>
      </c>
      <c r="S90" s="12">
        <f t="shared" si="30"/>
        <v>0.29175119467668864</v>
      </c>
      <c r="T90" s="14">
        <f t="shared" si="31"/>
        <v>5.2086577964292058E-2</v>
      </c>
      <c r="U90">
        <f t="shared" si="28"/>
        <v>1</v>
      </c>
      <c r="V90">
        <f t="shared" si="32"/>
        <v>0</v>
      </c>
      <c r="W90">
        <f t="shared" si="33"/>
        <v>0</v>
      </c>
    </row>
    <row r="91" spans="1:23" x14ac:dyDescent="0.2">
      <c r="A91" s="2" t="s">
        <v>90</v>
      </c>
      <c r="B91" s="3">
        <v>99.40643</v>
      </c>
      <c r="C91" s="3">
        <v>100.7118</v>
      </c>
      <c r="D91" s="39">
        <f t="shared" si="27"/>
        <v>295.14006592194295</v>
      </c>
      <c r="E91">
        <f t="shared" si="22"/>
        <v>-1</v>
      </c>
      <c r="F91" s="40">
        <f t="shared" si="23"/>
        <v>568.58423497080423</v>
      </c>
      <c r="G91">
        <f t="shared" si="24"/>
        <v>0</v>
      </c>
      <c r="H91">
        <f t="shared" si="25"/>
        <v>100</v>
      </c>
      <c r="I91" t="str">
        <f t="shared" si="18"/>
        <v>2005</v>
      </c>
      <c r="J91">
        <f t="shared" si="17"/>
        <v>6</v>
      </c>
      <c r="K91" s="13">
        <f>VLOOKUP(I91&amp;J91,CETES!F:G,2,)</f>
        <v>8.0083333333333326E-3</v>
      </c>
      <c r="L91" s="12">
        <f t="shared" si="26"/>
        <v>4.0244103206238391E-2</v>
      </c>
      <c r="M91" s="38">
        <v>13486.129883</v>
      </c>
      <c r="N91">
        <f t="shared" si="19"/>
        <v>100</v>
      </c>
      <c r="O91" s="12">
        <f t="shared" si="20"/>
        <v>4.0244103206238391E-2</v>
      </c>
      <c r="P91" s="12">
        <f t="shared" si="21"/>
        <v>8.0750000000000544E-3</v>
      </c>
      <c r="Q91" s="17">
        <v>88</v>
      </c>
      <c r="R91" s="12">
        <f t="shared" si="29"/>
        <v>0.32233922971157036</v>
      </c>
      <c r="S91" s="12">
        <f t="shared" si="30"/>
        <v>0.3116480810259421</v>
      </c>
      <c r="T91" s="14">
        <f t="shared" si="31"/>
        <v>1.069114868562826E-2</v>
      </c>
      <c r="U91">
        <f t="shared" si="28"/>
        <v>1</v>
      </c>
      <c r="V91">
        <f t="shared" si="32"/>
        <v>0</v>
      </c>
      <c r="W91">
        <f t="shared" si="33"/>
        <v>0</v>
      </c>
    </row>
    <row r="92" spans="1:23" x14ac:dyDescent="0.2">
      <c r="A92" s="2" t="s">
        <v>91</v>
      </c>
      <c r="B92" s="4">
        <v>99.272480000000002</v>
      </c>
      <c r="C92" s="4">
        <v>100.4755</v>
      </c>
      <c r="D92" s="39">
        <f t="shared" si="27"/>
        <v>315.35125979437629</v>
      </c>
      <c r="E92">
        <f t="shared" si="22"/>
        <v>-1</v>
      </c>
      <c r="F92" s="40">
        <f t="shared" si="23"/>
        <v>573.13764705252879</v>
      </c>
      <c r="G92">
        <f t="shared" si="24"/>
        <v>0</v>
      </c>
      <c r="H92">
        <f t="shared" si="25"/>
        <v>100</v>
      </c>
      <c r="I92" t="str">
        <f t="shared" si="18"/>
        <v>2005</v>
      </c>
      <c r="J92">
        <f t="shared" si="17"/>
        <v>7</v>
      </c>
      <c r="K92" s="13">
        <f>VLOOKUP(I92&amp;J92,CETES!F:G,2,)</f>
        <v>8.0250000000000009E-3</v>
      </c>
      <c r="L92" s="12">
        <f t="shared" si="26"/>
        <v>6.8480007312117008E-2</v>
      </c>
      <c r="M92" s="38">
        <v>14409.660156</v>
      </c>
      <c r="N92">
        <f t="shared" si="19"/>
        <v>100</v>
      </c>
      <c r="O92" s="12">
        <f t="shared" si="20"/>
        <v>6.8480007312117008E-2</v>
      </c>
      <c r="P92" s="12">
        <f t="shared" si="21"/>
        <v>8.008333333333395E-3</v>
      </c>
      <c r="Q92" s="17">
        <v>89</v>
      </c>
      <c r="R92" s="12">
        <f t="shared" si="29"/>
        <v>0.3547260005657642</v>
      </c>
      <c r="S92" s="12">
        <f t="shared" si="30"/>
        <v>0.42438761824963667</v>
      </c>
      <c r="T92" s="14">
        <f t="shared" si="31"/>
        <v>-6.9661617683872468E-2</v>
      </c>
      <c r="U92">
        <f t="shared" si="28"/>
        <v>0</v>
      </c>
      <c r="V92">
        <f t="shared" si="32"/>
        <v>0</v>
      </c>
      <c r="W92">
        <f t="shared" si="33"/>
        <v>0</v>
      </c>
    </row>
    <row r="93" spans="1:23" x14ac:dyDescent="0.2">
      <c r="A93" s="2" t="s">
        <v>92</v>
      </c>
      <c r="B93" s="3">
        <v>99.323989999999995</v>
      </c>
      <c r="C93" s="3">
        <v>100.4061</v>
      </c>
      <c r="D93" s="39">
        <f t="shared" si="27"/>
        <v>311.70811781577345</v>
      </c>
      <c r="E93">
        <f t="shared" si="22"/>
        <v>-1</v>
      </c>
      <c r="F93" s="40">
        <f t="shared" si="23"/>
        <v>577.73707667012536</v>
      </c>
      <c r="G93">
        <f t="shared" si="24"/>
        <v>0</v>
      </c>
      <c r="H93">
        <f t="shared" si="25"/>
        <v>100</v>
      </c>
      <c r="I93" t="str">
        <f t="shared" si="18"/>
        <v>2005</v>
      </c>
      <c r="J93">
        <f t="shared" si="17"/>
        <v>8</v>
      </c>
      <c r="K93" s="13">
        <f>VLOOKUP(I93&amp;J93,CETES!F:G,2,)</f>
        <v>7.9750000000000012E-3</v>
      </c>
      <c r="L93" s="12">
        <f t="shared" si="26"/>
        <v>-1.1552647612628308E-2</v>
      </c>
      <c r="M93" s="38">
        <v>14243.190430000001</v>
      </c>
      <c r="N93">
        <f t="shared" si="19"/>
        <v>100</v>
      </c>
      <c r="O93" s="12">
        <f t="shared" si="20"/>
        <v>-1.1552647612628308E-2</v>
      </c>
      <c r="P93" s="12">
        <f t="shared" si="21"/>
        <v>8.0249999999999488E-3</v>
      </c>
      <c r="Q93" s="17">
        <v>90</v>
      </c>
      <c r="R93" s="12">
        <f t="shared" si="29"/>
        <v>0.34591651262180734</v>
      </c>
      <c r="S93" s="12">
        <f t="shared" si="30"/>
        <v>0.3876408759341492</v>
      </c>
      <c r="T93" s="14">
        <f t="shared" si="31"/>
        <v>-4.1724363312341861E-2</v>
      </c>
      <c r="U93">
        <f t="shared" si="28"/>
        <v>0</v>
      </c>
      <c r="V93">
        <f t="shared" si="32"/>
        <v>0</v>
      </c>
      <c r="W93">
        <f t="shared" si="33"/>
        <v>0</v>
      </c>
    </row>
    <row r="94" spans="1:23" x14ac:dyDescent="0.2">
      <c r="A94" s="2" t="s">
        <v>93</v>
      </c>
      <c r="B94" s="4">
        <v>99.577420000000004</v>
      </c>
      <c r="C94" s="4">
        <v>100.40130000000001</v>
      </c>
      <c r="D94" s="39">
        <f t="shared" si="27"/>
        <v>352.78330686146182</v>
      </c>
      <c r="E94">
        <f t="shared" si="22"/>
        <v>-1</v>
      </c>
      <c r="F94" s="40">
        <f t="shared" si="23"/>
        <v>582.34452985656958</v>
      </c>
      <c r="G94">
        <f t="shared" si="24"/>
        <v>0</v>
      </c>
      <c r="H94">
        <f t="shared" si="25"/>
        <v>100</v>
      </c>
      <c r="I94" t="str">
        <f t="shared" si="18"/>
        <v>2005</v>
      </c>
      <c r="J94">
        <f t="shared" si="17"/>
        <v>9</v>
      </c>
      <c r="K94" s="13">
        <f>VLOOKUP(I94&amp;J94,CETES!F:G,2,)</f>
        <v>7.5166666666666672E-3</v>
      </c>
      <c r="L94" s="12">
        <f t="shared" si="26"/>
        <v>0.13177452462102623</v>
      </c>
      <c r="M94" s="38">
        <v>16120.080078000001</v>
      </c>
      <c r="N94">
        <f t="shared" si="19"/>
        <v>100</v>
      </c>
      <c r="O94" s="12">
        <f t="shared" si="20"/>
        <v>0.13177452462102623</v>
      </c>
      <c r="P94" s="12">
        <f t="shared" si="21"/>
        <v>7.9749999999998433E-3</v>
      </c>
      <c r="Q94" s="17">
        <v>91</v>
      </c>
      <c r="R94" s="12">
        <f t="shared" si="29"/>
        <v>0.27084254926715134</v>
      </c>
      <c r="S94" s="12">
        <f t="shared" si="30"/>
        <v>0.47116323587447573</v>
      </c>
      <c r="T94" s="14">
        <f t="shared" si="31"/>
        <v>-0.20032068660732438</v>
      </c>
      <c r="U94">
        <f t="shared" si="28"/>
        <v>0</v>
      </c>
      <c r="V94">
        <f t="shared" si="32"/>
        <v>0</v>
      </c>
      <c r="W94">
        <f t="shared" si="33"/>
        <v>0</v>
      </c>
    </row>
    <row r="95" spans="1:23" x14ac:dyDescent="0.2">
      <c r="A95" s="2" t="s">
        <v>94</v>
      </c>
      <c r="B95" s="3">
        <v>99.948279999999997</v>
      </c>
      <c r="C95" s="3">
        <v>100.4383</v>
      </c>
      <c r="D95" s="39">
        <f t="shared" si="27"/>
        <v>344.89715951764373</v>
      </c>
      <c r="E95">
        <f t="shared" si="22"/>
        <v>-1</v>
      </c>
      <c r="F95" s="40">
        <f t="shared" si="23"/>
        <v>586.72181957265809</v>
      </c>
      <c r="G95">
        <f t="shared" si="24"/>
        <v>0</v>
      </c>
      <c r="H95">
        <f t="shared" si="25"/>
        <v>100</v>
      </c>
      <c r="I95" t="str">
        <f t="shared" si="18"/>
        <v>2005</v>
      </c>
      <c r="J95">
        <f t="shared" si="17"/>
        <v>10</v>
      </c>
      <c r="K95" s="13">
        <f>VLOOKUP(I95&amp;J95,CETES!F:G,2,)</f>
        <v>7.3499999999999998E-3</v>
      </c>
      <c r="L95" s="12">
        <f t="shared" si="26"/>
        <v>-2.2354083060157293E-2</v>
      </c>
      <c r="M95" s="38">
        <v>15759.730469</v>
      </c>
      <c r="N95">
        <f t="shared" si="19"/>
        <v>100</v>
      </c>
      <c r="O95" s="12">
        <f t="shared" si="20"/>
        <v>-2.2354083060157293E-2</v>
      </c>
      <c r="P95" s="12">
        <f t="shared" si="21"/>
        <v>7.516666666666616E-3</v>
      </c>
      <c r="Q95" s="17">
        <v>92</v>
      </c>
      <c r="R95" s="12">
        <f t="shared" si="29"/>
        <v>0.21319079094586124</v>
      </c>
      <c r="S95" s="12">
        <f t="shared" si="30"/>
        <v>0.36278571660743753</v>
      </c>
      <c r="T95" s="14">
        <f t="shared" si="31"/>
        <v>-0.14959492566157628</v>
      </c>
      <c r="U95">
        <f t="shared" si="28"/>
        <v>0</v>
      </c>
      <c r="V95">
        <f t="shared" si="32"/>
        <v>0</v>
      </c>
      <c r="W95">
        <f t="shared" si="33"/>
        <v>0</v>
      </c>
    </row>
    <row r="96" spans="1:23" x14ac:dyDescent="0.2">
      <c r="A96" s="2" t="s">
        <v>95</v>
      </c>
      <c r="B96" s="4">
        <v>100.26309999999999</v>
      </c>
      <c r="C96" s="4">
        <v>100.5485</v>
      </c>
      <c r="D96" s="39">
        <f t="shared" si="27"/>
        <v>368.34072961382043</v>
      </c>
      <c r="E96">
        <f t="shared" si="22"/>
        <v>-1</v>
      </c>
      <c r="F96" s="40">
        <f t="shared" si="23"/>
        <v>591.03422494651716</v>
      </c>
      <c r="G96">
        <f t="shared" si="24"/>
        <v>0</v>
      </c>
      <c r="H96">
        <f t="shared" si="25"/>
        <v>100</v>
      </c>
      <c r="I96" t="str">
        <f t="shared" si="18"/>
        <v>2005</v>
      </c>
      <c r="J96">
        <f t="shared" si="17"/>
        <v>11</v>
      </c>
      <c r="K96" s="13">
        <f>VLOOKUP(I96&amp;J96,CETES!F:G,2,)</f>
        <v>7.175E-3</v>
      </c>
      <c r="L96" s="12">
        <f t="shared" si="26"/>
        <v>6.7972638942471297E-2</v>
      </c>
      <c r="M96" s="38">
        <v>16830.960938</v>
      </c>
      <c r="N96">
        <f t="shared" si="19"/>
        <v>100</v>
      </c>
      <c r="O96" s="12">
        <f t="shared" si="20"/>
        <v>6.7972638942471297E-2</v>
      </c>
      <c r="P96" s="12">
        <f t="shared" si="21"/>
        <v>7.3499999999999677E-3</v>
      </c>
      <c r="Q96" s="17">
        <v>93</v>
      </c>
      <c r="R96" s="12">
        <f t="shared" si="29"/>
        <v>0.16776063148923459</v>
      </c>
      <c r="S96" s="12">
        <f t="shared" si="30"/>
        <v>0.39069544923884791</v>
      </c>
      <c r="T96" s="14">
        <f t="shared" si="31"/>
        <v>-0.22293481774961332</v>
      </c>
      <c r="U96">
        <f t="shared" si="28"/>
        <v>0</v>
      </c>
      <c r="V96">
        <f t="shared" si="32"/>
        <v>0</v>
      </c>
      <c r="W96">
        <f t="shared" si="33"/>
        <v>0</v>
      </c>
    </row>
    <row r="97" spans="1:23" x14ac:dyDescent="0.2">
      <c r="A97" s="2" t="s">
        <v>96</v>
      </c>
      <c r="B97" s="3">
        <v>100.49890000000001</v>
      </c>
      <c r="C97" s="3">
        <v>100.5282</v>
      </c>
      <c r="D97" s="39">
        <f t="shared" si="27"/>
        <v>389.60719831520663</v>
      </c>
      <c r="E97">
        <f t="shared" si="22"/>
        <v>-1</v>
      </c>
      <c r="F97" s="40">
        <f t="shared" si="23"/>
        <v>595.27489551050837</v>
      </c>
      <c r="G97">
        <f t="shared" si="24"/>
        <v>0</v>
      </c>
      <c r="H97">
        <f t="shared" si="25"/>
        <v>100</v>
      </c>
      <c r="I97" t="str">
        <f t="shared" si="18"/>
        <v>2005</v>
      </c>
      <c r="J97">
        <f t="shared" si="17"/>
        <v>12</v>
      </c>
      <c r="K97" s="13">
        <f>VLOOKUP(I97&amp;J97,CETES!F:G,2,)</f>
        <v>6.6833333333333328E-3</v>
      </c>
      <c r="L97" s="12">
        <f t="shared" si="26"/>
        <v>5.7735859739656226E-2</v>
      </c>
      <c r="M97" s="38">
        <v>17802.710938</v>
      </c>
      <c r="N97">
        <f t="shared" si="19"/>
        <v>100</v>
      </c>
      <c r="O97" s="12">
        <f t="shared" si="20"/>
        <v>5.7735859739656226E-2</v>
      </c>
      <c r="P97" s="12">
        <f t="shared" si="21"/>
        <v>7.1749999999999314E-3</v>
      </c>
      <c r="Q97" s="17">
        <v>94</v>
      </c>
      <c r="R97" s="12">
        <f t="shared" si="29"/>
        <v>0.10190563424266208</v>
      </c>
      <c r="S97" s="12">
        <f t="shared" si="30"/>
        <v>0.37814495097051282</v>
      </c>
      <c r="T97" s="14">
        <f t="shared" si="31"/>
        <v>-0.27623931672785074</v>
      </c>
      <c r="U97">
        <f t="shared" si="28"/>
        <v>0</v>
      </c>
      <c r="V97">
        <f t="shared" si="32"/>
        <v>0</v>
      </c>
      <c r="W97">
        <f t="shared" si="33"/>
        <v>0</v>
      </c>
    </row>
    <row r="98" spans="1:23" x14ac:dyDescent="0.2">
      <c r="A98" s="2" t="s">
        <v>97</v>
      </c>
      <c r="B98" s="4">
        <v>100.6301</v>
      </c>
      <c r="C98" s="4">
        <v>100.4982</v>
      </c>
      <c r="D98" s="39">
        <f t="shared" si="27"/>
        <v>413.77642610629175</v>
      </c>
      <c r="E98">
        <f t="shared" si="22"/>
        <v>1</v>
      </c>
      <c r="F98" s="40">
        <f t="shared" si="23"/>
        <v>599.25331606217026</v>
      </c>
      <c r="G98">
        <f t="shared" si="24"/>
        <v>25</v>
      </c>
      <c r="H98">
        <f t="shared" si="25"/>
        <v>75</v>
      </c>
      <c r="I98" t="str">
        <f t="shared" si="18"/>
        <v>2006</v>
      </c>
      <c r="J98">
        <f t="shared" si="17"/>
        <v>1</v>
      </c>
      <c r="K98" s="13">
        <f>VLOOKUP(I98&amp;J98,CETES!F:G,2,)</f>
        <v>6.4416666666666676E-3</v>
      </c>
      <c r="L98" s="12">
        <f t="shared" si="26"/>
        <v>6.2034859457425373E-2</v>
      </c>
      <c r="M98" s="38">
        <v>18907.099609000001</v>
      </c>
      <c r="N98">
        <f t="shared" si="19"/>
        <v>100</v>
      </c>
      <c r="O98" s="12">
        <f t="shared" si="20"/>
        <v>6.2034859457425373E-2</v>
      </c>
      <c r="P98" s="12">
        <f t="shared" si="21"/>
        <v>6.6833333333333744E-3</v>
      </c>
      <c r="Q98" s="17">
        <v>95</v>
      </c>
      <c r="R98" s="12">
        <f t="shared" si="29"/>
        <v>9.5899763874109478E-2</v>
      </c>
      <c r="S98" s="12">
        <f t="shared" si="30"/>
        <v>0.44360740682668731</v>
      </c>
      <c r="T98" s="14">
        <f t="shared" si="31"/>
        <v>-0.34770764295257783</v>
      </c>
      <c r="U98">
        <f t="shared" si="28"/>
        <v>0</v>
      </c>
      <c r="V98">
        <f t="shared" si="32"/>
        <v>0</v>
      </c>
      <c r="W98">
        <f t="shared" si="33"/>
        <v>0</v>
      </c>
    </row>
    <row r="99" spans="1:23" x14ac:dyDescent="0.2">
      <c r="A99" s="2" t="s">
        <v>98</v>
      </c>
      <c r="B99" s="3">
        <v>100.66549999999999</v>
      </c>
      <c r="C99" s="3">
        <v>100.524</v>
      </c>
      <c r="D99" s="39">
        <f t="shared" si="27"/>
        <v>409.38242907591319</v>
      </c>
      <c r="E99">
        <f t="shared" si="22"/>
        <v>1</v>
      </c>
      <c r="F99" s="40">
        <f t="shared" si="23"/>
        <v>600.55755282942164</v>
      </c>
      <c r="G99">
        <f t="shared" si="24"/>
        <v>50</v>
      </c>
      <c r="H99">
        <f t="shared" si="25"/>
        <v>50</v>
      </c>
      <c r="I99" t="str">
        <f t="shared" si="18"/>
        <v>2006</v>
      </c>
      <c r="J99">
        <f t="shared" si="17"/>
        <v>2</v>
      </c>
      <c r="K99" s="13">
        <f>VLOOKUP(I99&amp;J99,CETES!F:G,2,)</f>
        <v>6.2333333333333338E-3</v>
      </c>
      <c r="L99" s="12">
        <f t="shared" si="26"/>
        <v>-1.0619254150669777E-2</v>
      </c>
      <c r="M99" s="38">
        <v>18706.320313</v>
      </c>
      <c r="N99">
        <f t="shared" si="19"/>
        <v>100</v>
      </c>
      <c r="O99" s="12">
        <f t="shared" si="20"/>
        <v>-1.0619254150669777E-2</v>
      </c>
      <c r="P99" s="12">
        <f t="shared" si="21"/>
        <v>2.1764364623324539E-3</v>
      </c>
      <c r="Q99" s="17">
        <v>96</v>
      </c>
      <c r="R99" s="12">
        <f t="shared" si="29"/>
        <v>6.626826545335085E-2</v>
      </c>
      <c r="S99" s="12">
        <f t="shared" si="30"/>
        <v>0.35656656358596361</v>
      </c>
      <c r="T99" s="14">
        <f t="shared" si="31"/>
        <v>-0.29029829813261276</v>
      </c>
      <c r="U99">
        <f t="shared" si="28"/>
        <v>0</v>
      </c>
      <c r="V99">
        <f t="shared" si="32"/>
        <v>0</v>
      </c>
      <c r="W99">
        <f t="shared" si="33"/>
        <v>0</v>
      </c>
    </row>
    <row r="100" spans="1:23" x14ac:dyDescent="0.2">
      <c r="A100" s="2" t="s">
        <v>99</v>
      </c>
      <c r="B100" s="4">
        <v>100.74</v>
      </c>
      <c r="C100" s="4">
        <v>100.60890000000001</v>
      </c>
      <c r="D100" s="39">
        <f t="shared" si="27"/>
        <v>421.77597217009787</v>
      </c>
      <c r="E100">
        <f t="shared" si="22"/>
        <v>1</v>
      </c>
      <c r="F100" s="40">
        <f t="shared" si="23"/>
        <v>611.51985645026946</v>
      </c>
      <c r="G100">
        <f t="shared" si="24"/>
        <v>75</v>
      </c>
      <c r="H100">
        <f t="shared" si="25"/>
        <v>25</v>
      </c>
      <c r="I100" t="str">
        <f t="shared" si="18"/>
        <v>2006</v>
      </c>
      <c r="J100">
        <f t="shared" si="17"/>
        <v>3</v>
      </c>
      <c r="K100" s="13">
        <f>VLOOKUP(I100&amp;J100,CETES!F:G,2,)</f>
        <v>6.0583333333333331E-3</v>
      </c>
      <c r="L100" s="12">
        <f t="shared" si="26"/>
        <v>3.0273754352770466E-2</v>
      </c>
      <c r="M100" s="38">
        <v>19272.630859000001</v>
      </c>
      <c r="N100">
        <f t="shared" si="19"/>
        <v>100</v>
      </c>
      <c r="O100" s="12">
        <f t="shared" si="20"/>
        <v>3.0273754352770466E-2</v>
      </c>
      <c r="P100" s="12">
        <f t="shared" si="21"/>
        <v>1.8253543843052E-2</v>
      </c>
      <c r="Q100" s="17">
        <v>97</v>
      </c>
      <c r="R100" s="12">
        <f t="shared" si="29"/>
        <v>0.10159632209183389</v>
      </c>
      <c r="S100" s="12">
        <f t="shared" si="30"/>
        <v>0.52029520344599911</v>
      </c>
      <c r="T100" s="14">
        <f t="shared" si="31"/>
        <v>-0.41869888135416522</v>
      </c>
      <c r="U100">
        <f t="shared" si="28"/>
        <v>0</v>
      </c>
      <c r="V100">
        <f t="shared" si="32"/>
        <v>0</v>
      </c>
      <c r="W100">
        <f t="shared" si="33"/>
        <v>0</v>
      </c>
    </row>
    <row r="101" spans="1:23" x14ac:dyDescent="0.2">
      <c r="A101" s="2" t="s">
        <v>100</v>
      </c>
      <c r="B101" s="3">
        <v>100.8981</v>
      </c>
      <c r="C101" s="3">
        <v>100.6575</v>
      </c>
      <c r="D101" s="39">
        <f t="shared" si="27"/>
        <v>451.83590615396298</v>
      </c>
      <c r="E101">
        <f t="shared" si="22"/>
        <v>1</v>
      </c>
      <c r="F101" s="40">
        <f t="shared" si="23"/>
        <v>645.13327635009023</v>
      </c>
      <c r="G101">
        <f t="shared" si="24"/>
        <v>100</v>
      </c>
      <c r="H101">
        <f t="shared" si="25"/>
        <v>0</v>
      </c>
      <c r="I101" t="str">
        <f t="shared" si="18"/>
        <v>2006</v>
      </c>
      <c r="J101">
        <f t="shared" si="17"/>
        <v>4</v>
      </c>
      <c r="K101" s="13">
        <f>VLOOKUP(I101&amp;J101,CETES!F:G,2,)</f>
        <v>5.8583333333333334E-3</v>
      </c>
      <c r="L101" s="12">
        <f t="shared" si="26"/>
        <v>7.1269906223444757E-2</v>
      </c>
      <c r="M101" s="38">
        <v>20646.189452999999</v>
      </c>
      <c r="N101">
        <f t="shared" si="19"/>
        <v>100</v>
      </c>
      <c r="O101" s="12">
        <f t="shared" si="20"/>
        <v>7.1269906223444757E-2</v>
      </c>
      <c r="P101" s="12">
        <f t="shared" si="21"/>
        <v>5.4967013000916776E-2</v>
      </c>
      <c r="Q101" s="17">
        <v>98</v>
      </c>
      <c r="R101" s="12">
        <f t="shared" si="29"/>
        <v>0.15295298142316804</v>
      </c>
      <c r="S101" s="12">
        <f t="shared" si="30"/>
        <v>0.67542041833610389</v>
      </c>
      <c r="T101" s="14">
        <f t="shared" si="31"/>
        <v>-0.52246743691293585</v>
      </c>
      <c r="U101">
        <f t="shared" si="28"/>
        <v>0</v>
      </c>
      <c r="V101">
        <f t="shared" si="32"/>
        <v>0</v>
      </c>
      <c r="W101">
        <f t="shared" si="33"/>
        <v>0</v>
      </c>
    </row>
    <row r="102" spans="1:23" x14ac:dyDescent="0.2">
      <c r="A102" s="2" t="s">
        <v>101</v>
      </c>
      <c r="B102" s="4">
        <v>101.1412</v>
      </c>
      <c r="C102" s="4">
        <v>100.7664</v>
      </c>
      <c r="D102" s="39">
        <f t="shared" si="27"/>
        <v>408.76089470358636</v>
      </c>
      <c r="E102">
        <f t="shared" si="22"/>
        <v>1</v>
      </c>
      <c r="F102" s="40">
        <f t="shared" si="23"/>
        <v>583.6305872381497</v>
      </c>
      <c r="G102">
        <f t="shared" si="24"/>
        <v>100</v>
      </c>
      <c r="H102">
        <f t="shared" si="25"/>
        <v>0</v>
      </c>
      <c r="I102" t="str">
        <f t="shared" si="18"/>
        <v>2006</v>
      </c>
      <c r="J102">
        <f t="shared" si="17"/>
        <v>5</v>
      </c>
      <c r="K102" s="13">
        <f>VLOOKUP(I102&amp;J102,CETES!F:G,2,)</f>
        <v>5.841666666666666E-3</v>
      </c>
      <c r="L102" s="12">
        <f t="shared" si="26"/>
        <v>-9.5333307653727717E-2</v>
      </c>
      <c r="M102" s="38">
        <v>18677.919922000001</v>
      </c>
      <c r="N102">
        <f t="shared" si="19"/>
        <v>100</v>
      </c>
      <c r="O102" s="12">
        <f t="shared" si="20"/>
        <v>-9.5333307653727717E-2</v>
      </c>
      <c r="P102" s="12">
        <f t="shared" si="21"/>
        <v>-9.5333307653727717E-2</v>
      </c>
      <c r="Q102" s="17">
        <v>99</v>
      </c>
      <c r="R102" s="12">
        <f t="shared" si="29"/>
        <v>3.4751525005451755E-2</v>
      </c>
      <c r="S102" s="12">
        <f t="shared" si="30"/>
        <v>0.4407095458505772</v>
      </c>
      <c r="T102" s="14">
        <f t="shared" si="31"/>
        <v>-0.40595802084512544</v>
      </c>
      <c r="U102">
        <f t="shared" si="28"/>
        <v>0</v>
      </c>
      <c r="V102">
        <f t="shared" si="32"/>
        <v>0</v>
      </c>
      <c r="W102">
        <f t="shared" si="33"/>
        <v>0</v>
      </c>
    </row>
    <row r="103" spans="1:23" x14ac:dyDescent="0.2">
      <c r="A103" s="2" t="s">
        <v>102</v>
      </c>
      <c r="B103" s="3">
        <v>101.3575</v>
      </c>
      <c r="C103" s="3">
        <v>100.70569999999999</v>
      </c>
      <c r="D103" s="39">
        <f t="shared" si="27"/>
        <v>419.03029572043789</v>
      </c>
      <c r="E103">
        <f t="shared" si="22"/>
        <v>1</v>
      </c>
      <c r="F103" s="40">
        <f t="shared" si="23"/>
        <v>598.29328277411912</v>
      </c>
      <c r="G103">
        <f t="shared" si="24"/>
        <v>100</v>
      </c>
      <c r="H103">
        <f t="shared" si="25"/>
        <v>0</v>
      </c>
      <c r="I103" t="str">
        <f t="shared" si="18"/>
        <v>2006</v>
      </c>
      <c r="J103">
        <f t="shared" si="17"/>
        <v>6</v>
      </c>
      <c r="K103" s="13">
        <f>VLOOKUP(I103&amp;J103,CETES!F:G,2,)</f>
        <v>5.8500000000000002E-3</v>
      </c>
      <c r="L103" s="12">
        <f t="shared" si="26"/>
        <v>2.5123247233076018E-2</v>
      </c>
      <c r="M103" s="38">
        <v>19147.169922000001</v>
      </c>
      <c r="N103">
        <f t="shared" si="19"/>
        <v>100</v>
      </c>
      <c r="O103" s="12">
        <f t="shared" si="20"/>
        <v>2.5123247233076018E-2</v>
      </c>
      <c r="P103" s="12">
        <f t="shared" si="21"/>
        <v>2.5123247233076018E-2</v>
      </c>
      <c r="Q103" s="17">
        <v>100</v>
      </c>
      <c r="R103" s="12">
        <f t="shared" si="29"/>
        <v>5.2250917236283279E-2</v>
      </c>
      <c r="S103" s="12">
        <f t="shared" si="30"/>
        <v>0.41976757513925866</v>
      </c>
      <c r="T103" s="14">
        <f t="shared" si="31"/>
        <v>-0.36751665790297539</v>
      </c>
      <c r="U103">
        <f t="shared" si="28"/>
        <v>0</v>
      </c>
      <c r="V103">
        <f t="shared" si="32"/>
        <v>0</v>
      </c>
      <c r="W103">
        <f t="shared" si="33"/>
        <v>0</v>
      </c>
    </row>
    <row r="104" spans="1:23" x14ac:dyDescent="0.2">
      <c r="A104" s="2" t="s">
        <v>103</v>
      </c>
      <c r="B104" s="4">
        <v>101.4285</v>
      </c>
      <c r="C104" s="4">
        <v>100.5658</v>
      </c>
      <c r="D104" s="39">
        <f t="shared" si="27"/>
        <v>439.79362977628909</v>
      </c>
      <c r="E104">
        <f t="shared" si="22"/>
        <v>1</v>
      </c>
      <c r="F104" s="40">
        <f t="shared" si="23"/>
        <v>627.93926164601146</v>
      </c>
      <c r="G104">
        <f t="shared" si="24"/>
        <v>100</v>
      </c>
      <c r="H104">
        <f t="shared" si="25"/>
        <v>0</v>
      </c>
      <c r="I104" t="str">
        <f t="shared" si="18"/>
        <v>2006</v>
      </c>
      <c r="J104">
        <f t="shared" si="17"/>
        <v>7</v>
      </c>
      <c r="K104" s="13">
        <f>VLOOKUP(I104&amp;J104,CETES!F:G,2,)</f>
        <v>5.8500000000000002E-3</v>
      </c>
      <c r="L104" s="12">
        <f t="shared" si="26"/>
        <v>4.9550913783340755E-2</v>
      </c>
      <c r="M104" s="38">
        <v>20095.929688</v>
      </c>
      <c r="N104">
        <f t="shared" si="19"/>
        <v>100</v>
      </c>
      <c r="O104" s="12">
        <f t="shared" si="20"/>
        <v>4.9550913783340755E-2</v>
      </c>
      <c r="P104" s="12">
        <f t="shared" si="21"/>
        <v>4.9550913783340755E-2</v>
      </c>
      <c r="Q104" s="17">
        <v>101</v>
      </c>
      <c r="R104" s="12">
        <f t="shared" si="29"/>
        <v>9.5616846799910338E-2</v>
      </c>
      <c r="S104" s="12">
        <f t="shared" si="30"/>
        <v>0.39461510337093642</v>
      </c>
      <c r="T104" s="14">
        <f t="shared" si="31"/>
        <v>-0.29899825657102608</v>
      </c>
      <c r="U104">
        <f t="shared" si="28"/>
        <v>0</v>
      </c>
      <c r="V104">
        <f t="shared" si="32"/>
        <v>0</v>
      </c>
      <c r="W104">
        <f t="shared" si="33"/>
        <v>0</v>
      </c>
    </row>
    <row r="105" spans="1:23" x14ac:dyDescent="0.2">
      <c r="A105" s="2" t="s">
        <v>104</v>
      </c>
      <c r="B105" s="3">
        <v>101.3404</v>
      </c>
      <c r="C105" s="3">
        <v>100.48869999999999</v>
      </c>
      <c r="D105" s="39">
        <f t="shared" si="27"/>
        <v>460.6589499813054</v>
      </c>
      <c r="E105">
        <f t="shared" si="22"/>
        <v>1</v>
      </c>
      <c r="F105" s="40">
        <f t="shared" si="23"/>
        <v>657.73085678623715</v>
      </c>
      <c r="G105">
        <f t="shared" si="24"/>
        <v>100</v>
      </c>
      <c r="H105">
        <f t="shared" si="25"/>
        <v>0</v>
      </c>
      <c r="I105" t="str">
        <f t="shared" si="18"/>
        <v>2006</v>
      </c>
      <c r="J105">
        <f t="shared" si="17"/>
        <v>8</v>
      </c>
      <c r="K105" s="13">
        <f>VLOOKUP(I105&amp;J105,CETES!F:G,2,)</f>
        <v>5.8500000000000002E-3</v>
      </c>
      <c r="L105" s="12">
        <f t="shared" si="26"/>
        <v>4.7443434357223202E-2</v>
      </c>
      <c r="M105" s="38">
        <v>21049.349609000001</v>
      </c>
      <c r="N105">
        <f t="shared" si="19"/>
        <v>100</v>
      </c>
      <c r="O105" s="12">
        <f t="shared" si="20"/>
        <v>4.7443434357223202E-2</v>
      </c>
      <c r="P105" s="12">
        <f t="shared" si="21"/>
        <v>4.7443434357223202E-2</v>
      </c>
      <c r="Q105" s="17">
        <v>102</v>
      </c>
      <c r="R105" s="12">
        <f t="shared" si="29"/>
        <v>0.13846052702237488</v>
      </c>
      <c r="S105" s="12">
        <f t="shared" si="30"/>
        <v>0.47785355482325054</v>
      </c>
      <c r="T105" s="14">
        <f t="shared" si="31"/>
        <v>-0.33939302780087566</v>
      </c>
      <c r="U105">
        <f t="shared" si="28"/>
        <v>0</v>
      </c>
      <c r="V105">
        <f t="shared" si="32"/>
        <v>0</v>
      </c>
      <c r="W105">
        <f t="shared" si="33"/>
        <v>0</v>
      </c>
    </row>
    <row r="106" spans="1:23" x14ac:dyDescent="0.2">
      <c r="A106" s="2" t="s">
        <v>105</v>
      </c>
      <c r="B106" s="4">
        <v>101.1832</v>
      </c>
      <c r="C106" s="4">
        <v>100.66500000000001</v>
      </c>
      <c r="D106" s="39">
        <f t="shared" si="27"/>
        <v>480.08731661674551</v>
      </c>
      <c r="E106">
        <f t="shared" si="22"/>
        <v>1</v>
      </c>
      <c r="F106" s="40">
        <f t="shared" si="23"/>
        <v>685.47076335617078</v>
      </c>
      <c r="G106">
        <f t="shared" si="24"/>
        <v>100</v>
      </c>
      <c r="H106">
        <f t="shared" si="25"/>
        <v>0</v>
      </c>
      <c r="I106" t="str">
        <f t="shared" si="18"/>
        <v>2006</v>
      </c>
      <c r="J106">
        <f t="shared" si="17"/>
        <v>9</v>
      </c>
      <c r="K106" s="13">
        <f>VLOOKUP(I106&amp;J106,CETES!F:G,2,)</f>
        <v>5.8749999999999991E-3</v>
      </c>
      <c r="L106" s="12">
        <f t="shared" si="26"/>
        <v>4.2175163721943409E-2</v>
      </c>
      <c r="M106" s="38">
        <v>21937.109375</v>
      </c>
      <c r="N106">
        <f t="shared" si="19"/>
        <v>100</v>
      </c>
      <c r="O106" s="12">
        <f t="shared" si="20"/>
        <v>4.2175163721943409E-2</v>
      </c>
      <c r="P106" s="12">
        <f t="shared" si="21"/>
        <v>4.2175163721943409E-2</v>
      </c>
      <c r="Q106" s="17">
        <v>103</v>
      </c>
      <c r="R106" s="12">
        <f t="shared" si="29"/>
        <v>0.17708800926661228</v>
      </c>
      <c r="S106" s="12">
        <f t="shared" si="30"/>
        <v>0.36085610424099812</v>
      </c>
      <c r="T106" s="14">
        <f t="shared" si="31"/>
        <v>-0.18376809497438584</v>
      </c>
      <c r="U106">
        <f t="shared" si="28"/>
        <v>0</v>
      </c>
      <c r="V106">
        <f t="shared" si="32"/>
        <v>0</v>
      </c>
      <c r="W106">
        <f t="shared" si="33"/>
        <v>0</v>
      </c>
    </row>
    <row r="107" spans="1:23" x14ac:dyDescent="0.2">
      <c r="A107" s="2" t="s">
        <v>106</v>
      </c>
      <c r="B107" s="3">
        <v>101.02419999999999</v>
      </c>
      <c r="C107" s="3">
        <v>100.7954</v>
      </c>
      <c r="D107" s="39">
        <f t="shared" si="27"/>
        <v>504.37584175796212</v>
      </c>
      <c r="E107">
        <f t="shared" si="22"/>
        <v>1</v>
      </c>
      <c r="F107" s="40">
        <f t="shared" si="23"/>
        <v>720.15002542598347</v>
      </c>
      <c r="G107">
        <f t="shared" si="24"/>
        <v>100</v>
      </c>
      <c r="H107">
        <f t="shared" si="25"/>
        <v>0</v>
      </c>
      <c r="I107" t="str">
        <f t="shared" si="18"/>
        <v>2006</v>
      </c>
      <c r="J107">
        <f t="shared" si="17"/>
        <v>10</v>
      </c>
      <c r="K107" s="13">
        <f>VLOOKUP(I107&amp;J107,CETES!F:G,2,)</f>
        <v>5.8666666666666667E-3</v>
      </c>
      <c r="L107" s="12">
        <f t="shared" si="26"/>
        <v>5.0591890892643931E-2</v>
      </c>
      <c r="M107" s="38">
        <v>23046.949218999998</v>
      </c>
      <c r="N107">
        <f t="shared" si="19"/>
        <v>100</v>
      </c>
      <c r="O107" s="12">
        <f t="shared" si="20"/>
        <v>5.0591890892643931E-2</v>
      </c>
      <c r="P107" s="12">
        <f t="shared" si="21"/>
        <v>5.0591890892643931E-2</v>
      </c>
      <c r="Q107" s="17">
        <v>104</v>
      </c>
      <c r="R107" s="12">
        <f t="shared" si="29"/>
        <v>0.2274130625489752</v>
      </c>
      <c r="S107" s="12">
        <f t="shared" si="30"/>
        <v>0.46239488450225985</v>
      </c>
      <c r="T107" s="14">
        <f t="shared" si="31"/>
        <v>-0.23498182195328465</v>
      </c>
      <c r="U107">
        <f t="shared" si="28"/>
        <v>0</v>
      </c>
      <c r="V107">
        <f t="shared" si="32"/>
        <v>0</v>
      </c>
      <c r="W107">
        <f t="shared" si="33"/>
        <v>0</v>
      </c>
    </row>
    <row r="108" spans="1:23" x14ac:dyDescent="0.2">
      <c r="A108" s="2" t="s">
        <v>107</v>
      </c>
      <c r="B108" s="4">
        <v>100.8228</v>
      </c>
      <c r="C108" s="4">
        <v>100.8819</v>
      </c>
      <c r="D108" s="39">
        <f t="shared" si="27"/>
        <v>546.28638992779486</v>
      </c>
      <c r="E108">
        <f t="shared" si="22"/>
        <v>-1</v>
      </c>
      <c r="F108" s="40">
        <f t="shared" si="23"/>
        <v>779.99008879009182</v>
      </c>
      <c r="G108">
        <f t="shared" si="24"/>
        <v>75</v>
      </c>
      <c r="H108">
        <f t="shared" si="25"/>
        <v>25</v>
      </c>
      <c r="I108" t="str">
        <f t="shared" si="18"/>
        <v>2006</v>
      </c>
      <c r="J108">
        <f t="shared" si="17"/>
        <v>11</v>
      </c>
      <c r="K108" s="13">
        <f>VLOOKUP(I108&amp;J108,CETES!F:G,2,)</f>
        <v>5.8749999999999991E-3</v>
      </c>
      <c r="L108" s="12">
        <f t="shared" si="26"/>
        <v>8.3093884956418229E-2</v>
      </c>
      <c r="M108" s="38">
        <v>24962.009765999999</v>
      </c>
      <c r="N108">
        <f t="shared" si="19"/>
        <v>100</v>
      </c>
      <c r="O108" s="12">
        <f t="shared" si="20"/>
        <v>8.3093884956418229E-2</v>
      </c>
      <c r="P108" s="12">
        <f t="shared" si="21"/>
        <v>8.3093884956418229E-2</v>
      </c>
      <c r="Q108" s="17">
        <v>105</v>
      </c>
      <c r="R108" s="12">
        <f t="shared" si="29"/>
        <v>0.31970375972842069</v>
      </c>
      <c r="S108" s="12">
        <f t="shared" si="30"/>
        <v>0.4831006891378482</v>
      </c>
      <c r="T108" s="14">
        <f t="shared" si="31"/>
        <v>-0.16339692940942752</v>
      </c>
      <c r="U108">
        <f t="shared" si="28"/>
        <v>0</v>
      </c>
      <c r="V108">
        <f t="shared" si="32"/>
        <v>0</v>
      </c>
      <c r="W108">
        <f t="shared" si="33"/>
        <v>0</v>
      </c>
    </row>
    <row r="109" spans="1:23" x14ac:dyDescent="0.2">
      <c r="A109" s="2" t="s">
        <v>108</v>
      </c>
      <c r="B109" s="3">
        <v>100.6015</v>
      </c>
      <c r="C109" s="3">
        <v>101.0378</v>
      </c>
      <c r="D109" s="39">
        <f t="shared" si="27"/>
        <v>578.81386790908186</v>
      </c>
      <c r="E109">
        <f t="shared" si="22"/>
        <v>-1</v>
      </c>
      <c r="F109" s="40">
        <f t="shared" si="23"/>
        <v>815.96785536922118</v>
      </c>
      <c r="G109">
        <f t="shared" si="24"/>
        <v>50</v>
      </c>
      <c r="H109">
        <f t="shared" si="25"/>
        <v>50</v>
      </c>
      <c r="I109" t="str">
        <f t="shared" si="18"/>
        <v>2006</v>
      </c>
      <c r="J109">
        <f t="shared" si="17"/>
        <v>12</v>
      </c>
      <c r="K109" s="13">
        <f>VLOOKUP(I109&amp;J109,CETES!F:G,2,)</f>
        <v>5.8500000000000002E-3</v>
      </c>
      <c r="L109" s="12">
        <f t="shared" si="26"/>
        <v>5.9542903833987637E-2</v>
      </c>
      <c r="M109" s="38">
        <v>26448.320313</v>
      </c>
      <c r="N109">
        <f t="shared" si="19"/>
        <v>100</v>
      </c>
      <c r="O109" s="12">
        <f t="shared" si="20"/>
        <v>5.9542903833987637E-2</v>
      </c>
      <c r="P109" s="12">
        <f t="shared" si="21"/>
        <v>4.6125927875490635E-2</v>
      </c>
      <c r="Q109" s="17">
        <v>106</v>
      </c>
      <c r="R109" s="12">
        <f t="shared" si="29"/>
        <v>0.37074125168582195</v>
      </c>
      <c r="S109" s="12">
        <f t="shared" si="30"/>
        <v>0.48563442978484206</v>
      </c>
      <c r="T109" s="14">
        <f t="shared" si="31"/>
        <v>-0.11489317809902011</v>
      </c>
      <c r="U109">
        <f t="shared" si="28"/>
        <v>0</v>
      </c>
      <c r="V109">
        <f t="shared" si="32"/>
        <v>0</v>
      </c>
      <c r="W109">
        <f t="shared" si="33"/>
        <v>0</v>
      </c>
    </row>
    <row r="110" spans="1:23" x14ac:dyDescent="0.2">
      <c r="A110" s="2" t="s">
        <v>109</v>
      </c>
      <c r="B110" s="4">
        <v>100.3236</v>
      </c>
      <c r="C110" s="4">
        <v>101.13339999999999</v>
      </c>
      <c r="D110" s="39">
        <f t="shared" si="27"/>
        <v>603.17527082574873</v>
      </c>
      <c r="E110">
        <f t="shared" si="22"/>
        <v>-1</v>
      </c>
      <c r="F110" s="40">
        <f t="shared" si="23"/>
        <v>835.52598967036806</v>
      </c>
      <c r="G110">
        <f t="shared" si="24"/>
        <v>25</v>
      </c>
      <c r="H110">
        <f t="shared" si="25"/>
        <v>75</v>
      </c>
      <c r="I110" t="str">
        <f t="shared" si="18"/>
        <v>2007</v>
      </c>
      <c r="J110">
        <f t="shared" si="17"/>
        <v>1</v>
      </c>
      <c r="K110" s="13">
        <f>VLOOKUP(I110&amp;J110,CETES!F:G,2,)</f>
        <v>5.8833333333333333E-3</v>
      </c>
      <c r="L110" s="12">
        <f t="shared" si="26"/>
        <v>4.2088492116939769E-2</v>
      </c>
      <c r="M110" s="38">
        <v>27561.490234000001</v>
      </c>
      <c r="N110">
        <f t="shared" si="19"/>
        <v>100</v>
      </c>
      <c r="O110" s="12">
        <f t="shared" si="20"/>
        <v>4.2088492116939769E-2</v>
      </c>
      <c r="P110" s="12">
        <f t="shared" si="21"/>
        <v>2.3969246058469951E-2</v>
      </c>
      <c r="Q110" s="17">
        <v>107</v>
      </c>
      <c r="R110" s="12">
        <f t="shared" si="29"/>
        <v>0.39427845833344621</v>
      </c>
      <c r="S110" s="12">
        <f t="shared" si="30"/>
        <v>0.4577323229883663</v>
      </c>
      <c r="T110" s="14">
        <f t="shared" si="31"/>
        <v>-6.3453864654920089E-2</v>
      </c>
      <c r="U110">
        <f t="shared" si="28"/>
        <v>0</v>
      </c>
      <c r="V110">
        <f t="shared" si="32"/>
        <v>0</v>
      </c>
      <c r="W110">
        <f t="shared" si="33"/>
        <v>0</v>
      </c>
    </row>
    <row r="111" spans="1:23" x14ac:dyDescent="0.2">
      <c r="A111" s="2" t="s">
        <v>110</v>
      </c>
      <c r="B111" s="3">
        <v>99.986040000000003</v>
      </c>
      <c r="C111" s="3">
        <v>101.41240000000001</v>
      </c>
      <c r="D111" s="39">
        <f t="shared" si="27"/>
        <v>582.98572657955106</v>
      </c>
      <c r="E111">
        <f t="shared" si="22"/>
        <v>-1</v>
      </c>
      <c r="F111" s="40">
        <f t="shared" si="23"/>
        <v>832.22104529249157</v>
      </c>
      <c r="G111">
        <f t="shared" si="24"/>
        <v>0</v>
      </c>
      <c r="H111">
        <f t="shared" si="25"/>
        <v>100</v>
      </c>
      <c r="I111" t="str">
        <f t="shared" si="18"/>
        <v>2007</v>
      </c>
      <c r="J111">
        <f t="shared" si="17"/>
        <v>2</v>
      </c>
      <c r="K111" s="13">
        <f>VLOOKUP(I111&amp;J111,CETES!F:G,2,)</f>
        <v>5.8583333333333334E-3</v>
      </c>
      <c r="L111" s="12">
        <f t="shared" si="26"/>
        <v>-3.3472102094898704E-2</v>
      </c>
      <c r="M111" s="38">
        <v>26638.949218999998</v>
      </c>
      <c r="N111">
        <f t="shared" si="19"/>
        <v>100</v>
      </c>
      <c r="O111" s="12">
        <f t="shared" si="20"/>
        <v>-3.3472102094898704E-2</v>
      </c>
      <c r="P111" s="12">
        <f t="shared" si="21"/>
        <v>-3.95552552372469E-3</v>
      </c>
      <c r="Q111" s="17">
        <v>108</v>
      </c>
      <c r="R111" s="12">
        <f t="shared" si="29"/>
        <v>0.38574736321544534</v>
      </c>
      <c r="S111" s="12">
        <f t="shared" si="30"/>
        <v>0.42406142807718306</v>
      </c>
      <c r="T111" s="14">
        <f t="shared" si="31"/>
        <v>-3.8314064861737718E-2</v>
      </c>
      <c r="U111">
        <f t="shared" si="28"/>
        <v>0</v>
      </c>
      <c r="V111">
        <f t="shared" si="32"/>
        <v>0</v>
      </c>
      <c r="W111">
        <f t="shared" si="33"/>
        <v>0</v>
      </c>
    </row>
    <row r="112" spans="1:23" x14ac:dyDescent="0.2">
      <c r="A112" s="2" t="s">
        <v>111</v>
      </c>
      <c r="B112" s="4">
        <v>99.62021</v>
      </c>
      <c r="C112" s="4">
        <v>101.56610000000001</v>
      </c>
      <c r="D112" s="39">
        <f t="shared" si="27"/>
        <v>629.13489888283357</v>
      </c>
      <c r="E112">
        <f t="shared" si="22"/>
        <v>-1</v>
      </c>
      <c r="F112" s="40">
        <f t="shared" si="23"/>
        <v>837.09647358283007</v>
      </c>
      <c r="G112">
        <f t="shared" si="24"/>
        <v>0</v>
      </c>
      <c r="H112">
        <f t="shared" si="25"/>
        <v>100</v>
      </c>
      <c r="I112" t="str">
        <f t="shared" si="18"/>
        <v>2007</v>
      </c>
      <c r="J112">
        <f t="shared" si="17"/>
        <v>3</v>
      </c>
      <c r="K112" s="13">
        <f>VLOOKUP(I112&amp;J112,CETES!F:G,2,)</f>
        <v>5.8583333333333334E-3</v>
      </c>
      <c r="L112" s="12">
        <f t="shared" si="26"/>
        <v>7.9160038057956239E-2</v>
      </c>
      <c r="M112" s="38">
        <v>28747.689452999999</v>
      </c>
      <c r="N112">
        <f t="shared" si="19"/>
        <v>100</v>
      </c>
      <c r="O112" s="12">
        <f t="shared" si="20"/>
        <v>7.9160038057956239E-2</v>
      </c>
      <c r="P112" s="12">
        <f t="shared" si="21"/>
        <v>5.8583333333332988E-3</v>
      </c>
      <c r="Q112" s="17">
        <v>109</v>
      </c>
      <c r="R112" s="12">
        <f t="shared" si="29"/>
        <v>0.36887864678995119</v>
      </c>
      <c r="S112" s="12">
        <f t="shared" si="30"/>
        <v>0.49163285818735547</v>
      </c>
      <c r="T112" s="14">
        <f t="shared" si="31"/>
        <v>-0.12275421139740428</v>
      </c>
      <c r="U112">
        <f t="shared" si="28"/>
        <v>0</v>
      </c>
      <c r="V112">
        <f t="shared" si="32"/>
        <v>0</v>
      </c>
      <c r="W112">
        <f t="shared" si="33"/>
        <v>0</v>
      </c>
    </row>
    <row r="113" spans="1:23" x14ac:dyDescent="0.2">
      <c r="A113" s="2" t="s">
        <v>112</v>
      </c>
      <c r="B113" s="3">
        <v>99.357089999999999</v>
      </c>
      <c r="C113" s="3">
        <v>101.544</v>
      </c>
      <c r="D113" s="39">
        <f t="shared" si="27"/>
        <v>634.58466231656155</v>
      </c>
      <c r="E113">
        <f t="shared" si="22"/>
        <v>-1</v>
      </c>
      <c r="F113" s="40">
        <f t="shared" si="23"/>
        <v>842.00046375723616</v>
      </c>
      <c r="G113">
        <f t="shared" si="24"/>
        <v>0</v>
      </c>
      <c r="H113">
        <f t="shared" si="25"/>
        <v>100</v>
      </c>
      <c r="I113" t="str">
        <f t="shared" si="18"/>
        <v>2007</v>
      </c>
      <c r="J113">
        <f t="shared" si="17"/>
        <v>4</v>
      </c>
      <c r="K113" s="13">
        <f>VLOOKUP(I113&amp;J113,CETES!F:G,2,)</f>
        <v>5.8333333333333336E-3</v>
      </c>
      <c r="L113" s="12">
        <f t="shared" si="26"/>
        <v>8.6623130323961739E-3</v>
      </c>
      <c r="M113" s="38">
        <v>28996.710938</v>
      </c>
      <c r="N113">
        <f t="shared" si="19"/>
        <v>100</v>
      </c>
      <c r="O113" s="12">
        <f t="shared" si="20"/>
        <v>8.6623130323961739E-3</v>
      </c>
      <c r="P113" s="12">
        <f t="shared" si="21"/>
        <v>5.8583333333332988E-3</v>
      </c>
      <c r="Q113" s="17">
        <v>110</v>
      </c>
      <c r="R113" s="12">
        <f t="shared" si="29"/>
        <v>0.30515739092074567</v>
      </c>
      <c r="S113" s="12">
        <f t="shared" si="30"/>
        <v>0.40445824175010769</v>
      </c>
      <c r="T113" s="14">
        <f t="shared" si="31"/>
        <v>-9.930085082936202E-2</v>
      </c>
      <c r="U113">
        <f t="shared" si="28"/>
        <v>0</v>
      </c>
      <c r="V113">
        <f t="shared" si="32"/>
        <v>0</v>
      </c>
      <c r="W113">
        <f t="shared" si="33"/>
        <v>0</v>
      </c>
    </row>
    <row r="114" spans="1:23" x14ac:dyDescent="0.2">
      <c r="A114" s="2" t="s">
        <v>113</v>
      </c>
      <c r="B114" s="4">
        <v>99.206779999999995</v>
      </c>
      <c r="C114" s="4">
        <v>101.3968</v>
      </c>
      <c r="D114" s="39">
        <f t="shared" si="27"/>
        <v>687.15721126218011</v>
      </c>
      <c r="E114">
        <f t="shared" si="22"/>
        <v>-1</v>
      </c>
      <c r="F114" s="40">
        <f t="shared" si="23"/>
        <v>846.9121331291534</v>
      </c>
      <c r="G114">
        <f t="shared" si="24"/>
        <v>0</v>
      </c>
      <c r="H114">
        <f t="shared" si="25"/>
        <v>100</v>
      </c>
      <c r="I114" t="str">
        <f t="shared" si="18"/>
        <v>2007</v>
      </c>
      <c r="J114">
        <f t="shared" si="17"/>
        <v>5</v>
      </c>
      <c r="K114" s="13">
        <f>VLOOKUP(I114&amp;J114,CETES!F:G,2,)</f>
        <v>6.0166666666666667E-3</v>
      </c>
      <c r="L114" s="12">
        <f t="shared" si="26"/>
        <v>8.284560290773757E-2</v>
      </c>
      <c r="M114" s="38">
        <v>31398.960938</v>
      </c>
      <c r="N114">
        <f t="shared" si="19"/>
        <v>100</v>
      </c>
      <c r="O114" s="12">
        <f t="shared" si="20"/>
        <v>8.284560290773757E-2</v>
      </c>
      <c r="P114" s="12">
        <f t="shared" si="21"/>
        <v>5.833333333333357E-3</v>
      </c>
      <c r="Q114" s="17">
        <v>111</v>
      </c>
      <c r="R114" s="12">
        <f t="shared" si="29"/>
        <v>0.45110991721133353</v>
      </c>
      <c r="S114" s="12">
        <f t="shared" si="30"/>
        <v>0.68107375281207694</v>
      </c>
      <c r="T114" s="14">
        <f t="shared" si="31"/>
        <v>-0.2299638356007434</v>
      </c>
      <c r="U114">
        <f t="shared" si="28"/>
        <v>0</v>
      </c>
      <c r="V114">
        <f t="shared" si="32"/>
        <v>0</v>
      </c>
      <c r="W114">
        <f t="shared" si="33"/>
        <v>0</v>
      </c>
    </row>
    <row r="115" spans="1:23" x14ac:dyDescent="0.2">
      <c r="A115" s="2" t="s">
        <v>114</v>
      </c>
      <c r="B115" s="3">
        <v>99.13288</v>
      </c>
      <c r="C115" s="3">
        <v>101.31699999999999</v>
      </c>
      <c r="D115" s="39">
        <f t="shared" si="27"/>
        <v>681.73176892145852</v>
      </c>
      <c r="E115">
        <f t="shared" si="22"/>
        <v>-1</v>
      </c>
      <c r="F115" s="40">
        <f t="shared" si="23"/>
        <v>852.00772113014716</v>
      </c>
      <c r="G115">
        <f t="shared" si="24"/>
        <v>0</v>
      </c>
      <c r="H115">
        <f t="shared" si="25"/>
        <v>100</v>
      </c>
      <c r="I115" t="str">
        <f t="shared" si="18"/>
        <v>2007</v>
      </c>
      <c r="J115">
        <f t="shared" si="17"/>
        <v>6</v>
      </c>
      <c r="K115" s="13">
        <f>VLOOKUP(I115&amp;J115,CETES!F:G,2,)</f>
        <v>5.9916666666666668E-3</v>
      </c>
      <c r="L115" s="12">
        <f t="shared" si="26"/>
        <v>-7.8954892007260247E-3</v>
      </c>
      <c r="M115" s="38">
        <v>31151.050781000002</v>
      </c>
      <c r="N115">
        <f t="shared" si="19"/>
        <v>100</v>
      </c>
      <c r="O115" s="12">
        <f t="shared" si="20"/>
        <v>-7.8954892007260247E-3</v>
      </c>
      <c r="P115" s="12">
        <f t="shared" si="21"/>
        <v>6.0166666666667812E-3</v>
      </c>
      <c r="Q115" s="17">
        <v>112</v>
      </c>
      <c r="R115" s="12">
        <f t="shared" si="29"/>
        <v>0.4240636585114661</v>
      </c>
      <c r="S115" s="12">
        <f t="shared" si="30"/>
        <v>0.62692715988317405</v>
      </c>
      <c r="T115" s="14">
        <f t="shared" si="31"/>
        <v>-0.20286350137170794</v>
      </c>
      <c r="U115">
        <f t="shared" si="28"/>
        <v>0</v>
      </c>
      <c r="V115">
        <f t="shared" si="32"/>
        <v>0</v>
      </c>
      <c r="W115">
        <f t="shared" si="33"/>
        <v>0</v>
      </c>
    </row>
    <row r="116" spans="1:23" x14ac:dyDescent="0.2">
      <c r="A116" s="2" t="s">
        <v>115</v>
      </c>
      <c r="B116" s="4">
        <v>99.270679999999999</v>
      </c>
      <c r="C116" s="4">
        <v>101.3342</v>
      </c>
      <c r="D116" s="39">
        <f t="shared" si="27"/>
        <v>670.97782670718834</v>
      </c>
      <c r="E116">
        <f t="shared" si="22"/>
        <v>-1</v>
      </c>
      <c r="F116" s="40">
        <f t="shared" si="23"/>
        <v>857.11266739258531</v>
      </c>
      <c r="G116">
        <f t="shared" si="24"/>
        <v>0</v>
      </c>
      <c r="H116">
        <f t="shared" si="25"/>
        <v>100</v>
      </c>
      <c r="I116" t="str">
        <f t="shared" si="18"/>
        <v>2007</v>
      </c>
      <c r="J116">
        <f t="shared" si="17"/>
        <v>7</v>
      </c>
      <c r="K116" s="13">
        <f>VLOOKUP(I116&amp;J116,CETES!F:G,2,)</f>
        <v>5.9916666666666668E-3</v>
      </c>
      <c r="L116" s="12">
        <f t="shared" si="26"/>
        <v>-1.5774447817333725E-2</v>
      </c>
      <c r="M116" s="38">
        <v>30659.660156000002</v>
      </c>
      <c r="N116">
        <f t="shared" si="19"/>
        <v>100</v>
      </c>
      <c r="O116" s="12">
        <f t="shared" si="20"/>
        <v>-1.5774447817333725E-2</v>
      </c>
      <c r="P116" s="12">
        <f t="shared" si="21"/>
        <v>5.9916666666666174E-3</v>
      </c>
      <c r="Q116" s="17">
        <v>113</v>
      </c>
      <c r="R116" s="12">
        <f t="shared" si="29"/>
        <v>0.3649611033172917</v>
      </c>
      <c r="S116" s="12">
        <f t="shared" si="30"/>
        <v>0.5256651785713593</v>
      </c>
      <c r="T116" s="14">
        <f t="shared" si="31"/>
        <v>-0.1607040752540676</v>
      </c>
      <c r="U116">
        <f t="shared" si="28"/>
        <v>0</v>
      </c>
      <c r="V116">
        <f t="shared" si="32"/>
        <v>0</v>
      </c>
      <c r="W116">
        <f t="shared" si="33"/>
        <v>0</v>
      </c>
    </row>
    <row r="117" spans="1:23" x14ac:dyDescent="0.2">
      <c r="A117" s="2" t="s">
        <v>116</v>
      </c>
      <c r="B117" s="3">
        <v>99.480260000000001</v>
      </c>
      <c r="C117" s="3">
        <v>101.3546</v>
      </c>
      <c r="D117" s="39">
        <f t="shared" si="27"/>
        <v>664.15415647286443</v>
      </c>
      <c r="E117">
        <f t="shared" si="22"/>
        <v>-1</v>
      </c>
      <c r="F117" s="40">
        <f t="shared" si="23"/>
        <v>862.24820079137919</v>
      </c>
      <c r="G117">
        <f t="shared" si="24"/>
        <v>0</v>
      </c>
      <c r="H117">
        <f t="shared" si="25"/>
        <v>100</v>
      </c>
      <c r="I117" t="str">
        <f t="shared" si="18"/>
        <v>2007</v>
      </c>
      <c r="J117">
        <f t="shared" si="17"/>
        <v>8</v>
      </c>
      <c r="K117" s="13">
        <f>VLOOKUP(I117&amp;J117,CETES!F:G,2,)</f>
        <v>6.025E-3</v>
      </c>
      <c r="L117" s="12">
        <f t="shared" si="26"/>
        <v>-1.0169740284579842E-2</v>
      </c>
      <c r="M117" s="38">
        <v>30347.859375</v>
      </c>
      <c r="N117">
        <f t="shared" si="19"/>
        <v>100</v>
      </c>
      <c r="O117" s="12">
        <f t="shared" si="20"/>
        <v>-1.0169740284579842E-2</v>
      </c>
      <c r="P117" s="12">
        <f t="shared" si="21"/>
        <v>5.9916666666666174E-3</v>
      </c>
      <c r="Q117" s="17">
        <v>114</v>
      </c>
      <c r="R117" s="12">
        <f t="shared" si="29"/>
        <v>0.3109438182730877</v>
      </c>
      <c r="S117" s="12">
        <f t="shared" si="30"/>
        <v>0.44174807957126916</v>
      </c>
      <c r="T117" s="14">
        <f t="shared" si="31"/>
        <v>-0.13080426129818146</v>
      </c>
      <c r="U117">
        <f t="shared" si="28"/>
        <v>0</v>
      </c>
      <c r="V117">
        <f t="shared" si="32"/>
        <v>0</v>
      </c>
      <c r="W117">
        <f t="shared" si="33"/>
        <v>0</v>
      </c>
    </row>
    <row r="118" spans="1:23" x14ac:dyDescent="0.2">
      <c r="A118" s="2" t="s">
        <v>117</v>
      </c>
      <c r="B118" s="4">
        <v>99.761799999999994</v>
      </c>
      <c r="C118" s="4">
        <v>101.28279999999999</v>
      </c>
      <c r="D118" s="39">
        <f t="shared" si="27"/>
        <v>663.02337512064821</v>
      </c>
      <c r="E118">
        <f t="shared" si="22"/>
        <v>-1</v>
      </c>
      <c r="F118" s="40">
        <f t="shared" si="23"/>
        <v>867.4432462011473</v>
      </c>
      <c r="G118">
        <f t="shared" si="24"/>
        <v>0</v>
      </c>
      <c r="H118">
        <f t="shared" si="25"/>
        <v>100</v>
      </c>
      <c r="I118" t="str">
        <f t="shared" si="18"/>
        <v>2007</v>
      </c>
      <c r="J118">
        <f t="shared" si="17"/>
        <v>9</v>
      </c>
      <c r="K118" s="13">
        <f>VLOOKUP(I118&amp;J118,CETES!F:G,2,)</f>
        <v>5.9916666666666668E-3</v>
      </c>
      <c r="L118" s="12">
        <f t="shared" si="26"/>
        <v>-1.7025886854664662E-3</v>
      </c>
      <c r="M118" s="38">
        <v>30296.189452999999</v>
      </c>
      <c r="N118">
        <f t="shared" si="19"/>
        <v>100</v>
      </c>
      <c r="O118" s="12">
        <f t="shared" si="20"/>
        <v>-1.7025886854664662E-3</v>
      </c>
      <c r="P118" s="12">
        <f t="shared" si="21"/>
        <v>6.0250000000001691E-3</v>
      </c>
      <c r="Q118" s="17">
        <v>115</v>
      </c>
      <c r="R118" s="12">
        <f t="shared" si="29"/>
        <v>0.26547081593095401</v>
      </c>
      <c r="S118" s="12">
        <f t="shared" si="30"/>
        <v>0.38104747234957848</v>
      </c>
      <c r="T118" s="14">
        <f t="shared" si="31"/>
        <v>-0.11557665641862447</v>
      </c>
      <c r="U118">
        <f t="shared" si="28"/>
        <v>0</v>
      </c>
      <c r="V118">
        <f t="shared" si="32"/>
        <v>0</v>
      </c>
      <c r="W118">
        <f t="shared" si="33"/>
        <v>0</v>
      </c>
    </row>
    <row r="119" spans="1:23" x14ac:dyDescent="0.2">
      <c r="A119" s="2" t="s">
        <v>118</v>
      </c>
      <c r="B119" s="3">
        <v>100.0249</v>
      </c>
      <c r="C119" s="3">
        <v>101.0633</v>
      </c>
      <c r="D119" s="39">
        <f t="shared" si="27"/>
        <v>688.46392516948924</v>
      </c>
      <c r="E119">
        <f t="shared" si="22"/>
        <v>-1</v>
      </c>
      <c r="F119" s="40">
        <f t="shared" si="23"/>
        <v>872.64067698463589</v>
      </c>
      <c r="G119">
        <f t="shared" si="24"/>
        <v>0</v>
      </c>
      <c r="H119">
        <f t="shared" si="25"/>
        <v>100</v>
      </c>
      <c r="I119" t="str">
        <f t="shared" si="18"/>
        <v>2007</v>
      </c>
      <c r="J119">
        <f t="shared" si="17"/>
        <v>10</v>
      </c>
      <c r="K119" s="13">
        <f>VLOOKUP(I119&amp;J119,CETES!F:G,2,)</f>
        <v>6.000000000000001E-3</v>
      </c>
      <c r="L119" s="12">
        <f t="shared" si="26"/>
        <v>3.8370517546552074E-2</v>
      </c>
      <c r="M119" s="38">
        <v>31458.669922000001</v>
      </c>
      <c r="N119">
        <f t="shared" si="19"/>
        <v>100</v>
      </c>
      <c r="O119" s="12">
        <f t="shared" si="20"/>
        <v>3.8370517546552074E-2</v>
      </c>
      <c r="P119" s="12">
        <f t="shared" si="21"/>
        <v>5.9916666666666174E-3</v>
      </c>
      <c r="Q119" s="17">
        <v>116</v>
      </c>
      <c r="R119" s="12">
        <f t="shared" si="29"/>
        <v>0.21174844987119323</v>
      </c>
      <c r="S119" s="12">
        <f t="shared" si="30"/>
        <v>0.36498196021820295</v>
      </c>
      <c r="T119" s="14">
        <f t="shared" si="31"/>
        <v>-0.15323351034700972</v>
      </c>
      <c r="U119">
        <f t="shared" si="28"/>
        <v>0</v>
      </c>
      <c r="V119">
        <f t="shared" si="32"/>
        <v>0</v>
      </c>
      <c r="W119">
        <f t="shared" si="33"/>
        <v>0</v>
      </c>
    </row>
    <row r="120" spans="1:23" x14ac:dyDescent="0.2">
      <c r="A120" s="2" t="s">
        <v>119</v>
      </c>
      <c r="B120" s="4">
        <v>100.09439999999999</v>
      </c>
      <c r="C120" s="4">
        <v>100.72929999999999</v>
      </c>
      <c r="D120" s="39">
        <f t="shared" si="27"/>
        <v>651.51924037048309</v>
      </c>
      <c r="E120">
        <f t="shared" si="22"/>
        <v>-1</v>
      </c>
      <c r="F120" s="40">
        <f t="shared" si="23"/>
        <v>877.87652104654376</v>
      </c>
      <c r="G120">
        <f t="shared" si="24"/>
        <v>0</v>
      </c>
      <c r="H120">
        <f t="shared" si="25"/>
        <v>100</v>
      </c>
      <c r="I120" t="str">
        <f t="shared" si="18"/>
        <v>2007</v>
      </c>
      <c r="J120">
        <f t="shared" si="17"/>
        <v>11</v>
      </c>
      <c r="K120" s="13">
        <f>VLOOKUP(I120&amp;J120,CETES!F:G,2,)</f>
        <v>6.2000000000000006E-3</v>
      </c>
      <c r="L120" s="12">
        <f t="shared" si="26"/>
        <v>-5.3662484624609652E-2</v>
      </c>
      <c r="M120" s="38">
        <v>29770.519531000002</v>
      </c>
      <c r="N120">
        <f t="shared" si="19"/>
        <v>100</v>
      </c>
      <c r="O120" s="12">
        <f t="shared" si="20"/>
        <v>-5.3662484624609652E-2</v>
      </c>
      <c r="P120" s="12">
        <f t="shared" si="21"/>
        <v>6.0000000000000053E-3</v>
      </c>
      <c r="Q120" s="17">
        <v>117</v>
      </c>
      <c r="R120" s="12">
        <f t="shared" si="29"/>
        <v>0.12549702062021306</v>
      </c>
      <c r="S120" s="12">
        <f t="shared" si="30"/>
        <v>0.19263311768868574</v>
      </c>
      <c r="T120" s="14">
        <f t="shared" si="31"/>
        <v>-6.7136097068472678E-2</v>
      </c>
      <c r="U120">
        <f t="shared" si="28"/>
        <v>0</v>
      </c>
      <c r="V120">
        <f t="shared" si="32"/>
        <v>0</v>
      </c>
      <c r="W120">
        <f t="shared" si="33"/>
        <v>0</v>
      </c>
    </row>
    <row r="121" spans="1:23" x14ac:dyDescent="0.2">
      <c r="A121" s="2" t="s">
        <v>120</v>
      </c>
      <c r="B121" s="3">
        <v>100.0925</v>
      </c>
      <c r="C121" s="3">
        <v>100.54859999999999</v>
      </c>
      <c r="D121" s="39">
        <f t="shared" si="27"/>
        <v>646.40501403853705</v>
      </c>
      <c r="E121">
        <f t="shared" si="22"/>
        <v>-1</v>
      </c>
      <c r="F121" s="40">
        <f t="shared" si="23"/>
        <v>883.31935547703233</v>
      </c>
      <c r="G121">
        <f t="shared" si="24"/>
        <v>0</v>
      </c>
      <c r="H121">
        <f t="shared" si="25"/>
        <v>100</v>
      </c>
      <c r="I121" t="str">
        <f t="shared" si="18"/>
        <v>2007</v>
      </c>
      <c r="J121">
        <f t="shared" si="17"/>
        <v>12</v>
      </c>
      <c r="K121" s="13">
        <f>VLOOKUP(I121&amp;J121,CETES!F:G,2,)</f>
        <v>6.2000000000000006E-3</v>
      </c>
      <c r="L121" s="12">
        <f t="shared" si="26"/>
        <v>-7.849693478028108E-3</v>
      </c>
      <c r="M121" s="38">
        <v>29536.830077999999</v>
      </c>
      <c r="N121">
        <f t="shared" si="19"/>
        <v>100</v>
      </c>
      <c r="O121" s="12">
        <f t="shared" si="20"/>
        <v>-7.849693478028108E-3</v>
      </c>
      <c r="P121" s="12">
        <f t="shared" si="21"/>
        <v>6.1999999999999833E-3</v>
      </c>
      <c r="Q121" s="17">
        <v>118</v>
      </c>
      <c r="R121" s="12">
        <f t="shared" si="29"/>
        <v>8.2541854638789491E-2</v>
      </c>
      <c r="S121" s="12">
        <f t="shared" si="30"/>
        <v>0.11677527073361715</v>
      </c>
      <c r="T121" s="14">
        <f t="shared" si="31"/>
        <v>-3.4233416094827662E-2</v>
      </c>
      <c r="U121">
        <f t="shared" si="28"/>
        <v>0</v>
      </c>
      <c r="V121">
        <f t="shared" si="32"/>
        <v>0</v>
      </c>
      <c r="W121">
        <f t="shared" si="33"/>
        <v>0</v>
      </c>
    </row>
    <row r="122" spans="1:23" x14ac:dyDescent="0.2">
      <c r="A122" s="2" t="s">
        <v>121</v>
      </c>
      <c r="B122" s="4">
        <v>100.1301</v>
      </c>
      <c r="C122" s="4">
        <v>100.38509999999999</v>
      </c>
      <c r="D122" s="39">
        <f t="shared" si="27"/>
        <v>630.14052703938626</v>
      </c>
      <c r="E122">
        <f t="shared" si="22"/>
        <v>-1</v>
      </c>
      <c r="F122" s="40">
        <f t="shared" si="23"/>
        <v>888.7959354809899</v>
      </c>
      <c r="G122">
        <f t="shared" si="24"/>
        <v>0</v>
      </c>
      <c r="H122">
        <f t="shared" si="25"/>
        <v>100</v>
      </c>
      <c r="I122" t="str">
        <f t="shared" si="18"/>
        <v>2008</v>
      </c>
      <c r="J122">
        <f t="shared" si="17"/>
        <v>1</v>
      </c>
      <c r="K122" s="13">
        <f>VLOOKUP(I122&amp;J122,CETES!F:G,2,)</f>
        <v>6.1916666666666656E-3</v>
      </c>
      <c r="L122" s="12">
        <f t="shared" si="26"/>
        <v>-2.5161449317255946E-2</v>
      </c>
      <c r="M122" s="38">
        <v>28793.640625</v>
      </c>
      <c r="N122">
        <f t="shared" si="19"/>
        <v>100</v>
      </c>
      <c r="O122" s="12">
        <f t="shared" si="20"/>
        <v>-2.5161449317255946E-2</v>
      </c>
      <c r="P122" s="12">
        <f t="shared" si="21"/>
        <v>6.1999999999999833E-3</v>
      </c>
      <c r="Q122" s="17">
        <v>119</v>
      </c>
      <c r="R122" s="12">
        <f t="shared" si="29"/>
        <v>6.3756180500905701E-2</v>
      </c>
      <c r="S122" s="12">
        <f t="shared" si="30"/>
        <v>4.4705506869872291E-2</v>
      </c>
      <c r="T122" s="14">
        <f t="shared" si="31"/>
        <v>1.905067363103341E-2</v>
      </c>
      <c r="U122">
        <f t="shared" si="28"/>
        <v>1</v>
      </c>
      <c r="V122">
        <f t="shared" si="32"/>
        <v>0</v>
      </c>
      <c r="W122">
        <f t="shared" si="33"/>
        <v>0</v>
      </c>
    </row>
    <row r="123" spans="1:23" x14ac:dyDescent="0.2">
      <c r="A123" s="2" t="s">
        <v>122</v>
      </c>
      <c r="B123" s="3">
        <v>100.27460000000001</v>
      </c>
      <c r="C123" s="3">
        <v>100.1788</v>
      </c>
      <c r="D123" s="39">
        <f t="shared" si="27"/>
        <v>632.87346590834682</v>
      </c>
      <c r="E123">
        <f t="shared" si="22"/>
        <v>1</v>
      </c>
      <c r="F123" s="40">
        <f t="shared" si="23"/>
        <v>894.29906364817634</v>
      </c>
      <c r="G123">
        <f t="shared" si="24"/>
        <v>25</v>
      </c>
      <c r="H123">
        <f t="shared" si="25"/>
        <v>75</v>
      </c>
      <c r="I123" t="str">
        <f t="shared" si="18"/>
        <v>2008</v>
      </c>
      <c r="J123">
        <f t="shared" si="17"/>
        <v>2</v>
      </c>
      <c r="K123" s="13">
        <f>VLOOKUP(I123&amp;J123,CETES!F:G,2,)</f>
        <v>6.1833333333333332E-3</v>
      </c>
      <c r="L123" s="12">
        <f t="shared" si="26"/>
        <v>4.3370307918471074E-3</v>
      </c>
      <c r="M123" s="38">
        <v>28918.519531000002</v>
      </c>
      <c r="N123">
        <f t="shared" si="19"/>
        <v>100</v>
      </c>
      <c r="O123" s="12">
        <f t="shared" si="20"/>
        <v>4.3370307918471074E-3</v>
      </c>
      <c r="P123" s="12">
        <f t="shared" si="21"/>
        <v>6.1916666666665954E-3</v>
      </c>
      <c r="Q123" s="17">
        <v>120</v>
      </c>
      <c r="R123" s="12">
        <f t="shared" si="29"/>
        <v>7.4593184955887404E-2</v>
      </c>
      <c r="S123" s="12">
        <f t="shared" si="30"/>
        <v>8.5572831467921606E-2</v>
      </c>
      <c r="T123" s="14">
        <f t="shared" si="31"/>
        <v>-1.0979646512034202E-2</v>
      </c>
      <c r="U123">
        <f t="shared" ref="U123:U186" si="34">IF(T123&gt;0,1,0)</f>
        <v>0</v>
      </c>
      <c r="V123">
        <f t="shared" si="32"/>
        <v>0</v>
      </c>
      <c r="W123">
        <f t="shared" si="33"/>
        <v>0</v>
      </c>
    </row>
    <row r="124" spans="1:23" x14ac:dyDescent="0.2">
      <c r="A124" s="2" t="s">
        <v>123</v>
      </c>
      <c r="B124" s="4">
        <v>100.4344</v>
      </c>
      <c r="C124" s="4">
        <v>100.12009999999999</v>
      </c>
      <c r="D124" s="39">
        <f t="shared" si="27"/>
        <v>676.52188245702825</v>
      </c>
      <c r="E124">
        <f t="shared" si="22"/>
        <v>1</v>
      </c>
      <c r="F124" s="40">
        <f t="shared" si="23"/>
        <v>913.86602109003763</v>
      </c>
      <c r="G124">
        <f t="shared" si="24"/>
        <v>50</v>
      </c>
      <c r="H124">
        <f t="shared" si="25"/>
        <v>50</v>
      </c>
      <c r="I124" t="str">
        <f t="shared" si="18"/>
        <v>2008</v>
      </c>
      <c r="J124">
        <f t="shared" si="17"/>
        <v>3</v>
      </c>
      <c r="K124" s="13">
        <f>VLOOKUP(I124&amp;J124,CETES!F:G,2,)</f>
        <v>6.1916666666666656E-3</v>
      </c>
      <c r="L124" s="12">
        <f t="shared" si="26"/>
        <v>6.8968631013837767E-2</v>
      </c>
      <c r="M124" s="38">
        <v>30912.990234000001</v>
      </c>
      <c r="N124">
        <f t="shared" si="19"/>
        <v>100</v>
      </c>
      <c r="O124" s="12">
        <f t="shared" si="20"/>
        <v>6.8968631013837767E-2</v>
      </c>
      <c r="P124" s="12">
        <f t="shared" si="21"/>
        <v>2.1879657753459458E-2</v>
      </c>
      <c r="Q124" s="17">
        <v>121</v>
      </c>
      <c r="R124" s="12">
        <f t="shared" si="29"/>
        <v>9.1709318973270282E-2</v>
      </c>
      <c r="S124" s="12">
        <f t="shared" si="30"/>
        <v>7.5320863074581634E-2</v>
      </c>
      <c r="T124" s="14">
        <f t="shared" si="31"/>
        <v>1.6388455898688647E-2</v>
      </c>
      <c r="U124">
        <f t="shared" si="34"/>
        <v>1</v>
      </c>
      <c r="V124">
        <f t="shared" si="32"/>
        <v>0</v>
      </c>
      <c r="W124">
        <f t="shared" si="33"/>
        <v>0</v>
      </c>
    </row>
    <row r="125" spans="1:23" x14ac:dyDescent="0.2">
      <c r="A125" s="2" t="s">
        <v>124</v>
      </c>
      <c r="B125" s="3">
        <v>100.3202</v>
      </c>
      <c r="C125" s="3">
        <v>100.1675</v>
      </c>
      <c r="D125" s="39">
        <f t="shared" si="27"/>
        <v>662.69993446504884</v>
      </c>
      <c r="E125">
        <f t="shared" si="22"/>
        <v>1</v>
      </c>
      <c r="F125" s="40">
        <f t="shared" si="23"/>
        <v>907.35964731841364</v>
      </c>
      <c r="G125">
        <f t="shared" si="24"/>
        <v>75</v>
      </c>
      <c r="H125">
        <f t="shared" si="25"/>
        <v>25</v>
      </c>
      <c r="I125" t="str">
        <f t="shared" si="18"/>
        <v>2008</v>
      </c>
      <c r="J125">
        <f t="shared" si="17"/>
        <v>4</v>
      </c>
      <c r="K125" s="13">
        <f>VLOOKUP(I125&amp;J125,CETES!F:G,2,)</f>
        <v>6.1916666666666656E-3</v>
      </c>
      <c r="L125" s="12">
        <f t="shared" si="26"/>
        <v>-2.0430895659694137E-2</v>
      </c>
      <c r="M125" s="38">
        <v>30281.410156000002</v>
      </c>
      <c r="N125">
        <f t="shared" si="19"/>
        <v>100</v>
      </c>
      <c r="O125" s="12">
        <f t="shared" si="20"/>
        <v>-2.0430895659694137E-2</v>
      </c>
      <c r="P125" s="12">
        <f t="shared" si="21"/>
        <v>-7.1196144965137709E-3</v>
      </c>
      <c r="Q125" s="17">
        <v>122</v>
      </c>
      <c r="R125" s="12">
        <f t="shared" si="29"/>
        <v>7.7623690691958735E-2</v>
      </c>
      <c r="S125" s="12">
        <f t="shared" si="30"/>
        <v>4.4304997927072653E-2</v>
      </c>
      <c r="T125" s="14">
        <f t="shared" si="31"/>
        <v>3.3318692764886082E-2</v>
      </c>
      <c r="U125">
        <f t="shared" si="34"/>
        <v>1</v>
      </c>
      <c r="V125">
        <f t="shared" si="32"/>
        <v>0</v>
      </c>
      <c r="W125">
        <f t="shared" si="33"/>
        <v>0</v>
      </c>
    </row>
    <row r="126" spans="1:23" x14ac:dyDescent="0.2">
      <c r="A126" s="2" t="s">
        <v>125</v>
      </c>
      <c r="B126" s="4">
        <v>99.941410000000005</v>
      </c>
      <c r="C126" s="4">
        <v>100.3837</v>
      </c>
      <c r="D126" s="39">
        <f t="shared" si="27"/>
        <v>699.77396132486729</v>
      </c>
      <c r="E126">
        <f t="shared" si="22"/>
        <v>-1</v>
      </c>
      <c r="F126" s="40">
        <f t="shared" si="23"/>
        <v>946.83510068048292</v>
      </c>
      <c r="G126">
        <f t="shared" si="24"/>
        <v>50</v>
      </c>
      <c r="H126">
        <f t="shared" si="25"/>
        <v>50</v>
      </c>
      <c r="I126" t="str">
        <f t="shared" si="18"/>
        <v>2008</v>
      </c>
      <c r="J126">
        <f t="shared" si="17"/>
        <v>5</v>
      </c>
      <c r="K126" s="13">
        <f>VLOOKUP(I126&amp;J126,CETES!F:G,2,)</f>
        <v>6.2000000000000006E-3</v>
      </c>
      <c r="L126" s="12">
        <f t="shared" si="26"/>
        <v>5.5943912065942403E-2</v>
      </c>
      <c r="M126" s="38">
        <v>31975.470702999999</v>
      </c>
      <c r="N126">
        <f t="shared" si="19"/>
        <v>100</v>
      </c>
      <c r="O126" s="12">
        <f t="shared" si="20"/>
        <v>5.5943912065942403E-2</v>
      </c>
      <c r="P126" s="12">
        <f t="shared" si="21"/>
        <v>4.3505850716123451E-2</v>
      </c>
      <c r="Q126" s="17">
        <v>123</v>
      </c>
      <c r="R126" s="12">
        <f t="shared" si="29"/>
        <v>0.11798504666846155</v>
      </c>
      <c r="S126" s="12">
        <f t="shared" si="30"/>
        <v>1.8360791178357205E-2</v>
      </c>
      <c r="T126" s="14">
        <f t="shared" si="31"/>
        <v>9.9624255490104341E-2</v>
      </c>
      <c r="U126">
        <f t="shared" si="34"/>
        <v>1</v>
      </c>
      <c r="V126">
        <f t="shared" si="32"/>
        <v>0</v>
      </c>
      <c r="W126">
        <f t="shared" si="33"/>
        <v>0</v>
      </c>
    </row>
    <row r="127" spans="1:23" x14ac:dyDescent="0.2">
      <c r="A127" s="2" t="s">
        <v>126</v>
      </c>
      <c r="B127" s="3">
        <v>99.405000000000001</v>
      </c>
      <c r="C127" s="3">
        <v>100.58159999999999</v>
      </c>
      <c r="D127" s="39">
        <f t="shared" si="27"/>
        <v>643.31183228532404</v>
      </c>
      <c r="E127">
        <f t="shared" si="22"/>
        <v>-1</v>
      </c>
      <c r="F127" s="40">
        <f t="shared" si="23"/>
        <v>911.57200791279831</v>
      </c>
      <c r="G127">
        <f t="shared" si="24"/>
        <v>25</v>
      </c>
      <c r="H127">
        <f t="shared" si="25"/>
        <v>75</v>
      </c>
      <c r="I127" t="str">
        <f t="shared" si="18"/>
        <v>2008</v>
      </c>
      <c r="J127">
        <f t="shared" si="17"/>
        <v>6</v>
      </c>
      <c r="K127" s="13">
        <f>VLOOKUP(I127&amp;J127,CETES!F:G,2,)</f>
        <v>6.45E-3</v>
      </c>
      <c r="L127" s="12">
        <f t="shared" si="26"/>
        <v>-8.068623892870308E-2</v>
      </c>
      <c r="M127" s="38">
        <v>29395.490234000001</v>
      </c>
      <c r="N127">
        <f t="shared" si="19"/>
        <v>100</v>
      </c>
      <c r="O127" s="12">
        <f t="shared" si="20"/>
        <v>-8.068623892870308E-2</v>
      </c>
      <c r="P127" s="12">
        <f t="shared" si="21"/>
        <v>-3.7243119464351659E-2</v>
      </c>
      <c r="Q127" s="17">
        <v>124</v>
      </c>
      <c r="R127" s="12">
        <f t="shared" si="29"/>
        <v>6.9910501167339101E-2</v>
      </c>
      <c r="S127" s="12">
        <f t="shared" si="30"/>
        <v>-5.6356382946502803E-2</v>
      </c>
      <c r="T127" s="14">
        <f t="shared" si="31"/>
        <v>0.1262668841138419</v>
      </c>
      <c r="U127">
        <f t="shared" si="34"/>
        <v>1</v>
      </c>
      <c r="V127">
        <f t="shared" si="32"/>
        <v>0</v>
      </c>
      <c r="W127">
        <f t="shared" si="33"/>
        <v>1</v>
      </c>
    </row>
    <row r="128" spans="1:23" x14ac:dyDescent="0.2">
      <c r="A128" s="2" t="s">
        <v>127</v>
      </c>
      <c r="B128" s="4">
        <v>98.763620000000003</v>
      </c>
      <c r="C128" s="4">
        <v>100.3544</v>
      </c>
      <c r="D128" s="39">
        <f t="shared" si="27"/>
        <v>601.85188691764449</v>
      </c>
      <c r="E128">
        <f t="shared" si="22"/>
        <v>-1</v>
      </c>
      <c r="F128" s="40">
        <f t="shared" si="23"/>
        <v>901.29456568561693</v>
      </c>
      <c r="G128">
        <f t="shared" si="24"/>
        <v>0</v>
      </c>
      <c r="H128">
        <f t="shared" si="25"/>
        <v>100</v>
      </c>
      <c r="I128" t="str">
        <f t="shared" si="18"/>
        <v>2008</v>
      </c>
      <c r="J128">
        <f t="shared" si="17"/>
        <v>7</v>
      </c>
      <c r="K128" s="13">
        <f>VLOOKUP(I128&amp;J128,CETES!F:G,2,)</f>
        <v>6.7416666666666666E-3</v>
      </c>
      <c r="L128" s="12">
        <f t="shared" si="26"/>
        <v>-6.4447664860128206E-2</v>
      </c>
      <c r="M128" s="38">
        <v>27501.019531000002</v>
      </c>
      <c r="N128">
        <f t="shared" si="19"/>
        <v>100</v>
      </c>
      <c r="O128" s="12">
        <f t="shared" si="20"/>
        <v>-6.4447664860128206E-2</v>
      </c>
      <c r="P128" s="12">
        <f t="shared" si="21"/>
        <v>-1.1274416215032002E-2</v>
      </c>
      <c r="Q128" s="17">
        <v>125</v>
      </c>
      <c r="R128" s="12">
        <f t="shared" si="29"/>
        <v>5.1547363577576055E-2</v>
      </c>
      <c r="S128" s="12">
        <f t="shared" si="30"/>
        <v>-0.10302268873589782</v>
      </c>
      <c r="T128" s="14">
        <f t="shared" si="31"/>
        <v>0.15457005231347387</v>
      </c>
      <c r="U128">
        <f t="shared" si="34"/>
        <v>1</v>
      </c>
      <c r="V128">
        <f t="shared" si="32"/>
        <v>0</v>
      </c>
      <c r="W128">
        <f t="shared" si="33"/>
        <v>1</v>
      </c>
    </row>
    <row r="129" spans="1:23" x14ac:dyDescent="0.2">
      <c r="A129" s="2" t="s">
        <v>128</v>
      </c>
      <c r="B129" s="3">
        <v>98.184539999999998</v>
      </c>
      <c r="C129" s="3">
        <v>99.956140000000005</v>
      </c>
      <c r="D129" s="39">
        <f t="shared" si="27"/>
        <v>575.37074447111934</v>
      </c>
      <c r="E129">
        <f t="shared" si="22"/>
        <v>-1</v>
      </c>
      <c r="F129" s="40">
        <f t="shared" si="23"/>
        <v>907.37079321594751</v>
      </c>
      <c r="G129">
        <f t="shared" si="24"/>
        <v>0</v>
      </c>
      <c r="H129">
        <f t="shared" si="25"/>
        <v>100</v>
      </c>
      <c r="I129" t="str">
        <f t="shared" si="18"/>
        <v>2008</v>
      </c>
      <c r="J129">
        <f t="shared" si="17"/>
        <v>8</v>
      </c>
      <c r="K129" s="13">
        <f>VLOOKUP(I129&amp;J129,CETES!F:G,2,)</f>
        <v>6.8416666666666669E-3</v>
      </c>
      <c r="L129" s="12">
        <f t="shared" si="26"/>
        <v>-4.3999434116834046E-2</v>
      </c>
      <c r="M129" s="38">
        <v>26290.990234000001</v>
      </c>
      <c r="N129">
        <f t="shared" si="19"/>
        <v>100</v>
      </c>
      <c r="O129" s="12">
        <f t="shared" si="20"/>
        <v>-4.3999434116834046E-2</v>
      </c>
      <c r="P129" s="12">
        <f t="shared" si="21"/>
        <v>6.7416666666666458E-3</v>
      </c>
      <c r="Q129" s="17">
        <v>126</v>
      </c>
      <c r="R129" s="12">
        <f t="shared" si="29"/>
        <v>5.2331326853630289E-2</v>
      </c>
      <c r="S129" s="12">
        <f t="shared" si="30"/>
        <v>-0.13367892248578073</v>
      </c>
      <c r="T129" s="14">
        <f t="shared" si="31"/>
        <v>0.18601024933941102</v>
      </c>
      <c r="U129">
        <f t="shared" si="34"/>
        <v>1</v>
      </c>
      <c r="V129">
        <f t="shared" si="32"/>
        <v>0</v>
      </c>
      <c r="W129">
        <f t="shared" si="33"/>
        <v>1</v>
      </c>
    </row>
    <row r="130" spans="1:23" x14ac:dyDescent="0.2">
      <c r="A130" s="2" t="s">
        <v>129</v>
      </c>
      <c r="B130" s="4">
        <v>97.579570000000004</v>
      </c>
      <c r="C130" s="4">
        <v>99.403319999999994</v>
      </c>
      <c r="D130" s="39">
        <f t="shared" si="27"/>
        <v>544.68641232530922</v>
      </c>
      <c r="E130">
        <f t="shared" si="22"/>
        <v>-1</v>
      </c>
      <c r="F130" s="40">
        <f t="shared" si="23"/>
        <v>913.5787217262</v>
      </c>
      <c r="G130">
        <f t="shared" si="24"/>
        <v>0</v>
      </c>
      <c r="H130">
        <f t="shared" si="25"/>
        <v>100</v>
      </c>
      <c r="I130" t="str">
        <f t="shared" si="18"/>
        <v>2008</v>
      </c>
      <c r="J130">
        <f t="shared" si="17"/>
        <v>9</v>
      </c>
      <c r="K130" s="13">
        <f>VLOOKUP(I130&amp;J130,CETES!F:G,2,)</f>
        <v>6.7916666666666672E-3</v>
      </c>
      <c r="L130" s="12">
        <f t="shared" si="26"/>
        <v>-5.3329670374560267E-2</v>
      </c>
      <c r="M130" s="38">
        <v>24888.900390999999</v>
      </c>
      <c r="N130">
        <f t="shared" si="19"/>
        <v>100</v>
      </c>
      <c r="O130" s="12">
        <f t="shared" si="20"/>
        <v>-5.3329670374560267E-2</v>
      </c>
      <c r="P130" s="12">
        <f t="shared" si="21"/>
        <v>6.8416666666666348E-3</v>
      </c>
      <c r="Q130" s="17">
        <v>127</v>
      </c>
      <c r="R130" s="12">
        <f t="shared" si="29"/>
        <v>5.3185583872024988E-2</v>
      </c>
      <c r="S130" s="12">
        <f t="shared" si="30"/>
        <v>-0.17848083074568166</v>
      </c>
      <c r="T130" s="14">
        <f t="shared" si="31"/>
        <v>0.23166641461770665</v>
      </c>
      <c r="U130">
        <f t="shared" si="34"/>
        <v>1</v>
      </c>
      <c r="V130">
        <f t="shared" si="32"/>
        <v>0</v>
      </c>
      <c r="W130">
        <f t="shared" si="33"/>
        <v>1</v>
      </c>
    </row>
    <row r="131" spans="1:23" x14ac:dyDescent="0.2">
      <c r="A131" s="2" t="s">
        <v>130</v>
      </c>
      <c r="B131" s="3">
        <v>96.87688</v>
      </c>
      <c r="C131" s="3">
        <v>98.574529999999996</v>
      </c>
      <c r="D131" s="39">
        <f t="shared" si="27"/>
        <v>447.43994291353658</v>
      </c>
      <c r="E131">
        <f t="shared" si="22"/>
        <v>-1</v>
      </c>
      <c r="F131" s="40">
        <f t="shared" si="23"/>
        <v>919.78344387792379</v>
      </c>
      <c r="G131">
        <f t="shared" si="24"/>
        <v>0</v>
      </c>
      <c r="H131">
        <f t="shared" si="25"/>
        <v>100</v>
      </c>
      <c r="I131" t="str">
        <f t="shared" si="18"/>
        <v>2008</v>
      </c>
      <c r="J131">
        <f t="shared" ref="J131:J194" si="35">VLOOKUP(LEFT(A131,3),$V$2:$W$13,2,)</f>
        <v>10</v>
      </c>
      <c r="K131" s="13">
        <f>VLOOKUP(I131&amp;J131,CETES!F:G,2,)</f>
        <v>6.0166666666666667E-3</v>
      </c>
      <c r="L131" s="12">
        <f t="shared" si="26"/>
        <v>-0.17853661705387469</v>
      </c>
      <c r="M131" s="38">
        <v>20445.320313</v>
      </c>
      <c r="N131">
        <f t="shared" si="19"/>
        <v>100</v>
      </c>
      <c r="O131" s="12">
        <f t="shared" si="20"/>
        <v>-0.17853661705387469</v>
      </c>
      <c r="P131" s="12">
        <f t="shared" si="21"/>
        <v>6.7916666666667513E-3</v>
      </c>
      <c r="Q131" s="17">
        <v>128</v>
      </c>
      <c r="R131" s="12">
        <f t="shared" si="29"/>
        <v>5.4023114136951822E-2</v>
      </c>
      <c r="S131" s="12">
        <f t="shared" si="30"/>
        <v>-0.35008948681895902</v>
      </c>
      <c r="T131" s="14">
        <f t="shared" si="31"/>
        <v>0.40411260095591084</v>
      </c>
      <c r="U131">
        <f t="shared" si="34"/>
        <v>1</v>
      </c>
      <c r="V131">
        <f t="shared" si="32"/>
        <v>0</v>
      </c>
      <c r="W131">
        <f t="shared" si="33"/>
        <v>1</v>
      </c>
    </row>
    <row r="132" spans="1:23" x14ac:dyDescent="0.2">
      <c r="A132" s="2" t="s">
        <v>131</v>
      </c>
      <c r="B132" s="4">
        <v>96.149870000000007</v>
      </c>
      <c r="C132" s="4">
        <v>97.114620000000002</v>
      </c>
      <c r="D132" s="39">
        <f t="shared" si="27"/>
        <v>449.39644468438991</v>
      </c>
      <c r="E132">
        <f t="shared" si="22"/>
        <v>-1</v>
      </c>
      <c r="F132" s="40">
        <f t="shared" si="23"/>
        <v>925.31747426525601</v>
      </c>
      <c r="G132">
        <f t="shared" si="24"/>
        <v>0</v>
      </c>
      <c r="H132">
        <f t="shared" si="25"/>
        <v>100</v>
      </c>
      <c r="I132" t="str">
        <f t="shared" ref="I132:I195" si="36">RIGHT(A132,4)</f>
        <v>2008</v>
      </c>
      <c r="J132">
        <f t="shared" si="35"/>
        <v>11</v>
      </c>
      <c r="K132" s="13">
        <f>VLOOKUP(I132&amp;J132,CETES!F:G,2,)</f>
        <v>6.5166666666666671E-3</v>
      </c>
      <c r="L132" s="12">
        <f t="shared" si="26"/>
        <v>4.3726578322744736E-3</v>
      </c>
      <c r="M132" s="38">
        <v>20534.720702999999</v>
      </c>
      <c r="N132">
        <f t="shared" ref="N132:N195" si="37">G132+H132</f>
        <v>100</v>
      </c>
      <c r="O132" s="12">
        <f t="shared" ref="O132:O195" si="38">D132/D131-1</f>
        <v>4.3726578322744736E-3</v>
      </c>
      <c r="P132" s="12">
        <f t="shared" ref="P132:P195" si="39">F132/F131-1</f>
        <v>6.0166666666667812E-3</v>
      </c>
      <c r="Q132" s="17">
        <v>129</v>
      </c>
      <c r="R132" s="12">
        <f t="shared" si="29"/>
        <v>5.4040576415184782E-2</v>
      </c>
      <c r="S132" s="12">
        <f t="shared" si="30"/>
        <v>-0.31023304173052069</v>
      </c>
      <c r="T132" s="14">
        <f t="shared" si="31"/>
        <v>0.36427361814570547</v>
      </c>
      <c r="U132">
        <f t="shared" si="34"/>
        <v>1</v>
      </c>
      <c r="V132">
        <f t="shared" si="32"/>
        <v>0</v>
      </c>
      <c r="W132">
        <f t="shared" si="33"/>
        <v>1</v>
      </c>
    </row>
    <row r="133" spans="1:23" x14ac:dyDescent="0.2">
      <c r="A133" s="2" t="s">
        <v>132</v>
      </c>
      <c r="B133" s="3">
        <v>95.51437</v>
      </c>
      <c r="C133" s="3">
        <v>95.442790000000002</v>
      </c>
      <c r="D133" s="39">
        <f t="shared" si="27"/>
        <v>489.78686026592379</v>
      </c>
      <c r="E133">
        <f t="shared" ref="E133:E196" si="40">IF(B133&lt;C133,-1,1)</f>
        <v>1</v>
      </c>
      <c r="F133" s="40">
        <f t="shared" ref="F133:F196" si="41">F132+F132*G132/100*(D133/D132-1)+F132*H132/100*(K132)</f>
        <v>931.34745980588457</v>
      </c>
      <c r="G133">
        <f t="shared" ref="G133:G196" si="42">IF(AND(E133&gt;0,G132&lt;100,G132&gt;=0),G132+$N$1,IF(E133&gt;0,100,100-H133))</f>
        <v>25</v>
      </c>
      <c r="H133">
        <f t="shared" ref="H133:H196" si="43">IF(AND(E133&lt;0,H132&lt;100),H132+$N$1,IF(E133&lt;0,100,100-G133))</f>
        <v>75</v>
      </c>
      <c r="I133" t="str">
        <f t="shared" si="36"/>
        <v>2008</v>
      </c>
      <c r="J133">
        <f t="shared" si="35"/>
        <v>12</v>
      </c>
      <c r="K133" s="13">
        <f>VLOOKUP(I133&amp;J133,CETES!F:G,2,)</f>
        <v>6.6416666666666664E-3</v>
      </c>
      <c r="L133" s="12">
        <f t="shared" ref="L133:L196" si="44">D133/D132-1</f>
        <v>8.9877025195203686E-2</v>
      </c>
      <c r="M133" s="38">
        <v>22380.320313</v>
      </c>
      <c r="N133">
        <f t="shared" si="37"/>
        <v>100</v>
      </c>
      <c r="O133" s="12">
        <f t="shared" si="38"/>
        <v>8.9877025195203686E-2</v>
      </c>
      <c r="P133" s="12">
        <f t="shared" si="39"/>
        <v>6.5166666666667261E-3</v>
      </c>
      <c r="Q133" s="17">
        <v>130</v>
      </c>
      <c r="R133" s="12">
        <f t="shared" si="29"/>
        <v>5.4372299249476841E-2</v>
      </c>
      <c r="S133" s="12">
        <f t="shared" si="30"/>
        <v>-0.24229105649121108</v>
      </c>
      <c r="T133" s="14">
        <f t="shared" si="31"/>
        <v>0.29666335574068792</v>
      </c>
      <c r="U133">
        <f t="shared" si="34"/>
        <v>1</v>
      </c>
      <c r="V133">
        <f t="shared" si="32"/>
        <v>0</v>
      </c>
      <c r="W133">
        <f t="shared" si="33"/>
        <v>1</v>
      </c>
    </row>
    <row r="134" spans="1:23" x14ac:dyDescent="0.2">
      <c r="A134" s="2" t="s">
        <v>133</v>
      </c>
      <c r="B134" s="4">
        <v>95.120289999999997</v>
      </c>
      <c r="C134" s="4">
        <v>94.439019999999999</v>
      </c>
      <c r="D134" s="39">
        <f t="shared" si="27"/>
        <v>428.17746410062404</v>
      </c>
      <c r="E134">
        <f t="shared" si="40"/>
        <v>1</v>
      </c>
      <c r="F134" s="40">
        <f t="shared" si="41"/>
        <v>906.69860960984226</v>
      </c>
      <c r="G134">
        <f t="shared" si="42"/>
        <v>50</v>
      </c>
      <c r="H134">
        <f t="shared" si="43"/>
        <v>50</v>
      </c>
      <c r="I134" t="str">
        <f t="shared" si="36"/>
        <v>2009</v>
      </c>
      <c r="J134">
        <f t="shared" si="35"/>
        <v>1</v>
      </c>
      <c r="K134" s="13">
        <f>VLOOKUP(I134&amp;J134,CETES!F:G,2,)</f>
        <v>6.0916666666666662E-3</v>
      </c>
      <c r="L134" s="12">
        <f t="shared" si="44"/>
        <v>-0.12578817678336596</v>
      </c>
      <c r="M134" s="38">
        <v>19565.140625</v>
      </c>
      <c r="N134">
        <f t="shared" si="37"/>
        <v>100</v>
      </c>
      <c r="O134" s="12">
        <f t="shared" si="38"/>
        <v>-0.12578817678336596</v>
      </c>
      <c r="P134" s="12">
        <f t="shared" si="39"/>
        <v>-2.6465794195841497E-2</v>
      </c>
      <c r="Q134" s="17">
        <v>131</v>
      </c>
      <c r="R134" s="12">
        <f t="shared" si="29"/>
        <v>2.0142614760230604E-2</v>
      </c>
      <c r="S134" s="12">
        <f t="shared" si="30"/>
        <v>-0.32050479896548334</v>
      </c>
      <c r="T134" s="14">
        <f t="shared" si="31"/>
        <v>0.34064741372571394</v>
      </c>
      <c r="U134">
        <f t="shared" si="34"/>
        <v>1</v>
      </c>
      <c r="V134">
        <f t="shared" si="32"/>
        <v>0</v>
      </c>
      <c r="W134">
        <f t="shared" si="33"/>
        <v>1</v>
      </c>
    </row>
    <row r="135" spans="1:23" x14ac:dyDescent="0.2">
      <c r="A135" s="2" t="s">
        <v>134</v>
      </c>
      <c r="B135" s="3">
        <v>95.023570000000007</v>
      </c>
      <c r="C135" s="3">
        <v>94.178740000000005</v>
      </c>
      <c r="D135" s="39">
        <f t="shared" ref="D135:D198" si="45">D134*(M135/M134)</f>
        <v>388.50133647155667</v>
      </c>
      <c r="E135">
        <f t="shared" si="40"/>
        <v>1</v>
      </c>
      <c r="F135" s="40">
        <f t="shared" si="41"/>
        <v>867.45164129982868</v>
      </c>
      <c r="G135">
        <f t="shared" si="42"/>
        <v>75</v>
      </c>
      <c r="H135">
        <f t="shared" si="43"/>
        <v>25</v>
      </c>
      <c r="I135" t="str">
        <f t="shared" si="36"/>
        <v>2009</v>
      </c>
      <c r="J135">
        <f t="shared" si="35"/>
        <v>2</v>
      </c>
      <c r="K135" s="13">
        <f>VLOOKUP(I135&amp;J135,CETES!F:G,2,)</f>
        <v>6.0333333333333341E-3</v>
      </c>
      <c r="L135" s="12">
        <f t="shared" si="44"/>
        <v>-9.2662811463947725E-2</v>
      </c>
      <c r="M135" s="38">
        <v>17752.179688</v>
      </c>
      <c r="N135">
        <f t="shared" si="37"/>
        <v>100</v>
      </c>
      <c r="O135" s="12">
        <f t="shared" si="38"/>
        <v>-9.2662811463947725E-2</v>
      </c>
      <c r="P135" s="12">
        <f t="shared" si="39"/>
        <v>-4.3285572398640615E-2</v>
      </c>
      <c r="Q135" s="17">
        <v>132</v>
      </c>
      <c r="R135" s="44">
        <f t="shared" si="29"/>
        <v>-3.0020631173230949E-2</v>
      </c>
      <c r="S135" s="12">
        <f t="shared" si="30"/>
        <v>-0.38613110297814301</v>
      </c>
      <c r="T135" s="14">
        <f t="shared" si="31"/>
        <v>0.35611047180491207</v>
      </c>
      <c r="U135">
        <f t="shared" si="34"/>
        <v>1</v>
      </c>
      <c r="V135">
        <f t="shared" si="32"/>
        <v>1</v>
      </c>
      <c r="W135">
        <f t="shared" si="33"/>
        <v>1</v>
      </c>
    </row>
    <row r="136" spans="1:23" x14ac:dyDescent="0.2">
      <c r="A136" s="2" t="s">
        <v>135</v>
      </c>
      <c r="B136" s="4">
        <v>95.152630000000002</v>
      </c>
      <c r="C136" s="4">
        <v>94.208399999999997</v>
      </c>
      <c r="D136" s="39">
        <f t="shared" si="45"/>
        <v>429.52576751729447</v>
      </c>
      <c r="E136">
        <f t="shared" si="40"/>
        <v>1</v>
      </c>
      <c r="F136" s="40">
        <f t="shared" si="41"/>
        <v>937.46002363214484</v>
      </c>
      <c r="G136">
        <f t="shared" si="42"/>
        <v>100</v>
      </c>
      <c r="H136">
        <f t="shared" si="43"/>
        <v>0</v>
      </c>
      <c r="I136" t="str">
        <f t="shared" si="36"/>
        <v>2009</v>
      </c>
      <c r="J136">
        <f t="shared" si="35"/>
        <v>3</v>
      </c>
      <c r="K136" s="13">
        <f>VLOOKUP(I136&amp;J136,CETES!F:G,2,)</f>
        <v>5.4333333333333326E-3</v>
      </c>
      <c r="L136" s="12">
        <f t="shared" si="44"/>
        <v>0.10559662784774315</v>
      </c>
      <c r="M136" s="38">
        <v>19626.75</v>
      </c>
      <c r="N136">
        <f t="shared" si="37"/>
        <v>100</v>
      </c>
      <c r="O136" s="12">
        <f t="shared" si="38"/>
        <v>0.10559662784774315</v>
      </c>
      <c r="P136" s="12">
        <f t="shared" si="39"/>
        <v>8.0705804219140642E-2</v>
      </c>
      <c r="Q136" s="17">
        <v>133</v>
      </c>
      <c r="R136" s="12">
        <f t="shared" si="29"/>
        <v>2.581779166487097E-2</v>
      </c>
      <c r="S136" s="12">
        <f t="shared" si="30"/>
        <v>-0.36509700771640985</v>
      </c>
      <c r="T136" s="14">
        <f t="shared" si="31"/>
        <v>0.39091479938128082</v>
      </c>
      <c r="U136">
        <f t="shared" si="34"/>
        <v>1</v>
      </c>
      <c r="V136">
        <f t="shared" si="32"/>
        <v>0</v>
      </c>
      <c r="W136">
        <f t="shared" si="33"/>
        <v>1</v>
      </c>
    </row>
    <row r="137" spans="1:23" x14ac:dyDescent="0.2">
      <c r="A137" s="2" t="s">
        <v>136</v>
      </c>
      <c r="B137" s="3">
        <v>95.507710000000003</v>
      </c>
      <c r="C137" s="3">
        <v>94.352469999999997</v>
      </c>
      <c r="D137" s="39">
        <f t="shared" si="45"/>
        <v>479.25001266391683</v>
      </c>
      <c r="E137">
        <f t="shared" si="40"/>
        <v>1</v>
      </c>
      <c r="F137" s="40">
        <f t="shared" si="41"/>
        <v>1045.9855081442381</v>
      </c>
      <c r="G137">
        <f t="shared" si="42"/>
        <v>100</v>
      </c>
      <c r="H137">
        <f t="shared" si="43"/>
        <v>0</v>
      </c>
      <c r="I137" t="str">
        <f t="shared" si="36"/>
        <v>2009</v>
      </c>
      <c r="J137">
        <f t="shared" si="35"/>
        <v>4</v>
      </c>
      <c r="K137" s="13">
        <f>VLOOKUP(I137&amp;J137,CETES!F:G,2,)</f>
        <v>4.783333333333333E-3</v>
      </c>
      <c r="L137" s="12">
        <f t="shared" si="44"/>
        <v>0.11576545322073195</v>
      </c>
      <c r="M137" s="38">
        <v>21898.849609000001</v>
      </c>
      <c r="N137">
        <f t="shared" si="37"/>
        <v>100</v>
      </c>
      <c r="O137" s="12">
        <f t="shared" si="38"/>
        <v>0.11576545322073195</v>
      </c>
      <c r="P137" s="12">
        <f t="shared" si="39"/>
        <v>0.11576545322073195</v>
      </c>
      <c r="Q137" s="17">
        <v>134</v>
      </c>
      <c r="R137" s="12">
        <f t="shared" si="29"/>
        <v>0.15277939815321928</v>
      </c>
      <c r="S137" s="12">
        <f t="shared" si="30"/>
        <v>-0.27682200081884456</v>
      </c>
      <c r="T137" s="14">
        <f t="shared" si="31"/>
        <v>0.42960139897206384</v>
      </c>
      <c r="U137">
        <f t="shared" si="34"/>
        <v>1</v>
      </c>
      <c r="V137">
        <f t="shared" si="32"/>
        <v>0</v>
      </c>
      <c r="W137">
        <f t="shared" si="33"/>
        <v>1</v>
      </c>
    </row>
    <row r="138" spans="1:23" x14ac:dyDescent="0.2">
      <c r="A138" s="2" t="s">
        <v>137</v>
      </c>
      <c r="B138" s="4">
        <v>96.137169999999998</v>
      </c>
      <c r="C138" s="4">
        <v>94.985529999999997</v>
      </c>
      <c r="D138" s="39">
        <f t="shared" si="45"/>
        <v>532.49248172282216</v>
      </c>
      <c r="E138">
        <f t="shared" si="40"/>
        <v>1</v>
      </c>
      <c r="F138" s="40">
        <f t="shared" si="41"/>
        <v>1162.1896804589653</v>
      </c>
      <c r="G138">
        <f t="shared" si="42"/>
        <v>100</v>
      </c>
      <c r="H138">
        <f t="shared" si="43"/>
        <v>0</v>
      </c>
      <c r="I138" t="str">
        <f t="shared" si="36"/>
        <v>2009</v>
      </c>
      <c r="J138">
        <f t="shared" si="35"/>
        <v>5</v>
      </c>
      <c r="K138" s="13">
        <f>VLOOKUP(I138&amp;J138,CETES!F:G,2,)</f>
        <v>4.241666666666667E-3</v>
      </c>
      <c r="L138" s="12">
        <f t="shared" si="44"/>
        <v>0.11109539416171632</v>
      </c>
      <c r="M138" s="38">
        <v>24331.710938</v>
      </c>
      <c r="N138">
        <f t="shared" si="37"/>
        <v>100</v>
      </c>
      <c r="O138" s="12">
        <f t="shared" si="38"/>
        <v>0.11109539416171632</v>
      </c>
      <c r="P138" s="12">
        <f t="shared" si="39"/>
        <v>0.11109539416171632</v>
      </c>
      <c r="Q138" s="17">
        <v>135</v>
      </c>
      <c r="R138" s="12">
        <f t="shared" si="29"/>
        <v>0.22744676409198261</v>
      </c>
      <c r="S138" s="12">
        <f t="shared" si="30"/>
        <v>-0.23905073473344829</v>
      </c>
      <c r="T138" s="14">
        <f t="shared" si="31"/>
        <v>0.4664974988254309</v>
      </c>
      <c r="U138">
        <f t="shared" si="34"/>
        <v>1</v>
      </c>
      <c r="V138">
        <f t="shared" si="32"/>
        <v>0</v>
      </c>
      <c r="W138">
        <f t="shared" si="33"/>
        <v>1</v>
      </c>
    </row>
    <row r="139" spans="1:23" x14ac:dyDescent="0.2">
      <c r="A139" s="2" t="s">
        <v>138</v>
      </c>
      <c r="B139" s="3">
        <v>96.968440000000001</v>
      </c>
      <c r="C139" s="3">
        <v>95.853480000000005</v>
      </c>
      <c r="D139" s="39">
        <f t="shared" si="45"/>
        <v>533.29499237600328</v>
      </c>
      <c r="E139">
        <f t="shared" si="40"/>
        <v>1</v>
      </c>
      <c r="F139" s="40">
        <f t="shared" si="41"/>
        <v>1163.9411973941303</v>
      </c>
      <c r="G139">
        <f t="shared" si="42"/>
        <v>100</v>
      </c>
      <c r="H139">
        <f t="shared" si="43"/>
        <v>0</v>
      </c>
      <c r="I139" t="str">
        <f t="shared" si="36"/>
        <v>2009</v>
      </c>
      <c r="J139">
        <f t="shared" si="35"/>
        <v>6</v>
      </c>
      <c r="K139" s="13">
        <f>VLOOKUP(I139&amp;J139,CETES!F:G,2,)</f>
        <v>3.933333333333333E-3</v>
      </c>
      <c r="L139" s="12">
        <f t="shared" si="44"/>
        <v>1.5070835377519742E-3</v>
      </c>
      <c r="M139" s="38">
        <v>24368.380859000001</v>
      </c>
      <c r="N139">
        <f t="shared" si="37"/>
        <v>100</v>
      </c>
      <c r="O139" s="12">
        <f t="shared" si="38"/>
        <v>1.5070835377519742E-3</v>
      </c>
      <c r="P139" s="12">
        <f t="shared" si="39"/>
        <v>1.5070835377519742E-3</v>
      </c>
      <c r="Q139" s="17">
        <v>136</v>
      </c>
      <c r="R139" s="12">
        <f t="shared" si="29"/>
        <v>0.27685052556536349</v>
      </c>
      <c r="S139" s="12">
        <f t="shared" si="30"/>
        <v>-0.17101634757516115</v>
      </c>
      <c r="T139" s="14">
        <f t="shared" si="31"/>
        <v>0.44786687314052465</v>
      </c>
      <c r="U139">
        <f t="shared" si="34"/>
        <v>1</v>
      </c>
      <c r="V139">
        <f t="shared" si="32"/>
        <v>0</v>
      </c>
      <c r="W139">
        <f t="shared" si="33"/>
        <v>1</v>
      </c>
    </row>
    <row r="140" spans="1:23" x14ac:dyDescent="0.2">
      <c r="A140" s="2" t="s">
        <v>139</v>
      </c>
      <c r="B140" s="4">
        <v>97.886700000000005</v>
      </c>
      <c r="C140" s="4">
        <v>96.488960000000006</v>
      </c>
      <c r="D140" s="39">
        <f t="shared" si="45"/>
        <v>591.83920383425436</v>
      </c>
      <c r="E140">
        <f t="shared" si="40"/>
        <v>1</v>
      </c>
      <c r="F140" s="40">
        <f t="shared" si="41"/>
        <v>1291.7166698050319</v>
      </c>
      <c r="G140">
        <f t="shared" si="42"/>
        <v>100</v>
      </c>
      <c r="H140">
        <f t="shared" si="43"/>
        <v>0</v>
      </c>
      <c r="I140" t="str">
        <f t="shared" si="36"/>
        <v>2009</v>
      </c>
      <c r="J140">
        <f t="shared" si="35"/>
        <v>7</v>
      </c>
      <c r="K140" s="13">
        <f>VLOOKUP(I140&amp;J140,CETES!F:G,2,)</f>
        <v>3.7583333333333336E-3</v>
      </c>
      <c r="L140" s="12">
        <f t="shared" si="44"/>
        <v>0.10977828836797721</v>
      </c>
      <c r="M140" s="38">
        <v>27043.5</v>
      </c>
      <c r="N140">
        <f t="shared" si="37"/>
        <v>100</v>
      </c>
      <c r="O140" s="12">
        <f t="shared" si="38"/>
        <v>0.10977828836797721</v>
      </c>
      <c r="P140" s="12">
        <f t="shared" si="39"/>
        <v>0.10977828836797721</v>
      </c>
      <c r="Q140" s="17">
        <v>137</v>
      </c>
      <c r="R140" s="12">
        <f t="shared" si="29"/>
        <v>0.43317925014051317</v>
      </c>
      <c r="S140" s="12">
        <f t="shared" si="30"/>
        <v>-1.6636457076955602E-2</v>
      </c>
      <c r="T140" s="14">
        <f t="shared" si="31"/>
        <v>0.44981570721746877</v>
      </c>
      <c r="U140">
        <f t="shared" si="34"/>
        <v>1</v>
      </c>
      <c r="V140">
        <f t="shared" si="32"/>
        <v>0</v>
      </c>
      <c r="W140">
        <f t="shared" si="33"/>
        <v>1</v>
      </c>
    </row>
    <row r="141" spans="1:23" x14ac:dyDescent="0.2">
      <c r="A141" s="2" t="s">
        <v>140</v>
      </c>
      <c r="B141" s="3">
        <v>98.842150000000004</v>
      </c>
      <c r="C141" s="3">
        <v>97.19032</v>
      </c>
      <c r="D141" s="39">
        <f t="shared" si="45"/>
        <v>615.61583188828979</v>
      </c>
      <c r="E141">
        <f t="shared" si="40"/>
        <v>1</v>
      </c>
      <c r="F141" s="40">
        <f t="shared" si="41"/>
        <v>1343.6102696378553</v>
      </c>
      <c r="G141">
        <f t="shared" si="42"/>
        <v>100</v>
      </c>
      <c r="H141">
        <f t="shared" si="43"/>
        <v>0</v>
      </c>
      <c r="I141" t="str">
        <f t="shared" si="36"/>
        <v>2009</v>
      </c>
      <c r="J141">
        <f t="shared" si="35"/>
        <v>8</v>
      </c>
      <c r="K141" s="13">
        <f>VLOOKUP(I141&amp;J141,CETES!F:G,2,)</f>
        <v>3.7249999999999996E-3</v>
      </c>
      <c r="L141" s="12">
        <f t="shared" si="44"/>
        <v>4.0174134967737141E-2</v>
      </c>
      <c r="M141" s="38">
        <v>28129.949218999998</v>
      </c>
      <c r="N141">
        <f t="shared" si="37"/>
        <v>100</v>
      </c>
      <c r="O141" s="12">
        <f t="shared" si="38"/>
        <v>4.0174134967737141E-2</v>
      </c>
      <c r="P141" s="12">
        <f t="shared" si="39"/>
        <v>4.0174134967737141E-2</v>
      </c>
      <c r="Q141" s="17">
        <v>138</v>
      </c>
      <c r="R141" s="12">
        <f t="shared" si="29"/>
        <v>0.48077310806507967</v>
      </c>
      <c r="S141" s="12">
        <f t="shared" si="30"/>
        <v>6.9946356855810743E-2</v>
      </c>
      <c r="T141" s="14">
        <f t="shared" si="31"/>
        <v>0.41082675120926893</v>
      </c>
      <c r="U141">
        <f t="shared" si="34"/>
        <v>1</v>
      </c>
      <c r="V141">
        <f t="shared" si="32"/>
        <v>0</v>
      </c>
      <c r="W141">
        <f t="shared" si="33"/>
        <v>0</v>
      </c>
    </row>
    <row r="142" spans="1:23" x14ac:dyDescent="0.2">
      <c r="A142" s="2" t="s">
        <v>141</v>
      </c>
      <c r="B142" s="4">
        <v>99.751289999999997</v>
      </c>
      <c r="C142" s="4">
        <v>97.819209999999998</v>
      </c>
      <c r="D142" s="39">
        <f t="shared" si="45"/>
        <v>639.73915308233848</v>
      </c>
      <c r="E142">
        <f t="shared" si="40"/>
        <v>1</v>
      </c>
      <c r="F142" s="40">
        <f t="shared" si="41"/>
        <v>1396.2605434209017</v>
      </c>
      <c r="G142">
        <f t="shared" si="42"/>
        <v>100</v>
      </c>
      <c r="H142">
        <f t="shared" si="43"/>
        <v>0</v>
      </c>
      <c r="I142" t="str">
        <f t="shared" si="36"/>
        <v>2009</v>
      </c>
      <c r="J142">
        <f t="shared" si="35"/>
        <v>9</v>
      </c>
      <c r="K142" s="13">
        <f>VLOOKUP(I142&amp;J142,CETES!F:G,2,)</f>
        <v>3.7499999999999999E-3</v>
      </c>
      <c r="L142" s="12">
        <f t="shared" si="44"/>
        <v>3.9185673831770629E-2</v>
      </c>
      <c r="M142" s="38">
        <v>29232.240234000001</v>
      </c>
      <c r="N142">
        <f t="shared" si="37"/>
        <v>100</v>
      </c>
      <c r="O142" s="12">
        <f t="shared" si="38"/>
        <v>3.9185673831770629E-2</v>
      </c>
      <c r="P142" s="12">
        <f t="shared" si="39"/>
        <v>3.9185673831770629E-2</v>
      </c>
      <c r="Q142" s="17">
        <v>139</v>
      </c>
      <c r="R142" s="12">
        <f t="shared" si="29"/>
        <v>0.52834179498256928</v>
      </c>
      <c r="S142" s="12">
        <f t="shared" si="30"/>
        <v>0.17450910947317677</v>
      </c>
      <c r="T142" s="14">
        <f t="shared" si="31"/>
        <v>0.35383268550939251</v>
      </c>
      <c r="U142">
        <f t="shared" si="34"/>
        <v>1</v>
      </c>
      <c r="V142">
        <f t="shared" si="32"/>
        <v>0</v>
      </c>
      <c r="W142">
        <f t="shared" si="33"/>
        <v>0</v>
      </c>
    </row>
    <row r="143" spans="1:23" x14ac:dyDescent="0.2">
      <c r="A143" s="2" t="s">
        <v>142</v>
      </c>
      <c r="B143" s="3">
        <v>100.5098</v>
      </c>
      <c r="C143" s="3">
        <v>98.082920000000001</v>
      </c>
      <c r="D143" s="39">
        <f t="shared" si="45"/>
        <v>626.91009566621221</v>
      </c>
      <c r="E143">
        <f t="shared" si="40"/>
        <v>1</v>
      </c>
      <c r="F143" s="40">
        <f t="shared" si="41"/>
        <v>1368.2605271750415</v>
      </c>
      <c r="G143">
        <f t="shared" si="42"/>
        <v>100</v>
      </c>
      <c r="H143">
        <f t="shared" si="43"/>
        <v>0</v>
      </c>
      <c r="I143" t="str">
        <f t="shared" si="36"/>
        <v>2009</v>
      </c>
      <c r="J143">
        <f t="shared" si="35"/>
        <v>10</v>
      </c>
      <c r="K143" s="13">
        <f>VLOOKUP(I143&amp;J143,CETES!F:G,2,)</f>
        <v>3.7666666666666664E-3</v>
      </c>
      <c r="L143" s="12">
        <f t="shared" si="44"/>
        <v>-2.0053575514824007E-2</v>
      </c>
      <c r="M143" s="38">
        <v>28646.029297000001</v>
      </c>
      <c r="N143">
        <f t="shared" si="37"/>
        <v>100</v>
      </c>
      <c r="O143" s="12">
        <f t="shared" si="38"/>
        <v>-2.0053575514824007E-2</v>
      </c>
      <c r="P143" s="12">
        <f t="shared" si="39"/>
        <v>-2.0053575514824007E-2</v>
      </c>
      <c r="Q143" s="17">
        <v>140</v>
      </c>
      <c r="R143" s="12">
        <f t="shared" si="29"/>
        <v>0.48758986289890305</v>
      </c>
      <c r="S143" s="12">
        <f t="shared" si="30"/>
        <v>0.40110445121202898</v>
      </c>
      <c r="T143" s="14">
        <f t="shared" si="31"/>
        <v>8.648541168687407E-2</v>
      </c>
      <c r="U143">
        <f t="shared" si="34"/>
        <v>1</v>
      </c>
      <c r="V143">
        <f t="shared" si="32"/>
        <v>0</v>
      </c>
      <c r="W143">
        <f t="shared" si="33"/>
        <v>0</v>
      </c>
    </row>
    <row r="144" spans="1:23" x14ac:dyDescent="0.2">
      <c r="A144" s="2" t="s">
        <v>143</v>
      </c>
      <c r="B144" s="4">
        <v>101.0264</v>
      </c>
      <c r="C144" s="4">
        <v>98.123360000000005</v>
      </c>
      <c r="D144" s="39">
        <f t="shared" si="45"/>
        <v>677.48741714311893</v>
      </c>
      <c r="E144">
        <f t="shared" si="40"/>
        <v>1</v>
      </c>
      <c r="F144" s="40">
        <f t="shared" si="41"/>
        <v>1478.6478905713072</v>
      </c>
      <c r="G144">
        <f t="shared" si="42"/>
        <v>100</v>
      </c>
      <c r="H144">
        <f t="shared" si="43"/>
        <v>0</v>
      </c>
      <c r="I144" t="str">
        <f t="shared" si="36"/>
        <v>2009</v>
      </c>
      <c r="J144">
        <f t="shared" si="35"/>
        <v>11</v>
      </c>
      <c r="K144" s="13">
        <f>VLOOKUP(I144&amp;J144,CETES!F:G,2,)</f>
        <v>3.741666666666667E-3</v>
      </c>
      <c r="L144" s="12">
        <f t="shared" si="44"/>
        <v>8.0677152635671989E-2</v>
      </c>
      <c r="M144" s="38">
        <v>30957.109375</v>
      </c>
      <c r="N144">
        <f t="shared" si="37"/>
        <v>100</v>
      </c>
      <c r="O144" s="12">
        <f t="shared" si="38"/>
        <v>8.0677152635671989E-2</v>
      </c>
      <c r="P144" s="12">
        <f t="shared" si="39"/>
        <v>8.0677152635671989E-2</v>
      </c>
      <c r="Q144" s="17">
        <v>141</v>
      </c>
      <c r="R144" s="12">
        <f t="shared" ref="R144:R207" si="46">F144/F132-1</f>
        <v>0.59798980533186263</v>
      </c>
      <c r="S144" s="12">
        <f t="shared" ref="S144:S207" si="47">D144/D132-1</f>
        <v>0.5075495704442361</v>
      </c>
      <c r="T144" s="14">
        <f t="shared" ref="T144:T207" si="48">R144-S144</f>
        <v>9.0440234887626536E-2</v>
      </c>
      <c r="U144">
        <f t="shared" si="34"/>
        <v>1</v>
      </c>
      <c r="V144">
        <f t="shared" ref="V144:V207" si="49">IF(R144&lt;0,1,0)</f>
        <v>0</v>
      </c>
      <c r="W144">
        <f t="shared" ref="W144:W207" si="50">IF(S144&lt;0,1,0)</f>
        <v>0</v>
      </c>
    </row>
    <row r="145" spans="1:23" x14ac:dyDescent="0.2">
      <c r="A145" s="2" t="s">
        <v>144</v>
      </c>
      <c r="B145" s="3">
        <v>101.21169999999999</v>
      </c>
      <c r="C145" s="3">
        <v>98.227419999999995</v>
      </c>
      <c r="D145" s="39">
        <f t="shared" si="45"/>
        <v>702.9472445373201</v>
      </c>
      <c r="E145">
        <f t="shared" si="40"/>
        <v>1</v>
      </c>
      <c r="F145" s="40">
        <f t="shared" si="41"/>
        <v>1534.2151514799957</v>
      </c>
      <c r="G145">
        <f t="shared" si="42"/>
        <v>100</v>
      </c>
      <c r="H145">
        <f t="shared" si="43"/>
        <v>0</v>
      </c>
      <c r="I145" t="str">
        <f t="shared" si="36"/>
        <v>2009</v>
      </c>
      <c r="J145">
        <f t="shared" si="35"/>
        <v>12</v>
      </c>
      <c r="K145" s="13">
        <f>VLOOKUP(I145&amp;J145,CETES!F:G,2,)</f>
        <v>3.7583333333333336E-3</v>
      </c>
      <c r="L145" s="12">
        <f t="shared" si="44"/>
        <v>3.7579778974437872E-2</v>
      </c>
      <c r="M145" s="38">
        <v>32120.470702999999</v>
      </c>
      <c r="N145">
        <f t="shared" si="37"/>
        <v>100</v>
      </c>
      <c r="O145" s="12">
        <f t="shared" si="38"/>
        <v>3.7579778974437872E-2</v>
      </c>
      <c r="P145" s="12">
        <f t="shared" si="39"/>
        <v>3.7579778974437872E-2</v>
      </c>
      <c r="Q145" s="17">
        <v>142</v>
      </c>
      <c r="R145" s="12">
        <f t="shared" si="46"/>
        <v>0.64730695867229127</v>
      </c>
      <c r="S145" s="12">
        <f t="shared" si="47"/>
        <v>0.43521049983999882</v>
      </c>
      <c r="T145" s="14">
        <f t="shared" si="48"/>
        <v>0.21209645883229244</v>
      </c>
      <c r="U145">
        <f t="shared" si="34"/>
        <v>1</v>
      </c>
      <c r="V145">
        <f t="shared" si="49"/>
        <v>0</v>
      </c>
      <c r="W145">
        <f t="shared" si="50"/>
        <v>0</v>
      </c>
    </row>
    <row r="146" spans="1:23" x14ac:dyDescent="0.2">
      <c r="A146" s="2" t="s">
        <v>145</v>
      </c>
      <c r="B146" s="4">
        <v>101.1645</v>
      </c>
      <c r="C146" s="4">
        <v>98.706500000000005</v>
      </c>
      <c r="D146" s="39">
        <f t="shared" si="45"/>
        <v>665.111612614553</v>
      </c>
      <c r="E146">
        <f t="shared" si="40"/>
        <v>1</v>
      </c>
      <c r="F146" s="40">
        <f t="shared" si="41"/>
        <v>1451.6371198953684</v>
      </c>
      <c r="G146">
        <f t="shared" si="42"/>
        <v>100</v>
      </c>
      <c r="H146">
        <f t="shared" si="43"/>
        <v>0</v>
      </c>
      <c r="I146" t="str">
        <f t="shared" si="36"/>
        <v>2010</v>
      </c>
      <c r="J146">
        <f t="shared" si="35"/>
        <v>1</v>
      </c>
      <c r="K146" s="13">
        <f>VLOOKUP(I146&amp;J146,CETES!F:G,2,)</f>
        <v>3.7333333333333337E-3</v>
      </c>
      <c r="L146" s="12">
        <f t="shared" si="44"/>
        <v>-5.3824283709470344E-2</v>
      </c>
      <c r="M146" s="38">
        <v>30391.609375</v>
      </c>
      <c r="N146">
        <f t="shared" si="37"/>
        <v>100</v>
      </c>
      <c r="O146" s="12">
        <f t="shared" si="38"/>
        <v>-5.3824283709470344E-2</v>
      </c>
      <c r="P146" s="12">
        <f t="shared" si="39"/>
        <v>-5.3824283709470344E-2</v>
      </c>
      <c r="Q146" s="17">
        <v>143</v>
      </c>
      <c r="R146" s="12">
        <f t="shared" si="46"/>
        <v>0.60101394720348855</v>
      </c>
      <c r="S146" s="12">
        <f t="shared" si="47"/>
        <v>0.55335501837212098</v>
      </c>
      <c r="T146" s="14">
        <f t="shared" si="48"/>
        <v>4.7658928831367575E-2</v>
      </c>
      <c r="U146">
        <f t="shared" si="34"/>
        <v>1</v>
      </c>
      <c r="V146">
        <f t="shared" si="49"/>
        <v>0</v>
      </c>
      <c r="W146">
        <f t="shared" si="50"/>
        <v>0</v>
      </c>
    </row>
    <row r="147" spans="1:23" x14ac:dyDescent="0.2">
      <c r="A147" s="2" t="s">
        <v>146</v>
      </c>
      <c r="B147" s="3">
        <v>101.045</v>
      </c>
      <c r="C147" s="3">
        <v>99.446770000000001</v>
      </c>
      <c r="D147" s="39">
        <f t="shared" si="45"/>
        <v>692.31277063655</v>
      </c>
      <c r="E147">
        <f t="shared" si="40"/>
        <v>1</v>
      </c>
      <c r="F147" s="40">
        <f t="shared" si="41"/>
        <v>1511.0049161268164</v>
      </c>
      <c r="G147">
        <f t="shared" si="42"/>
        <v>100</v>
      </c>
      <c r="H147">
        <f t="shared" si="43"/>
        <v>0</v>
      </c>
      <c r="I147" t="str">
        <f t="shared" si="36"/>
        <v>2010</v>
      </c>
      <c r="J147">
        <f t="shared" si="35"/>
        <v>2</v>
      </c>
      <c r="K147" s="13">
        <f>VLOOKUP(I147&amp;J147,CETES!F:G,2,)</f>
        <v>3.741666666666667E-3</v>
      </c>
      <c r="L147" s="12">
        <f t="shared" si="44"/>
        <v>4.0897132911376088E-2</v>
      </c>
      <c r="M147" s="38">
        <v>31634.539063</v>
      </c>
      <c r="N147">
        <f t="shared" si="37"/>
        <v>100</v>
      </c>
      <c r="O147" s="12">
        <f t="shared" si="38"/>
        <v>4.0897132911376088E-2</v>
      </c>
      <c r="P147" s="12">
        <f t="shared" si="39"/>
        <v>4.0897132911376088E-2</v>
      </c>
      <c r="Q147" s="17">
        <v>144</v>
      </c>
      <c r="R147" s="12">
        <f t="shared" si="46"/>
        <v>0.74188951197632003</v>
      </c>
      <c r="S147" s="12">
        <f t="shared" si="47"/>
        <v>0.78200872337857774</v>
      </c>
      <c r="T147" s="14">
        <f t="shared" si="48"/>
        <v>-4.0119211402257715E-2</v>
      </c>
      <c r="U147">
        <f t="shared" si="34"/>
        <v>0</v>
      </c>
      <c r="V147">
        <f t="shared" si="49"/>
        <v>0</v>
      </c>
      <c r="W147">
        <f t="shared" si="50"/>
        <v>0</v>
      </c>
    </row>
    <row r="148" spans="1:23" x14ac:dyDescent="0.2">
      <c r="A148" s="2" t="s">
        <v>147</v>
      </c>
      <c r="B148" s="4">
        <v>100.9308</v>
      </c>
      <c r="C148" s="4">
        <v>100.1009</v>
      </c>
      <c r="D148" s="39">
        <f t="shared" si="45"/>
        <v>728.02622667014714</v>
      </c>
      <c r="E148">
        <f t="shared" si="40"/>
        <v>1</v>
      </c>
      <c r="F148" s="40">
        <f t="shared" si="41"/>
        <v>1588.9511998405019</v>
      </c>
      <c r="G148">
        <f t="shared" si="42"/>
        <v>100</v>
      </c>
      <c r="H148">
        <f t="shared" si="43"/>
        <v>0</v>
      </c>
      <c r="I148" t="str">
        <f t="shared" si="36"/>
        <v>2010</v>
      </c>
      <c r="J148">
        <f t="shared" si="35"/>
        <v>3</v>
      </c>
      <c r="K148" s="13">
        <f>VLOOKUP(I148&amp;J148,CETES!F:G,2,)</f>
        <v>3.7083333333333339E-3</v>
      </c>
      <c r="L148" s="12">
        <f t="shared" si="44"/>
        <v>5.158572475957679E-2</v>
      </c>
      <c r="M148" s="38">
        <v>33266.429687999997</v>
      </c>
      <c r="N148">
        <f t="shared" si="37"/>
        <v>100</v>
      </c>
      <c r="O148" s="12">
        <f t="shared" si="38"/>
        <v>5.158572475957679E-2</v>
      </c>
      <c r="P148" s="12">
        <f t="shared" si="39"/>
        <v>5.158572475957679E-2</v>
      </c>
      <c r="Q148" s="17">
        <v>145</v>
      </c>
      <c r="R148" s="12">
        <f t="shared" si="46"/>
        <v>0.69495355512247348</v>
      </c>
      <c r="S148" s="12">
        <f t="shared" si="47"/>
        <v>0.69495355512247303</v>
      </c>
      <c r="T148" s="14">
        <f t="shared" si="48"/>
        <v>0</v>
      </c>
      <c r="U148">
        <f t="shared" si="34"/>
        <v>0</v>
      </c>
      <c r="V148">
        <f t="shared" si="49"/>
        <v>0</v>
      </c>
      <c r="W148">
        <f t="shared" si="50"/>
        <v>0</v>
      </c>
    </row>
    <row r="149" spans="1:23" x14ac:dyDescent="0.2">
      <c r="A149" s="2" t="s">
        <v>148</v>
      </c>
      <c r="B149" s="3">
        <v>100.93899999999999</v>
      </c>
      <c r="C149" s="3">
        <v>100.67529999999999</v>
      </c>
      <c r="D149" s="39">
        <f t="shared" si="45"/>
        <v>715.35258489179193</v>
      </c>
      <c r="E149">
        <f t="shared" si="40"/>
        <v>1</v>
      </c>
      <c r="F149" s="40">
        <f t="shared" si="41"/>
        <v>1561.2903854737274</v>
      </c>
      <c r="G149">
        <f t="shared" si="42"/>
        <v>100</v>
      </c>
      <c r="H149">
        <f t="shared" si="43"/>
        <v>0</v>
      </c>
      <c r="I149" t="str">
        <f t="shared" si="36"/>
        <v>2010</v>
      </c>
      <c r="J149">
        <f t="shared" si="35"/>
        <v>4</v>
      </c>
      <c r="K149" s="13">
        <f>VLOOKUP(I149&amp;J149,CETES!F:G,2,)</f>
        <v>3.7083333333333339E-3</v>
      </c>
      <c r="L149" s="12">
        <f t="shared" si="44"/>
        <v>-1.7408221454221495E-2</v>
      </c>
      <c r="M149" s="38">
        <v>32687.320313</v>
      </c>
      <c r="N149">
        <f t="shared" si="37"/>
        <v>100</v>
      </c>
      <c r="O149" s="12">
        <f t="shared" si="38"/>
        <v>-1.7408221454221495E-2</v>
      </c>
      <c r="P149" s="12">
        <f t="shared" si="39"/>
        <v>-1.7408221454221606E-2</v>
      </c>
      <c r="Q149" s="17">
        <v>146</v>
      </c>
      <c r="R149" s="12">
        <f t="shared" si="46"/>
        <v>0.49265011160979721</v>
      </c>
      <c r="S149" s="12">
        <f t="shared" si="47"/>
        <v>0.49265011160979677</v>
      </c>
      <c r="T149" s="14">
        <f t="shared" si="48"/>
        <v>4.4408920985006262E-16</v>
      </c>
      <c r="U149">
        <f t="shared" si="34"/>
        <v>1</v>
      </c>
      <c r="V149">
        <f t="shared" si="49"/>
        <v>0</v>
      </c>
      <c r="W149">
        <f t="shared" si="50"/>
        <v>0</v>
      </c>
    </row>
    <row r="150" spans="1:23" x14ac:dyDescent="0.2">
      <c r="A150" s="2" t="s">
        <v>149</v>
      </c>
      <c r="B150" s="4">
        <v>101.03</v>
      </c>
      <c r="C150" s="4">
        <v>101.1421</v>
      </c>
      <c r="D150" s="39">
        <f t="shared" si="45"/>
        <v>701.15398048170243</v>
      </c>
      <c r="E150">
        <f t="shared" si="40"/>
        <v>-1</v>
      </c>
      <c r="F150" s="40">
        <f t="shared" si="41"/>
        <v>1530.3012690284841</v>
      </c>
      <c r="G150">
        <f t="shared" si="42"/>
        <v>75</v>
      </c>
      <c r="H150">
        <f t="shared" si="43"/>
        <v>25</v>
      </c>
      <c r="I150" t="str">
        <f t="shared" si="36"/>
        <v>2010</v>
      </c>
      <c r="J150">
        <f t="shared" si="35"/>
        <v>5</v>
      </c>
      <c r="K150" s="13">
        <f>VLOOKUP(I150&amp;J150,CETES!F:G,2,)</f>
        <v>3.7916666666666667E-3</v>
      </c>
      <c r="L150" s="12">
        <f t="shared" si="44"/>
        <v>-1.9848400229429908E-2</v>
      </c>
      <c r="M150" s="38">
        <v>32038.529297000001</v>
      </c>
      <c r="N150">
        <f t="shared" si="37"/>
        <v>100</v>
      </c>
      <c r="O150" s="12">
        <f t="shared" si="38"/>
        <v>-1.9848400229429908E-2</v>
      </c>
      <c r="P150" s="12">
        <f t="shared" si="39"/>
        <v>-1.9848400229429797E-2</v>
      </c>
      <c r="Q150" s="17">
        <v>147</v>
      </c>
      <c r="R150" s="12">
        <f t="shared" si="46"/>
        <v>0.31673968093069482</v>
      </c>
      <c r="S150" s="12">
        <f t="shared" si="47"/>
        <v>0.31673968093069438</v>
      </c>
      <c r="T150" s="14">
        <f t="shared" si="48"/>
        <v>4.4408920985006262E-16</v>
      </c>
      <c r="U150">
        <f t="shared" si="34"/>
        <v>1</v>
      </c>
      <c r="V150">
        <f t="shared" si="49"/>
        <v>0</v>
      </c>
      <c r="W150">
        <f t="shared" si="50"/>
        <v>0</v>
      </c>
    </row>
    <row r="151" spans="1:23" x14ac:dyDescent="0.2">
      <c r="A151" s="2" t="s">
        <v>150</v>
      </c>
      <c r="B151" s="3">
        <v>101.08839999999999</v>
      </c>
      <c r="C151" s="3">
        <v>101.267</v>
      </c>
      <c r="D151" s="39">
        <f t="shared" si="45"/>
        <v>681.86132470836662</v>
      </c>
      <c r="E151">
        <f t="shared" si="40"/>
        <v>-1</v>
      </c>
      <c r="F151" s="40">
        <f t="shared" si="41"/>
        <v>1500.1715262311695</v>
      </c>
      <c r="G151">
        <f t="shared" si="42"/>
        <v>50</v>
      </c>
      <c r="H151">
        <f t="shared" si="43"/>
        <v>50</v>
      </c>
      <c r="I151" t="str">
        <f t="shared" si="36"/>
        <v>2010</v>
      </c>
      <c r="J151">
        <f t="shared" si="35"/>
        <v>6</v>
      </c>
      <c r="K151" s="13">
        <f>VLOOKUP(I151&amp;J151,CETES!F:G,2,)</f>
        <v>3.8249999999999998E-3</v>
      </c>
      <c r="L151" s="12">
        <f t="shared" si="44"/>
        <v>-2.7515576193522406E-2</v>
      </c>
      <c r="M151" s="38">
        <v>31156.970702999999</v>
      </c>
      <c r="N151">
        <f t="shared" si="37"/>
        <v>100</v>
      </c>
      <c r="O151" s="12">
        <f t="shared" si="38"/>
        <v>-2.7515576193522406E-2</v>
      </c>
      <c r="P151" s="12">
        <f t="shared" si="39"/>
        <v>-1.9688765478474979E-2</v>
      </c>
      <c r="Q151" s="17">
        <v>148</v>
      </c>
      <c r="R151" s="12">
        <f t="shared" si="46"/>
        <v>0.28887226398533072</v>
      </c>
      <c r="S151" s="12">
        <f t="shared" si="47"/>
        <v>0.27858190017958329</v>
      </c>
      <c r="T151" s="14">
        <f t="shared" si="48"/>
        <v>1.0290363805747438E-2</v>
      </c>
      <c r="U151">
        <f t="shared" si="34"/>
        <v>1</v>
      </c>
      <c r="V151">
        <f t="shared" si="49"/>
        <v>0</v>
      </c>
      <c r="W151">
        <f t="shared" si="50"/>
        <v>0</v>
      </c>
    </row>
    <row r="152" spans="1:23" x14ac:dyDescent="0.2">
      <c r="A152" s="2" t="s">
        <v>151</v>
      </c>
      <c r="B152" s="4">
        <v>101.2259</v>
      </c>
      <c r="C152" s="4">
        <v>101.218</v>
      </c>
      <c r="D152" s="39">
        <f t="shared" si="45"/>
        <v>707.06746896586264</v>
      </c>
      <c r="E152">
        <f t="shared" si="40"/>
        <v>1</v>
      </c>
      <c r="F152" s="40">
        <f t="shared" si="41"/>
        <v>1530.768779001336</v>
      </c>
      <c r="G152">
        <f t="shared" si="42"/>
        <v>75</v>
      </c>
      <c r="H152">
        <f t="shared" si="43"/>
        <v>25</v>
      </c>
      <c r="I152" t="str">
        <f t="shared" si="36"/>
        <v>2010</v>
      </c>
      <c r="J152">
        <f t="shared" si="35"/>
        <v>7</v>
      </c>
      <c r="K152" s="13">
        <f>VLOOKUP(I152&amp;J152,CETES!F:G,2,)</f>
        <v>3.8333333333333331E-3</v>
      </c>
      <c r="L152" s="12">
        <f t="shared" si="44"/>
        <v>3.696667246566121E-2</v>
      </c>
      <c r="M152" s="38">
        <v>32308.740234000001</v>
      </c>
      <c r="N152">
        <f t="shared" si="37"/>
        <v>100</v>
      </c>
      <c r="O152" s="12">
        <f t="shared" si="38"/>
        <v>3.696667246566121E-2</v>
      </c>
      <c r="P152" s="12">
        <f t="shared" si="39"/>
        <v>2.03958362328307E-2</v>
      </c>
      <c r="Q152" s="17">
        <v>149</v>
      </c>
      <c r="R152" s="12">
        <f t="shared" si="46"/>
        <v>0.18506543639510831</v>
      </c>
      <c r="S152" s="12">
        <f t="shared" si="47"/>
        <v>0.19469522192024002</v>
      </c>
      <c r="T152" s="14">
        <f t="shared" si="48"/>
        <v>-9.6297855251317177E-3</v>
      </c>
      <c r="U152">
        <f t="shared" si="34"/>
        <v>0</v>
      </c>
      <c r="V152">
        <f t="shared" si="49"/>
        <v>0</v>
      </c>
      <c r="W152">
        <f t="shared" si="50"/>
        <v>0</v>
      </c>
    </row>
    <row r="153" spans="1:23" x14ac:dyDescent="0.2">
      <c r="A153" s="2" t="s">
        <v>152</v>
      </c>
      <c r="B153" s="3">
        <v>101.30589999999999</v>
      </c>
      <c r="C153" s="3">
        <v>101.2561</v>
      </c>
      <c r="D153" s="39">
        <f t="shared" si="45"/>
        <v>693.30437887771484</v>
      </c>
      <c r="E153">
        <f t="shared" si="40"/>
        <v>1</v>
      </c>
      <c r="F153" s="40">
        <f t="shared" si="41"/>
        <v>1509.888419630754</v>
      </c>
      <c r="G153">
        <f t="shared" si="42"/>
        <v>100</v>
      </c>
      <c r="H153">
        <f t="shared" si="43"/>
        <v>0</v>
      </c>
      <c r="I153" t="str">
        <f t="shared" si="36"/>
        <v>2010</v>
      </c>
      <c r="J153">
        <f t="shared" si="35"/>
        <v>8</v>
      </c>
      <c r="K153" s="13">
        <f>VLOOKUP(I153&amp;J153,CETES!F:G,2,)</f>
        <v>3.7249999999999996E-3</v>
      </c>
      <c r="L153" s="12">
        <f t="shared" si="44"/>
        <v>-1.946503083825557E-2</v>
      </c>
      <c r="M153" s="38">
        <v>31679.849609000001</v>
      </c>
      <c r="N153">
        <f t="shared" si="37"/>
        <v>100</v>
      </c>
      <c r="O153" s="12">
        <f t="shared" si="38"/>
        <v>-1.946503083825557E-2</v>
      </c>
      <c r="P153" s="12">
        <f t="shared" si="39"/>
        <v>-1.364043979535845E-2</v>
      </c>
      <c r="Q153" s="17">
        <v>150</v>
      </c>
      <c r="R153" s="12">
        <f t="shared" si="46"/>
        <v>0.12375474774966988</v>
      </c>
      <c r="S153" s="12">
        <f t="shared" si="47"/>
        <v>0.12619647345834095</v>
      </c>
      <c r="T153" s="14">
        <f t="shared" si="48"/>
        <v>-2.441725708671072E-3</v>
      </c>
      <c r="U153">
        <f t="shared" si="34"/>
        <v>0</v>
      </c>
      <c r="V153">
        <f t="shared" si="49"/>
        <v>0</v>
      </c>
      <c r="W153">
        <f t="shared" si="50"/>
        <v>0</v>
      </c>
    </row>
    <row r="154" spans="1:23" x14ac:dyDescent="0.2">
      <c r="A154" s="2" t="s">
        <v>153</v>
      </c>
      <c r="B154" s="4">
        <v>101.3182</v>
      </c>
      <c r="C154" s="4">
        <v>101.3817</v>
      </c>
      <c r="D154" s="39">
        <f t="shared" si="45"/>
        <v>729.42488201594074</v>
      </c>
      <c r="E154">
        <f t="shared" si="40"/>
        <v>-1</v>
      </c>
      <c r="F154" s="40">
        <f t="shared" si="41"/>
        <v>1588.5521798220957</v>
      </c>
      <c r="G154">
        <f t="shared" si="42"/>
        <v>75</v>
      </c>
      <c r="H154">
        <f t="shared" si="43"/>
        <v>25</v>
      </c>
      <c r="I154" t="str">
        <f t="shared" si="36"/>
        <v>2010</v>
      </c>
      <c r="J154">
        <f t="shared" si="35"/>
        <v>9</v>
      </c>
      <c r="K154" s="13">
        <f>VLOOKUP(I154&amp;J154,CETES!F:G,2,)</f>
        <v>3.6333333333333335E-3</v>
      </c>
      <c r="L154" s="12">
        <f t="shared" si="44"/>
        <v>5.2099055247128101E-2</v>
      </c>
      <c r="M154" s="38">
        <v>33330.339844000002</v>
      </c>
      <c r="N154">
        <f t="shared" si="37"/>
        <v>100</v>
      </c>
      <c r="O154" s="12">
        <f t="shared" si="38"/>
        <v>5.2099055247128101E-2</v>
      </c>
      <c r="P154" s="12">
        <f t="shared" si="39"/>
        <v>5.2099055247128101E-2</v>
      </c>
      <c r="Q154" s="17">
        <v>151</v>
      </c>
      <c r="R154" s="12">
        <f t="shared" si="46"/>
        <v>0.13771902193130137</v>
      </c>
      <c r="S154" s="12">
        <f t="shared" si="47"/>
        <v>0.1401910896050147</v>
      </c>
      <c r="T154" s="14">
        <f t="shared" si="48"/>
        <v>-2.4720676737133296E-3</v>
      </c>
      <c r="U154">
        <f t="shared" si="34"/>
        <v>0</v>
      </c>
      <c r="V154">
        <f t="shared" si="49"/>
        <v>0</v>
      </c>
      <c r="W154">
        <f t="shared" si="50"/>
        <v>0</v>
      </c>
    </row>
    <row r="155" spans="1:23" x14ac:dyDescent="0.2">
      <c r="A155" s="2" t="s">
        <v>154</v>
      </c>
      <c r="B155" s="3">
        <v>101.2589</v>
      </c>
      <c r="C155" s="3">
        <v>101.23739999999999</v>
      </c>
      <c r="D155" s="39">
        <f t="shared" si="45"/>
        <v>778.40021693947187</v>
      </c>
      <c r="E155">
        <f t="shared" si="40"/>
        <v>1</v>
      </c>
      <c r="F155" s="40">
        <f t="shared" si="41"/>
        <v>1669.9895154121677</v>
      </c>
      <c r="G155">
        <f t="shared" si="42"/>
        <v>100</v>
      </c>
      <c r="H155">
        <f t="shared" si="43"/>
        <v>0</v>
      </c>
      <c r="I155" t="str">
        <f t="shared" si="36"/>
        <v>2010</v>
      </c>
      <c r="J155">
        <f t="shared" si="35"/>
        <v>10</v>
      </c>
      <c r="K155" s="13">
        <f>VLOOKUP(I155&amp;J155,CETES!F:G,2,)</f>
        <v>3.1999999999999997E-3</v>
      </c>
      <c r="L155" s="12">
        <f t="shared" si="44"/>
        <v>6.7142396881466393E-2</v>
      </c>
      <c r="M155" s="38">
        <v>35568.21875</v>
      </c>
      <c r="N155">
        <f t="shared" si="37"/>
        <v>100</v>
      </c>
      <c r="O155" s="12">
        <f t="shared" si="38"/>
        <v>6.7142396881466393E-2</v>
      </c>
      <c r="P155" s="12">
        <f t="shared" si="39"/>
        <v>5.1265130994433195E-2</v>
      </c>
      <c r="Q155" s="17">
        <v>152</v>
      </c>
      <c r="R155" s="12">
        <f t="shared" si="46"/>
        <v>0.22052012920381947</v>
      </c>
      <c r="S155" s="12">
        <f t="shared" si="47"/>
        <v>0.24164568782749041</v>
      </c>
      <c r="T155" s="14">
        <f t="shared" si="48"/>
        <v>-2.1125558623670937E-2</v>
      </c>
      <c r="U155">
        <f t="shared" si="34"/>
        <v>0</v>
      </c>
      <c r="V155">
        <f t="shared" si="49"/>
        <v>0</v>
      </c>
      <c r="W155">
        <f t="shared" si="50"/>
        <v>0</v>
      </c>
    </row>
    <row r="156" spans="1:23" x14ac:dyDescent="0.2">
      <c r="A156" s="2" t="s">
        <v>155</v>
      </c>
      <c r="B156" s="4">
        <v>101.11109999999999</v>
      </c>
      <c r="C156" s="4">
        <v>100.90989999999999</v>
      </c>
      <c r="D156" s="39">
        <f t="shared" si="45"/>
        <v>805.73644466717144</v>
      </c>
      <c r="E156">
        <f t="shared" si="40"/>
        <v>1</v>
      </c>
      <c r="F156" s="40">
        <f t="shared" si="41"/>
        <v>1728.6369986768434</v>
      </c>
      <c r="G156">
        <f t="shared" si="42"/>
        <v>100</v>
      </c>
      <c r="H156">
        <f t="shared" si="43"/>
        <v>0</v>
      </c>
      <c r="I156" t="str">
        <f t="shared" si="36"/>
        <v>2010</v>
      </c>
      <c r="J156">
        <f t="shared" si="35"/>
        <v>11</v>
      </c>
      <c r="K156" s="13">
        <f>VLOOKUP(I156&amp;J156,CETES!F:G,2,)</f>
        <v>3.4750000000000002E-3</v>
      </c>
      <c r="L156" s="12">
        <f t="shared" si="44"/>
        <v>3.5118473932574945E-2</v>
      </c>
      <c r="M156" s="38">
        <v>36817.320312999997</v>
      </c>
      <c r="N156">
        <f t="shared" si="37"/>
        <v>100</v>
      </c>
      <c r="O156" s="12">
        <f t="shared" si="38"/>
        <v>3.5118473932574945E-2</v>
      </c>
      <c r="P156" s="12">
        <f t="shared" si="39"/>
        <v>3.5118473932574945E-2</v>
      </c>
      <c r="Q156" s="17">
        <v>153</v>
      </c>
      <c r="R156" s="12">
        <f t="shared" si="46"/>
        <v>0.16906601612162553</v>
      </c>
      <c r="S156" s="12">
        <f t="shared" si="47"/>
        <v>0.18930097338908936</v>
      </c>
      <c r="T156" s="14">
        <f t="shared" si="48"/>
        <v>-2.0234957267463827E-2</v>
      </c>
      <c r="U156">
        <f t="shared" si="34"/>
        <v>0</v>
      </c>
      <c r="V156">
        <f t="shared" si="49"/>
        <v>0</v>
      </c>
      <c r="W156">
        <f t="shared" si="50"/>
        <v>0</v>
      </c>
    </row>
    <row r="157" spans="1:23" x14ac:dyDescent="0.2">
      <c r="A157" s="2" t="s">
        <v>156</v>
      </c>
      <c r="B157" s="3">
        <v>100.8006</v>
      </c>
      <c r="C157" s="3">
        <v>100.8322</v>
      </c>
      <c r="D157" s="39">
        <f t="shared" si="45"/>
        <v>843.6729086925958</v>
      </c>
      <c r="E157">
        <f t="shared" si="40"/>
        <v>-1</v>
      </c>
      <c r="F157" s="40">
        <f t="shared" si="41"/>
        <v>1810.0263608527225</v>
      </c>
      <c r="G157">
        <f t="shared" si="42"/>
        <v>75</v>
      </c>
      <c r="H157">
        <f t="shared" si="43"/>
        <v>25</v>
      </c>
      <c r="I157" t="str">
        <f t="shared" si="36"/>
        <v>2010</v>
      </c>
      <c r="J157">
        <f t="shared" si="35"/>
        <v>12</v>
      </c>
      <c r="K157" s="13">
        <f>VLOOKUP(I157&amp;J157,CETES!F:G,2,)</f>
        <v>3.7083333333333339E-3</v>
      </c>
      <c r="L157" s="12">
        <f t="shared" si="44"/>
        <v>4.7082968973924055E-2</v>
      </c>
      <c r="M157" s="38">
        <v>38550.789062999997</v>
      </c>
      <c r="N157">
        <f t="shared" si="37"/>
        <v>100</v>
      </c>
      <c r="O157" s="12">
        <f t="shared" si="38"/>
        <v>4.7082968973924055E-2</v>
      </c>
      <c r="P157" s="12">
        <f t="shared" si="39"/>
        <v>4.7082968973924055E-2</v>
      </c>
      <c r="Q157" s="17">
        <v>154</v>
      </c>
      <c r="R157" s="12">
        <f t="shared" si="46"/>
        <v>0.17977348816211514</v>
      </c>
      <c r="S157" s="12">
        <f t="shared" si="47"/>
        <v>0.20019377734086041</v>
      </c>
      <c r="T157" s="14">
        <f t="shared" si="48"/>
        <v>-2.0420289178745277E-2</v>
      </c>
      <c r="U157">
        <f t="shared" si="34"/>
        <v>0</v>
      </c>
      <c r="V157">
        <f t="shared" si="49"/>
        <v>0</v>
      </c>
      <c r="W157">
        <f t="shared" si="50"/>
        <v>0</v>
      </c>
    </row>
    <row r="158" spans="1:23" x14ac:dyDescent="0.2">
      <c r="A158" s="2" t="s">
        <v>157</v>
      </c>
      <c r="B158" s="4">
        <v>100.3399</v>
      </c>
      <c r="C158" s="4">
        <v>101.0505</v>
      </c>
      <c r="D158" s="39">
        <f t="shared" si="45"/>
        <v>809.34562686914558</v>
      </c>
      <c r="E158">
        <f t="shared" si="40"/>
        <v>-1</v>
      </c>
      <c r="F158" s="40">
        <f t="shared" si="41"/>
        <v>1756.4697728118797</v>
      </c>
      <c r="G158">
        <f t="shared" si="42"/>
        <v>50</v>
      </c>
      <c r="H158">
        <f t="shared" si="43"/>
        <v>50</v>
      </c>
      <c r="I158" t="str">
        <f t="shared" si="36"/>
        <v>2011</v>
      </c>
      <c r="J158">
        <f t="shared" si="35"/>
        <v>1</v>
      </c>
      <c r="K158" s="13">
        <f>VLOOKUP(I158&amp;J158,CETES!F:G,2,)</f>
        <v>3.375E-3</v>
      </c>
      <c r="L158" s="12">
        <f t="shared" si="44"/>
        <v>-4.068790341584605E-2</v>
      </c>
      <c r="M158" s="38">
        <v>36982.238280999998</v>
      </c>
      <c r="N158">
        <f t="shared" si="37"/>
        <v>100</v>
      </c>
      <c r="O158" s="12">
        <f t="shared" si="38"/>
        <v>-4.068790341584605E-2</v>
      </c>
      <c r="P158" s="12">
        <f t="shared" si="39"/>
        <v>-2.9588844228551348E-2</v>
      </c>
      <c r="Q158" s="17">
        <v>155</v>
      </c>
      <c r="R158" s="12">
        <f t="shared" si="46"/>
        <v>0.20999232434789428</v>
      </c>
      <c r="S158" s="12">
        <f t="shared" si="47"/>
        <v>0.21685685758456219</v>
      </c>
      <c r="T158" s="14">
        <f t="shared" si="48"/>
        <v>-6.8645332366679135E-3</v>
      </c>
      <c r="U158">
        <f t="shared" si="34"/>
        <v>0</v>
      </c>
      <c r="V158">
        <f t="shared" si="49"/>
        <v>0</v>
      </c>
      <c r="W158">
        <f t="shared" si="50"/>
        <v>0</v>
      </c>
    </row>
    <row r="159" spans="1:23" x14ac:dyDescent="0.2">
      <c r="A159" s="2" t="s">
        <v>158</v>
      </c>
      <c r="B159" s="3">
        <v>99.858069999999998</v>
      </c>
      <c r="C159" s="3">
        <v>101.4276</v>
      </c>
      <c r="D159" s="39">
        <f t="shared" si="45"/>
        <v>810.16544870140865</v>
      </c>
      <c r="E159">
        <f t="shared" si="40"/>
        <v>-1</v>
      </c>
      <c r="F159" s="40">
        <f t="shared" si="41"/>
        <v>1760.3234183509053</v>
      </c>
      <c r="G159">
        <f t="shared" si="42"/>
        <v>25</v>
      </c>
      <c r="H159">
        <f t="shared" si="43"/>
        <v>75</v>
      </c>
      <c r="I159" t="str">
        <f t="shared" si="36"/>
        <v>2011</v>
      </c>
      <c r="J159">
        <f t="shared" si="35"/>
        <v>2</v>
      </c>
      <c r="K159" s="13">
        <f>VLOOKUP(I159&amp;J159,CETES!F:G,2,)</f>
        <v>3.4499999999999999E-3</v>
      </c>
      <c r="L159" s="12">
        <f t="shared" si="44"/>
        <v>1.0129440439858861E-3</v>
      </c>
      <c r="M159" s="38">
        <v>37019.699219000002</v>
      </c>
      <c r="N159">
        <f t="shared" si="37"/>
        <v>100</v>
      </c>
      <c r="O159" s="12">
        <f t="shared" si="38"/>
        <v>1.0129440439858861E-3</v>
      </c>
      <c r="P159" s="12">
        <f t="shared" si="39"/>
        <v>2.193972021993007E-3</v>
      </c>
      <c r="Q159" s="17">
        <v>156</v>
      </c>
      <c r="R159" s="12">
        <f t="shared" si="46"/>
        <v>0.16500178097578333</v>
      </c>
      <c r="S159" s="12">
        <f t="shared" si="47"/>
        <v>0.17023039739177204</v>
      </c>
      <c r="T159" s="14">
        <f t="shared" si="48"/>
        <v>-5.2286164159887072E-3</v>
      </c>
      <c r="U159">
        <f t="shared" si="34"/>
        <v>0</v>
      </c>
      <c r="V159">
        <f t="shared" si="49"/>
        <v>0</v>
      </c>
      <c r="W159">
        <f t="shared" si="50"/>
        <v>0</v>
      </c>
    </row>
    <row r="160" spans="1:23" x14ac:dyDescent="0.2">
      <c r="A160" s="2" t="s">
        <v>159</v>
      </c>
      <c r="B160" s="4">
        <v>99.510180000000005</v>
      </c>
      <c r="C160" s="4">
        <v>101.84690000000001</v>
      </c>
      <c r="D160" s="39">
        <f t="shared" si="45"/>
        <v>819.37480898996228</v>
      </c>
      <c r="E160">
        <f t="shared" si="40"/>
        <v>-1</v>
      </c>
      <c r="F160" s="40">
        <f t="shared" si="41"/>
        <v>1769.8807681424587</v>
      </c>
      <c r="G160">
        <f t="shared" si="42"/>
        <v>0</v>
      </c>
      <c r="H160">
        <f t="shared" si="43"/>
        <v>100</v>
      </c>
      <c r="I160" t="str">
        <f t="shared" si="36"/>
        <v>2011</v>
      </c>
      <c r="J160">
        <f t="shared" si="35"/>
        <v>3</v>
      </c>
      <c r="K160" s="13">
        <f>VLOOKUP(I160&amp;J160,CETES!F:G,2,)</f>
        <v>3.5833333333333329E-3</v>
      </c>
      <c r="L160" s="12">
        <f t="shared" si="44"/>
        <v>1.1367258753523846E-2</v>
      </c>
      <c r="M160" s="38">
        <v>37440.511719000002</v>
      </c>
      <c r="N160">
        <f t="shared" si="37"/>
        <v>100</v>
      </c>
      <c r="O160" s="12">
        <f t="shared" si="38"/>
        <v>1.1367258753523846E-2</v>
      </c>
      <c r="P160" s="12">
        <f t="shared" si="39"/>
        <v>5.4293146883808152E-3</v>
      </c>
      <c r="Q160" s="17">
        <v>157</v>
      </c>
      <c r="R160" s="12">
        <f t="shared" si="46"/>
        <v>0.11386729077653146</v>
      </c>
      <c r="S160" s="12">
        <f t="shared" si="47"/>
        <v>0.12547430157513162</v>
      </c>
      <c r="T160" s="14">
        <f t="shared" si="48"/>
        <v>-1.1607010798600159E-2</v>
      </c>
      <c r="U160">
        <f t="shared" si="34"/>
        <v>0</v>
      </c>
      <c r="V160">
        <f t="shared" si="49"/>
        <v>0</v>
      </c>
      <c r="W160">
        <f t="shared" si="50"/>
        <v>0</v>
      </c>
    </row>
    <row r="161" spans="1:23" x14ac:dyDescent="0.2">
      <c r="A161" s="2" t="s">
        <v>160</v>
      </c>
      <c r="B161" s="3">
        <v>99.348190000000002</v>
      </c>
      <c r="C161" s="3">
        <v>102.14</v>
      </c>
      <c r="D161" s="39">
        <f t="shared" si="45"/>
        <v>808.9163103851273</v>
      </c>
      <c r="E161">
        <f t="shared" si="40"/>
        <v>-1</v>
      </c>
      <c r="F161" s="40">
        <f t="shared" si="41"/>
        <v>1776.2228408949691</v>
      </c>
      <c r="G161">
        <f t="shared" si="42"/>
        <v>0</v>
      </c>
      <c r="H161">
        <f t="shared" si="43"/>
        <v>100</v>
      </c>
      <c r="I161" t="str">
        <f t="shared" si="36"/>
        <v>2011</v>
      </c>
      <c r="J161">
        <f t="shared" si="35"/>
        <v>4</v>
      </c>
      <c r="K161" s="13">
        <f>VLOOKUP(I161&amp;J161,CETES!F:G,2,)</f>
        <v>3.5333333333333332E-3</v>
      </c>
      <c r="L161" s="12">
        <f t="shared" si="44"/>
        <v>-1.2763998221677175E-2</v>
      </c>
      <c r="M161" s="38">
        <v>36962.621094000002</v>
      </c>
      <c r="N161">
        <f t="shared" si="37"/>
        <v>100</v>
      </c>
      <c r="O161" s="12">
        <f t="shared" si="38"/>
        <v>-1.2763998221677175E-2</v>
      </c>
      <c r="P161" s="12">
        <f t="shared" si="39"/>
        <v>3.5833333333332718E-3</v>
      </c>
      <c r="Q161" s="17">
        <v>158</v>
      </c>
      <c r="R161" s="12">
        <f t="shared" si="46"/>
        <v>0.13766334400120361</v>
      </c>
      <c r="S161" s="12">
        <f t="shared" si="47"/>
        <v>0.13079385951682609</v>
      </c>
      <c r="T161" s="14">
        <f t="shared" si="48"/>
        <v>6.8694844843775194E-3</v>
      </c>
      <c r="U161">
        <f t="shared" si="34"/>
        <v>1</v>
      </c>
      <c r="V161">
        <f t="shared" si="49"/>
        <v>0</v>
      </c>
      <c r="W161">
        <f t="shared" si="50"/>
        <v>0</v>
      </c>
    </row>
    <row r="162" spans="1:23" x14ac:dyDescent="0.2">
      <c r="A162" s="2" t="s">
        <v>161</v>
      </c>
      <c r="B162" s="4">
        <v>99.305499999999995</v>
      </c>
      <c r="C162" s="4">
        <v>102.10760000000001</v>
      </c>
      <c r="D162" s="39">
        <f t="shared" si="45"/>
        <v>784.19026199296343</v>
      </c>
      <c r="E162">
        <f t="shared" si="40"/>
        <v>-1</v>
      </c>
      <c r="F162" s="40">
        <f t="shared" si="41"/>
        <v>1782.4988282661313</v>
      </c>
      <c r="G162">
        <f t="shared" si="42"/>
        <v>0</v>
      </c>
      <c r="H162">
        <f t="shared" si="43"/>
        <v>100</v>
      </c>
      <c r="I162" t="str">
        <f t="shared" si="36"/>
        <v>2011</v>
      </c>
      <c r="J162">
        <f t="shared" si="35"/>
        <v>5</v>
      </c>
      <c r="K162" s="13">
        <f>VLOOKUP(I162&amp;J162,CETES!F:G,2,)</f>
        <v>3.6583333333333329E-3</v>
      </c>
      <c r="L162" s="12">
        <f t="shared" si="44"/>
        <v>-3.0566880744921199E-2</v>
      </c>
      <c r="M162" s="38">
        <v>35832.789062999997</v>
      </c>
      <c r="N162">
        <f t="shared" si="37"/>
        <v>100</v>
      </c>
      <c r="O162" s="12">
        <f t="shared" si="38"/>
        <v>-3.0566880744921199E-2</v>
      </c>
      <c r="P162" s="12">
        <f t="shared" si="39"/>
        <v>3.5333333333333883E-3</v>
      </c>
      <c r="Q162" s="17">
        <v>159</v>
      </c>
      <c r="R162" s="12">
        <f t="shared" si="46"/>
        <v>0.16480255511893782</v>
      </c>
      <c r="S162" s="12">
        <f t="shared" si="47"/>
        <v>0.11842802554470833</v>
      </c>
      <c r="T162" s="14">
        <f t="shared" si="48"/>
        <v>4.6374529574229495E-2</v>
      </c>
      <c r="U162">
        <f t="shared" si="34"/>
        <v>1</v>
      </c>
      <c r="V162">
        <f t="shared" si="49"/>
        <v>0</v>
      </c>
      <c r="W162">
        <f t="shared" si="50"/>
        <v>0</v>
      </c>
    </row>
    <row r="163" spans="1:23" x14ac:dyDescent="0.2">
      <c r="A163" s="2" t="s">
        <v>162</v>
      </c>
      <c r="B163" s="3">
        <v>99.36703</v>
      </c>
      <c r="C163" s="3">
        <v>101.7311</v>
      </c>
      <c r="D163" s="39">
        <f t="shared" si="45"/>
        <v>800.062833130424</v>
      </c>
      <c r="E163">
        <f t="shared" si="40"/>
        <v>-1</v>
      </c>
      <c r="F163" s="40">
        <f t="shared" si="41"/>
        <v>1789.019803146205</v>
      </c>
      <c r="G163">
        <f t="shared" si="42"/>
        <v>0</v>
      </c>
      <c r="H163">
        <f t="shared" si="43"/>
        <v>100</v>
      </c>
      <c r="I163" t="str">
        <f t="shared" si="36"/>
        <v>2011</v>
      </c>
      <c r="J163">
        <f t="shared" si="35"/>
        <v>6</v>
      </c>
      <c r="K163" s="13">
        <f>VLOOKUP(I163&amp;J163,CETES!F:G,2,)</f>
        <v>3.6083333333333332E-3</v>
      </c>
      <c r="L163" s="12">
        <f t="shared" si="44"/>
        <v>2.0240714411731586E-2</v>
      </c>
      <c r="M163" s="38">
        <v>36558.070312999997</v>
      </c>
      <c r="N163">
        <f t="shared" si="37"/>
        <v>100</v>
      </c>
      <c r="O163" s="12">
        <f t="shared" si="38"/>
        <v>2.0240714411731586E-2</v>
      </c>
      <c r="P163" s="12">
        <f t="shared" si="39"/>
        <v>3.658333333333319E-3</v>
      </c>
      <c r="Q163" s="17">
        <v>160</v>
      </c>
      <c r="R163" s="12">
        <f t="shared" si="46"/>
        <v>0.19254350043604629</v>
      </c>
      <c r="S163" s="12">
        <f t="shared" si="47"/>
        <v>0.17335124333765717</v>
      </c>
      <c r="T163" s="14">
        <f t="shared" si="48"/>
        <v>1.9192257098389121E-2</v>
      </c>
      <c r="U163">
        <f t="shared" si="34"/>
        <v>1</v>
      </c>
      <c r="V163">
        <f t="shared" si="49"/>
        <v>0</v>
      </c>
      <c r="W163">
        <f t="shared" si="50"/>
        <v>0</v>
      </c>
    </row>
    <row r="164" spans="1:23" x14ac:dyDescent="0.2">
      <c r="A164" s="2" t="s">
        <v>163</v>
      </c>
      <c r="B164" s="4">
        <v>99.447540000000004</v>
      </c>
      <c r="C164" s="4">
        <v>101.2997</v>
      </c>
      <c r="D164" s="39">
        <f t="shared" si="45"/>
        <v>787.83517783688228</v>
      </c>
      <c r="E164">
        <f t="shared" si="40"/>
        <v>-1</v>
      </c>
      <c r="F164" s="40">
        <f t="shared" si="41"/>
        <v>1795.4751829358909</v>
      </c>
      <c r="G164">
        <f t="shared" si="42"/>
        <v>0</v>
      </c>
      <c r="H164">
        <f t="shared" si="43"/>
        <v>100</v>
      </c>
      <c r="I164" t="str">
        <f t="shared" si="36"/>
        <v>2011</v>
      </c>
      <c r="J164">
        <f t="shared" si="35"/>
        <v>7</v>
      </c>
      <c r="K164" s="13">
        <f>VLOOKUP(I164&amp;J164,CETES!F:G,2,)</f>
        <v>3.4000000000000002E-3</v>
      </c>
      <c r="L164" s="12">
        <f t="shared" si="44"/>
        <v>-1.5283368739550496E-2</v>
      </c>
      <c r="M164" s="38">
        <v>35999.339844000002</v>
      </c>
      <c r="N164">
        <f t="shared" si="37"/>
        <v>100</v>
      </c>
      <c r="O164" s="12">
        <f t="shared" si="38"/>
        <v>-1.5283368739550496E-2</v>
      </c>
      <c r="P164" s="12">
        <f t="shared" si="39"/>
        <v>3.6083333333332135E-3</v>
      </c>
      <c r="Q164" s="17">
        <v>161</v>
      </c>
      <c r="R164" s="12">
        <f t="shared" si="46"/>
        <v>0.17292383249888843</v>
      </c>
      <c r="S164" s="12">
        <f t="shared" si="47"/>
        <v>0.11422913995625938</v>
      </c>
      <c r="T164" s="14">
        <f t="shared" si="48"/>
        <v>5.8694692542629046E-2</v>
      </c>
      <c r="U164">
        <f t="shared" si="34"/>
        <v>1</v>
      </c>
      <c r="V164">
        <f t="shared" si="49"/>
        <v>0</v>
      </c>
      <c r="W164">
        <f t="shared" si="50"/>
        <v>0</v>
      </c>
    </row>
    <row r="165" spans="1:23" x14ac:dyDescent="0.2">
      <c r="A165" s="2" t="s">
        <v>164</v>
      </c>
      <c r="B165" s="3">
        <v>99.598960000000005</v>
      </c>
      <c r="C165" s="3">
        <v>101.0527</v>
      </c>
      <c r="D165" s="39">
        <f t="shared" si="45"/>
        <v>781.74601324268201</v>
      </c>
      <c r="E165">
        <f t="shared" si="40"/>
        <v>-1</v>
      </c>
      <c r="F165" s="40">
        <f t="shared" si="41"/>
        <v>1801.5797985578729</v>
      </c>
      <c r="G165">
        <f t="shared" si="42"/>
        <v>0</v>
      </c>
      <c r="H165">
        <f t="shared" si="43"/>
        <v>100</v>
      </c>
      <c r="I165" t="str">
        <f t="shared" si="36"/>
        <v>2011</v>
      </c>
      <c r="J165">
        <f t="shared" si="35"/>
        <v>8</v>
      </c>
      <c r="K165" s="13">
        <f>VLOOKUP(I165&amp;J165,CETES!F:G,2,)</f>
        <v>3.4750000000000002E-3</v>
      </c>
      <c r="L165" s="12">
        <f t="shared" si="44"/>
        <v>-7.7289828704005803E-3</v>
      </c>
      <c r="M165" s="38">
        <v>35721.101562999997</v>
      </c>
      <c r="N165">
        <f t="shared" si="37"/>
        <v>100</v>
      </c>
      <c r="O165" s="12">
        <f t="shared" si="38"/>
        <v>-7.7289828704005803E-3</v>
      </c>
      <c r="P165" s="12">
        <f t="shared" si="39"/>
        <v>3.4000000000000696E-3</v>
      </c>
      <c r="Q165" s="17">
        <v>162</v>
      </c>
      <c r="R165" s="12">
        <f t="shared" si="46"/>
        <v>0.19318737406996767</v>
      </c>
      <c r="S165" s="12">
        <f t="shared" si="47"/>
        <v>0.12756537685241787</v>
      </c>
      <c r="T165" s="14">
        <f t="shared" si="48"/>
        <v>6.5621997217549799E-2</v>
      </c>
      <c r="U165">
        <f t="shared" si="34"/>
        <v>1</v>
      </c>
      <c r="V165">
        <f t="shared" si="49"/>
        <v>0</v>
      </c>
      <c r="W165">
        <f t="shared" si="50"/>
        <v>0</v>
      </c>
    </row>
    <row r="166" spans="1:23" x14ac:dyDescent="0.2">
      <c r="A166" s="2" t="s">
        <v>165</v>
      </c>
      <c r="B166" s="4">
        <v>99.817189999999997</v>
      </c>
      <c r="C166" s="4">
        <v>100.9605</v>
      </c>
      <c r="D166" s="39">
        <f t="shared" si="45"/>
        <v>733.2096548462705</v>
      </c>
      <c r="E166">
        <f t="shared" si="40"/>
        <v>-1</v>
      </c>
      <c r="F166" s="40">
        <f t="shared" si="41"/>
        <v>1807.8402883578615</v>
      </c>
      <c r="G166">
        <f t="shared" si="42"/>
        <v>0</v>
      </c>
      <c r="H166">
        <f t="shared" si="43"/>
        <v>100</v>
      </c>
      <c r="I166" t="str">
        <f t="shared" si="36"/>
        <v>2011</v>
      </c>
      <c r="J166">
        <f t="shared" si="35"/>
        <v>9</v>
      </c>
      <c r="K166" s="13">
        <f>VLOOKUP(I166&amp;J166,CETES!F:G,2,)</f>
        <v>3.6166666666666669E-3</v>
      </c>
      <c r="L166" s="12">
        <f t="shared" si="44"/>
        <v>-6.2087119824356662E-2</v>
      </c>
      <c r="M166" s="38">
        <v>33503.28125</v>
      </c>
      <c r="N166">
        <f t="shared" si="37"/>
        <v>100</v>
      </c>
      <c r="O166" s="12">
        <f t="shared" si="38"/>
        <v>-6.2087119824356662E-2</v>
      </c>
      <c r="P166" s="12">
        <f t="shared" si="39"/>
        <v>3.4749999999998948E-3</v>
      </c>
      <c r="Q166" s="17">
        <v>163</v>
      </c>
      <c r="R166" s="12">
        <f t="shared" si="46"/>
        <v>0.13804274818364748</v>
      </c>
      <c r="S166" s="12">
        <f t="shared" si="47"/>
        <v>5.1887081502752785E-3</v>
      </c>
      <c r="T166" s="14">
        <f t="shared" si="48"/>
        <v>0.1328540400333722</v>
      </c>
      <c r="U166">
        <f t="shared" si="34"/>
        <v>1</v>
      </c>
      <c r="V166">
        <f t="shared" si="49"/>
        <v>0</v>
      </c>
      <c r="W166">
        <f t="shared" si="50"/>
        <v>0</v>
      </c>
    </row>
    <row r="167" spans="1:23" x14ac:dyDescent="0.2">
      <c r="A167" s="2" t="s">
        <v>166</v>
      </c>
      <c r="B167" s="3">
        <v>100.0514</v>
      </c>
      <c r="C167" s="3">
        <v>100.8336</v>
      </c>
      <c r="D167" s="39">
        <f t="shared" si="45"/>
        <v>791.35092258335726</v>
      </c>
      <c r="E167">
        <f t="shared" si="40"/>
        <v>-1</v>
      </c>
      <c r="F167" s="40">
        <f t="shared" si="41"/>
        <v>1814.3786440674223</v>
      </c>
      <c r="G167">
        <f t="shared" si="42"/>
        <v>0</v>
      </c>
      <c r="H167">
        <f t="shared" si="43"/>
        <v>100</v>
      </c>
      <c r="I167" t="str">
        <f t="shared" si="36"/>
        <v>2011</v>
      </c>
      <c r="J167">
        <f t="shared" si="35"/>
        <v>10</v>
      </c>
      <c r="K167" s="13">
        <f>VLOOKUP(I167&amp;J167,CETES!F:G,2,)</f>
        <v>3.6416666666666667E-3</v>
      </c>
      <c r="L167" s="12">
        <f t="shared" si="44"/>
        <v>7.9296920536701121E-2</v>
      </c>
      <c r="M167" s="38">
        <v>36159.988280999998</v>
      </c>
      <c r="N167">
        <f t="shared" si="37"/>
        <v>100</v>
      </c>
      <c r="O167" s="12">
        <f t="shared" si="38"/>
        <v>7.9296920536701121E-2</v>
      </c>
      <c r="P167" s="12">
        <f t="shared" si="39"/>
        <v>3.6166666666666014E-3</v>
      </c>
      <c r="Q167" s="17">
        <v>164</v>
      </c>
      <c r="R167" s="12">
        <f t="shared" si="46"/>
        <v>8.6461098900742606E-2</v>
      </c>
      <c r="S167" s="12">
        <f t="shared" si="47"/>
        <v>1.6637592541796975E-2</v>
      </c>
      <c r="T167" s="14">
        <f t="shared" si="48"/>
        <v>6.9823506358945631E-2</v>
      </c>
      <c r="U167">
        <f t="shared" si="34"/>
        <v>1</v>
      </c>
      <c r="V167">
        <f t="shared" si="49"/>
        <v>0</v>
      </c>
      <c r="W167">
        <f t="shared" si="50"/>
        <v>0</v>
      </c>
    </row>
    <row r="168" spans="1:23" x14ac:dyDescent="0.2">
      <c r="A168" s="2" t="s">
        <v>167</v>
      </c>
      <c r="B168" s="4">
        <v>100.2603</v>
      </c>
      <c r="C168" s="4">
        <v>100.7928</v>
      </c>
      <c r="D168" s="39">
        <f t="shared" si="45"/>
        <v>805.99529977404939</v>
      </c>
      <c r="E168">
        <f t="shared" si="40"/>
        <v>-1</v>
      </c>
      <c r="F168" s="40">
        <f t="shared" si="41"/>
        <v>1820.9860062962346</v>
      </c>
      <c r="G168">
        <f t="shared" si="42"/>
        <v>0</v>
      </c>
      <c r="H168">
        <f t="shared" si="43"/>
        <v>100</v>
      </c>
      <c r="I168" t="str">
        <f t="shared" si="36"/>
        <v>2011</v>
      </c>
      <c r="J168">
        <f t="shared" si="35"/>
        <v>11</v>
      </c>
      <c r="K168" s="13">
        <f>VLOOKUP(I168&amp;J168,CETES!F:G,2,)</f>
        <v>3.6000000000000003E-3</v>
      </c>
      <c r="L168" s="12">
        <f t="shared" si="44"/>
        <v>1.8505541312678009E-2</v>
      </c>
      <c r="M168" s="38">
        <v>36829.148437999997</v>
      </c>
      <c r="N168">
        <f t="shared" si="37"/>
        <v>100</v>
      </c>
      <c r="O168" s="12">
        <f t="shared" si="38"/>
        <v>1.8505541312678009E-2</v>
      </c>
      <c r="P168" s="12">
        <f t="shared" si="39"/>
        <v>3.6416666666667652E-3</v>
      </c>
      <c r="Q168" s="17">
        <v>165</v>
      </c>
      <c r="R168" s="12">
        <f t="shared" si="46"/>
        <v>5.3423019228489466E-2</v>
      </c>
      <c r="S168" s="12">
        <f t="shared" si="47"/>
        <v>3.2126523330444634E-4</v>
      </c>
      <c r="T168" s="14">
        <f t="shared" si="48"/>
        <v>5.3101753995185019E-2</v>
      </c>
      <c r="U168">
        <f t="shared" si="34"/>
        <v>1</v>
      </c>
      <c r="V168">
        <f t="shared" si="49"/>
        <v>0</v>
      </c>
      <c r="W168">
        <f t="shared" si="50"/>
        <v>0</v>
      </c>
    </row>
    <row r="169" spans="1:23" x14ac:dyDescent="0.2">
      <c r="A169" s="2" t="s">
        <v>168</v>
      </c>
      <c r="B169" s="3">
        <v>100.5025</v>
      </c>
      <c r="C169" s="3">
        <v>100.9487</v>
      </c>
      <c r="D169" s="39">
        <f t="shared" si="45"/>
        <v>811.43082956629394</v>
      </c>
      <c r="E169">
        <f t="shared" si="40"/>
        <v>-1</v>
      </c>
      <c r="F169" s="40">
        <f t="shared" si="41"/>
        <v>1827.5415559189009</v>
      </c>
      <c r="G169">
        <f t="shared" si="42"/>
        <v>0</v>
      </c>
      <c r="H169">
        <f t="shared" si="43"/>
        <v>100</v>
      </c>
      <c r="I169" t="str">
        <f t="shared" si="36"/>
        <v>2011</v>
      </c>
      <c r="J169">
        <f t="shared" si="35"/>
        <v>12</v>
      </c>
      <c r="K169" s="13">
        <f>VLOOKUP(I169&amp;J169,CETES!F:G,2,)</f>
        <v>3.5916666666666666E-3</v>
      </c>
      <c r="L169" s="12">
        <f t="shared" si="44"/>
        <v>6.7438728163407013E-3</v>
      </c>
      <c r="M169" s="38">
        <v>37077.519530999998</v>
      </c>
      <c r="N169">
        <f t="shared" si="37"/>
        <v>100</v>
      </c>
      <c r="O169" s="12">
        <f t="shared" si="38"/>
        <v>6.7438728163407013E-3</v>
      </c>
      <c r="P169" s="12">
        <f t="shared" si="39"/>
        <v>3.6000000000000476E-3</v>
      </c>
      <c r="Q169" s="17">
        <v>166</v>
      </c>
      <c r="R169" s="12">
        <f t="shared" si="46"/>
        <v>9.6767624190439161E-3</v>
      </c>
      <c r="S169" s="12">
        <f t="shared" si="47"/>
        <v>-3.8216326249311483E-2</v>
      </c>
      <c r="T169" s="14">
        <f t="shared" si="48"/>
        <v>4.7893088668355399E-2</v>
      </c>
      <c r="U169">
        <f t="shared" si="34"/>
        <v>1</v>
      </c>
      <c r="V169">
        <f t="shared" si="49"/>
        <v>0</v>
      </c>
      <c r="W169">
        <f t="shared" si="50"/>
        <v>1</v>
      </c>
    </row>
    <row r="170" spans="1:23" x14ac:dyDescent="0.2">
      <c r="A170" s="2" t="s">
        <v>169</v>
      </c>
      <c r="B170" s="4">
        <v>100.7664</v>
      </c>
      <c r="C170" s="4">
        <v>101.0968</v>
      </c>
      <c r="D170" s="39">
        <f t="shared" si="45"/>
        <v>818.98456013053988</v>
      </c>
      <c r="E170">
        <f t="shared" si="40"/>
        <v>-1</v>
      </c>
      <c r="F170" s="40">
        <f t="shared" si="41"/>
        <v>1834.1054760072429</v>
      </c>
      <c r="G170">
        <f t="shared" si="42"/>
        <v>0</v>
      </c>
      <c r="H170">
        <f t="shared" si="43"/>
        <v>100</v>
      </c>
      <c r="I170" t="str">
        <f t="shared" si="36"/>
        <v>2012</v>
      </c>
      <c r="J170">
        <f t="shared" si="35"/>
        <v>1</v>
      </c>
      <c r="K170" s="13">
        <f>VLOOKUP(I170&amp;J170,CETES!F:G,2,)</f>
        <v>3.5333333333333332E-3</v>
      </c>
      <c r="L170" s="12">
        <f t="shared" si="44"/>
        <v>9.3091490845662594E-3</v>
      </c>
      <c r="M170" s="38">
        <v>37422.679687999997</v>
      </c>
      <c r="N170">
        <f t="shared" si="37"/>
        <v>100</v>
      </c>
      <c r="O170" s="12">
        <f t="shared" si="38"/>
        <v>9.3091490845662594E-3</v>
      </c>
      <c r="P170" s="12">
        <f t="shared" si="39"/>
        <v>3.5916666666666597E-3</v>
      </c>
      <c r="Q170" s="17">
        <v>167</v>
      </c>
      <c r="R170" s="12">
        <f t="shared" si="46"/>
        <v>4.4199851541469215E-2</v>
      </c>
      <c r="S170" s="12">
        <f t="shared" si="47"/>
        <v>1.1909538942814102E-2</v>
      </c>
      <c r="T170" s="14">
        <f t="shared" si="48"/>
        <v>3.2290312598655113E-2</v>
      </c>
      <c r="U170">
        <f t="shared" si="34"/>
        <v>1</v>
      </c>
      <c r="V170">
        <f t="shared" si="49"/>
        <v>0</v>
      </c>
      <c r="W170">
        <f t="shared" si="50"/>
        <v>0</v>
      </c>
    </row>
    <row r="171" spans="1:23" x14ac:dyDescent="0.2">
      <c r="A171" s="2" t="s">
        <v>170</v>
      </c>
      <c r="B171" s="3">
        <v>101.0286</v>
      </c>
      <c r="C171" s="3">
        <v>101.40649999999999</v>
      </c>
      <c r="D171" s="39">
        <f t="shared" si="45"/>
        <v>827.60739302874038</v>
      </c>
      <c r="E171">
        <f t="shared" si="40"/>
        <v>-1</v>
      </c>
      <c r="F171" s="40">
        <f t="shared" si="41"/>
        <v>1840.5859820224684</v>
      </c>
      <c r="G171">
        <f t="shared" si="42"/>
        <v>0</v>
      </c>
      <c r="H171">
        <f t="shared" si="43"/>
        <v>100</v>
      </c>
      <c r="I171" t="str">
        <f t="shared" si="36"/>
        <v>2012</v>
      </c>
      <c r="J171">
        <f t="shared" si="35"/>
        <v>2</v>
      </c>
      <c r="K171" s="13">
        <f>VLOOKUP(I171&amp;J171,CETES!F:G,2,)</f>
        <v>3.6249999999999998E-3</v>
      </c>
      <c r="L171" s="12">
        <f t="shared" si="44"/>
        <v>1.0528687985065455E-2</v>
      </c>
      <c r="M171" s="38">
        <v>37816.691405999998</v>
      </c>
      <c r="N171">
        <f t="shared" si="37"/>
        <v>100</v>
      </c>
      <c r="O171" s="12">
        <f t="shared" si="38"/>
        <v>1.0528687985065455E-2</v>
      </c>
      <c r="P171" s="12">
        <f t="shared" si="39"/>
        <v>3.5333333333333883E-3</v>
      </c>
      <c r="Q171" s="17">
        <v>168</v>
      </c>
      <c r="R171" s="12">
        <f t="shared" si="46"/>
        <v>4.5595350737737794E-2</v>
      </c>
      <c r="S171" s="12">
        <f t="shared" si="47"/>
        <v>2.1528867165699239E-2</v>
      </c>
      <c r="T171" s="14">
        <f t="shared" si="48"/>
        <v>2.4066483572038555E-2</v>
      </c>
      <c r="U171">
        <f t="shared" si="34"/>
        <v>1</v>
      </c>
      <c r="V171">
        <f t="shared" si="49"/>
        <v>0</v>
      </c>
      <c r="W171">
        <f t="shared" si="50"/>
        <v>0</v>
      </c>
    </row>
    <row r="172" spans="1:23" x14ac:dyDescent="0.2">
      <c r="A172" s="2" t="s">
        <v>171</v>
      </c>
      <c r="B172" s="4">
        <v>101.26260000000001</v>
      </c>
      <c r="C172" s="4">
        <v>101.7351</v>
      </c>
      <c r="D172" s="39">
        <f t="shared" si="45"/>
        <v>864.91091015478423</v>
      </c>
      <c r="E172">
        <f t="shared" si="40"/>
        <v>-1</v>
      </c>
      <c r="F172" s="40">
        <f t="shared" si="41"/>
        <v>1847.2581062073</v>
      </c>
      <c r="G172">
        <f t="shared" si="42"/>
        <v>0</v>
      </c>
      <c r="H172">
        <f t="shared" si="43"/>
        <v>100</v>
      </c>
      <c r="I172" t="str">
        <f t="shared" si="36"/>
        <v>2012</v>
      </c>
      <c r="J172">
        <f t="shared" si="35"/>
        <v>3</v>
      </c>
      <c r="K172" s="13">
        <f>VLOOKUP(I172&amp;J172,CETES!F:G,2,)</f>
        <v>3.5666666666666672E-3</v>
      </c>
      <c r="L172" s="12">
        <f t="shared" si="44"/>
        <v>4.507392930544829E-2</v>
      </c>
      <c r="M172" s="38">
        <v>39521.238280999998</v>
      </c>
      <c r="N172">
        <f t="shared" si="37"/>
        <v>100</v>
      </c>
      <c r="O172" s="12">
        <f t="shared" si="38"/>
        <v>4.507392930544829E-2</v>
      </c>
      <c r="P172" s="12">
        <f t="shared" si="39"/>
        <v>3.6249999999999893E-3</v>
      </c>
      <c r="Q172" s="17">
        <v>169</v>
      </c>
      <c r="R172" s="12">
        <f t="shared" si="46"/>
        <v>4.3718955229990364E-2</v>
      </c>
      <c r="S172" s="12">
        <f t="shared" si="47"/>
        <v>5.5574202019896157E-2</v>
      </c>
      <c r="T172" s="14">
        <f t="shared" si="48"/>
        <v>-1.1855246789905793E-2</v>
      </c>
      <c r="U172">
        <f t="shared" si="34"/>
        <v>0</v>
      </c>
      <c r="V172">
        <f t="shared" si="49"/>
        <v>0</v>
      </c>
      <c r="W172">
        <f t="shared" si="50"/>
        <v>0</v>
      </c>
    </row>
    <row r="173" spans="1:23" x14ac:dyDescent="0.2">
      <c r="A173" s="2" t="s">
        <v>172</v>
      </c>
      <c r="B173" s="3">
        <v>101.378</v>
      </c>
      <c r="C173" s="3">
        <v>101.85380000000001</v>
      </c>
      <c r="D173" s="39">
        <f t="shared" si="45"/>
        <v>863.59261273516836</v>
      </c>
      <c r="E173">
        <f t="shared" si="40"/>
        <v>-1</v>
      </c>
      <c r="F173" s="40">
        <f t="shared" si="41"/>
        <v>1853.8466601194393</v>
      </c>
      <c r="G173">
        <f t="shared" si="42"/>
        <v>0</v>
      </c>
      <c r="H173">
        <f t="shared" si="43"/>
        <v>100</v>
      </c>
      <c r="I173" t="str">
        <f t="shared" si="36"/>
        <v>2012</v>
      </c>
      <c r="J173">
        <f t="shared" si="35"/>
        <v>4</v>
      </c>
      <c r="K173" s="13">
        <f>VLOOKUP(I173&amp;J173,CETES!F:G,2,)</f>
        <v>3.6083333333333332E-3</v>
      </c>
      <c r="L173" s="12">
        <f t="shared" si="44"/>
        <v>-1.524200243213425E-3</v>
      </c>
      <c r="M173" s="38">
        <v>39461</v>
      </c>
      <c r="N173">
        <f t="shared" si="37"/>
        <v>100</v>
      </c>
      <c r="O173" s="12">
        <f t="shared" si="38"/>
        <v>-1.524200243213425E-3</v>
      </c>
      <c r="P173" s="12">
        <f t="shared" si="39"/>
        <v>3.5666666666667179E-3</v>
      </c>
      <c r="Q173" s="17">
        <v>170</v>
      </c>
      <c r="R173" s="12">
        <f t="shared" si="46"/>
        <v>4.3701622024722164E-2</v>
      </c>
      <c r="S173" s="12">
        <f t="shared" si="47"/>
        <v>6.7592038444631575E-2</v>
      </c>
      <c r="T173" s="14">
        <f t="shared" si="48"/>
        <v>-2.389041641990941E-2</v>
      </c>
      <c r="U173">
        <f t="shared" si="34"/>
        <v>0</v>
      </c>
      <c r="V173">
        <f t="shared" si="49"/>
        <v>0</v>
      </c>
      <c r="W173">
        <f t="shared" si="50"/>
        <v>0</v>
      </c>
    </row>
    <row r="174" spans="1:23" x14ac:dyDescent="0.2">
      <c r="A174" s="2" t="s">
        <v>173</v>
      </c>
      <c r="B174" s="4">
        <v>101.39060000000001</v>
      </c>
      <c r="C174" s="4">
        <v>101.90770000000001</v>
      </c>
      <c r="D174" s="39">
        <f t="shared" si="45"/>
        <v>828.8385790533074</v>
      </c>
      <c r="E174">
        <f t="shared" si="40"/>
        <v>-1</v>
      </c>
      <c r="F174" s="40">
        <f t="shared" si="41"/>
        <v>1860.535956818037</v>
      </c>
      <c r="G174">
        <f t="shared" si="42"/>
        <v>0</v>
      </c>
      <c r="H174">
        <f t="shared" si="43"/>
        <v>100</v>
      </c>
      <c r="I174" t="str">
        <f t="shared" si="36"/>
        <v>2012</v>
      </c>
      <c r="J174">
        <f t="shared" si="35"/>
        <v>5</v>
      </c>
      <c r="K174" s="13">
        <f>VLOOKUP(I174&amp;J174,CETES!F:G,2,)</f>
        <v>3.7000000000000002E-3</v>
      </c>
      <c r="L174" s="12">
        <f t="shared" si="44"/>
        <v>-4.0243551379843367E-2</v>
      </c>
      <c r="M174" s="38">
        <v>37872.949219000002</v>
      </c>
      <c r="N174">
        <f t="shared" si="37"/>
        <v>100</v>
      </c>
      <c r="O174" s="12">
        <f t="shared" si="38"/>
        <v>-4.0243551379843367E-2</v>
      </c>
      <c r="P174" s="12">
        <f t="shared" si="39"/>
        <v>3.6083333333334355E-3</v>
      </c>
      <c r="Q174" s="17">
        <v>171</v>
      </c>
      <c r="R174" s="12">
        <f t="shared" si="46"/>
        <v>4.377962403925606E-2</v>
      </c>
      <c r="S174" s="12">
        <f t="shared" si="47"/>
        <v>5.6935566818788974E-2</v>
      </c>
      <c r="T174" s="14">
        <f t="shared" si="48"/>
        <v>-1.3155942779532914E-2</v>
      </c>
      <c r="U174">
        <f t="shared" si="34"/>
        <v>0</v>
      </c>
      <c r="V174">
        <f t="shared" si="49"/>
        <v>0</v>
      </c>
      <c r="W174">
        <f t="shared" si="50"/>
        <v>0</v>
      </c>
    </row>
    <row r="175" spans="1:23" x14ac:dyDescent="0.2">
      <c r="A175" s="2" t="s">
        <v>174</v>
      </c>
      <c r="B175" s="3">
        <v>101.3545</v>
      </c>
      <c r="C175" s="3">
        <v>101.87139999999999</v>
      </c>
      <c r="D175" s="39">
        <f t="shared" si="45"/>
        <v>879.75558373441788</v>
      </c>
      <c r="E175">
        <f t="shared" si="40"/>
        <v>-1</v>
      </c>
      <c r="F175" s="40">
        <f t="shared" si="41"/>
        <v>1867.4199398582637</v>
      </c>
      <c r="G175">
        <f t="shared" si="42"/>
        <v>0</v>
      </c>
      <c r="H175">
        <f t="shared" si="43"/>
        <v>100</v>
      </c>
      <c r="I175" t="str">
        <f t="shared" si="36"/>
        <v>2012</v>
      </c>
      <c r="J175">
        <f t="shared" si="35"/>
        <v>6</v>
      </c>
      <c r="K175" s="13">
        <f>VLOOKUP(I175&amp;J175,CETES!F:G,2,)</f>
        <v>3.5583333333333331E-3</v>
      </c>
      <c r="L175" s="12">
        <f t="shared" si="44"/>
        <v>6.1431750364790538E-2</v>
      </c>
      <c r="M175" s="38">
        <v>40199.550780999998</v>
      </c>
      <c r="N175">
        <f t="shared" si="37"/>
        <v>100</v>
      </c>
      <c r="O175" s="12">
        <f t="shared" si="38"/>
        <v>6.1431750364790538E-2</v>
      </c>
      <c r="P175" s="12">
        <f t="shared" si="39"/>
        <v>3.7000000000000366E-3</v>
      </c>
      <c r="Q175" s="17">
        <v>172</v>
      </c>
      <c r="R175" s="12">
        <f t="shared" si="46"/>
        <v>4.3822956332949747E-2</v>
      </c>
      <c r="S175" s="12">
        <f t="shared" si="47"/>
        <v>9.9608114892899335E-2</v>
      </c>
      <c r="T175" s="14">
        <f t="shared" si="48"/>
        <v>-5.5785158559949588E-2</v>
      </c>
      <c r="U175">
        <f t="shared" si="34"/>
        <v>0</v>
      </c>
      <c r="V175">
        <f t="shared" si="49"/>
        <v>0</v>
      </c>
      <c r="W175">
        <f t="shared" si="50"/>
        <v>0</v>
      </c>
    </row>
    <row r="176" spans="1:23" x14ac:dyDescent="0.2">
      <c r="A176" s="2" t="s">
        <v>175</v>
      </c>
      <c r="B176" s="4">
        <v>101.3475</v>
      </c>
      <c r="C176" s="4">
        <v>101.61799999999999</v>
      </c>
      <c r="D176" s="39">
        <f t="shared" si="45"/>
        <v>890.80146459021876</v>
      </c>
      <c r="E176">
        <f t="shared" si="40"/>
        <v>-1</v>
      </c>
      <c r="F176" s="40">
        <f t="shared" si="41"/>
        <v>1874.0648424775927</v>
      </c>
      <c r="G176">
        <f t="shared" si="42"/>
        <v>0</v>
      </c>
      <c r="H176">
        <f t="shared" si="43"/>
        <v>100</v>
      </c>
      <c r="I176" t="str">
        <f t="shared" si="36"/>
        <v>2012</v>
      </c>
      <c r="J176">
        <f t="shared" si="35"/>
        <v>7</v>
      </c>
      <c r="K176" s="13">
        <f>VLOOKUP(I176&amp;J176,CETES!F:G,2,)</f>
        <v>3.4416666666666662E-3</v>
      </c>
      <c r="L176" s="12">
        <f t="shared" si="44"/>
        <v>1.255562460759041E-2</v>
      </c>
      <c r="M176" s="38">
        <v>40704.28125</v>
      </c>
      <c r="N176">
        <f t="shared" si="37"/>
        <v>100</v>
      </c>
      <c r="O176" s="12">
        <f t="shared" si="38"/>
        <v>1.255562460759041E-2</v>
      </c>
      <c r="P176" s="12">
        <f t="shared" si="39"/>
        <v>3.55833333333333E-3</v>
      </c>
      <c r="Q176" s="17">
        <v>173</v>
      </c>
      <c r="R176" s="12">
        <f t="shared" si="46"/>
        <v>4.3770952831102328E-2</v>
      </c>
      <c r="S176" s="12">
        <f t="shared" si="47"/>
        <v>0.13069521347859281</v>
      </c>
      <c r="T176" s="14">
        <f t="shared" si="48"/>
        <v>-8.6924260647490481E-2</v>
      </c>
      <c r="U176">
        <f t="shared" si="34"/>
        <v>0</v>
      </c>
      <c r="V176">
        <f t="shared" si="49"/>
        <v>0</v>
      </c>
      <c r="W176">
        <f t="shared" si="50"/>
        <v>0</v>
      </c>
    </row>
    <row r="177" spans="1:23" x14ac:dyDescent="0.2">
      <c r="A177" s="2" t="s">
        <v>176</v>
      </c>
      <c r="B177" s="3">
        <v>101.2466</v>
      </c>
      <c r="C177" s="3">
        <v>101.2753</v>
      </c>
      <c r="D177" s="39">
        <f t="shared" si="45"/>
        <v>862.73141514152417</v>
      </c>
      <c r="E177">
        <f t="shared" si="40"/>
        <v>-1</v>
      </c>
      <c r="F177" s="40">
        <f t="shared" si="41"/>
        <v>1880.5147489771198</v>
      </c>
      <c r="G177">
        <f t="shared" si="42"/>
        <v>0</v>
      </c>
      <c r="H177">
        <f t="shared" si="43"/>
        <v>100</v>
      </c>
      <c r="I177" t="str">
        <f t="shared" si="36"/>
        <v>2012</v>
      </c>
      <c r="J177">
        <f t="shared" si="35"/>
        <v>8</v>
      </c>
      <c r="K177" s="13">
        <f>VLOOKUP(I177&amp;J177,CETES!F:G,2,)</f>
        <v>3.4583333333333337E-3</v>
      </c>
      <c r="L177" s="12">
        <f t="shared" si="44"/>
        <v>-3.1511005049376761E-2</v>
      </c>
      <c r="M177" s="38">
        <v>39421.648437999997</v>
      </c>
      <c r="N177">
        <f t="shared" si="37"/>
        <v>100</v>
      </c>
      <c r="O177" s="12">
        <f t="shared" si="38"/>
        <v>-3.1511005049376761E-2</v>
      </c>
      <c r="P177" s="12">
        <f t="shared" si="39"/>
        <v>3.4416666666665652E-3</v>
      </c>
      <c r="Q177" s="17">
        <v>174</v>
      </c>
      <c r="R177" s="12">
        <f t="shared" si="46"/>
        <v>4.3814295920964863E-2</v>
      </c>
      <c r="S177" s="12">
        <f t="shared" si="47"/>
        <v>0.10359554193684306</v>
      </c>
      <c r="T177" s="14">
        <f t="shared" si="48"/>
        <v>-5.9781246015878198E-2</v>
      </c>
      <c r="U177">
        <f t="shared" si="34"/>
        <v>0</v>
      </c>
      <c r="V177">
        <f t="shared" si="49"/>
        <v>0</v>
      </c>
      <c r="W177">
        <f t="shared" si="50"/>
        <v>0</v>
      </c>
    </row>
    <row r="178" spans="1:23" x14ac:dyDescent="0.2">
      <c r="A178" s="2" t="s">
        <v>177</v>
      </c>
      <c r="B178" s="4">
        <v>101.00539999999999</v>
      </c>
      <c r="C178" s="4">
        <v>101.0488</v>
      </c>
      <c r="D178" s="39">
        <f t="shared" si="45"/>
        <v>892.87957184798881</v>
      </c>
      <c r="E178">
        <f t="shared" si="40"/>
        <v>-1</v>
      </c>
      <c r="F178" s="40">
        <f t="shared" si="41"/>
        <v>1887.0181958173323</v>
      </c>
      <c r="G178">
        <f t="shared" si="42"/>
        <v>0</v>
      </c>
      <c r="H178">
        <f t="shared" si="43"/>
        <v>100</v>
      </c>
      <c r="I178" t="str">
        <f t="shared" si="36"/>
        <v>2012</v>
      </c>
      <c r="J178">
        <f t="shared" si="35"/>
        <v>9</v>
      </c>
      <c r="K178" s="13">
        <f>VLOOKUP(I178&amp;J178,CETES!F:G,2,)</f>
        <v>3.4333333333333334E-3</v>
      </c>
      <c r="L178" s="12">
        <f t="shared" si="44"/>
        <v>3.4945008582444093E-2</v>
      </c>
      <c r="M178" s="38">
        <v>40799.238280999998</v>
      </c>
      <c r="N178">
        <f t="shared" si="37"/>
        <v>100</v>
      </c>
      <c r="O178" s="12">
        <f t="shared" si="38"/>
        <v>3.4945008582444093E-2</v>
      </c>
      <c r="P178" s="12">
        <f t="shared" si="39"/>
        <v>3.458333333333341E-3</v>
      </c>
      <c r="Q178" s="17">
        <v>175</v>
      </c>
      <c r="R178" s="12">
        <f t="shared" si="46"/>
        <v>4.3796959260926416E-2</v>
      </c>
      <c r="S178" s="12">
        <f t="shared" si="47"/>
        <v>0.21776843218901121</v>
      </c>
      <c r="T178" s="14">
        <f t="shared" si="48"/>
        <v>-0.17397147292808479</v>
      </c>
      <c r="U178">
        <f t="shared" si="34"/>
        <v>0</v>
      </c>
      <c r="V178">
        <f t="shared" si="49"/>
        <v>0</v>
      </c>
      <c r="W178">
        <f t="shared" si="50"/>
        <v>0</v>
      </c>
    </row>
    <row r="179" spans="1:23" x14ac:dyDescent="0.2">
      <c r="A179" s="2" t="s">
        <v>178</v>
      </c>
      <c r="B179" s="3">
        <v>100.742</v>
      </c>
      <c r="C179" s="3">
        <v>100.9436</v>
      </c>
      <c r="D179" s="39">
        <f t="shared" si="45"/>
        <v>910.84085067238698</v>
      </c>
      <c r="E179">
        <f t="shared" si="40"/>
        <v>-1</v>
      </c>
      <c r="F179" s="40">
        <f t="shared" si="41"/>
        <v>1893.4969582896385</v>
      </c>
      <c r="G179">
        <f t="shared" si="42"/>
        <v>0</v>
      </c>
      <c r="H179">
        <f t="shared" si="43"/>
        <v>100</v>
      </c>
      <c r="I179" t="str">
        <f t="shared" si="36"/>
        <v>2012</v>
      </c>
      <c r="J179">
        <f t="shared" si="35"/>
        <v>10</v>
      </c>
      <c r="K179" s="13">
        <f>VLOOKUP(I179&amp;J179,CETES!F:G,2,)</f>
        <v>3.5166666666666662E-3</v>
      </c>
      <c r="L179" s="12">
        <f t="shared" si="44"/>
        <v>2.0116126956767344E-2</v>
      </c>
      <c r="M179" s="38">
        <v>41619.960937999997</v>
      </c>
      <c r="N179">
        <f t="shared" si="37"/>
        <v>100</v>
      </c>
      <c r="O179" s="12">
        <f t="shared" si="38"/>
        <v>2.0116126956767344E-2</v>
      </c>
      <c r="P179" s="12">
        <f t="shared" si="39"/>
        <v>3.4333333333333993E-3</v>
      </c>
      <c r="Q179" s="17">
        <v>176</v>
      </c>
      <c r="R179" s="12">
        <f t="shared" si="46"/>
        <v>4.3606286086376622E-2</v>
      </c>
      <c r="S179" s="12">
        <f t="shared" si="47"/>
        <v>0.15099486798973594</v>
      </c>
      <c r="T179" s="14">
        <f t="shared" si="48"/>
        <v>-0.10738858190335931</v>
      </c>
      <c r="U179">
        <f t="shared" si="34"/>
        <v>0</v>
      </c>
      <c r="V179">
        <f t="shared" si="49"/>
        <v>0</v>
      </c>
      <c r="W179">
        <f t="shared" si="50"/>
        <v>0</v>
      </c>
    </row>
    <row r="180" spans="1:23" x14ac:dyDescent="0.2">
      <c r="A180" s="2" t="s">
        <v>179</v>
      </c>
      <c r="B180" s="4">
        <v>100.5274</v>
      </c>
      <c r="C180" s="4">
        <v>100.94159999999999</v>
      </c>
      <c r="D180" s="39">
        <f t="shared" si="45"/>
        <v>915.51451893474518</v>
      </c>
      <c r="E180">
        <f t="shared" si="40"/>
        <v>-1</v>
      </c>
      <c r="F180" s="40">
        <f t="shared" si="41"/>
        <v>1900.1557559262903</v>
      </c>
      <c r="G180">
        <f t="shared" si="42"/>
        <v>0</v>
      </c>
      <c r="H180">
        <f t="shared" si="43"/>
        <v>100</v>
      </c>
      <c r="I180" t="str">
        <f t="shared" si="36"/>
        <v>2012</v>
      </c>
      <c r="J180">
        <f t="shared" si="35"/>
        <v>11</v>
      </c>
      <c r="K180" s="13">
        <f>VLOOKUP(I180&amp;J180,CETES!F:G,2,)</f>
        <v>3.5416666666666669E-3</v>
      </c>
      <c r="L180" s="12">
        <f t="shared" si="44"/>
        <v>5.1311579392909756E-3</v>
      </c>
      <c r="M180" s="38">
        <v>41833.519530999998</v>
      </c>
      <c r="N180">
        <f t="shared" si="37"/>
        <v>100</v>
      </c>
      <c r="O180" s="12">
        <f t="shared" si="38"/>
        <v>5.1311579392909756E-3</v>
      </c>
      <c r="P180" s="12">
        <f t="shared" si="39"/>
        <v>3.5166666666666124E-3</v>
      </c>
      <c r="Q180" s="17">
        <v>177</v>
      </c>
      <c r="R180" s="12">
        <f t="shared" si="46"/>
        <v>4.3476308635167271E-2</v>
      </c>
      <c r="S180" s="12">
        <f t="shared" si="47"/>
        <v>0.13588071691162229</v>
      </c>
      <c r="T180" s="14">
        <f t="shared" si="48"/>
        <v>-9.2404408276455019E-2</v>
      </c>
      <c r="U180">
        <f t="shared" si="34"/>
        <v>0</v>
      </c>
      <c r="V180">
        <f t="shared" si="49"/>
        <v>0</v>
      </c>
      <c r="W180">
        <f t="shared" si="50"/>
        <v>0</v>
      </c>
    </row>
    <row r="181" spans="1:23" x14ac:dyDescent="0.2">
      <c r="A181" s="2" t="s">
        <v>180</v>
      </c>
      <c r="B181" s="3">
        <v>100.44710000000001</v>
      </c>
      <c r="C181" s="3">
        <v>101.0017</v>
      </c>
      <c r="D181" s="39">
        <f t="shared" si="45"/>
        <v>956.48945293385748</v>
      </c>
      <c r="E181">
        <f t="shared" si="40"/>
        <v>-1</v>
      </c>
      <c r="F181" s="40">
        <f t="shared" si="41"/>
        <v>1906.8854742285293</v>
      </c>
      <c r="G181">
        <f t="shared" si="42"/>
        <v>0</v>
      </c>
      <c r="H181">
        <f t="shared" si="43"/>
        <v>100</v>
      </c>
      <c r="I181" t="str">
        <f t="shared" si="36"/>
        <v>2012</v>
      </c>
      <c r="J181">
        <f t="shared" si="35"/>
        <v>12</v>
      </c>
      <c r="K181" s="13">
        <f>VLOOKUP(I181&amp;J181,CETES!F:G,2,)</f>
        <v>3.2583333333333336E-3</v>
      </c>
      <c r="L181" s="12">
        <f t="shared" si="44"/>
        <v>4.4756181525978489E-2</v>
      </c>
      <c r="M181" s="38">
        <v>43705.828125</v>
      </c>
      <c r="N181">
        <f t="shared" si="37"/>
        <v>100</v>
      </c>
      <c r="O181" s="12">
        <f t="shared" si="38"/>
        <v>4.4756181525978489E-2</v>
      </c>
      <c r="P181" s="12">
        <f t="shared" si="39"/>
        <v>3.5416666666667762E-3</v>
      </c>
      <c r="Q181" s="17">
        <v>178</v>
      </c>
      <c r="R181" s="12">
        <f t="shared" si="46"/>
        <v>4.3415657527816842E-2</v>
      </c>
      <c r="S181" s="12">
        <f t="shared" si="47"/>
        <v>0.17876893270754413</v>
      </c>
      <c r="T181" s="14">
        <f t="shared" si="48"/>
        <v>-0.13535327517972728</v>
      </c>
      <c r="U181">
        <f t="shared" si="34"/>
        <v>0</v>
      </c>
      <c r="V181">
        <f t="shared" si="49"/>
        <v>0</v>
      </c>
      <c r="W181">
        <f t="shared" si="50"/>
        <v>0</v>
      </c>
    </row>
    <row r="182" spans="1:23" x14ac:dyDescent="0.2">
      <c r="A182" s="2" t="s">
        <v>181</v>
      </c>
      <c r="B182" s="4">
        <v>100.5416</v>
      </c>
      <c r="C182" s="4">
        <v>101.39749999999999</v>
      </c>
      <c r="D182" s="39">
        <f t="shared" si="45"/>
        <v>990.89726364685384</v>
      </c>
      <c r="E182">
        <f t="shared" si="40"/>
        <v>-1</v>
      </c>
      <c r="F182" s="40">
        <f t="shared" si="41"/>
        <v>1913.0987427320574</v>
      </c>
      <c r="G182">
        <f t="shared" si="42"/>
        <v>0</v>
      </c>
      <c r="H182">
        <f t="shared" si="43"/>
        <v>100</v>
      </c>
      <c r="I182" t="str">
        <f t="shared" si="36"/>
        <v>2013</v>
      </c>
      <c r="J182">
        <f t="shared" si="35"/>
        <v>1</v>
      </c>
      <c r="K182" s="13">
        <f>VLOOKUP(I182&amp;J182,CETES!F:G,2,)</f>
        <v>3.5250000000000004E-3</v>
      </c>
      <c r="L182" s="12">
        <f t="shared" si="44"/>
        <v>3.5973016333276542E-2</v>
      </c>
      <c r="M182" s="38">
        <v>45278.058594000002</v>
      </c>
      <c r="N182">
        <f t="shared" si="37"/>
        <v>100</v>
      </c>
      <c r="O182" s="12">
        <f t="shared" si="38"/>
        <v>3.5973016333276542E-2</v>
      </c>
      <c r="P182" s="12">
        <f t="shared" si="39"/>
        <v>3.2583333333333631E-3</v>
      </c>
      <c r="Q182" s="17">
        <v>179</v>
      </c>
      <c r="R182" s="12">
        <f t="shared" si="46"/>
        <v>4.3069097038398674E-2</v>
      </c>
      <c r="S182" s="12">
        <f t="shared" si="47"/>
        <v>0.20990957813528555</v>
      </c>
      <c r="T182" s="14">
        <f t="shared" si="48"/>
        <v>-0.16684048109688687</v>
      </c>
      <c r="U182">
        <f t="shared" si="34"/>
        <v>0</v>
      </c>
      <c r="V182">
        <f t="shared" si="49"/>
        <v>0</v>
      </c>
      <c r="W182">
        <f t="shared" si="50"/>
        <v>0</v>
      </c>
    </row>
    <row r="183" spans="1:23" x14ac:dyDescent="0.2">
      <c r="A183" s="2" t="s">
        <v>182</v>
      </c>
      <c r="B183" s="3">
        <v>100.68259999999999</v>
      </c>
      <c r="C183" s="3">
        <v>102.0539</v>
      </c>
      <c r="D183" s="39">
        <f t="shared" si="45"/>
        <v>965.57511330292004</v>
      </c>
      <c r="E183">
        <f t="shared" si="40"/>
        <v>-1</v>
      </c>
      <c r="F183" s="40">
        <f t="shared" si="41"/>
        <v>1919.8424158001878</v>
      </c>
      <c r="G183">
        <f t="shared" si="42"/>
        <v>0</v>
      </c>
      <c r="H183">
        <f t="shared" si="43"/>
        <v>100</v>
      </c>
      <c r="I183" t="str">
        <f t="shared" si="36"/>
        <v>2013</v>
      </c>
      <c r="J183">
        <f t="shared" si="35"/>
        <v>2</v>
      </c>
      <c r="K183" s="13">
        <f>VLOOKUP(I183&amp;J183,CETES!F:G,2,)</f>
        <v>3.4416666666666662E-3</v>
      </c>
      <c r="L183" s="12">
        <f t="shared" si="44"/>
        <v>-2.5554768665662975E-2</v>
      </c>
      <c r="M183" s="38">
        <v>44120.988280999998</v>
      </c>
      <c r="N183">
        <f t="shared" si="37"/>
        <v>100</v>
      </c>
      <c r="O183" s="12">
        <f t="shared" si="38"/>
        <v>-2.5554768665662975E-2</v>
      </c>
      <c r="P183" s="12">
        <f t="shared" si="39"/>
        <v>3.5250000000000004E-3</v>
      </c>
      <c r="Q183" s="17">
        <v>180</v>
      </c>
      <c r="R183" s="12">
        <f t="shared" si="46"/>
        <v>4.306043540037785E-2</v>
      </c>
      <c r="S183" s="12">
        <f t="shared" si="47"/>
        <v>0.16670672765412142</v>
      </c>
      <c r="T183" s="14">
        <f t="shared" si="48"/>
        <v>-0.12364629225374357</v>
      </c>
      <c r="U183">
        <f t="shared" si="34"/>
        <v>0</v>
      </c>
      <c r="V183">
        <f t="shared" si="49"/>
        <v>0</v>
      </c>
      <c r="W183">
        <f t="shared" si="50"/>
        <v>0</v>
      </c>
    </row>
    <row r="184" spans="1:23" x14ac:dyDescent="0.2">
      <c r="A184" s="2" t="s">
        <v>183</v>
      </c>
      <c r="B184" s="4">
        <v>100.7004</v>
      </c>
      <c r="C184" s="4">
        <v>102.4949</v>
      </c>
      <c r="D184" s="39">
        <f t="shared" si="45"/>
        <v>964.61440866026487</v>
      </c>
      <c r="E184">
        <f t="shared" si="40"/>
        <v>-1</v>
      </c>
      <c r="F184" s="40">
        <f t="shared" si="41"/>
        <v>1926.4498734479002</v>
      </c>
      <c r="G184">
        <f t="shared" si="42"/>
        <v>0</v>
      </c>
      <c r="H184">
        <f t="shared" si="43"/>
        <v>100</v>
      </c>
      <c r="I184" t="str">
        <f t="shared" si="36"/>
        <v>2013</v>
      </c>
      <c r="J184">
        <f t="shared" si="35"/>
        <v>3</v>
      </c>
      <c r="K184" s="13">
        <f>VLOOKUP(I184&amp;J184,CETES!F:G,2,)</f>
        <v>3.2916666666666667E-3</v>
      </c>
      <c r="L184" s="12">
        <f t="shared" si="44"/>
        <v>-9.9495588630993392E-4</v>
      </c>
      <c r="M184" s="38">
        <v>44077.089844000002</v>
      </c>
      <c r="N184">
        <f t="shared" si="37"/>
        <v>100</v>
      </c>
      <c r="O184" s="12">
        <f t="shared" si="38"/>
        <v>-9.9495588630993392E-4</v>
      </c>
      <c r="P184" s="12">
        <f t="shared" si="39"/>
        <v>3.4416666666667872E-3</v>
      </c>
      <c r="Q184" s="17">
        <v>181</v>
      </c>
      <c r="R184" s="12">
        <f t="shared" si="46"/>
        <v>4.286989835069277E-2</v>
      </c>
      <c r="S184" s="12">
        <f t="shared" si="47"/>
        <v>0.11527603286636512</v>
      </c>
      <c r="T184" s="14">
        <f t="shared" si="48"/>
        <v>-7.2406134515672349E-2</v>
      </c>
      <c r="U184">
        <f t="shared" si="34"/>
        <v>0</v>
      </c>
      <c r="V184">
        <f t="shared" si="49"/>
        <v>0</v>
      </c>
      <c r="W184">
        <f t="shared" si="50"/>
        <v>0</v>
      </c>
    </row>
    <row r="185" spans="1:23" x14ac:dyDescent="0.2">
      <c r="A185" s="2" t="s">
        <v>184</v>
      </c>
      <c r="B185" s="3">
        <v>100.57810000000001</v>
      </c>
      <c r="C185" s="3">
        <v>102.4772</v>
      </c>
      <c r="D185" s="39">
        <f t="shared" si="45"/>
        <v>924.92409015244084</v>
      </c>
      <c r="E185">
        <f t="shared" si="40"/>
        <v>-1</v>
      </c>
      <c r="F185" s="40">
        <f t="shared" si="41"/>
        <v>1932.791104281333</v>
      </c>
      <c r="G185">
        <f t="shared" si="42"/>
        <v>0</v>
      </c>
      <c r="H185">
        <f t="shared" si="43"/>
        <v>100</v>
      </c>
      <c r="I185" t="str">
        <f t="shared" si="36"/>
        <v>2013</v>
      </c>
      <c r="J185">
        <f t="shared" si="35"/>
        <v>4</v>
      </c>
      <c r="K185" s="13">
        <f>VLOOKUP(I185&amp;J185,CETES!F:G,2,)</f>
        <v>3.133333333333333E-3</v>
      </c>
      <c r="L185" s="12">
        <f t="shared" si="44"/>
        <v>-4.1146304835886882E-2</v>
      </c>
      <c r="M185" s="38">
        <v>42263.480469000002</v>
      </c>
      <c r="N185">
        <f t="shared" si="37"/>
        <v>100</v>
      </c>
      <c r="O185" s="12">
        <f t="shared" si="38"/>
        <v>-4.1146304835886882E-2</v>
      </c>
      <c r="P185" s="12">
        <f t="shared" si="39"/>
        <v>3.2916666666666927E-3</v>
      </c>
      <c r="Q185" s="17">
        <v>182</v>
      </c>
      <c r="R185" s="12">
        <f t="shared" si="46"/>
        <v>4.258412837489356E-2</v>
      </c>
      <c r="S185" s="12">
        <f t="shared" si="47"/>
        <v>7.1018992650971891E-2</v>
      </c>
      <c r="T185" s="14">
        <f t="shared" si="48"/>
        <v>-2.8434864276078331E-2</v>
      </c>
      <c r="U185">
        <f t="shared" si="34"/>
        <v>0</v>
      </c>
      <c r="V185">
        <f t="shared" si="49"/>
        <v>0</v>
      </c>
      <c r="W185">
        <f t="shared" si="50"/>
        <v>0</v>
      </c>
    </row>
    <row r="186" spans="1:23" x14ac:dyDescent="0.2">
      <c r="A186" s="2" t="s">
        <v>185</v>
      </c>
      <c r="B186" s="4">
        <v>100.3522</v>
      </c>
      <c r="C186" s="4">
        <v>102.1644</v>
      </c>
      <c r="D186" s="39">
        <f t="shared" si="45"/>
        <v>910.14840471277307</v>
      </c>
      <c r="E186">
        <f t="shared" si="40"/>
        <v>-1</v>
      </c>
      <c r="F186" s="40">
        <f t="shared" si="41"/>
        <v>1938.8471830747478</v>
      </c>
      <c r="G186">
        <f t="shared" si="42"/>
        <v>0</v>
      </c>
      <c r="H186">
        <f t="shared" si="43"/>
        <v>100</v>
      </c>
      <c r="I186" t="str">
        <f t="shared" si="36"/>
        <v>2013</v>
      </c>
      <c r="J186">
        <f t="shared" si="35"/>
        <v>5</v>
      </c>
      <c r="K186" s="13">
        <f>VLOOKUP(I186&amp;J186,CETES!F:G,2,)</f>
        <v>3.0916666666666666E-3</v>
      </c>
      <c r="L186" s="12">
        <f t="shared" si="44"/>
        <v>-1.5975024974463015E-2</v>
      </c>
      <c r="M186" s="38">
        <v>41588.320312999997</v>
      </c>
      <c r="N186">
        <f t="shared" si="37"/>
        <v>100</v>
      </c>
      <c r="O186" s="12">
        <f t="shared" si="38"/>
        <v>-1.5975024974463015E-2</v>
      </c>
      <c r="P186" s="12">
        <f t="shared" si="39"/>
        <v>3.1333333333334323E-3</v>
      </c>
      <c r="Q186" s="17">
        <v>183</v>
      </c>
      <c r="R186" s="12">
        <f t="shared" si="46"/>
        <v>4.2090681434956867E-2</v>
      </c>
      <c r="S186" s="12">
        <f t="shared" si="47"/>
        <v>9.8100918217799427E-2</v>
      </c>
      <c r="T186" s="14">
        <f t="shared" si="48"/>
        <v>-5.601023678284256E-2</v>
      </c>
      <c r="U186">
        <f t="shared" si="34"/>
        <v>0</v>
      </c>
      <c r="V186">
        <f t="shared" si="49"/>
        <v>0</v>
      </c>
      <c r="W186">
        <f t="shared" si="50"/>
        <v>0</v>
      </c>
    </row>
    <row r="187" spans="1:23" x14ac:dyDescent="0.2">
      <c r="A187" s="2" t="s">
        <v>186</v>
      </c>
      <c r="B187" s="3">
        <v>99.92989</v>
      </c>
      <c r="C187" s="3">
        <v>101.8579</v>
      </c>
      <c r="D187" s="39">
        <f t="shared" si="45"/>
        <v>889.02923036391348</v>
      </c>
      <c r="E187">
        <f t="shared" si="40"/>
        <v>-1</v>
      </c>
      <c r="F187" s="40">
        <f t="shared" si="41"/>
        <v>1944.8414522824205</v>
      </c>
      <c r="G187">
        <f t="shared" si="42"/>
        <v>0</v>
      </c>
      <c r="H187">
        <f t="shared" si="43"/>
        <v>100</v>
      </c>
      <c r="I187" t="str">
        <f t="shared" si="36"/>
        <v>2013</v>
      </c>
      <c r="J187">
        <f t="shared" si="35"/>
        <v>6</v>
      </c>
      <c r="K187" s="13">
        <f>VLOOKUP(I187&amp;J187,CETES!F:G,2,)</f>
        <v>3.1833333333333332E-3</v>
      </c>
      <c r="L187" s="12">
        <f t="shared" si="44"/>
        <v>-2.3204099726488514E-2</v>
      </c>
      <c r="M187" s="38">
        <v>40623.300780999998</v>
      </c>
      <c r="N187">
        <f t="shared" si="37"/>
        <v>100</v>
      </c>
      <c r="O187" s="12">
        <f t="shared" si="38"/>
        <v>-2.3204099726488514E-2</v>
      </c>
      <c r="P187" s="12">
        <f t="shared" si="39"/>
        <v>3.0916666666667147E-3</v>
      </c>
      <c r="Q187" s="17">
        <v>184</v>
      </c>
      <c r="R187" s="12">
        <f t="shared" si="46"/>
        <v>4.145907986290065E-2</v>
      </c>
      <c r="S187" s="12">
        <f t="shared" si="47"/>
        <v>1.0541162569415619E-2</v>
      </c>
      <c r="T187" s="14">
        <f t="shared" si="48"/>
        <v>3.0917917293485031E-2</v>
      </c>
      <c r="U187">
        <f t="shared" ref="U187:U250" si="51">IF(T187&gt;0,1,0)</f>
        <v>1</v>
      </c>
      <c r="V187">
        <f t="shared" si="49"/>
        <v>0</v>
      </c>
      <c r="W187">
        <f t="shared" si="50"/>
        <v>0</v>
      </c>
    </row>
    <row r="188" spans="1:23" x14ac:dyDescent="0.2">
      <c r="A188" s="2" t="s">
        <v>187</v>
      </c>
      <c r="B188" s="4">
        <v>99.402569999999997</v>
      </c>
      <c r="C188" s="4">
        <v>101.5954</v>
      </c>
      <c r="D188" s="39">
        <f t="shared" si="45"/>
        <v>893.72521079027274</v>
      </c>
      <c r="E188">
        <f t="shared" si="40"/>
        <v>-1</v>
      </c>
      <c r="F188" s="40">
        <f t="shared" si="41"/>
        <v>1951.0325309055195</v>
      </c>
      <c r="G188">
        <f t="shared" si="42"/>
        <v>0</v>
      </c>
      <c r="H188">
        <f t="shared" si="43"/>
        <v>100</v>
      </c>
      <c r="I188" t="str">
        <f t="shared" si="36"/>
        <v>2013</v>
      </c>
      <c r="J188">
        <f t="shared" si="35"/>
        <v>7</v>
      </c>
      <c r="K188" s="13">
        <f>VLOOKUP(I188&amp;J188,CETES!F:G,2,)</f>
        <v>3.2499999999999999E-3</v>
      </c>
      <c r="L188" s="12">
        <f t="shared" si="44"/>
        <v>5.2821440127868158E-3</v>
      </c>
      <c r="M188" s="38">
        <v>40837.878905999998</v>
      </c>
      <c r="N188">
        <f t="shared" si="37"/>
        <v>100</v>
      </c>
      <c r="O188" s="12">
        <f t="shared" si="38"/>
        <v>5.2821440127868158E-3</v>
      </c>
      <c r="P188" s="12">
        <f t="shared" si="39"/>
        <v>3.1833333333333158E-3</v>
      </c>
      <c r="Q188" s="17">
        <v>185</v>
      </c>
      <c r="R188" s="12">
        <f t="shared" si="46"/>
        <v>4.1069917477440265E-2</v>
      </c>
      <c r="S188" s="12">
        <f t="shared" si="47"/>
        <v>3.2821524394315293E-3</v>
      </c>
      <c r="T188" s="14">
        <f t="shared" si="48"/>
        <v>3.7787765038008736E-2</v>
      </c>
      <c r="U188">
        <f t="shared" si="51"/>
        <v>1</v>
      </c>
      <c r="V188">
        <f t="shared" si="49"/>
        <v>0</v>
      </c>
      <c r="W188">
        <f t="shared" si="50"/>
        <v>0</v>
      </c>
    </row>
    <row r="189" spans="1:23" x14ac:dyDescent="0.2">
      <c r="A189" s="2" t="s">
        <v>188</v>
      </c>
      <c r="B189" s="3">
        <v>98.984120000000004</v>
      </c>
      <c r="C189" s="3">
        <v>101.3313</v>
      </c>
      <c r="D189" s="39">
        <f t="shared" si="45"/>
        <v>864.27916008652335</v>
      </c>
      <c r="E189">
        <f t="shared" si="40"/>
        <v>-1</v>
      </c>
      <c r="F189" s="40">
        <f t="shared" si="41"/>
        <v>1957.3733866309624</v>
      </c>
      <c r="G189">
        <f t="shared" si="42"/>
        <v>0</v>
      </c>
      <c r="H189">
        <f t="shared" si="43"/>
        <v>100</v>
      </c>
      <c r="I189" t="str">
        <f t="shared" si="36"/>
        <v>2013</v>
      </c>
      <c r="J189">
        <f t="shared" si="35"/>
        <v>8</v>
      </c>
      <c r="K189" s="13">
        <f>VLOOKUP(I189&amp;J189,CETES!F:G,2,)</f>
        <v>3.1916666666666669E-3</v>
      </c>
      <c r="L189" s="12">
        <f t="shared" si="44"/>
        <v>-3.2947543997009832E-2</v>
      </c>
      <c r="M189" s="38">
        <v>39492.371094000002</v>
      </c>
      <c r="N189">
        <f t="shared" si="37"/>
        <v>100</v>
      </c>
      <c r="O189" s="12">
        <f t="shared" si="38"/>
        <v>-3.2947543997009832E-2</v>
      </c>
      <c r="P189" s="12">
        <f t="shared" si="39"/>
        <v>3.2499999999999751E-3</v>
      </c>
      <c r="Q189" s="17">
        <v>186</v>
      </c>
      <c r="R189" s="12">
        <f t="shared" si="46"/>
        <v>4.0871063465813817E-2</v>
      </c>
      <c r="S189" s="12">
        <f t="shared" si="47"/>
        <v>1.7940055477698724E-3</v>
      </c>
      <c r="T189" s="14">
        <f t="shared" si="48"/>
        <v>3.9077057918043945E-2</v>
      </c>
      <c r="U189">
        <f t="shared" si="51"/>
        <v>1</v>
      </c>
      <c r="V189">
        <f t="shared" si="49"/>
        <v>0</v>
      </c>
      <c r="W189">
        <f t="shared" si="50"/>
        <v>0</v>
      </c>
    </row>
    <row r="190" spans="1:23" x14ac:dyDescent="0.2">
      <c r="A190" s="2" t="s">
        <v>189</v>
      </c>
      <c r="B190" s="4">
        <v>98.754329999999996</v>
      </c>
      <c r="C190" s="4">
        <v>100.9967</v>
      </c>
      <c r="D190" s="39">
        <f t="shared" si="45"/>
        <v>879.44218783326846</v>
      </c>
      <c r="E190">
        <f t="shared" si="40"/>
        <v>-1</v>
      </c>
      <c r="F190" s="40">
        <f t="shared" si="41"/>
        <v>1963.6206700232929</v>
      </c>
      <c r="G190">
        <f t="shared" si="42"/>
        <v>0</v>
      </c>
      <c r="H190">
        <f t="shared" si="43"/>
        <v>100</v>
      </c>
      <c r="I190" t="str">
        <f t="shared" si="36"/>
        <v>2013</v>
      </c>
      <c r="J190">
        <f t="shared" si="35"/>
        <v>9</v>
      </c>
      <c r="K190" s="13">
        <f>VLOOKUP(I190&amp;J190,CETES!F:G,2,)</f>
        <v>2.9166666666666668E-3</v>
      </c>
      <c r="L190" s="12">
        <f t="shared" si="44"/>
        <v>1.7544132089482689E-2</v>
      </c>
      <c r="M190" s="38">
        <v>40185.230469000002</v>
      </c>
      <c r="N190">
        <f t="shared" si="37"/>
        <v>100</v>
      </c>
      <c r="O190" s="12">
        <f t="shared" si="38"/>
        <v>1.7544132089482689E-2</v>
      </c>
      <c r="P190" s="12">
        <f t="shared" si="39"/>
        <v>3.1916666666667037E-3</v>
      </c>
      <c r="Q190" s="17">
        <v>187</v>
      </c>
      <c r="R190" s="12">
        <f t="shared" si="46"/>
        <v>4.059445445505161E-2</v>
      </c>
      <c r="S190" s="12">
        <f t="shared" si="47"/>
        <v>-1.5049492046177115E-2</v>
      </c>
      <c r="T190" s="14">
        <f t="shared" si="48"/>
        <v>5.5643946501228725E-2</v>
      </c>
      <c r="U190">
        <f t="shared" si="51"/>
        <v>1</v>
      </c>
      <c r="V190">
        <f t="shared" si="49"/>
        <v>0</v>
      </c>
      <c r="W190">
        <f t="shared" si="50"/>
        <v>1</v>
      </c>
    </row>
    <row r="191" spans="1:23" x14ac:dyDescent="0.2">
      <c r="A191" s="2" t="s">
        <v>190</v>
      </c>
      <c r="B191" s="3">
        <v>98.646950000000004</v>
      </c>
      <c r="C191" s="3">
        <v>100.6383</v>
      </c>
      <c r="D191" s="39">
        <f t="shared" si="45"/>
        <v>898.11899413832532</v>
      </c>
      <c r="E191">
        <f t="shared" si="40"/>
        <v>-1</v>
      </c>
      <c r="F191" s="40">
        <f t="shared" si="41"/>
        <v>1969.3478969775274</v>
      </c>
      <c r="G191">
        <f t="shared" si="42"/>
        <v>0</v>
      </c>
      <c r="H191">
        <f t="shared" si="43"/>
        <v>100</v>
      </c>
      <c r="I191" t="str">
        <f t="shared" si="36"/>
        <v>2013</v>
      </c>
      <c r="J191">
        <f t="shared" si="35"/>
        <v>10</v>
      </c>
      <c r="K191" s="13">
        <f>VLOOKUP(I191&amp;J191,CETES!F:G,2,)</f>
        <v>2.8166666666666665E-3</v>
      </c>
      <c r="L191" s="12">
        <f t="shared" si="44"/>
        <v>2.1237105250854427E-2</v>
      </c>
      <c r="M191" s="38">
        <v>41038.648437999997</v>
      </c>
      <c r="N191">
        <f t="shared" si="37"/>
        <v>100</v>
      </c>
      <c r="O191" s="12">
        <f t="shared" si="38"/>
        <v>2.1237105250854427E-2</v>
      </c>
      <c r="P191" s="12">
        <f t="shared" si="39"/>
        <v>2.9166666666666785E-3</v>
      </c>
      <c r="Q191" s="17">
        <v>188</v>
      </c>
      <c r="R191" s="12">
        <f t="shared" si="46"/>
        <v>4.0058653569955416E-2</v>
      </c>
      <c r="S191" s="12">
        <f t="shared" si="47"/>
        <v>-1.3967156309107498E-2</v>
      </c>
      <c r="T191" s="14">
        <f t="shared" si="48"/>
        <v>5.4025809879062914E-2</v>
      </c>
      <c r="U191">
        <f t="shared" si="51"/>
        <v>1</v>
      </c>
      <c r="V191">
        <f t="shared" si="49"/>
        <v>0</v>
      </c>
      <c r="W191">
        <f t="shared" si="50"/>
        <v>1</v>
      </c>
    </row>
    <row r="192" spans="1:23" x14ac:dyDescent="0.2">
      <c r="A192" s="2" t="s">
        <v>191</v>
      </c>
      <c r="B192" s="4">
        <v>98.626170000000002</v>
      </c>
      <c r="C192" s="4">
        <v>100.2341</v>
      </c>
      <c r="D192" s="39">
        <f t="shared" si="45"/>
        <v>930.08118828466729</v>
      </c>
      <c r="E192">
        <f t="shared" si="40"/>
        <v>-1</v>
      </c>
      <c r="F192" s="40">
        <f t="shared" si="41"/>
        <v>1974.8948935540141</v>
      </c>
      <c r="G192">
        <f t="shared" si="42"/>
        <v>0</v>
      </c>
      <c r="H192">
        <f t="shared" si="43"/>
        <v>100</v>
      </c>
      <c r="I192" t="str">
        <f t="shared" si="36"/>
        <v>2013</v>
      </c>
      <c r="J192">
        <f t="shared" si="35"/>
        <v>11</v>
      </c>
      <c r="K192" s="13">
        <f>VLOOKUP(I192&amp;J192,CETES!F:G,2,)</f>
        <v>2.8333333333333335E-3</v>
      </c>
      <c r="L192" s="12">
        <f t="shared" si="44"/>
        <v>3.5587928052904783E-2</v>
      </c>
      <c r="M192" s="38">
        <v>42499.128905999998</v>
      </c>
      <c r="N192">
        <f t="shared" si="37"/>
        <v>100</v>
      </c>
      <c r="O192" s="12">
        <f t="shared" si="38"/>
        <v>3.5587928052904783E-2</v>
      </c>
      <c r="P192" s="12">
        <f t="shared" si="39"/>
        <v>2.8166666666666895E-3</v>
      </c>
      <c r="Q192" s="17">
        <v>189</v>
      </c>
      <c r="R192" s="12">
        <f t="shared" si="46"/>
        <v>3.9333163818083827E-2</v>
      </c>
      <c r="S192" s="12">
        <f t="shared" si="47"/>
        <v>1.5910910257186606E-2</v>
      </c>
      <c r="T192" s="14">
        <f t="shared" si="48"/>
        <v>2.3422253560897222E-2</v>
      </c>
      <c r="U192">
        <f t="shared" si="51"/>
        <v>1</v>
      </c>
      <c r="V192">
        <f t="shared" si="49"/>
        <v>0</v>
      </c>
      <c r="W192">
        <f t="shared" si="50"/>
        <v>0</v>
      </c>
    </row>
    <row r="193" spans="1:23" x14ac:dyDescent="0.2">
      <c r="A193" s="2" t="s">
        <v>192</v>
      </c>
      <c r="B193" s="3">
        <v>98.695300000000003</v>
      </c>
      <c r="C193" s="3">
        <v>99.865750000000006</v>
      </c>
      <c r="D193" s="39">
        <f t="shared" si="45"/>
        <v>935.07004771673905</v>
      </c>
      <c r="E193">
        <f t="shared" si="40"/>
        <v>-1</v>
      </c>
      <c r="F193" s="40">
        <f t="shared" si="41"/>
        <v>1980.4904290857505</v>
      </c>
      <c r="G193">
        <f t="shared" si="42"/>
        <v>0</v>
      </c>
      <c r="H193">
        <f t="shared" si="43"/>
        <v>100</v>
      </c>
      <c r="I193" t="str">
        <f t="shared" si="36"/>
        <v>2013</v>
      </c>
      <c r="J193">
        <f t="shared" si="35"/>
        <v>12</v>
      </c>
      <c r="K193" s="13">
        <f>VLOOKUP(I193&amp;J193,CETES!F:G,2,)</f>
        <v>2.65E-3</v>
      </c>
      <c r="L193" s="12">
        <f t="shared" si="44"/>
        <v>5.3638967166647067E-3</v>
      </c>
      <c r="M193" s="38">
        <v>42727.089844000002</v>
      </c>
      <c r="N193">
        <f t="shared" si="37"/>
        <v>100</v>
      </c>
      <c r="O193" s="12">
        <f t="shared" si="38"/>
        <v>5.3638967166647067E-3</v>
      </c>
      <c r="P193" s="12">
        <f t="shared" si="39"/>
        <v>2.8333333333334654E-3</v>
      </c>
      <c r="Q193" s="17">
        <v>190</v>
      </c>
      <c r="R193" s="12">
        <f t="shared" si="46"/>
        <v>3.8599567646819377E-2</v>
      </c>
      <c r="S193" s="12">
        <f t="shared" si="47"/>
        <v>-2.2393770418919212E-2</v>
      </c>
      <c r="T193" s="14">
        <f t="shared" si="48"/>
        <v>6.0993338065738589E-2</v>
      </c>
      <c r="U193">
        <f t="shared" si="51"/>
        <v>1</v>
      </c>
      <c r="V193">
        <f t="shared" si="49"/>
        <v>0</v>
      </c>
      <c r="W193">
        <f t="shared" si="50"/>
        <v>1</v>
      </c>
    </row>
    <row r="194" spans="1:23" x14ac:dyDescent="0.2">
      <c r="A194" s="2" t="s">
        <v>193</v>
      </c>
      <c r="B194" s="4">
        <v>98.746030000000005</v>
      </c>
      <c r="C194" s="4">
        <v>99.788129999999995</v>
      </c>
      <c r="D194" s="39">
        <f t="shared" si="45"/>
        <v>894.64154761563316</v>
      </c>
      <c r="E194">
        <f t="shared" si="40"/>
        <v>-1</v>
      </c>
      <c r="F194" s="40">
        <f t="shared" si="41"/>
        <v>1985.7387287228278</v>
      </c>
      <c r="G194">
        <f t="shared" si="42"/>
        <v>0</v>
      </c>
      <c r="H194">
        <f t="shared" si="43"/>
        <v>100</v>
      </c>
      <c r="I194" t="str">
        <f t="shared" si="36"/>
        <v>2014</v>
      </c>
      <c r="J194">
        <f t="shared" si="35"/>
        <v>1</v>
      </c>
      <c r="K194" s="13">
        <f>VLOOKUP(I194&amp;J194,CETES!F:G,2,)</f>
        <v>2.65E-3</v>
      </c>
      <c r="L194" s="12">
        <f t="shared" si="44"/>
        <v>-4.3235798430101058E-2</v>
      </c>
      <c r="M194" s="38">
        <v>40879.75</v>
      </c>
      <c r="N194">
        <f t="shared" si="37"/>
        <v>100</v>
      </c>
      <c r="O194" s="12">
        <f t="shared" si="38"/>
        <v>-4.3235798430101058E-2</v>
      </c>
      <c r="P194" s="12">
        <f t="shared" si="39"/>
        <v>2.6500000000000412E-3</v>
      </c>
      <c r="Q194" s="17">
        <v>191</v>
      </c>
      <c r="R194" s="12">
        <f t="shared" si="46"/>
        <v>3.7969804886827108E-2</v>
      </c>
      <c r="S194" s="12">
        <f t="shared" si="47"/>
        <v>-9.7139955434900949E-2</v>
      </c>
      <c r="T194" s="14">
        <f t="shared" si="48"/>
        <v>0.13510976032172806</v>
      </c>
      <c r="U194">
        <f t="shared" si="51"/>
        <v>1</v>
      </c>
      <c r="V194">
        <f t="shared" si="49"/>
        <v>0</v>
      </c>
      <c r="W194">
        <f t="shared" si="50"/>
        <v>1</v>
      </c>
    </row>
    <row r="195" spans="1:23" x14ac:dyDescent="0.2">
      <c r="A195" s="2" t="s">
        <v>194</v>
      </c>
      <c r="B195" s="3">
        <v>98.726579999999998</v>
      </c>
      <c r="C195" s="3">
        <v>99.894810000000007</v>
      </c>
      <c r="D195" s="39">
        <f t="shared" si="45"/>
        <v>848.75238448762116</v>
      </c>
      <c r="E195">
        <f t="shared" si="40"/>
        <v>-1</v>
      </c>
      <c r="F195" s="40">
        <f t="shared" si="41"/>
        <v>1991.0009363539432</v>
      </c>
      <c r="G195">
        <f t="shared" si="42"/>
        <v>0</v>
      </c>
      <c r="H195">
        <f t="shared" si="43"/>
        <v>100</v>
      </c>
      <c r="I195" t="str">
        <f t="shared" si="36"/>
        <v>2014</v>
      </c>
      <c r="J195">
        <f t="shared" ref="J195:J253" si="52">VLOOKUP(LEFT(A195,3),$V$2:$W$13,2,)</f>
        <v>2</v>
      </c>
      <c r="K195" s="13">
        <f>VLOOKUP(I195&amp;J195,CETES!F:G,2,)</f>
        <v>2.6250000000000002E-3</v>
      </c>
      <c r="L195" s="12">
        <f t="shared" si="44"/>
        <v>-5.1293351231355366E-2</v>
      </c>
      <c r="M195" s="38">
        <v>38782.890625</v>
      </c>
      <c r="N195">
        <f t="shared" si="37"/>
        <v>100</v>
      </c>
      <c r="O195" s="12">
        <f t="shared" si="38"/>
        <v>-5.1293351231355366E-2</v>
      </c>
      <c r="P195" s="12">
        <f t="shared" si="39"/>
        <v>2.6500000000000412E-3</v>
      </c>
      <c r="Q195" s="17">
        <v>192</v>
      </c>
      <c r="R195" s="12">
        <f t="shared" si="46"/>
        <v>3.7064771550063158E-2</v>
      </c>
      <c r="S195" s="12">
        <f t="shared" si="47"/>
        <v>-0.12098771727420166</v>
      </c>
      <c r="T195" s="14">
        <f t="shared" si="48"/>
        <v>0.15805248882426481</v>
      </c>
      <c r="U195">
        <f t="shared" si="51"/>
        <v>1</v>
      </c>
      <c r="V195">
        <f t="shared" si="49"/>
        <v>0</v>
      </c>
      <c r="W195">
        <f t="shared" si="50"/>
        <v>1</v>
      </c>
    </row>
    <row r="196" spans="1:23" x14ac:dyDescent="0.2">
      <c r="A196" s="2" t="s">
        <v>195</v>
      </c>
      <c r="B196" s="4">
        <v>98.656769999999995</v>
      </c>
      <c r="C196" s="4">
        <v>100.06950000000001</v>
      </c>
      <c r="D196" s="39">
        <f t="shared" si="45"/>
        <v>885.49048957807804</v>
      </c>
      <c r="E196">
        <f t="shared" si="40"/>
        <v>-1</v>
      </c>
      <c r="F196" s="40">
        <f t="shared" si="41"/>
        <v>1996.2273138118724</v>
      </c>
      <c r="G196">
        <f t="shared" si="42"/>
        <v>0</v>
      </c>
      <c r="H196">
        <f t="shared" si="43"/>
        <v>100</v>
      </c>
      <c r="I196" t="str">
        <f t="shared" ref="I196:I259" si="53">RIGHT(A196,4)</f>
        <v>2014</v>
      </c>
      <c r="J196">
        <f t="shared" si="52"/>
        <v>3</v>
      </c>
      <c r="K196" s="13">
        <f>VLOOKUP(I196&amp;J196,CETES!F:G,2,)</f>
        <v>2.6583333333333333E-3</v>
      </c>
      <c r="L196" s="12">
        <f t="shared" si="44"/>
        <v>4.3284832846313792E-2</v>
      </c>
      <c r="M196" s="38">
        <v>40461.601562999997</v>
      </c>
      <c r="N196">
        <f t="shared" ref="N196:N253" si="54">G196+H196</f>
        <v>100</v>
      </c>
      <c r="O196" s="12">
        <f t="shared" ref="O196:O253" si="55">D196/D195-1</f>
        <v>4.3284832846313792E-2</v>
      </c>
      <c r="P196" s="12">
        <f t="shared" ref="P196:P253" si="56">F196/F195-1</f>
        <v>2.6250000000000995E-3</v>
      </c>
      <c r="Q196" s="17">
        <v>193</v>
      </c>
      <c r="R196" s="12">
        <f t="shared" si="46"/>
        <v>3.6220740194545797E-2</v>
      </c>
      <c r="S196" s="12">
        <f t="shared" si="47"/>
        <v>-8.2026474383770198E-2</v>
      </c>
      <c r="T196" s="14">
        <f t="shared" si="48"/>
        <v>0.118247214578316</v>
      </c>
      <c r="U196">
        <f t="shared" si="51"/>
        <v>1</v>
      </c>
      <c r="V196">
        <f t="shared" si="49"/>
        <v>0</v>
      </c>
      <c r="W196">
        <f t="shared" si="50"/>
        <v>1</v>
      </c>
    </row>
    <row r="197" spans="1:23" x14ac:dyDescent="0.2">
      <c r="A197" s="2" t="s">
        <v>196</v>
      </c>
      <c r="B197" s="3">
        <v>98.621880000000004</v>
      </c>
      <c r="C197" s="3">
        <v>100.129</v>
      </c>
      <c r="D197" s="39">
        <f t="shared" si="45"/>
        <v>890.96072716640128</v>
      </c>
      <c r="E197">
        <f t="shared" ref="E197:E253" si="57">IF(B197&lt;C197,-1,1)</f>
        <v>-1</v>
      </c>
      <c r="F197" s="40">
        <f t="shared" ref="F197:F253" si="58">F196+F196*G196/100*(D197/D196-1)+F196*H196/100*(K196)</f>
        <v>2001.5339514210889</v>
      </c>
      <c r="G197">
        <f t="shared" ref="G197:G253" si="59">IF(AND(E197&gt;0,G196&lt;100,G196&gt;=0),G196+$N$1,IF(E197&gt;0,100,100-H197))</f>
        <v>0</v>
      </c>
      <c r="H197">
        <f t="shared" ref="H197:H253" si="60">IF(AND(E197&lt;0,H196&lt;100),H196+$N$1,IF(E197&lt;0,100,100-G197))</f>
        <v>100</v>
      </c>
      <c r="I197" t="str">
        <f t="shared" si="53"/>
        <v>2014</v>
      </c>
      <c r="J197">
        <f t="shared" si="52"/>
        <v>4</v>
      </c>
      <c r="K197" s="13">
        <f>VLOOKUP(I197&amp;J197,CETES!F:G,2,)</f>
        <v>2.7083333333333334E-3</v>
      </c>
      <c r="L197" s="12">
        <f t="shared" ref="L197:L253" si="61">D197/D196-1</f>
        <v>6.1776356185707648E-3</v>
      </c>
      <c r="M197" s="38">
        <v>40711.558594000002</v>
      </c>
      <c r="N197">
        <f t="shared" si="54"/>
        <v>100</v>
      </c>
      <c r="O197" s="12">
        <f t="shared" si="55"/>
        <v>6.1776356185707648E-3</v>
      </c>
      <c r="P197" s="12">
        <f t="shared" si="56"/>
        <v>2.6583333333332071E-3</v>
      </c>
      <c r="Q197" s="17">
        <v>194</v>
      </c>
      <c r="R197" s="12">
        <f t="shared" si="46"/>
        <v>3.5566620204057875E-2</v>
      </c>
      <c r="S197" s="12">
        <f t="shared" si="47"/>
        <v>-3.6720162603227191E-2</v>
      </c>
      <c r="T197" s="14">
        <f t="shared" si="48"/>
        <v>7.2286782807285066E-2</v>
      </c>
      <c r="U197">
        <f t="shared" si="51"/>
        <v>1</v>
      </c>
      <c r="V197">
        <f t="shared" si="49"/>
        <v>0</v>
      </c>
      <c r="W197">
        <f t="shared" si="50"/>
        <v>1</v>
      </c>
    </row>
    <row r="198" spans="1:23" x14ac:dyDescent="0.2">
      <c r="A198" s="2" t="s">
        <v>197</v>
      </c>
      <c r="B198" s="4">
        <v>98.648060000000001</v>
      </c>
      <c r="C198" s="4">
        <v>100.1938</v>
      </c>
      <c r="D198" s="39">
        <f t="shared" si="45"/>
        <v>905.20664870885776</v>
      </c>
      <c r="E198">
        <f t="shared" si="57"/>
        <v>-1</v>
      </c>
      <c r="F198" s="40">
        <f t="shared" si="58"/>
        <v>2006.9547725395209</v>
      </c>
      <c r="G198">
        <f t="shared" si="59"/>
        <v>0</v>
      </c>
      <c r="H198">
        <f t="shared" si="60"/>
        <v>100</v>
      </c>
      <c r="I198" t="str">
        <f t="shared" si="53"/>
        <v>2014</v>
      </c>
      <c r="J198">
        <f t="shared" si="52"/>
        <v>5</v>
      </c>
      <c r="K198" s="13">
        <f>VLOOKUP(I198&amp;J198,CETES!F:G,2,)</f>
        <v>2.7583333333333331E-3</v>
      </c>
      <c r="L198" s="12">
        <f t="shared" si="61"/>
        <v>1.5989393368396776E-2</v>
      </c>
      <c r="M198" s="38">
        <v>41362.511719000002</v>
      </c>
      <c r="N198">
        <f t="shared" si="54"/>
        <v>100</v>
      </c>
      <c r="O198" s="12">
        <f t="shared" si="55"/>
        <v>1.5989393368396776E-2</v>
      </c>
      <c r="P198" s="12">
        <f t="shared" si="56"/>
        <v>2.7083333333333126E-3</v>
      </c>
      <c r="Q198" s="17">
        <v>195</v>
      </c>
      <c r="R198" s="12">
        <f t="shared" si="46"/>
        <v>3.5127879112557991E-2</v>
      </c>
      <c r="S198" s="12">
        <f t="shared" si="47"/>
        <v>-5.4296156300739362E-3</v>
      </c>
      <c r="T198" s="14">
        <f t="shared" si="48"/>
        <v>4.0557494742631928E-2</v>
      </c>
      <c r="U198">
        <f t="shared" si="51"/>
        <v>1</v>
      </c>
      <c r="V198">
        <f t="shared" si="49"/>
        <v>0</v>
      </c>
      <c r="W198">
        <f t="shared" si="50"/>
        <v>1</v>
      </c>
    </row>
    <row r="199" spans="1:23" x14ac:dyDescent="0.2">
      <c r="A199" s="2" t="s">
        <v>198</v>
      </c>
      <c r="B199" s="3">
        <v>98.709879999999998</v>
      </c>
      <c r="C199" s="3">
        <v>100.2762</v>
      </c>
      <c r="D199" s="39">
        <f t="shared" ref="D199:D253" si="62">D198*(M199/M198)</f>
        <v>935.29069005963379</v>
      </c>
      <c r="E199">
        <f t="shared" si="57"/>
        <v>-1</v>
      </c>
      <c r="F199" s="40">
        <f t="shared" si="58"/>
        <v>2012.490622787109</v>
      </c>
      <c r="G199">
        <f t="shared" si="59"/>
        <v>0</v>
      </c>
      <c r="H199">
        <f t="shared" si="60"/>
        <v>100</v>
      </c>
      <c r="I199" t="str">
        <f t="shared" si="53"/>
        <v>2014</v>
      </c>
      <c r="J199">
        <f t="shared" si="52"/>
        <v>6</v>
      </c>
      <c r="K199" s="13">
        <f>VLOOKUP(I199&amp;J199,CETES!F:G,2,)</f>
        <v>2.4166666666666664E-3</v>
      </c>
      <c r="L199" s="12">
        <f t="shared" si="61"/>
        <v>3.3234445851327399E-2</v>
      </c>
      <c r="M199" s="38">
        <v>42737.171875</v>
      </c>
      <c r="N199">
        <f t="shared" si="54"/>
        <v>100</v>
      </c>
      <c r="O199" s="12">
        <f t="shared" si="55"/>
        <v>3.3234445851327399E-2</v>
      </c>
      <c r="P199" s="12">
        <f t="shared" si="56"/>
        <v>2.7583333333331961E-3</v>
      </c>
      <c r="Q199" s="17">
        <v>196</v>
      </c>
      <c r="R199" s="12">
        <f t="shared" si="46"/>
        <v>3.4783899955082243E-2</v>
      </c>
      <c r="S199" s="12">
        <f t="shared" si="47"/>
        <v>5.2035926509169661E-2</v>
      </c>
      <c r="T199" s="14">
        <f t="shared" si="48"/>
        <v>-1.7252026554087418E-2</v>
      </c>
      <c r="U199">
        <f t="shared" si="51"/>
        <v>0</v>
      </c>
      <c r="V199">
        <f t="shared" si="49"/>
        <v>0</v>
      </c>
      <c r="W199">
        <f t="shared" si="50"/>
        <v>0</v>
      </c>
    </row>
    <row r="200" spans="1:23" x14ac:dyDescent="0.2">
      <c r="A200" s="2" t="s">
        <v>199</v>
      </c>
      <c r="B200" s="4">
        <v>98.792109999999994</v>
      </c>
      <c r="C200" s="4">
        <v>100.2816</v>
      </c>
      <c r="D200" s="39">
        <f t="shared" si="62"/>
        <v>958.93754860066588</v>
      </c>
      <c r="E200">
        <f t="shared" si="57"/>
        <v>-1</v>
      </c>
      <c r="F200" s="40">
        <f t="shared" si="58"/>
        <v>2017.3541417921779</v>
      </c>
      <c r="G200">
        <f t="shared" si="59"/>
        <v>0</v>
      </c>
      <c r="H200">
        <f t="shared" si="60"/>
        <v>100</v>
      </c>
      <c r="I200" t="str">
        <f t="shared" si="53"/>
        <v>2014</v>
      </c>
      <c r="J200">
        <f t="shared" si="52"/>
        <v>7</v>
      </c>
      <c r="K200" s="13">
        <f>VLOOKUP(I200&amp;J200,CETES!F:G,2,)</f>
        <v>2.3333333333333331E-3</v>
      </c>
      <c r="L200" s="12">
        <f t="shared" si="61"/>
        <v>2.5282897384046876E-2</v>
      </c>
      <c r="M200" s="38">
        <v>43817.691405999998</v>
      </c>
      <c r="N200">
        <f t="shared" si="54"/>
        <v>100</v>
      </c>
      <c r="O200" s="12">
        <f t="shared" si="55"/>
        <v>2.5282897384046876E-2</v>
      </c>
      <c r="P200" s="12">
        <f t="shared" si="56"/>
        <v>2.4166666666667336E-3</v>
      </c>
      <c r="Q200" s="17">
        <v>197</v>
      </c>
      <c r="R200" s="12">
        <f t="shared" si="46"/>
        <v>3.399308306554838E-2</v>
      </c>
      <c r="S200" s="12">
        <f t="shared" si="47"/>
        <v>7.296687731649576E-2</v>
      </c>
      <c r="T200" s="14">
        <f t="shared" si="48"/>
        <v>-3.897379425094738E-2</v>
      </c>
      <c r="U200">
        <f t="shared" si="51"/>
        <v>0</v>
      </c>
      <c r="V200">
        <f t="shared" si="49"/>
        <v>0</v>
      </c>
      <c r="W200">
        <f t="shared" si="50"/>
        <v>0</v>
      </c>
    </row>
    <row r="201" spans="1:23" x14ac:dyDescent="0.2">
      <c r="A201" s="2" t="s">
        <v>200</v>
      </c>
      <c r="B201" s="3">
        <v>98.948359999999994</v>
      </c>
      <c r="C201" s="3">
        <v>100.1771</v>
      </c>
      <c r="D201" s="39">
        <f t="shared" si="62"/>
        <v>998.55759667760481</v>
      </c>
      <c r="E201">
        <f t="shared" si="57"/>
        <v>-1</v>
      </c>
      <c r="F201" s="40">
        <f t="shared" si="58"/>
        <v>2022.0613014563596</v>
      </c>
      <c r="G201">
        <f t="shared" si="59"/>
        <v>0</v>
      </c>
      <c r="H201">
        <f t="shared" si="60"/>
        <v>100</v>
      </c>
      <c r="I201" t="str">
        <f t="shared" si="53"/>
        <v>2014</v>
      </c>
      <c r="J201">
        <f t="shared" si="52"/>
        <v>8</v>
      </c>
      <c r="K201" s="13">
        <f>VLOOKUP(I201&amp;J201,CETES!F:G,2,)</f>
        <v>2.3E-3</v>
      </c>
      <c r="L201" s="12">
        <f t="shared" si="61"/>
        <v>4.1316609339945742E-2</v>
      </c>
      <c r="M201" s="38">
        <v>45628.089844000002</v>
      </c>
      <c r="N201">
        <f t="shared" si="54"/>
        <v>100</v>
      </c>
      <c r="O201" s="12">
        <f t="shared" si="55"/>
        <v>4.1316609339945742E-2</v>
      </c>
      <c r="P201" s="12">
        <f t="shared" si="56"/>
        <v>2.3333333333332984E-3</v>
      </c>
      <c r="Q201" s="17">
        <v>198</v>
      </c>
      <c r="R201" s="12">
        <f t="shared" si="46"/>
        <v>3.3048326531474048E-2</v>
      </c>
      <c r="S201" s="12">
        <f t="shared" si="47"/>
        <v>0.15536465854115789</v>
      </c>
      <c r="T201" s="14">
        <f t="shared" si="48"/>
        <v>-0.12231633200968384</v>
      </c>
      <c r="U201">
        <f t="shared" si="51"/>
        <v>0</v>
      </c>
      <c r="V201">
        <f t="shared" si="49"/>
        <v>0</v>
      </c>
      <c r="W201">
        <f t="shared" si="50"/>
        <v>0</v>
      </c>
    </row>
    <row r="202" spans="1:23" x14ac:dyDescent="0.2">
      <c r="A202" s="2" t="s">
        <v>201</v>
      </c>
      <c r="B202" s="4">
        <v>99.203819999999993</v>
      </c>
      <c r="C202" s="4">
        <v>100.03060000000001</v>
      </c>
      <c r="D202" s="39">
        <f t="shared" si="62"/>
        <v>984.49820809752418</v>
      </c>
      <c r="E202">
        <f t="shared" si="57"/>
        <v>-1</v>
      </c>
      <c r="F202" s="40">
        <f t="shared" si="58"/>
        <v>2026.7120424497093</v>
      </c>
      <c r="G202">
        <f t="shared" si="59"/>
        <v>0</v>
      </c>
      <c r="H202">
        <f t="shared" si="60"/>
        <v>100</v>
      </c>
      <c r="I202" t="str">
        <f t="shared" si="53"/>
        <v>2014</v>
      </c>
      <c r="J202">
        <f t="shared" si="52"/>
        <v>9</v>
      </c>
      <c r="K202" s="13">
        <f>VLOOKUP(I202&amp;J202,CETES!F:G,2,)</f>
        <v>2.3833333333333332E-3</v>
      </c>
      <c r="L202" s="12">
        <f t="shared" si="61"/>
        <v>-1.4079697182074358E-2</v>
      </c>
      <c r="M202" s="38">
        <v>44985.660155999998</v>
      </c>
      <c r="N202">
        <f t="shared" si="54"/>
        <v>100</v>
      </c>
      <c r="O202" s="12">
        <f t="shared" si="55"/>
        <v>-1.4079697182074358E-2</v>
      </c>
      <c r="P202" s="12">
        <f t="shared" si="56"/>
        <v>2.2999999999999687E-3</v>
      </c>
      <c r="Q202" s="17">
        <v>199</v>
      </c>
      <c r="R202" s="12">
        <f t="shared" si="46"/>
        <v>3.2130122375248815E-2</v>
      </c>
      <c r="S202" s="12">
        <f t="shared" si="47"/>
        <v>0.11945756266604435</v>
      </c>
      <c r="T202" s="14">
        <f t="shared" si="48"/>
        <v>-8.7327440290795533E-2</v>
      </c>
      <c r="U202">
        <f t="shared" si="51"/>
        <v>0</v>
      </c>
      <c r="V202">
        <f t="shared" si="49"/>
        <v>0</v>
      </c>
      <c r="W202">
        <f t="shared" si="50"/>
        <v>0</v>
      </c>
    </row>
    <row r="203" spans="1:23" x14ac:dyDescent="0.2">
      <c r="A203" s="2" t="s">
        <v>202</v>
      </c>
      <c r="B203" s="3">
        <v>99.482410000000002</v>
      </c>
      <c r="C203" s="3">
        <v>99.887450000000001</v>
      </c>
      <c r="D203" s="39">
        <f t="shared" si="62"/>
        <v>985.41428845594658</v>
      </c>
      <c r="E203">
        <f t="shared" si="57"/>
        <v>-1</v>
      </c>
      <c r="F203" s="40">
        <f t="shared" si="58"/>
        <v>2031.5423728175479</v>
      </c>
      <c r="G203">
        <f t="shared" si="59"/>
        <v>0</v>
      </c>
      <c r="H203">
        <f t="shared" si="60"/>
        <v>100</v>
      </c>
      <c r="I203" t="str">
        <f t="shared" si="53"/>
        <v>2014</v>
      </c>
      <c r="J203">
        <f t="shared" si="52"/>
        <v>10</v>
      </c>
      <c r="K203" s="13">
        <f>VLOOKUP(I203&amp;J203,CETES!F:G,2,)</f>
        <v>2.4166666666666664E-3</v>
      </c>
      <c r="L203" s="12">
        <f t="shared" si="61"/>
        <v>9.3050485098666869E-4</v>
      </c>
      <c r="M203" s="38">
        <v>45027.519530999998</v>
      </c>
      <c r="N203">
        <f t="shared" si="54"/>
        <v>100</v>
      </c>
      <c r="O203" s="12">
        <f t="shared" si="55"/>
        <v>9.3050485098666869E-4</v>
      </c>
      <c r="P203" s="12">
        <f t="shared" si="56"/>
        <v>2.3833333333334039E-3</v>
      </c>
      <c r="Q203" s="17">
        <v>200</v>
      </c>
      <c r="R203" s="12">
        <f t="shared" si="46"/>
        <v>3.1581253843200541E-2</v>
      </c>
      <c r="S203" s="12">
        <f t="shared" si="47"/>
        <v>9.7197915740969476E-2</v>
      </c>
      <c r="T203" s="14">
        <f t="shared" si="48"/>
        <v>-6.5616661897768935E-2</v>
      </c>
      <c r="U203">
        <f t="shared" si="51"/>
        <v>0</v>
      </c>
      <c r="V203">
        <f t="shared" si="49"/>
        <v>0</v>
      </c>
      <c r="W203">
        <f t="shared" si="50"/>
        <v>0</v>
      </c>
    </row>
    <row r="204" spans="1:23" x14ac:dyDescent="0.2">
      <c r="A204" s="2" t="s">
        <v>203</v>
      </c>
      <c r="B204" s="4">
        <v>99.832279999999997</v>
      </c>
      <c r="C204" s="4">
        <v>99.941090000000003</v>
      </c>
      <c r="D204" s="39">
        <f t="shared" si="62"/>
        <v>967.09567334341011</v>
      </c>
      <c r="E204">
        <f t="shared" si="57"/>
        <v>-1</v>
      </c>
      <c r="F204" s="40">
        <f t="shared" si="58"/>
        <v>2036.4519335518569</v>
      </c>
      <c r="G204">
        <f t="shared" si="59"/>
        <v>0</v>
      </c>
      <c r="H204">
        <f t="shared" si="60"/>
        <v>100</v>
      </c>
      <c r="I204" t="str">
        <f t="shared" si="53"/>
        <v>2014</v>
      </c>
      <c r="J204">
        <f t="shared" si="52"/>
        <v>11</v>
      </c>
      <c r="K204" s="13">
        <f>VLOOKUP(I204&amp;J204,CETES!F:G,2,)</f>
        <v>2.3E-3</v>
      </c>
      <c r="L204" s="12">
        <f t="shared" si="61"/>
        <v>-1.8589759989415255E-2</v>
      </c>
      <c r="M204" s="38">
        <v>44190.46875</v>
      </c>
      <c r="N204">
        <f t="shared" si="54"/>
        <v>100</v>
      </c>
      <c r="O204" s="12">
        <f t="shared" si="55"/>
        <v>-1.8589759989415255E-2</v>
      </c>
      <c r="P204" s="12">
        <f t="shared" si="56"/>
        <v>2.4166666666667336E-3</v>
      </c>
      <c r="Q204" s="17">
        <v>201</v>
      </c>
      <c r="R204" s="12">
        <f t="shared" si="46"/>
        <v>3.1169780325404961E-2</v>
      </c>
      <c r="S204" s="12">
        <f t="shared" si="47"/>
        <v>3.9797047316920686E-2</v>
      </c>
      <c r="T204" s="14">
        <f t="shared" si="48"/>
        <v>-8.6272669915157252E-3</v>
      </c>
      <c r="U204">
        <f t="shared" si="51"/>
        <v>0</v>
      </c>
      <c r="V204">
        <f t="shared" si="49"/>
        <v>0</v>
      </c>
      <c r="W204">
        <f t="shared" si="50"/>
        <v>0</v>
      </c>
    </row>
    <row r="205" spans="1:23" x14ac:dyDescent="0.2">
      <c r="A205" s="2" t="s">
        <v>204</v>
      </c>
      <c r="B205" s="3">
        <v>100.1653</v>
      </c>
      <c r="C205" s="3">
        <v>100.0061</v>
      </c>
      <c r="D205" s="39">
        <f t="shared" si="62"/>
        <v>944.23033836708862</v>
      </c>
      <c r="E205">
        <f t="shared" si="57"/>
        <v>1</v>
      </c>
      <c r="F205" s="40">
        <f t="shared" si="58"/>
        <v>2041.1357729990261</v>
      </c>
      <c r="G205">
        <f t="shared" si="59"/>
        <v>25</v>
      </c>
      <c r="H205">
        <f t="shared" si="60"/>
        <v>75</v>
      </c>
      <c r="I205" t="str">
        <f t="shared" si="53"/>
        <v>2014</v>
      </c>
      <c r="J205">
        <f t="shared" si="52"/>
        <v>12</v>
      </c>
      <c r="K205" s="13">
        <f>VLOOKUP(I205&amp;J205,CETES!F:G,2,)</f>
        <v>2.2833333333333334E-3</v>
      </c>
      <c r="L205" s="12">
        <f t="shared" si="61"/>
        <v>-2.3643301905459047E-2</v>
      </c>
      <c r="M205" s="38">
        <v>43145.660155999998</v>
      </c>
      <c r="N205">
        <f t="shared" si="54"/>
        <v>100</v>
      </c>
      <c r="O205" s="12">
        <f t="shared" si="55"/>
        <v>-2.3643301905459047E-2</v>
      </c>
      <c r="P205" s="12">
        <f t="shared" si="56"/>
        <v>2.2999999999999687E-3</v>
      </c>
      <c r="Q205" s="17">
        <v>202</v>
      </c>
      <c r="R205" s="12">
        <f t="shared" si="46"/>
        <v>3.0621376918883225E-2</v>
      </c>
      <c r="S205" s="12">
        <f t="shared" si="47"/>
        <v>9.796368381937981E-3</v>
      </c>
      <c r="T205" s="14">
        <f t="shared" si="48"/>
        <v>2.0825008536945244E-2</v>
      </c>
      <c r="U205">
        <f t="shared" si="51"/>
        <v>1</v>
      </c>
      <c r="V205">
        <f t="shared" si="49"/>
        <v>0</v>
      </c>
      <c r="W205">
        <f t="shared" si="50"/>
        <v>0</v>
      </c>
    </row>
    <row r="206" spans="1:23" x14ac:dyDescent="0.2">
      <c r="A206" s="2" t="s">
        <v>205</v>
      </c>
      <c r="B206" s="4">
        <v>100.401</v>
      </c>
      <c r="C206" s="4">
        <v>100.11879999999999</v>
      </c>
      <c r="D206" s="39">
        <f t="shared" si="62"/>
        <v>896.19160071930196</v>
      </c>
      <c r="E206">
        <f t="shared" si="57"/>
        <v>1</v>
      </c>
      <c r="F206" s="40">
        <f t="shared" si="58"/>
        <v>2018.669971607163</v>
      </c>
      <c r="G206">
        <f t="shared" si="59"/>
        <v>50</v>
      </c>
      <c r="H206">
        <f t="shared" si="60"/>
        <v>50</v>
      </c>
      <c r="I206" t="str">
        <f t="shared" si="53"/>
        <v>2015</v>
      </c>
      <c r="J206">
        <f t="shared" si="52"/>
        <v>1</v>
      </c>
      <c r="K206" s="13">
        <f>VLOOKUP(I206&amp;J206,CETES!F:G,2,)</f>
        <v>2.2916666666666667E-3</v>
      </c>
      <c r="L206" s="12">
        <f t="shared" si="61"/>
        <v>-5.0876079380019479E-2</v>
      </c>
      <c r="M206" s="38">
        <v>40950.578125</v>
      </c>
      <c r="N206">
        <f t="shared" si="54"/>
        <v>100</v>
      </c>
      <c r="O206" s="12">
        <f t="shared" si="55"/>
        <v>-5.0876079380019479E-2</v>
      </c>
      <c r="P206" s="12">
        <f t="shared" si="56"/>
        <v>-1.1006519845004892E-2</v>
      </c>
      <c r="Q206" s="17">
        <v>203</v>
      </c>
      <c r="R206" s="12">
        <f t="shared" si="46"/>
        <v>1.6583875012356586E-2</v>
      </c>
      <c r="S206" s="12">
        <f t="shared" si="47"/>
        <v>1.7325968236103773E-3</v>
      </c>
      <c r="T206" s="14">
        <f t="shared" si="48"/>
        <v>1.4851278188746209E-2</v>
      </c>
      <c r="U206">
        <f t="shared" si="51"/>
        <v>1</v>
      </c>
      <c r="V206">
        <f t="shared" si="49"/>
        <v>0</v>
      </c>
      <c r="W206">
        <f t="shared" si="50"/>
        <v>0</v>
      </c>
    </row>
    <row r="207" spans="1:23" x14ac:dyDescent="0.2">
      <c r="A207" s="2" t="s">
        <v>206</v>
      </c>
      <c r="B207" s="3">
        <v>100.6477</v>
      </c>
      <c r="C207" s="3">
        <v>100.07599999999999</v>
      </c>
      <c r="D207" s="39">
        <f t="shared" si="62"/>
        <v>967.08917631959139</v>
      </c>
      <c r="E207">
        <f t="shared" si="57"/>
        <v>1</v>
      </c>
      <c r="F207" s="40">
        <f t="shared" si="58"/>
        <v>2100.8313618250713</v>
      </c>
      <c r="G207">
        <f t="shared" si="59"/>
        <v>75</v>
      </c>
      <c r="H207">
        <f t="shared" si="60"/>
        <v>25</v>
      </c>
      <c r="I207" t="str">
        <f t="shared" si="53"/>
        <v>2015</v>
      </c>
      <c r="J207">
        <f t="shared" si="52"/>
        <v>2</v>
      </c>
      <c r="K207" s="13">
        <f>VLOOKUP(I207&amp;J207,CETES!F:G,2,)</f>
        <v>2.4166666666666664E-3</v>
      </c>
      <c r="L207" s="12">
        <f t="shared" si="61"/>
        <v>7.9109841626930688E-2</v>
      </c>
      <c r="M207" s="38">
        <v>44190.171875</v>
      </c>
      <c r="N207">
        <f t="shared" si="54"/>
        <v>100</v>
      </c>
      <c r="O207" s="12">
        <f t="shared" si="55"/>
        <v>7.9109841626930688E-2</v>
      </c>
      <c r="P207" s="12">
        <f t="shared" si="56"/>
        <v>4.0700754146798745E-2</v>
      </c>
      <c r="Q207" s="17">
        <v>204</v>
      </c>
      <c r="R207" s="12">
        <f t="shared" si="46"/>
        <v>5.5163422309713717E-2</v>
      </c>
      <c r="S207" s="12">
        <f t="shared" si="47"/>
        <v>0.13942439985415578</v>
      </c>
      <c r="T207" s="14">
        <f t="shared" si="48"/>
        <v>-8.4260977544442062E-2</v>
      </c>
      <c r="U207">
        <f t="shared" si="51"/>
        <v>0</v>
      </c>
      <c r="V207">
        <f t="shared" si="49"/>
        <v>0</v>
      </c>
      <c r="W207">
        <f t="shared" si="50"/>
        <v>0</v>
      </c>
    </row>
    <row r="208" spans="1:23" x14ac:dyDescent="0.2">
      <c r="A208" s="2" t="s">
        <v>207</v>
      </c>
      <c r="B208" s="4">
        <v>100.94070000000001</v>
      </c>
      <c r="C208" s="4">
        <v>100.1855</v>
      </c>
      <c r="D208" s="39">
        <f t="shared" si="62"/>
        <v>956.90423661238174</v>
      </c>
      <c r="E208">
        <f t="shared" si="57"/>
        <v>1</v>
      </c>
      <c r="F208" s="40">
        <f t="shared" si="58"/>
        <v>2085.5068697448996</v>
      </c>
      <c r="G208">
        <f t="shared" si="59"/>
        <v>100</v>
      </c>
      <c r="H208">
        <f t="shared" si="60"/>
        <v>0</v>
      </c>
      <c r="I208" t="str">
        <f t="shared" si="53"/>
        <v>2015</v>
      </c>
      <c r="J208">
        <f t="shared" si="52"/>
        <v>3</v>
      </c>
      <c r="K208" s="13">
        <f>VLOOKUP(I208&amp;J208,CETES!F:G,2,)</f>
        <v>2.5416666666666665E-3</v>
      </c>
      <c r="L208" s="12">
        <f t="shared" si="61"/>
        <v>-1.0531541409624756E-2</v>
      </c>
      <c r="M208" s="38">
        <v>43724.78125</v>
      </c>
      <c r="N208">
        <f t="shared" si="54"/>
        <v>100</v>
      </c>
      <c r="O208" s="12">
        <f t="shared" si="55"/>
        <v>-1.0531541409624756E-2</v>
      </c>
      <c r="P208" s="12">
        <f t="shared" si="56"/>
        <v>-7.2944893905518837E-3</v>
      </c>
      <c r="Q208" s="17">
        <v>205</v>
      </c>
      <c r="R208" s="12">
        <f t="shared" ref="R208:R253" si="63">F208/F196-1</f>
        <v>4.4724143044884368E-2</v>
      </c>
      <c r="S208" s="12">
        <f t="shared" ref="S208:S253" si="64">D208/D196-1</f>
        <v>8.0648801850295548E-2</v>
      </c>
      <c r="T208" s="14">
        <f t="shared" ref="T208:T253" si="65">R208-S208</f>
        <v>-3.592465880541118E-2</v>
      </c>
      <c r="U208">
        <f t="shared" si="51"/>
        <v>0</v>
      </c>
      <c r="V208">
        <f t="shared" ref="V208:V253" si="66">IF(R208&lt;0,1,0)</f>
        <v>0</v>
      </c>
      <c r="W208">
        <f t="shared" ref="W208:W253" si="67">IF(S208&lt;0,1,0)</f>
        <v>0</v>
      </c>
    </row>
    <row r="209" spans="1:23" x14ac:dyDescent="0.2">
      <c r="A209" s="2" t="s">
        <v>208</v>
      </c>
      <c r="B209" s="3">
        <v>101.1461</v>
      </c>
      <c r="C209" s="3">
        <v>100.2604</v>
      </c>
      <c r="D209" s="39">
        <f t="shared" si="62"/>
        <v>975.67277062982748</v>
      </c>
      <c r="E209">
        <f t="shared" si="57"/>
        <v>1</v>
      </c>
      <c r="F209" s="40">
        <f t="shared" si="58"/>
        <v>2126.4115968124624</v>
      </c>
      <c r="G209">
        <f t="shared" si="59"/>
        <v>100</v>
      </c>
      <c r="H209">
        <f t="shared" si="60"/>
        <v>0</v>
      </c>
      <c r="I209" t="str">
        <f t="shared" si="53"/>
        <v>2015</v>
      </c>
      <c r="J209">
        <f t="shared" si="52"/>
        <v>4</v>
      </c>
      <c r="K209" s="13">
        <f>VLOOKUP(I209&amp;J209,CETES!F:G,2,)</f>
        <v>2.3749999999999999E-3</v>
      </c>
      <c r="L209" s="12">
        <f t="shared" si="61"/>
        <v>1.9613805958148767E-2</v>
      </c>
      <c r="M209" s="38">
        <v>44582.390625</v>
      </c>
      <c r="N209">
        <f t="shared" si="54"/>
        <v>100</v>
      </c>
      <c r="O209" s="12">
        <f t="shared" si="55"/>
        <v>1.9613805958148767E-2</v>
      </c>
      <c r="P209" s="12">
        <f t="shared" si="56"/>
        <v>1.9613805958148767E-2</v>
      </c>
      <c r="Q209" s="17">
        <v>206</v>
      </c>
      <c r="R209" s="12">
        <f t="shared" si="63"/>
        <v>6.2390970336881013E-2</v>
      </c>
      <c r="S209" s="12">
        <f t="shared" si="64"/>
        <v>9.5079436029512854E-2</v>
      </c>
      <c r="T209" s="14">
        <f t="shared" si="65"/>
        <v>-3.2688465692631841E-2</v>
      </c>
      <c r="U209">
        <f t="shared" si="51"/>
        <v>0</v>
      </c>
      <c r="V209">
        <f t="shared" si="66"/>
        <v>0</v>
      </c>
      <c r="W209">
        <f t="shared" si="67"/>
        <v>0</v>
      </c>
    </row>
    <row r="210" spans="1:23" x14ac:dyDescent="0.2">
      <c r="A210" s="2" t="s">
        <v>209</v>
      </c>
      <c r="B210" s="4">
        <v>101.16249999999999</v>
      </c>
      <c r="C210" s="4">
        <v>100.33669999999999</v>
      </c>
      <c r="D210" s="39">
        <f t="shared" si="62"/>
        <v>978.32586450648603</v>
      </c>
      <c r="E210">
        <f t="shared" si="57"/>
        <v>1</v>
      </c>
      <c r="F210" s="40">
        <f t="shared" si="58"/>
        <v>2132.1938321649127</v>
      </c>
      <c r="G210">
        <f t="shared" si="59"/>
        <v>100</v>
      </c>
      <c r="H210">
        <f t="shared" si="60"/>
        <v>0</v>
      </c>
      <c r="I210" t="str">
        <f t="shared" si="53"/>
        <v>2015</v>
      </c>
      <c r="J210">
        <f t="shared" si="52"/>
        <v>5</v>
      </c>
      <c r="K210" s="13">
        <f>VLOOKUP(I210&amp;J210,CETES!F:G,2,)</f>
        <v>2.4916666666666668E-3</v>
      </c>
      <c r="L210" s="12">
        <f t="shared" si="61"/>
        <v>2.7192455877864674E-3</v>
      </c>
      <c r="M210" s="38">
        <v>44703.621094000002</v>
      </c>
      <c r="N210">
        <f t="shared" si="54"/>
        <v>100</v>
      </c>
      <c r="O210" s="12">
        <f t="shared" si="55"/>
        <v>2.7192455877864674E-3</v>
      </c>
      <c r="P210" s="12">
        <f t="shared" si="56"/>
        <v>2.7192455877864674E-3</v>
      </c>
      <c r="Q210" s="17">
        <v>207</v>
      </c>
      <c r="R210" s="12">
        <f t="shared" si="63"/>
        <v>6.2402532104357977E-2</v>
      </c>
      <c r="S210" s="12">
        <f t="shared" si="64"/>
        <v>8.0776269045219617E-2</v>
      </c>
      <c r="T210" s="14">
        <f t="shared" si="65"/>
        <v>-1.837373694086164E-2</v>
      </c>
      <c r="U210">
        <f t="shared" si="51"/>
        <v>0</v>
      </c>
      <c r="V210">
        <f t="shared" si="66"/>
        <v>0</v>
      </c>
      <c r="W210">
        <f t="shared" si="67"/>
        <v>0</v>
      </c>
    </row>
    <row r="211" spans="1:23" x14ac:dyDescent="0.2">
      <c r="A211" s="2" t="s">
        <v>210</v>
      </c>
      <c r="B211" s="3">
        <v>100.949</v>
      </c>
      <c r="C211" s="3">
        <v>100.4421</v>
      </c>
      <c r="D211" s="39">
        <f t="shared" si="62"/>
        <v>985.98722338310279</v>
      </c>
      <c r="E211">
        <f t="shared" si="57"/>
        <v>1</v>
      </c>
      <c r="F211" s="40">
        <f t="shared" si="58"/>
        <v>2148.8912361029807</v>
      </c>
      <c r="G211">
        <f t="shared" si="59"/>
        <v>100</v>
      </c>
      <c r="H211">
        <f t="shared" si="60"/>
        <v>0</v>
      </c>
      <c r="I211" t="str">
        <f t="shared" si="53"/>
        <v>2015</v>
      </c>
      <c r="J211">
        <f t="shared" si="52"/>
        <v>6</v>
      </c>
      <c r="K211" s="13">
        <f>VLOOKUP(I211&amp;J211,CETES!F:G,2,)</f>
        <v>2.4833333333333335E-3</v>
      </c>
      <c r="L211" s="12">
        <f t="shared" si="61"/>
        <v>7.8310910041017312E-3</v>
      </c>
      <c r="M211" s="38">
        <v>45053.699219000002</v>
      </c>
      <c r="N211">
        <f t="shared" si="54"/>
        <v>100</v>
      </c>
      <c r="O211" s="12">
        <f t="shared" si="55"/>
        <v>7.8310910041017312E-3</v>
      </c>
      <c r="P211" s="12">
        <f t="shared" si="56"/>
        <v>7.8310910041017312E-3</v>
      </c>
      <c r="Q211" s="17">
        <v>208</v>
      </c>
      <c r="R211" s="12">
        <f t="shared" si="63"/>
        <v>6.7777018074732576E-2</v>
      </c>
      <c r="S211" s="12">
        <f t="shared" si="64"/>
        <v>5.420403930272899E-2</v>
      </c>
      <c r="T211" s="14">
        <f t="shared" si="65"/>
        <v>1.3572978772003585E-2</v>
      </c>
      <c r="U211">
        <f t="shared" si="51"/>
        <v>1</v>
      </c>
      <c r="V211">
        <f t="shared" si="66"/>
        <v>0</v>
      </c>
      <c r="W211">
        <f t="shared" si="67"/>
        <v>0</v>
      </c>
    </row>
    <row r="212" spans="1:23" x14ac:dyDescent="0.2">
      <c r="A212" s="2" t="s">
        <v>211</v>
      </c>
      <c r="B212" s="4">
        <v>100.681</v>
      </c>
      <c r="C212" s="4">
        <v>100.4866</v>
      </c>
      <c r="D212" s="39">
        <f t="shared" si="62"/>
        <v>979.40496887593304</v>
      </c>
      <c r="E212">
        <f t="shared" si="57"/>
        <v>1</v>
      </c>
      <c r="F212" s="40">
        <f t="shared" si="58"/>
        <v>2134.545665806721</v>
      </c>
      <c r="G212">
        <f t="shared" si="59"/>
        <v>100</v>
      </c>
      <c r="H212">
        <f t="shared" si="60"/>
        <v>0</v>
      </c>
      <c r="I212" t="str">
        <f t="shared" si="53"/>
        <v>2015</v>
      </c>
      <c r="J212">
        <f t="shared" si="52"/>
        <v>7</v>
      </c>
      <c r="K212" s="13">
        <f>VLOOKUP(I212&amp;J212,CETES!F:G,2,)</f>
        <v>2.5083333333333333E-3</v>
      </c>
      <c r="L212" s="12">
        <f t="shared" si="61"/>
        <v>-6.6758010155393288E-3</v>
      </c>
      <c r="M212" s="38">
        <v>44752.929687999997</v>
      </c>
      <c r="N212">
        <f t="shared" si="54"/>
        <v>100</v>
      </c>
      <c r="O212" s="12">
        <f t="shared" si="55"/>
        <v>-6.6758010155393288E-3</v>
      </c>
      <c r="P212" s="12">
        <f t="shared" si="56"/>
        <v>-6.6758010155392178E-3</v>
      </c>
      <c r="Q212" s="17">
        <v>209</v>
      </c>
      <c r="R212" s="12">
        <f t="shared" si="63"/>
        <v>5.8091696240518464E-2</v>
      </c>
      <c r="S212" s="12">
        <f t="shared" si="64"/>
        <v>2.13438511247519E-2</v>
      </c>
      <c r="T212" s="14">
        <f t="shared" si="65"/>
        <v>3.6747845115766564E-2</v>
      </c>
      <c r="U212">
        <f t="shared" si="51"/>
        <v>1</v>
      </c>
      <c r="V212">
        <f t="shared" si="66"/>
        <v>0</v>
      </c>
      <c r="W212">
        <f t="shared" si="67"/>
        <v>0</v>
      </c>
    </row>
    <row r="213" spans="1:23" x14ac:dyDescent="0.2">
      <c r="A213" s="2" t="s">
        <v>212</v>
      </c>
      <c r="B213" s="3">
        <v>100.4021</v>
      </c>
      <c r="C213" s="3">
        <v>100.2942</v>
      </c>
      <c r="D213" s="39">
        <f t="shared" si="62"/>
        <v>950.94236238726171</v>
      </c>
      <c r="E213">
        <f t="shared" si="57"/>
        <v>1</v>
      </c>
      <c r="F213" s="40">
        <f t="shared" si="58"/>
        <v>2072.5133755400257</v>
      </c>
      <c r="G213">
        <f t="shared" si="59"/>
        <v>100</v>
      </c>
      <c r="H213">
        <f t="shared" si="60"/>
        <v>0</v>
      </c>
      <c r="I213" t="str">
        <f t="shared" si="53"/>
        <v>2015</v>
      </c>
      <c r="J213">
        <f t="shared" si="52"/>
        <v>8</v>
      </c>
      <c r="K213" s="13">
        <f>VLOOKUP(I213&amp;J213,CETES!F:G,2,)</f>
        <v>2.6000000000000003E-3</v>
      </c>
      <c r="L213" s="12">
        <f t="shared" si="61"/>
        <v>-2.9061121183955207E-2</v>
      </c>
      <c r="M213" s="38">
        <v>43452.359375</v>
      </c>
      <c r="N213">
        <f t="shared" si="54"/>
        <v>100</v>
      </c>
      <c r="O213" s="12">
        <f t="shared" si="55"/>
        <v>-2.9061121183955207E-2</v>
      </c>
      <c r="P213" s="12">
        <f t="shared" si="56"/>
        <v>-2.9061121183955096E-2</v>
      </c>
      <c r="Q213" s="17">
        <v>210</v>
      </c>
      <c r="R213" s="12">
        <f t="shared" si="63"/>
        <v>2.4950813334555511E-2</v>
      </c>
      <c r="S213" s="12">
        <f t="shared" si="64"/>
        <v>-4.7684013870374908E-2</v>
      </c>
      <c r="T213" s="14">
        <f t="shared" si="65"/>
        <v>7.2634827204930419E-2</v>
      </c>
      <c r="U213">
        <f t="shared" si="51"/>
        <v>1</v>
      </c>
      <c r="V213">
        <f t="shared" si="66"/>
        <v>0</v>
      </c>
      <c r="W213">
        <f t="shared" si="67"/>
        <v>1</v>
      </c>
    </row>
    <row r="214" spans="1:23" x14ac:dyDescent="0.2">
      <c r="A214" s="2" t="s">
        <v>213</v>
      </c>
      <c r="B214" s="4">
        <v>100.1091</v>
      </c>
      <c r="C214" s="4">
        <v>100.11799999999999</v>
      </c>
      <c r="D214" s="39">
        <f t="shared" si="62"/>
        <v>933.00083112314167</v>
      </c>
      <c r="E214">
        <f t="shared" si="57"/>
        <v>-1</v>
      </c>
      <c r="F214" s="40">
        <f t="shared" si="58"/>
        <v>2033.4110440073227</v>
      </c>
      <c r="G214">
        <f t="shared" si="59"/>
        <v>75</v>
      </c>
      <c r="H214">
        <f t="shared" si="60"/>
        <v>25</v>
      </c>
      <c r="I214" t="str">
        <f t="shared" si="53"/>
        <v>2015</v>
      </c>
      <c r="J214">
        <f t="shared" si="52"/>
        <v>9</v>
      </c>
      <c r="K214" s="13">
        <f>VLOOKUP(I214&amp;J214,CETES!F:G,2,)</f>
        <v>2.5166666666666666E-3</v>
      </c>
      <c r="L214" s="12">
        <f t="shared" si="61"/>
        <v>-1.8867106960173019E-2</v>
      </c>
      <c r="M214" s="38">
        <v>42632.539062999997</v>
      </c>
      <c r="N214">
        <f t="shared" si="54"/>
        <v>100</v>
      </c>
      <c r="O214" s="12">
        <f t="shared" si="55"/>
        <v>-1.8867106960173019E-2</v>
      </c>
      <c r="P214" s="12">
        <f t="shared" si="56"/>
        <v>-1.8867106960173019E-2</v>
      </c>
      <c r="Q214" s="17">
        <v>211</v>
      </c>
      <c r="R214" s="12">
        <f t="shared" si="63"/>
        <v>3.3053543953467379E-3</v>
      </c>
      <c r="S214" s="12">
        <f t="shared" si="64"/>
        <v>-5.2308248558316506E-2</v>
      </c>
      <c r="T214" s="14">
        <f t="shared" si="65"/>
        <v>5.5613602953663244E-2</v>
      </c>
      <c r="U214">
        <f t="shared" si="51"/>
        <v>1</v>
      </c>
      <c r="V214">
        <f t="shared" si="66"/>
        <v>0</v>
      </c>
      <c r="W214">
        <f t="shared" si="67"/>
        <v>1</v>
      </c>
    </row>
    <row r="215" spans="1:23" x14ac:dyDescent="0.2">
      <c r="A215" s="2" t="s">
        <v>214</v>
      </c>
      <c r="B215" s="3">
        <v>99.910799999999995</v>
      </c>
      <c r="C215" s="3">
        <v>100.1849</v>
      </c>
      <c r="D215" s="39">
        <f t="shared" si="62"/>
        <v>974.80550344267135</v>
      </c>
      <c r="E215">
        <f t="shared" si="57"/>
        <v>-1</v>
      </c>
      <c r="F215" s="40">
        <f t="shared" si="58"/>
        <v>2103.02320123854</v>
      </c>
      <c r="G215">
        <f t="shared" si="59"/>
        <v>50</v>
      </c>
      <c r="H215">
        <f t="shared" si="60"/>
        <v>50</v>
      </c>
      <c r="I215" t="str">
        <f t="shared" si="53"/>
        <v>2015</v>
      </c>
      <c r="J215">
        <f t="shared" si="52"/>
        <v>10</v>
      </c>
      <c r="K215" s="13">
        <f>VLOOKUP(I215&amp;J215,CETES!F:G,2,)</f>
        <v>2.5416666666666665E-3</v>
      </c>
      <c r="L215" s="12">
        <f t="shared" si="61"/>
        <v>4.4806682829216182E-2</v>
      </c>
      <c r="M215" s="38">
        <v>44542.761719000002</v>
      </c>
      <c r="N215">
        <f t="shared" si="54"/>
        <v>100</v>
      </c>
      <c r="O215" s="12">
        <f t="shared" si="55"/>
        <v>4.4806682829216182E-2</v>
      </c>
      <c r="P215" s="12">
        <f t="shared" si="56"/>
        <v>3.4234178788578706E-2</v>
      </c>
      <c r="Q215" s="17">
        <v>212</v>
      </c>
      <c r="R215" s="12">
        <f t="shared" si="63"/>
        <v>3.5185497175653335E-2</v>
      </c>
      <c r="S215" s="12">
        <f t="shared" si="64"/>
        <v>-1.0765812042261125E-2</v>
      </c>
      <c r="T215" s="14">
        <f t="shared" si="65"/>
        <v>4.595130921791446E-2</v>
      </c>
      <c r="U215">
        <f t="shared" si="51"/>
        <v>1</v>
      </c>
      <c r="V215">
        <f t="shared" si="66"/>
        <v>0</v>
      </c>
      <c r="W215">
        <f t="shared" si="67"/>
        <v>1</v>
      </c>
    </row>
    <row r="216" spans="1:23" x14ac:dyDescent="0.2">
      <c r="A216" s="2" t="s">
        <v>215</v>
      </c>
      <c r="B216" s="4">
        <v>99.911230000000003</v>
      </c>
      <c r="C216" s="4">
        <v>100.38630000000001</v>
      </c>
      <c r="D216" s="39">
        <f t="shared" si="62"/>
        <v>950.2024710508698</v>
      </c>
      <c r="E216">
        <f t="shared" si="57"/>
        <v>-1</v>
      </c>
      <c r="F216" s="40">
        <f t="shared" si="58"/>
        <v>2079.1567822319971</v>
      </c>
      <c r="G216">
        <f t="shared" si="59"/>
        <v>25</v>
      </c>
      <c r="H216">
        <f t="shared" si="60"/>
        <v>75</v>
      </c>
      <c r="I216" t="str">
        <f t="shared" si="53"/>
        <v>2015</v>
      </c>
      <c r="J216">
        <f t="shared" si="52"/>
        <v>11</v>
      </c>
      <c r="K216" s="13">
        <f>VLOOKUP(I216&amp;J216,CETES!F:G,2,)</f>
        <v>2.5249999999999999E-3</v>
      </c>
      <c r="L216" s="12">
        <f t="shared" si="61"/>
        <v>-2.5238914126881951E-2</v>
      </c>
      <c r="M216" s="38">
        <v>43418.550780999998</v>
      </c>
      <c r="N216">
        <f t="shared" si="54"/>
        <v>100</v>
      </c>
      <c r="O216" s="12">
        <f t="shared" si="55"/>
        <v>-2.5238914126881951E-2</v>
      </c>
      <c r="P216" s="12">
        <f t="shared" si="56"/>
        <v>-1.1348623730107699E-2</v>
      </c>
      <c r="Q216" s="17">
        <v>213</v>
      </c>
      <c r="R216" s="12">
        <f t="shared" si="63"/>
        <v>2.0970221774720299E-2</v>
      </c>
      <c r="S216" s="12">
        <f t="shared" si="64"/>
        <v>-1.7467974222382443E-2</v>
      </c>
      <c r="T216" s="14">
        <f t="shared" si="65"/>
        <v>3.8438195997102742E-2</v>
      </c>
      <c r="U216">
        <f t="shared" si="51"/>
        <v>1</v>
      </c>
      <c r="V216">
        <f t="shared" si="66"/>
        <v>0</v>
      </c>
      <c r="W216">
        <f t="shared" si="67"/>
        <v>1</v>
      </c>
    </row>
    <row r="217" spans="1:23" x14ac:dyDescent="0.2">
      <c r="A217" s="2" t="s">
        <v>216</v>
      </c>
      <c r="B217" s="3">
        <v>100.0074</v>
      </c>
      <c r="C217" s="3">
        <v>100.5515</v>
      </c>
      <c r="D217" s="39">
        <f t="shared" si="62"/>
        <v>940.55020181510088</v>
      </c>
      <c r="E217">
        <f t="shared" si="57"/>
        <v>-1</v>
      </c>
      <c r="F217" s="40">
        <f t="shared" si="58"/>
        <v>2077.814105179948</v>
      </c>
      <c r="G217">
        <f t="shared" si="59"/>
        <v>0</v>
      </c>
      <c r="H217">
        <f t="shared" si="60"/>
        <v>100</v>
      </c>
      <c r="I217" t="str">
        <f t="shared" si="53"/>
        <v>2015</v>
      </c>
      <c r="J217">
        <f t="shared" si="52"/>
        <v>12</v>
      </c>
      <c r="K217" s="13">
        <f>VLOOKUP(I217&amp;J217,CETES!F:G,2,)</f>
        <v>2.5416666666666665E-3</v>
      </c>
      <c r="L217" s="12">
        <f t="shared" si="61"/>
        <v>-1.0158118432479046E-2</v>
      </c>
      <c r="M217" s="38">
        <v>42977.5</v>
      </c>
      <c r="N217">
        <f t="shared" si="54"/>
        <v>100</v>
      </c>
      <c r="O217" s="12">
        <f t="shared" si="55"/>
        <v>-1.0158118432479046E-2</v>
      </c>
      <c r="P217" s="12">
        <f t="shared" si="56"/>
        <v>-6.4577960811962321E-4</v>
      </c>
      <c r="Q217" s="17">
        <v>214</v>
      </c>
      <c r="R217" s="12">
        <f t="shared" si="63"/>
        <v>1.7969570013968594E-2</v>
      </c>
      <c r="S217" s="12">
        <f t="shared" si="64"/>
        <v>-3.89749873781009E-3</v>
      </c>
      <c r="T217" s="14">
        <f t="shared" si="65"/>
        <v>2.1867068751778684E-2</v>
      </c>
      <c r="U217">
        <f t="shared" si="51"/>
        <v>1</v>
      </c>
      <c r="V217">
        <f t="shared" si="66"/>
        <v>0</v>
      </c>
      <c r="W217">
        <f t="shared" si="67"/>
        <v>1</v>
      </c>
    </row>
    <row r="218" spans="1:23" x14ac:dyDescent="0.2">
      <c r="A218" s="2" t="s">
        <v>217</v>
      </c>
      <c r="B218" s="4">
        <v>100.16030000000001</v>
      </c>
      <c r="C218" s="4">
        <v>100.67619999999999</v>
      </c>
      <c r="D218" s="39">
        <f t="shared" si="62"/>
        <v>954.84681723530218</v>
      </c>
      <c r="E218">
        <f t="shared" si="57"/>
        <v>-1</v>
      </c>
      <c r="F218" s="40">
        <f t="shared" si="58"/>
        <v>2083.0952160306138</v>
      </c>
      <c r="G218">
        <f t="shared" si="59"/>
        <v>0</v>
      </c>
      <c r="H218">
        <f t="shared" si="60"/>
        <v>100</v>
      </c>
      <c r="I218" t="str">
        <f t="shared" si="53"/>
        <v>2016</v>
      </c>
      <c r="J218">
        <f t="shared" si="52"/>
        <v>1</v>
      </c>
      <c r="K218" s="13">
        <f>VLOOKUP(I218&amp;J218,CETES!F:G,2,)</f>
        <v>2.6166666666666669E-3</v>
      </c>
      <c r="L218" s="12">
        <f t="shared" si="61"/>
        <v>1.5200268303181774E-2</v>
      </c>
      <c r="M218" s="38">
        <v>43630.769530999998</v>
      </c>
      <c r="N218">
        <f t="shared" si="54"/>
        <v>100</v>
      </c>
      <c r="O218" s="12">
        <f t="shared" si="55"/>
        <v>1.5200268303181774E-2</v>
      </c>
      <c r="P218" s="12">
        <f t="shared" si="56"/>
        <v>2.5416666666666643E-3</v>
      </c>
      <c r="Q218" s="17">
        <v>215</v>
      </c>
      <c r="R218" s="12">
        <f t="shared" si="63"/>
        <v>3.1914698950100684E-2</v>
      </c>
      <c r="S218" s="12">
        <f t="shared" si="64"/>
        <v>6.5449415581358084E-2</v>
      </c>
      <c r="T218" s="14">
        <f t="shared" si="65"/>
        <v>-3.35347166312574E-2</v>
      </c>
      <c r="U218">
        <f t="shared" si="51"/>
        <v>0</v>
      </c>
      <c r="V218">
        <f t="shared" si="66"/>
        <v>0</v>
      </c>
      <c r="W218">
        <f t="shared" si="67"/>
        <v>0</v>
      </c>
    </row>
    <row r="219" spans="1:23" x14ac:dyDescent="0.2">
      <c r="A219" s="2" t="s">
        <v>218</v>
      </c>
      <c r="B219" s="3">
        <v>100.4434</v>
      </c>
      <c r="C219" s="3">
        <v>100.5515</v>
      </c>
      <c r="D219" s="39">
        <f t="shared" si="62"/>
        <v>956.68863801713314</v>
      </c>
      <c r="E219">
        <f t="shared" si="57"/>
        <v>-1</v>
      </c>
      <c r="F219" s="40">
        <f t="shared" si="58"/>
        <v>2088.5459818458939</v>
      </c>
      <c r="G219">
        <f t="shared" si="59"/>
        <v>0</v>
      </c>
      <c r="H219">
        <f t="shared" si="60"/>
        <v>100</v>
      </c>
      <c r="I219" t="str">
        <f t="shared" si="53"/>
        <v>2016</v>
      </c>
      <c r="J219">
        <f t="shared" si="52"/>
        <v>2</v>
      </c>
      <c r="K219" s="13">
        <f>VLOOKUP(I219&amp;J219,CETES!F:G,2,)</f>
        <v>3.2083333333333334E-3</v>
      </c>
      <c r="L219" s="12">
        <f t="shared" si="61"/>
        <v>1.9289175484333843E-3</v>
      </c>
      <c r="M219" s="38">
        <v>43714.929687999997</v>
      </c>
      <c r="N219">
        <f t="shared" si="54"/>
        <v>100</v>
      </c>
      <c r="O219" s="12">
        <f t="shared" si="55"/>
        <v>1.9289175484333843E-3</v>
      </c>
      <c r="P219" s="12">
        <f t="shared" si="56"/>
        <v>2.6166666666667115E-3</v>
      </c>
      <c r="Q219" s="17">
        <v>216</v>
      </c>
      <c r="R219" s="44">
        <f t="shared" si="63"/>
        <v>-5.8478658508337444E-3</v>
      </c>
      <c r="S219" s="12">
        <f t="shared" si="64"/>
        <v>-1.0754476998738771E-2</v>
      </c>
      <c r="T219" s="14">
        <f t="shared" si="65"/>
        <v>4.9066111479050267E-3</v>
      </c>
      <c r="U219">
        <f t="shared" si="51"/>
        <v>1</v>
      </c>
      <c r="V219">
        <f t="shared" si="66"/>
        <v>1</v>
      </c>
      <c r="W219">
        <f t="shared" si="67"/>
        <v>1</v>
      </c>
    </row>
    <row r="220" spans="1:23" x14ac:dyDescent="0.2">
      <c r="A220" s="2" t="s">
        <v>219</v>
      </c>
      <c r="B220" s="4">
        <v>100.8186</v>
      </c>
      <c r="C220" s="4">
        <v>100.3185</v>
      </c>
      <c r="D220" s="39">
        <f t="shared" si="62"/>
        <v>1004.0941722986017</v>
      </c>
      <c r="E220">
        <f t="shared" si="57"/>
        <v>1</v>
      </c>
      <c r="F220" s="40">
        <f t="shared" si="58"/>
        <v>2095.2467335376496</v>
      </c>
      <c r="G220">
        <f t="shared" si="59"/>
        <v>25</v>
      </c>
      <c r="H220">
        <f t="shared" si="60"/>
        <v>75</v>
      </c>
      <c r="I220" t="str">
        <f t="shared" si="53"/>
        <v>2016</v>
      </c>
      <c r="J220">
        <f t="shared" si="52"/>
        <v>3</v>
      </c>
      <c r="K220" s="13">
        <f>VLOOKUP(I220&amp;J220,CETES!F:G,2,)</f>
        <v>3.133333333333333E-3</v>
      </c>
      <c r="L220" s="12">
        <f t="shared" si="61"/>
        <v>4.9551685258563349E-2</v>
      </c>
      <c r="M220" s="38">
        <v>45881.078125</v>
      </c>
      <c r="N220">
        <f t="shared" si="54"/>
        <v>100</v>
      </c>
      <c r="O220" s="12">
        <f t="shared" si="55"/>
        <v>4.9551685258563349E-2</v>
      </c>
      <c r="P220" s="12">
        <f t="shared" si="56"/>
        <v>3.2083333333332575E-3</v>
      </c>
      <c r="Q220" s="17">
        <v>217</v>
      </c>
      <c r="R220" s="12">
        <f t="shared" si="63"/>
        <v>4.6702621478016404E-3</v>
      </c>
      <c r="S220" s="12">
        <f t="shared" si="64"/>
        <v>4.9315212411725762E-2</v>
      </c>
      <c r="T220" s="14">
        <f t="shared" si="65"/>
        <v>-4.4644950263924121E-2</v>
      </c>
      <c r="U220">
        <f t="shared" si="51"/>
        <v>0</v>
      </c>
      <c r="V220">
        <f t="shared" si="66"/>
        <v>0</v>
      </c>
      <c r="W220">
        <f t="shared" si="67"/>
        <v>0</v>
      </c>
    </row>
    <row r="221" spans="1:23" x14ac:dyDescent="0.2">
      <c r="A221" s="2" t="s">
        <v>220</v>
      </c>
      <c r="B221" s="3">
        <v>101.1464</v>
      </c>
      <c r="C221" s="3">
        <v>100.3965</v>
      </c>
      <c r="D221" s="39">
        <f t="shared" si="62"/>
        <v>1001.9864864740836</v>
      </c>
      <c r="E221">
        <f t="shared" si="57"/>
        <v>1</v>
      </c>
      <c r="F221" s="40">
        <f t="shared" si="58"/>
        <v>2099.0710345620287</v>
      </c>
      <c r="G221">
        <f t="shared" si="59"/>
        <v>50</v>
      </c>
      <c r="H221">
        <f t="shared" si="60"/>
        <v>50</v>
      </c>
      <c r="I221" t="str">
        <f t="shared" si="53"/>
        <v>2016</v>
      </c>
      <c r="J221">
        <f t="shared" si="52"/>
        <v>4</v>
      </c>
      <c r="K221" s="13">
        <f>VLOOKUP(I221&amp;J221,CETES!F:G,2,)</f>
        <v>3.133333333333333E-3</v>
      </c>
      <c r="L221" s="12">
        <f t="shared" si="61"/>
        <v>-2.0990917810957965E-3</v>
      </c>
      <c r="M221" s="38">
        <v>45784.769530999998</v>
      </c>
      <c r="N221">
        <f t="shared" si="54"/>
        <v>100</v>
      </c>
      <c r="O221" s="12">
        <f t="shared" si="55"/>
        <v>-2.0990917810957965E-3</v>
      </c>
      <c r="P221" s="12">
        <f t="shared" si="56"/>
        <v>1.8252270547258753E-3</v>
      </c>
      <c r="Q221" s="17">
        <v>218</v>
      </c>
      <c r="R221" s="44">
        <f t="shared" si="63"/>
        <v>-1.2857605879980083E-2</v>
      </c>
      <c r="S221" s="12">
        <f t="shared" si="64"/>
        <v>2.6969816762714149E-2</v>
      </c>
      <c r="T221" s="14">
        <f t="shared" si="65"/>
        <v>-3.9827422642694232E-2</v>
      </c>
      <c r="U221">
        <f t="shared" si="51"/>
        <v>0</v>
      </c>
      <c r="V221">
        <f t="shared" si="66"/>
        <v>1</v>
      </c>
      <c r="W221">
        <f t="shared" si="67"/>
        <v>0</v>
      </c>
    </row>
    <row r="222" spans="1:23" x14ac:dyDescent="0.2">
      <c r="A222" s="2" t="s">
        <v>221</v>
      </c>
      <c r="B222" s="4">
        <v>101.3877</v>
      </c>
      <c r="C222" s="4">
        <v>100.56789999999999</v>
      </c>
      <c r="D222" s="39">
        <f t="shared" si="62"/>
        <v>994.86694520001811</v>
      </c>
      <c r="E222">
        <f t="shared" si="57"/>
        <v>1</v>
      </c>
      <c r="F222" s="40">
        <f t="shared" si="58"/>
        <v>2094.9021817680591</v>
      </c>
      <c r="G222">
        <f t="shared" si="59"/>
        <v>75</v>
      </c>
      <c r="H222">
        <f t="shared" si="60"/>
        <v>25</v>
      </c>
      <c r="I222" t="str">
        <f t="shared" si="53"/>
        <v>2016</v>
      </c>
      <c r="J222">
        <f t="shared" si="52"/>
        <v>5</v>
      </c>
      <c r="K222" s="13">
        <f>VLOOKUP(I222&amp;J222,CETES!F:G,2,)</f>
        <v>3.2499999999999999E-3</v>
      </c>
      <c r="L222" s="12">
        <f t="shared" si="61"/>
        <v>-7.1054264405486789E-3</v>
      </c>
      <c r="M222" s="38">
        <v>45459.449219000002</v>
      </c>
      <c r="N222">
        <f t="shared" si="54"/>
        <v>100</v>
      </c>
      <c r="O222" s="12">
        <f t="shared" si="55"/>
        <v>-7.1054264405486789E-3</v>
      </c>
      <c r="P222" s="12">
        <f t="shared" si="56"/>
        <v>-1.9860465536076788E-3</v>
      </c>
      <c r="Q222" s="17">
        <v>219</v>
      </c>
      <c r="R222" s="44">
        <f t="shared" si="63"/>
        <v>-1.7489803147488603E-2</v>
      </c>
      <c r="S222" s="12">
        <f t="shared" si="64"/>
        <v>1.6907536940031997E-2</v>
      </c>
      <c r="T222" s="14">
        <f t="shared" si="65"/>
        <v>-3.43973400875206E-2</v>
      </c>
      <c r="U222">
        <f t="shared" si="51"/>
        <v>0</v>
      </c>
      <c r="V222">
        <f t="shared" si="66"/>
        <v>1</v>
      </c>
      <c r="W222">
        <f t="shared" si="67"/>
        <v>0</v>
      </c>
    </row>
    <row r="223" spans="1:23" x14ac:dyDescent="0.2">
      <c r="A223" s="2" t="s">
        <v>222</v>
      </c>
      <c r="B223" s="3">
        <v>101.6093</v>
      </c>
      <c r="C223" s="3">
        <v>100.6666</v>
      </c>
      <c r="D223" s="39">
        <f t="shared" si="62"/>
        <v>1005.9633489483105</v>
      </c>
      <c r="E223">
        <f t="shared" si="57"/>
        <v>1</v>
      </c>
      <c r="F223" s="40">
        <f t="shared" si="58"/>
        <v>2114.1286536272105</v>
      </c>
      <c r="G223">
        <f t="shared" si="59"/>
        <v>100</v>
      </c>
      <c r="H223">
        <f t="shared" si="60"/>
        <v>0</v>
      </c>
      <c r="I223" t="str">
        <f t="shared" si="53"/>
        <v>2016</v>
      </c>
      <c r="J223">
        <f t="shared" si="52"/>
        <v>6</v>
      </c>
      <c r="K223" s="13">
        <f>VLOOKUP(I223&amp;J223,CETES!F:G,2,)</f>
        <v>3.2166666666666663E-3</v>
      </c>
      <c r="L223" s="12">
        <f t="shared" si="61"/>
        <v>1.1153656076151375E-2</v>
      </c>
      <c r="M223" s="38">
        <v>45966.488280999998</v>
      </c>
      <c r="N223">
        <f t="shared" si="54"/>
        <v>100</v>
      </c>
      <c r="O223" s="12">
        <f t="shared" si="55"/>
        <v>1.1153656076151375E-2</v>
      </c>
      <c r="P223" s="12">
        <f t="shared" si="56"/>
        <v>9.1777420571135249E-3</v>
      </c>
      <c r="Q223" s="17">
        <v>220</v>
      </c>
      <c r="R223" s="44">
        <f t="shared" si="63"/>
        <v>-1.6176985550377165E-2</v>
      </c>
      <c r="S223" s="12">
        <f t="shared" si="64"/>
        <v>2.0260024766513673E-2</v>
      </c>
      <c r="T223" s="14">
        <f t="shared" si="65"/>
        <v>-3.6437010316890839E-2</v>
      </c>
      <c r="U223">
        <f t="shared" si="51"/>
        <v>0</v>
      </c>
      <c r="V223">
        <f t="shared" si="66"/>
        <v>1</v>
      </c>
      <c r="W223">
        <f t="shared" si="67"/>
        <v>0</v>
      </c>
    </row>
    <row r="224" spans="1:23" x14ac:dyDescent="0.2">
      <c r="A224" s="2" t="s">
        <v>223</v>
      </c>
      <c r="B224" s="4">
        <v>101.74169999999999</v>
      </c>
      <c r="C224" s="4">
        <v>100.65049999999999</v>
      </c>
      <c r="D224" s="39">
        <f t="shared" si="62"/>
        <v>1021.1553568462438</v>
      </c>
      <c r="E224">
        <f t="shared" si="57"/>
        <v>1</v>
      </c>
      <c r="F224" s="40">
        <f t="shared" si="58"/>
        <v>2146.0561182179727</v>
      </c>
      <c r="G224">
        <f t="shared" si="59"/>
        <v>100</v>
      </c>
      <c r="H224">
        <f t="shared" si="60"/>
        <v>0</v>
      </c>
      <c r="I224" t="str">
        <f t="shared" si="53"/>
        <v>2016</v>
      </c>
      <c r="J224">
        <f t="shared" si="52"/>
        <v>7</v>
      </c>
      <c r="K224" s="13">
        <f>VLOOKUP(I224&amp;J224,CETES!F:G,2,)</f>
        <v>3.5083333333333334E-3</v>
      </c>
      <c r="L224" s="12">
        <f t="shared" si="61"/>
        <v>1.5101949702060136E-2</v>
      </c>
      <c r="M224" s="38">
        <v>46660.671875</v>
      </c>
      <c r="N224">
        <f t="shared" si="54"/>
        <v>100</v>
      </c>
      <c r="O224" s="12">
        <f t="shared" si="55"/>
        <v>1.5101949702060136E-2</v>
      </c>
      <c r="P224" s="12">
        <f t="shared" si="56"/>
        <v>1.5101949702060136E-2</v>
      </c>
      <c r="Q224" s="17">
        <v>221</v>
      </c>
      <c r="R224" s="12">
        <f t="shared" si="63"/>
        <v>5.3924601359611746E-3</v>
      </c>
      <c r="S224" s="12">
        <f t="shared" si="64"/>
        <v>4.2628319537961756E-2</v>
      </c>
      <c r="T224" s="14">
        <f t="shared" si="65"/>
        <v>-3.7235859402000582E-2</v>
      </c>
      <c r="U224">
        <f t="shared" si="51"/>
        <v>0</v>
      </c>
      <c r="V224">
        <f t="shared" si="66"/>
        <v>0</v>
      </c>
      <c r="W224">
        <f t="shared" si="67"/>
        <v>0</v>
      </c>
    </row>
    <row r="225" spans="1:23" x14ac:dyDescent="0.2">
      <c r="A225" s="2" t="s">
        <v>224</v>
      </c>
      <c r="B225" s="3">
        <v>101.8323</v>
      </c>
      <c r="C225" s="3">
        <v>100.4378</v>
      </c>
      <c r="D225" s="39">
        <f t="shared" si="62"/>
        <v>1040.4280941178172</v>
      </c>
      <c r="E225">
        <f t="shared" si="57"/>
        <v>1</v>
      </c>
      <c r="F225" s="40">
        <f t="shared" si="58"/>
        <v>2186.5596277566251</v>
      </c>
      <c r="G225">
        <f t="shared" si="59"/>
        <v>100</v>
      </c>
      <c r="H225">
        <f t="shared" si="60"/>
        <v>0</v>
      </c>
      <c r="I225" t="str">
        <f t="shared" si="53"/>
        <v>2016</v>
      </c>
      <c r="J225">
        <f t="shared" si="52"/>
        <v>8</v>
      </c>
      <c r="K225" s="13">
        <f>VLOOKUP(I225&amp;J225,CETES!F:G,2,)</f>
        <v>3.5250000000000004E-3</v>
      </c>
      <c r="L225" s="12">
        <f t="shared" si="61"/>
        <v>1.8873462438757427E-2</v>
      </c>
      <c r="M225" s="38">
        <v>47541.320312999997</v>
      </c>
      <c r="N225">
        <f t="shared" si="54"/>
        <v>100</v>
      </c>
      <c r="O225" s="12">
        <f t="shared" si="55"/>
        <v>1.8873462438757427E-2</v>
      </c>
      <c r="P225" s="12">
        <f t="shared" si="56"/>
        <v>1.8873462438757427E-2</v>
      </c>
      <c r="Q225" s="17">
        <v>222</v>
      </c>
      <c r="R225" s="12">
        <f t="shared" si="63"/>
        <v>5.5027993335330372E-2</v>
      </c>
      <c r="S225" s="12">
        <f t="shared" si="64"/>
        <v>9.4102161466346868E-2</v>
      </c>
      <c r="T225" s="14">
        <f t="shared" si="65"/>
        <v>-3.9074168131016496E-2</v>
      </c>
      <c r="U225">
        <f t="shared" si="51"/>
        <v>0</v>
      </c>
      <c r="V225">
        <f t="shared" si="66"/>
        <v>0</v>
      </c>
      <c r="W225">
        <f t="shared" si="67"/>
        <v>0</v>
      </c>
    </row>
    <row r="226" spans="1:23" x14ac:dyDescent="0.2">
      <c r="A226" s="2" t="s">
        <v>225</v>
      </c>
      <c r="B226" s="4">
        <v>101.81480000000001</v>
      </c>
      <c r="C226" s="4">
        <v>100.3034</v>
      </c>
      <c r="D226" s="39">
        <f t="shared" si="62"/>
        <v>1033.9607343257655</v>
      </c>
      <c r="E226">
        <f t="shared" si="57"/>
        <v>1</v>
      </c>
      <c r="F226" s="40">
        <f t="shared" si="58"/>
        <v>2172.9678496227725</v>
      </c>
      <c r="G226">
        <f t="shared" si="59"/>
        <v>100</v>
      </c>
      <c r="H226">
        <f t="shared" si="60"/>
        <v>0</v>
      </c>
      <c r="I226" t="str">
        <f t="shared" si="53"/>
        <v>2016</v>
      </c>
      <c r="J226">
        <f t="shared" si="52"/>
        <v>9</v>
      </c>
      <c r="K226" s="13">
        <f>VLOOKUP(I226&amp;J226,CETES!F:G,2,)</f>
        <v>3.6749999999999999E-3</v>
      </c>
      <c r="L226" s="12">
        <f t="shared" si="61"/>
        <v>-6.216056475806031E-3</v>
      </c>
      <c r="M226" s="38">
        <v>47245.800780999998</v>
      </c>
      <c r="N226">
        <f t="shared" si="54"/>
        <v>100</v>
      </c>
      <c r="O226" s="12">
        <f t="shared" si="55"/>
        <v>-6.216056475806031E-3</v>
      </c>
      <c r="P226" s="12">
        <f t="shared" si="56"/>
        <v>-6.216056475806031E-3</v>
      </c>
      <c r="Q226" s="17">
        <v>223</v>
      </c>
      <c r="R226" s="12">
        <f t="shared" si="63"/>
        <v>6.8631871567108149E-2</v>
      </c>
      <c r="S226" s="12">
        <f t="shared" si="64"/>
        <v>0.10820987488412936</v>
      </c>
      <c r="T226" s="14">
        <f t="shared" si="65"/>
        <v>-3.9578003317021215E-2</v>
      </c>
      <c r="U226">
        <f t="shared" si="51"/>
        <v>0</v>
      </c>
      <c r="V226">
        <f t="shared" si="66"/>
        <v>0</v>
      </c>
      <c r="W226">
        <f t="shared" si="67"/>
        <v>0</v>
      </c>
    </row>
    <row r="227" spans="1:23" x14ac:dyDescent="0.2">
      <c r="A227" s="2" t="s">
        <v>226</v>
      </c>
      <c r="B227" s="3">
        <v>101.718</v>
      </c>
      <c r="C227" s="3">
        <v>100.2268</v>
      </c>
      <c r="D227" s="39">
        <f t="shared" si="62"/>
        <v>1050.6692843624089</v>
      </c>
      <c r="E227">
        <f t="shared" si="57"/>
        <v>1</v>
      </c>
      <c r="F227" s="40">
        <f t="shared" si="58"/>
        <v>2208.0824732618557</v>
      </c>
      <c r="G227">
        <f t="shared" si="59"/>
        <v>100</v>
      </c>
      <c r="H227">
        <f t="shared" si="60"/>
        <v>0</v>
      </c>
      <c r="I227" t="str">
        <f t="shared" si="53"/>
        <v>2016</v>
      </c>
      <c r="J227">
        <f t="shared" si="52"/>
        <v>10</v>
      </c>
      <c r="K227" s="13">
        <f>VLOOKUP(I227&amp;J227,CETES!F:G,2,)</f>
        <v>3.8999999999999994E-3</v>
      </c>
      <c r="L227" s="12">
        <f t="shared" si="61"/>
        <v>1.6159752959612028E-2</v>
      </c>
      <c r="M227" s="38">
        <v>48009.28125</v>
      </c>
      <c r="N227">
        <f t="shared" si="54"/>
        <v>100</v>
      </c>
      <c r="O227" s="12">
        <f t="shared" si="55"/>
        <v>1.6159752959612028E-2</v>
      </c>
      <c r="P227" s="12">
        <f t="shared" si="56"/>
        <v>1.6159752959612028E-2</v>
      </c>
      <c r="Q227" s="17">
        <v>224</v>
      </c>
      <c r="R227" s="12">
        <f t="shared" si="63"/>
        <v>4.9956306692880537E-2</v>
      </c>
      <c r="S227" s="12">
        <f t="shared" si="64"/>
        <v>7.7824530792874436E-2</v>
      </c>
      <c r="T227" s="14">
        <f t="shared" si="65"/>
        <v>-2.7868224099993899E-2</v>
      </c>
      <c r="U227">
        <f t="shared" si="51"/>
        <v>0</v>
      </c>
      <c r="V227">
        <f t="shared" si="66"/>
        <v>0</v>
      </c>
      <c r="W227">
        <f t="shared" si="67"/>
        <v>0</v>
      </c>
    </row>
    <row r="228" spans="1:23" x14ac:dyDescent="0.2">
      <c r="A228" s="2" t="s">
        <v>227</v>
      </c>
      <c r="B228" s="4">
        <v>101.54430000000001</v>
      </c>
      <c r="C228" s="4">
        <v>100.0701</v>
      </c>
      <c r="D228" s="39">
        <f t="shared" si="62"/>
        <v>991.72674552221781</v>
      </c>
      <c r="E228">
        <f t="shared" si="57"/>
        <v>1</v>
      </c>
      <c r="F228" s="40">
        <f t="shared" si="58"/>
        <v>2084.2090633509883</v>
      </c>
      <c r="G228">
        <f t="shared" si="59"/>
        <v>100</v>
      </c>
      <c r="H228">
        <f t="shared" si="60"/>
        <v>0</v>
      </c>
      <c r="I228" t="str">
        <f t="shared" si="53"/>
        <v>2016</v>
      </c>
      <c r="J228">
        <f t="shared" si="52"/>
        <v>11</v>
      </c>
      <c r="K228" s="13">
        <f>VLOOKUP(I228&amp;J228,CETES!F:G,2,)</f>
        <v>4.5666666666666668E-3</v>
      </c>
      <c r="L228" s="12">
        <f t="shared" si="61"/>
        <v>-5.6099992373870533E-2</v>
      </c>
      <c r="M228" s="38">
        <v>45315.960937999997</v>
      </c>
      <c r="N228">
        <f t="shared" si="54"/>
        <v>100</v>
      </c>
      <c r="O228" s="12">
        <f t="shared" si="55"/>
        <v>-5.6099992373870533E-2</v>
      </c>
      <c r="P228" s="12">
        <f t="shared" si="56"/>
        <v>-5.6099992373870533E-2</v>
      </c>
      <c r="Q228" s="17">
        <v>225</v>
      </c>
      <c r="R228" s="12">
        <f t="shared" si="63"/>
        <v>2.4299663989588716E-3</v>
      </c>
      <c r="S228" s="12">
        <f t="shared" si="64"/>
        <v>4.3700448837419303E-2</v>
      </c>
      <c r="T228" s="14">
        <f t="shared" si="65"/>
        <v>-4.1270482438460432E-2</v>
      </c>
      <c r="U228">
        <f t="shared" si="51"/>
        <v>0</v>
      </c>
      <c r="V228">
        <f t="shared" si="66"/>
        <v>0</v>
      </c>
      <c r="W228">
        <f t="shared" si="67"/>
        <v>0</v>
      </c>
    </row>
    <row r="229" spans="1:23" x14ac:dyDescent="0.2">
      <c r="A229" s="2" t="s">
        <v>228</v>
      </c>
      <c r="B229" s="3">
        <v>101.3117</v>
      </c>
      <c r="C229" s="3">
        <v>99.892849999999996</v>
      </c>
      <c r="D229" s="39">
        <f t="shared" si="62"/>
        <v>1026.6877436020923</v>
      </c>
      <c r="E229">
        <f t="shared" si="57"/>
        <v>1</v>
      </c>
      <c r="F229" s="40">
        <f t="shared" si="58"/>
        <v>2157.6829606627939</v>
      </c>
      <c r="G229">
        <f t="shared" si="59"/>
        <v>100</v>
      </c>
      <c r="H229">
        <f t="shared" si="60"/>
        <v>0</v>
      </c>
      <c r="I229" t="str">
        <f t="shared" si="53"/>
        <v>2016</v>
      </c>
      <c r="J229">
        <f t="shared" si="52"/>
        <v>12</v>
      </c>
      <c r="K229" s="13">
        <f>VLOOKUP(I229&amp;J229,CETES!F:G,2,)</f>
        <v>4.7416666666666675E-3</v>
      </c>
      <c r="L229" s="12">
        <f t="shared" si="61"/>
        <v>3.5252652242896643E-2</v>
      </c>
      <c r="M229" s="38">
        <v>46913.46875</v>
      </c>
      <c r="N229">
        <f t="shared" si="54"/>
        <v>100</v>
      </c>
      <c r="O229" s="12">
        <f t="shared" si="55"/>
        <v>3.5252652242896643E-2</v>
      </c>
      <c r="P229" s="12">
        <f t="shared" si="56"/>
        <v>3.5252652242896643E-2</v>
      </c>
      <c r="Q229" s="17">
        <v>226</v>
      </c>
      <c r="R229" s="12">
        <f t="shared" si="63"/>
        <v>3.8438884057883094E-2</v>
      </c>
      <c r="S229" s="12">
        <f t="shared" si="64"/>
        <v>9.1582077831423137E-2</v>
      </c>
      <c r="T229" s="14">
        <f t="shared" si="65"/>
        <v>-5.3143193773540043E-2</v>
      </c>
      <c r="U229">
        <f t="shared" si="51"/>
        <v>0</v>
      </c>
      <c r="V229">
        <f t="shared" si="66"/>
        <v>0</v>
      </c>
      <c r="W229">
        <f t="shared" si="67"/>
        <v>0</v>
      </c>
    </row>
    <row r="230" spans="1:23" x14ac:dyDescent="0.2">
      <c r="A230" s="2" t="s">
        <v>229</v>
      </c>
      <c r="B230" s="4">
        <v>101.0277</v>
      </c>
      <c r="C230" s="4">
        <v>99.432680000000005</v>
      </c>
      <c r="D230" s="39">
        <f t="shared" si="62"/>
        <v>1028.6046220955168</v>
      </c>
      <c r="E230">
        <f t="shared" si="57"/>
        <v>1</v>
      </c>
      <c r="F230" s="40">
        <f t="shared" si="58"/>
        <v>2161.7114650339595</v>
      </c>
      <c r="G230">
        <f t="shared" si="59"/>
        <v>100</v>
      </c>
      <c r="H230">
        <f t="shared" si="60"/>
        <v>0</v>
      </c>
      <c r="I230" t="str">
        <f t="shared" si="53"/>
        <v>2017</v>
      </c>
      <c r="J230">
        <f t="shared" si="52"/>
        <v>1</v>
      </c>
      <c r="K230" s="13">
        <f>VLOOKUP(I230&amp;J230,CETES!F:G,2,)</f>
        <v>4.8083333333333329E-3</v>
      </c>
      <c r="L230" s="12">
        <f t="shared" si="61"/>
        <v>1.8670511120539857E-3</v>
      </c>
      <c r="M230" s="38">
        <v>47001.058594000002</v>
      </c>
      <c r="N230">
        <f t="shared" si="54"/>
        <v>100</v>
      </c>
      <c r="O230" s="12">
        <f t="shared" si="55"/>
        <v>1.8670511120539857E-3</v>
      </c>
      <c r="P230" s="12">
        <f t="shared" si="56"/>
        <v>1.8670511120539857E-3</v>
      </c>
      <c r="Q230" s="17">
        <v>227</v>
      </c>
      <c r="R230" s="12">
        <f t="shared" si="63"/>
        <v>3.7740113077092463E-2</v>
      </c>
      <c r="S230" s="12">
        <f t="shared" si="64"/>
        <v>7.7245693789686154E-2</v>
      </c>
      <c r="T230" s="14">
        <f t="shared" si="65"/>
        <v>-3.9505580712593691E-2</v>
      </c>
      <c r="U230">
        <f t="shared" si="51"/>
        <v>0</v>
      </c>
      <c r="V230">
        <f t="shared" si="66"/>
        <v>0</v>
      </c>
      <c r="W230">
        <f t="shared" si="67"/>
        <v>0</v>
      </c>
    </row>
    <row r="231" spans="1:23" x14ac:dyDescent="0.2">
      <c r="A231" s="2" t="s">
        <v>230</v>
      </c>
      <c r="B231" s="3">
        <v>100.6434</v>
      </c>
      <c r="C231" s="3">
        <v>98.863529999999997</v>
      </c>
      <c r="D231" s="39">
        <f t="shared" si="62"/>
        <v>1025.4473249866151</v>
      </c>
      <c r="E231">
        <f t="shared" si="57"/>
        <v>1</v>
      </c>
      <c r="F231" s="40">
        <f t="shared" si="58"/>
        <v>2155.0761017347677</v>
      </c>
      <c r="G231">
        <f t="shared" si="59"/>
        <v>100</v>
      </c>
      <c r="H231">
        <f t="shared" si="60"/>
        <v>0</v>
      </c>
      <c r="I231" t="str">
        <f t="shared" si="53"/>
        <v>2017</v>
      </c>
      <c r="J231">
        <f t="shared" si="52"/>
        <v>2</v>
      </c>
      <c r="K231" s="13">
        <f>VLOOKUP(I231&amp;J231,CETES!F:G,2,)</f>
        <v>5.2000000000000006E-3</v>
      </c>
      <c r="L231" s="12">
        <f t="shared" si="61"/>
        <v>-3.0694953542689252E-3</v>
      </c>
      <c r="M231" s="38">
        <v>46856.789062999997</v>
      </c>
      <c r="N231">
        <f t="shared" si="54"/>
        <v>100</v>
      </c>
      <c r="O231" s="12">
        <f t="shared" si="55"/>
        <v>-3.0694953542689252E-3</v>
      </c>
      <c r="P231" s="12">
        <f t="shared" si="56"/>
        <v>-3.0694953542690362E-3</v>
      </c>
      <c r="Q231" s="17">
        <v>228</v>
      </c>
      <c r="R231" s="12">
        <f t="shared" si="63"/>
        <v>3.1854754679651931E-2</v>
      </c>
      <c r="S231" s="12">
        <f t="shared" si="64"/>
        <v>7.1871541311490539E-2</v>
      </c>
      <c r="T231" s="14">
        <f t="shared" si="65"/>
        <v>-4.0016786631838608E-2</v>
      </c>
      <c r="U231">
        <f t="shared" si="51"/>
        <v>0</v>
      </c>
      <c r="V231">
        <f t="shared" si="66"/>
        <v>0</v>
      </c>
      <c r="W231">
        <f t="shared" si="67"/>
        <v>0</v>
      </c>
    </row>
    <row r="232" spans="1:23" x14ac:dyDescent="0.2">
      <c r="A232" s="2" t="s">
        <v>231</v>
      </c>
      <c r="B232" s="4">
        <v>100.2604</v>
      </c>
      <c r="C232" s="4">
        <v>98.517690000000002</v>
      </c>
      <c r="D232" s="39">
        <f t="shared" si="62"/>
        <v>1062.3180206388513</v>
      </c>
      <c r="E232">
        <f t="shared" si="57"/>
        <v>1</v>
      </c>
      <c r="F232" s="40">
        <f t="shared" si="58"/>
        <v>2232.5634120220197</v>
      </c>
      <c r="G232">
        <f t="shared" si="59"/>
        <v>100</v>
      </c>
      <c r="H232">
        <f t="shared" si="60"/>
        <v>0</v>
      </c>
      <c r="I232" t="str">
        <f t="shared" si="53"/>
        <v>2017</v>
      </c>
      <c r="J232">
        <f t="shared" si="52"/>
        <v>3</v>
      </c>
      <c r="K232" s="13">
        <f>VLOOKUP(I232&amp;J232,CETES!F:G,2,)</f>
        <v>5.358333333333333E-3</v>
      </c>
      <c r="L232" s="12">
        <f t="shared" si="61"/>
        <v>3.5955718791033542E-2</v>
      </c>
      <c r="M232" s="38">
        <v>48541.558594000002</v>
      </c>
      <c r="N232">
        <f t="shared" si="54"/>
        <v>100</v>
      </c>
      <c r="O232" s="12">
        <f t="shared" si="55"/>
        <v>3.5955718791033542E-2</v>
      </c>
      <c r="P232" s="12">
        <f t="shared" si="56"/>
        <v>3.5955718791033542E-2</v>
      </c>
      <c r="Q232" s="17">
        <v>229</v>
      </c>
      <c r="R232" s="12">
        <f t="shared" si="63"/>
        <v>6.5537235441728736E-2</v>
      </c>
      <c r="S232" s="12">
        <f t="shared" si="64"/>
        <v>5.7986441856306969E-2</v>
      </c>
      <c r="T232" s="14">
        <f t="shared" si="65"/>
        <v>7.5507935854217667E-3</v>
      </c>
      <c r="U232">
        <f t="shared" si="51"/>
        <v>1</v>
      </c>
      <c r="V232">
        <f t="shared" si="66"/>
        <v>0</v>
      </c>
      <c r="W232">
        <f t="shared" si="67"/>
        <v>0</v>
      </c>
    </row>
    <row r="233" spans="1:23" x14ac:dyDescent="0.2">
      <c r="A233" s="2" t="s">
        <v>232</v>
      </c>
      <c r="B233" s="3">
        <v>99.944209999999998</v>
      </c>
      <c r="C233" s="3">
        <v>99.170450000000002</v>
      </c>
      <c r="D233" s="39">
        <f t="shared" si="62"/>
        <v>1078.0699693944189</v>
      </c>
      <c r="E233">
        <f t="shared" si="57"/>
        <v>1</v>
      </c>
      <c r="F233" s="40">
        <f t="shared" si="58"/>
        <v>2265.6676461369389</v>
      </c>
      <c r="G233">
        <f t="shared" si="59"/>
        <v>100</v>
      </c>
      <c r="H233">
        <f t="shared" si="60"/>
        <v>0</v>
      </c>
      <c r="I233" t="str">
        <f t="shared" si="53"/>
        <v>2017</v>
      </c>
      <c r="J233">
        <f t="shared" si="52"/>
        <v>4</v>
      </c>
      <c r="K233" s="13">
        <f>VLOOKUP(I233&amp;J233,CETES!F:G,2,)</f>
        <v>5.4166666666666669E-3</v>
      </c>
      <c r="L233" s="12">
        <f t="shared" si="61"/>
        <v>1.4827903179214452E-2</v>
      </c>
      <c r="M233" s="38">
        <v>49261.328125</v>
      </c>
      <c r="N233">
        <f t="shared" si="54"/>
        <v>100</v>
      </c>
      <c r="O233" s="12">
        <f t="shared" si="55"/>
        <v>1.4827903179214452E-2</v>
      </c>
      <c r="P233" s="12">
        <f t="shared" si="56"/>
        <v>1.4827903179214452E-2</v>
      </c>
      <c r="Q233" s="17">
        <v>230</v>
      </c>
      <c r="R233" s="12">
        <f t="shared" si="63"/>
        <v>7.9366828864688932E-2</v>
      </c>
      <c r="S233" s="12">
        <f t="shared" si="64"/>
        <v>7.5932643750583395E-2</v>
      </c>
      <c r="T233" s="14">
        <f t="shared" si="65"/>
        <v>3.4341851141055368E-3</v>
      </c>
      <c r="U233">
        <f t="shared" si="51"/>
        <v>1</v>
      </c>
      <c r="V233">
        <f t="shared" si="66"/>
        <v>0</v>
      </c>
      <c r="W233">
        <f t="shared" si="67"/>
        <v>0</v>
      </c>
    </row>
    <row r="234" spans="1:23" x14ac:dyDescent="0.2">
      <c r="A234" s="2" t="s">
        <v>233</v>
      </c>
      <c r="B234" s="4">
        <v>99.757710000000003</v>
      </c>
      <c r="C234" s="4">
        <v>100.28</v>
      </c>
      <c r="D234" s="39">
        <f t="shared" si="62"/>
        <v>1067.7209798303184</v>
      </c>
      <c r="E234">
        <f t="shared" si="57"/>
        <v>-1</v>
      </c>
      <c r="F234" s="40">
        <f t="shared" si="58"/>
        <v>2243.9182500019529</v>
      </c>
      <c r="G234">
        <f t="shared" si="59"/>
        <v>75</v>
      </c>
      <c r="H234">
        <f t="shared" si="60"/>
        <v>25</v>
      </c>
      <c r="I234" t="str">
        <f t="shared" si="53"/>
        <v>2017</v>
      </c>
      <c r="J234">
        <f t="shared" si="52"/>
        <v>5</v>
      </c>
      <c r="K234" s="13">
        <f>VLOOKUP(I234&amp;J234,CETES!F:G,2,)</f>
        <v>5.5916666666666658E-3</v>
      </c>
      <c r="L234" s="12">
        <f t="shared" si="61"/>
        <v>-9.5995527729186847E-3</v>
      </c>
      <c r="M234" s="38">
        <v>48788.441405999998</v>
      </c>
      <c r="N234">
        <f t="shared" si="54"/>
        <v>100</v>
      </c>
      <c r="O234" s="12">
        <f t="shared" si="55"/>
        <v>-9.5995527729186847E-3</v>
      </c>
      <c r="P234" s="12">
        <f t="shared" si="56"/>
        <v>-9.5995527729186847E-3</v>
      </c>
      <c r="Q234" s="17">
        <v>231</v>
      </c>
      <c r="R234" s="12">
        <f t="shared" si="63"/>
        <v>7.1132709455735466E-2</v>
      </c>
      <c r="S234" s="12">
        <f t="shared" si="64"/>
        <v>7.3229927863019739E-2</v>
      </c>
      <c r="T234" s="14">
        <f t="shared" si="65"/>
        <v>-2.0972184072842737E-3</v>
      </c>
      <c r="U234">
        <f t="shared" si="51"/>
        <v>0</v>
      </c>
      <c r="V234">
        <f t="shared" si="66"/>
        <v>0</v>
      </c>
      <c r="W234">
        <f t="shared" si="67"/>
        <v>0</v>
      </c>
    </row>
    <row r="235" spans="1:23" x14ac:dyDescent="0.2">
      <c r="A235" s="2" t="s">
        <v>234</v>
      </c>
      <c r="B235" s="3">
        <v>99.716380000000001</v>
      </c>
      <c r="C235" s="3">
        <v>101.22880000000001</v>
      </c>
      <c r="D235" s="39">
        <f t="shared" si="62"/>
        <v>1091.1167626010949</v>
      </c>
      <c r="E235">
        <f t="shared" si="57"/>
        <v>-1</v>
      </c>
      <c r="F235" s="40">
        <f t="shared" si="58"/>
        <v>2283.931425140599</v>
      </c>
      <c r="G235">
        <f t="shared" si="59"/>
        <v>50</v>
      </c>
      <c r="H235">
        <f t="shared" si="60"/>
        <v>50</v>
      </c>
      <c r="I235" t="str">
        <f t="shared" si="53"/>
        <v>2017</v>
      </c>
      <c r="J235">
        <f t="shared" si="52"/>
        <v>6</v>
      </c>
      <c r="K235" s="13">
        <f>VLOOKUP(I235&amp;J235,CETES!F:G,2,)</f>
        <v>5.7999999999999996E-3</v>
      </c>
      <c r="L235" s="12">
        <f t="shared" si="61"/>
        <v>2.19118882299143E-2</v>
      </c>
      <c r="M235" s="38">
        <v>49857.488280999998</v>
      </c>
      <c r="N235">
        <f t="shared" si="54"/>
        <v>100</v>
      </c>
      <c r="O235" s="12">
        <f t="shared" si="55"/>
        <v>2.19118882299143E-2</v>
      </c>
      <c r="P235" s="12">
        <f t="shared" si="56"/>
        <v>1.7831832839102502E-2</v>
      </c>
      <c r="Q235" s="17">
        <v>232</v>
      </c>
      <c r="R235" s="12">
        <f t="shared" si="63"/>
        <v>8.0318088126783538E-2</v>
      </c>
      <c r="S235" s="12">
        <f t="shared" si="64"/>
        <v>8.464862436768561E-2</v>
      </c>
      <c r="T235" s="14">
        <f t="shared" si="65"/>
        <v>-4.330536240902072E-3</v>
      </c>
      <c r="U235">
        <f t="shared" si="51"/>
        <v>0</v>
      </c>
      <c r="V235">
        <f t="shared" si="66"/>
        <v>0</v>
      </c>
      <c r="W235">
        <f t="shared" si="67"/>
        <v>0</v>
      </c>
    </row>
    <row r="236" spans="1:23" x14ac:dyDescent="0.2">
      <c r="A236" s="2" t="s">
        <v>235</v>
      </c>
      <c r="B236" s="4">
        <v>99.716089999999994</v>
      </c>
      <c r="C236" s="4">
        <v>101.5545</v>
      </c>
      <c r="D236" s="39">
        <f t="shared" si="62"/>
        <v>1116.3800977820392</v>
      </c>
      <c r="E236">
        <f t="shared" si="57"/>
        <v>-1</v>
      </c>
      <c r="F236" s="40">
        <f t="shared" si="58"/>
        <v>2316.9955002239599</v>
      </c>
      <c r="G236">
        <f t="shared" si="59"/>
        <v>25</v>
      </c>
      <c r="H236">
        <f t="shared" si="60"/>
        <v>75</v>
      </c>
      <c r="I236" t="str">
        <f t="shared" si="53"/>
        <v>2017</v>
      </c>
      <c r="J236">
        <f t="shared" si="52"/>
        <v>7</v>
      </c>
      <c r="K236" s="13">
        <f>VLOOKUP(I236&amp;J236,CETES!F:G,2,)</f>
        <v>5.8250000000000003E-3</v>
      </c>
      <c r="L236" s="12">
        <f t="shared" si="61"/>
        <v>2.3153649588078418E-2</v>
      </c>
      <c r="M236" s="38">
        <v>51011.871094000002</v>
      </c>
      <c r="N236">
        <f t="shared" si="54"/>
        <v>100</v>
      </c>
      <c r="O236" s="12">
        <f t="shared" si="55"/>
        <v>2.3153649588078418E-2</v>
      </c>
      <c r="P236" s="12">
        <f t="shared" si="56"/>
        <v>1.4476824794039223E-2</v>
      </c>
      <c r="Q236" s="17">
        <v>233</v>
      </c>
      <c r="R236" s="12">
        <f t="shared" si="63"/>
        <v>7.9652801506388649E-2</v>
      </c>
      <c r="S236" s="12">
        <f t="shared" si="64"/>
        <v>9.3251962394722554E-2</v>
      </c>
      <c r="T236" s="14">
        <f t="shared" si="65"/>
        <v>-1.3599160888333905E-2</v>
      </c>
      <c r="U236">
        <f t="shared" si="51"/>
        <v>0</v>
      </c>
      <c r="V236">
        <f t="shared" si="66"/>
        <v>0</v>
      </c>
      <c r="W236">
        <f t="shared" si="67"/>
        <v>0</v>
      </c>
    </row>
    <row r="237" spans="1:23" x14ac:dyDescent="0.2">
      <c r="A237" s="2" t="s">
        <v>236</v>
      </c>
      <c r="B237" s="3">
        <v>99.648610000000005</v>
      </c>
      <c r="C237" s="3">
        <v>101.5329</v>
      </c>
      <c r="D237" s="39">
        <f t="shared" si="62"/>
        <v>1120.7266067166822</v>
      </c>
      <c r="E237">
        <f t="shared" si="57"/>
        <v>-1</v>
      </c>
      <c r="F237" s="40">
        <f t="shared" si="58"/>
        <v>2329.3731191159809</v>
      </c>
      <c r="G237">
        <f t="shared" si="59"/>
        <v>0</v>
      </c>
      <c r="H237">
        <f t="shared" si="60"/>
        <v>100</v>
      </c>
      <c r="I237" t="str">
        <f t="shared" si="53"/>
        <v>2017</v>
      </c>
      <c r="J237">
        <f t="shared" si="52"/>
        <v>8</v>
      </c>
      <c r="K237" s="13">
        <f>VLOOKUP(I237&amp;J237,CETES!F:G,2,)</f>
        <v>5.7583333333333332E-3</v>
      </c>
      <c r="L237" s="12">
        <f t="shared" si="61"/>
        <v>3.8933952184192488E-3</v>
      </c>
      <c r="M237" s="38">
        <v>51210.480469000002</v>
      </c>
      <c r="N237">
        <f t="shared" si="54"/>
        <v>100</v>
      </c>
      <c r="O237" s="12">
        <f t="shared" si="55"/>
        <v>3.8933952184192488E-3</v>
      </c>
      <c r="P237" s="12">
        <f t="shared" si="56"/>
        <v>5.342098804604678E-3</v>
      </c>
      <c r="Q237" s="17">
        <v>234</v>
      </c>
      <c r="R237" s="12">
        <f t="shared" si="63"/>
        <v>6.5314245057144893E-2</v>
      </c>
      <c r="S237" s="12">
        <f t="shared" si="64"/>
        <v>7.7178339428589204E-2</v>
      </c>
      <c r="T237" s="14">
        <f t="shared" si="65"/>
        <v>-1.1864094371444311E-2</v>
      </c>
      <c r="U237">
        <f t="shared" si="51"/>
        <v>0</v>
      </c>
      <c r="V237">
        <f t="shared" si="66"/>
        <v>0</v>
      </c>
      <c r="W237">
        <f t="shared" si="67"/>
        <v>0</v>
      </c>
    </row>
    <row r="238" spans="1:23" x14ac:dyDescent="0.2">
      <c r="A238" s="2" t="s">
        <v>237</v>
      </c>
      <c r="B238" s="4">
        <v>99.580439999999996</v>
      </c>
      <c r="C238" s="4">
        <v>101.3587</v>
      </c>
      <c r="D238" s="39">
        <f t="shared" si="62"/>
        <v>1101.8089831000309</v>
      </c>
      <c r="E238">
        <f t="shared" si="57"/>
        <v>-1</v>
      </c>
      <c r="F238" s="40">
        <f t="shared" si="58"/>
        <v>2342.7864259935573</v>
      </c>
      <c r="G238">
        <f t="shared" si="59"/>
        <v>0</v>
      </c>
      <c r="H238">
        <f t="shared" si="60"/>
        <v>100</v>
      </c>
      <c r="I238" t="str">
        <f t="shared" si="53"/>
        <v>2017</v>
      </c>
      <c r="J238">
        <f t="shared" si="52"/>
        <v>9</v>
      </c>
      <c r="K238" s="13">
        <f>VLOOKUP(I238&amp;J238,CETES!F:G,2,)</f>
        <v>5.8333333333333336E-3</v>
      </c>
      <c r="L238" s="12">
        <f t="shared" si="61"/>
        <v>-1.6879784510580143E-2</v>
      </c>
      <c r="M238" s="38">
        <v>50346.058594000002</v>
      </c>
      <c r="N238">
        <f t="shared" si="54"/>
        <v>100</v>
      </c>
      <c r="O238" s="12">
        <f t="shared" si="55"/>
        <v>-1.6879784510580143E-2</v>
      </c>
      <c r="P238" s="12">
        <f t="shared" si="56"/>
        <v>5.7583333333333098E-3</v>
      </c>
      <c r="Q238" s="17">
        <v>235</v>
      </c>
      <c r="R238" s="12">
        <f t="shared" si="63"/>
        <v>7.8150524132359012E-2</v>
      </c>
      <c r="S238" s="12">
        <f t="shared" si="64"/>
        <v>6.5619753750618459E-2</v>
      </c>
      <c r="T238" s="14">
        <f t="shared" si="65"/>
        <v>1.2530770381740552E-2</v>
      </c>
      <c r="U238">
        <f t="shared" si="51"/>
        <v>1</v>
      </c>
      <c r="V238">
        <f t="shared" si="66"/>
        <v>0</v>
      </c>
      <c r="W238">
        <f t="shared" si="67"/>
        <v>0</v>
      </c>
    </row>
    <row r="239" spans="1:23" x14ac:dyDescent="0.2">
      <c r="A239" s="2" t="s">
        <v>238</v>
      </c>
      <c r="B239" s="3">
        <v>99.564220000000006</v>
      </c>
      <c r="C239" s="3">
        <v>101.2423</v>
      </c>
      <c r="D239" s="39">
        <f t="shared" si="62"/>
        <v>1064.1557380153331</v>
      </c>
      <c r="E239">
        <f t="shared" si="57"/>
        <v>-1</v>
      </c>
      <c r="F239" s="40">
        <f t="shared" si="58"/>
        <v>2356.4526801451862</v>
      </c>
      <c r="G239">
        <f t="shared" si="59"/>
        <v>0</v>
      </c>
      <c r="H239">
        <f t="shared" si="60"/>
        <v>100</v>
      </c>
      <c r="I239" t="str">
        <f t="shared" si="53"/>
        <v>2017</v>
      </c>
      <c r="J239">
        <f t="shared" si="52"/>
        <v>10</v>
      </c>
      <c r="K239" s="13">
        <f>VLOOKUP(I239&amp;J239,CETES!F:G,2,)</f>
        <v>5.8500000000000002E-3</v>
      </c>
      <c r="L239" s="12">
        <f t="shared" si="61"/>
        <v>-3.4174022595783615E-2</v>
      </c>
      <c r="M239" s="38">
        <v>48625.53125</v>
      </c>
      <c r="N239">
        <f t="shared" si="54"/>
        <v>100</v>
      </c>
      <c r="O239" s="12">
        <f t="shared" si="55"/>
        <v>-3.4174022595783615E-2</v>
      </c>
      <c r="P239" s="12">
        <f t="shared" si="56"/>
        <v>5.833333333333357E-3</v>
      </c>
      <c r="Q239" s="17">
        <v>236</v>
      </c>
      <c r="R239" s="12">
        <f t="shared" si="63"/>
        <v>6.7194141831193877E-2</v>
      </c>
      <c r="S239" s="12">
        <f t="shared" si="64"/>
        <v>1.2836059694186552E-2</v>
      </c>
      <c r="T239" s="14">
        <f t="shared" si="65"/>
        <v>5.4358082137007324E-2</v>
      </c>
      <c r="U239">
        <f t="shared" si="51"/>
        <v>1</v>
      </c>
      <c r="V239">
        <f t="shared" si="66"/>
        <v>0</v>
      </c>
      <c r="W239">
        <f t="shared" si="67"/>
        <v>0</v>
      </c>
    </row>
    <row r="240" spans="1:23" x14ac:dyDescent="0.2">
      <c r="A240" s="2" t="s">
        <v>239</v>
      </c>
      <c r="B240" s="4">
        <v>99.558639999999997</v>
      </c>
      <c r="C240" s="4">
        <v>101.2</v>
      </c>
      <c r="D240" s="39">
        <f t="shared" si="62"/>
        <v>1030.6045086005258</v>
      </c>
      <c r="E240">
        <f t="shared" si="57"/>
        <v>-1</v>
      </c>
      <c r="F240" s="40">
        <f t="shared" si="58"/>
        <v>2370.2379283240357</v>
      </c>
      <c r="G240">
        <f t="shared" si="59"/>
        <v>0</v>
      </c>
      <c r="H240">
        <f t="shared" si="60"/>
        <v>100</v>
      </c>
      <c r="I240" t="str">
        <f t="shared" si="53"/>
        <v>2017</v>
      </c>
      <c r="J240">
        <f t="shared" si="52"/>
        <v>11</v>
      </c>
      <c r="K240" s="13">
        <f>VLOOKUP(I240&amp;J240,CETES!F:G,2,)</f>
        <v>5.841666666666666E-3</v>
      </c>
      <c r="L240" s="12">
        <f t="shared" si="61"/>
        <v>-3.1528495516437105E-2</v>
      </c>
      <c r="M240" s="38">
        <v>47092.441405999998</v>
      </c>
      <c r="N240">
        <f t="shared" si="54"/>
        <v>100</v>
      </c>
      <c r="O240" s="12">
        <f t="shared" si="55"/>
        <v>-3.1528495516437105E-2</v>
      </c>
      <c r="P240" s="12">
        <f t="shared" si="56"/>
        <v>5.8500000000001329E-3</v>
      </c>
      <c r="Q240" s="17">
        <v>237</v>
      </c>
      <c r="R240" s="12">
        <f t="shared" si="63"/>
        <v>0.13723616790782511</v>
      </c>
      <c r="S240" s="12">
        <f t="shared" si="64"/>
        <v>3.9202091961164198E-2</v>
      </c>
      <c r="T240" s="14">
        <f t="shared" si="65"/>
        <v>9.8034075946660915E-2</v>
      </c>
      <c r="U240">
        <f t="shared" si="51"/>
        <v>1</v>
      </c>
      <c r="V240">
        <f t="shared" si="66"/>
        <v>0</v>
      </c>
      <c r="W240">
        <f t="shared" si="67"/>
        <v>0</v>
      </c>
    </row>
    <row r="241" spans="1:23" x14ac:dyDescent="0.2">
      <c r="A241" s="2" t="s">
        <v>240</v>
      </c>
      <c r="B241" s="3">
        <v>99.557379999999995</v>
      </c>
      <c r="C241" s="3">
        <v>101.065</v>
      </c>
      <c r="D241" s="39">
        <f t="shared" si="62"/>
        <v>1080.1072992844831</v>
      </c>
      <c r="E241">
        <f t="shared" si="57"/>
        <v>-1</v>
      </c>
      <c r="F241" s="40">
        <f t="shared" si="58"/>
        <v>2384.084068221995</v>
      </c>
      <c r="G241">
        <f t="shared" si="59"/>
        <v>0</v>
      </c>
      <c r="H241">
        <f t="shared" si="60"/>
        <v>100</v>
      </c>
      <c r="I241" t="str">
        <f t="shared" si="53"/>
        <v>2017</v>
      </c>
      <c r="J241">
        <f t="shared" si="52"/>
        <v>12</v>
      </c>
      <c r="K241" s="13">
        <f>VLOOKUP(I241&amp;J241,CETES!F:G,2,)</f>
        <v>6.0166666666666667E-3</v>
      </c>
      <c r="L241" s="12">
        <f t="shared" si="61"/>
        <v>4.8032771320957846E-2</v>
      </c>
      <c r="M241" s="38">
        <v>49354.421875</v>
      </c>
      <c r="N241">
        <f t="shared" si="54"/>
        <v>100</v>
      </c>
      <c r="O241" s="12">
        <f t="shared" si="55"/>
        <v>4.8032771320957846E-2</v>
      </c>
      <c r="P241" s="12">
        <f t="shared" si="56"/>
        <v>5.8416666666665229E-3</v>
      </c>
      <c r="Q241" s="17">
        <v>238</v>
      </c>
      <c r="R241" s="12">
        <f t="shared" si="63"/>
        <v>0.10492788407137232</v>
      </c>
      <c r="S241" s="12">
        <f t="shared" si="64"/>
        <v>5.2030966586754435E-2</v>
      </c>
      <c r="T241" s="14">
        <f t="shared" si="65"/>
        <v>5.2896917484617889E-2</v>
      </c>
      <c r="U241">
        <f t="shared" si="51"/>
        <v>1</v>
      </c>
      <c r="V241">
        <f t="shared" si="66"/>
        <v>0</v>
      </c>
      <c r="W241">
        <f t="shared" si="67"/>
        <v>0</v>
      </c>
    </row>
    <row r="242" spans="1:23" x14ac:dyDescent="0.2">
      <c r="A242" s="2" t="s">
        <v>241</v>
      </c>
      <c r="B242" s="4">
        <v>99.512010000000004</v>
      </c>
      <c r="C242" s="4">
        <v>101.04770000000001</v>
      </c>
      <c r="D242" s="39">
        <f t="shared" si="62"/>
        <v>1104.218780521172</v>
      </c>
      <c r="E242">
        <f t="shared" si="57"/>
        <v>-1</v>
      </c>
      <c r="F242" s="40">
        <f t="shared" si="58"/>
        <v>2398.4283073657975</v>
      </c>
      <c r="G242">
        <f t="shared" si="59"/>
        <v>0</v>
      </c>
      <c r="H242">
        <f t="shared" si="60"/>
        <v>100</v>
      </c>
      <c r="I242" t="str">
        <f t="shared" si="53"/>
        <v>2018</v>
      </c>
      <c r="J242">
        <f t="shared" si="52"/>
        <v>1</v>
      </c>
      <c r="K242" s="13">
        <f>VLOOKUP(I242&amp;J242,CETES!F:G,2,)</f>
        <v>6.0416666666666665E-3</v>
      </c>
      <c r="L242" s="12">
        <f t="shared" si="61"/>
        <v>2.2323227750299823E-2</v>
      </c>
      <c r="M242" s="38">
        <v>50456.171875</v>
      </c>
      <c r="N242">
        <f t="shared" si="54"/>
        <v>100</v>
      </c>
      <c r="O242" s="12">
        <f t="shared" si="55"/>
        <v>2.2323227750299823E-2</v>
      </c>
      <c r="P242" s="12">
        <f t="shared" si="56"/>
        <v>6.0166666666667812E-3</v>
      </c>
      <c r="Q242" s="17">
        <v>239</v>
      </c>
      <c r="R242" s="12">
        <f t="shared" si="63"/>
        <v>0.10950436548113474</v>
      </c>
      <c r="S242" s="12">
        <f t="shared" si="64"/>
        <v>7.3511392814481935E-2</v>
      </c>
      <c r="T242" s="14">
        <f t="shared" si="65"/>
        <v>3.59929726666528E-2</v>
      </c>
      <c r="U242">
        <f t="shared" si="51"/>
        <v>1</v>
      </c>
      <c r="V242">
        <f t="shared" si="66"/>
        <v>0</v>
      </c>
      <c r="W242">
        <f t="shared" si="67"/>
        <v>0</v>
      </c>
    </row>
    <row r="243" spans="1:23" x14ac:dyDescent="0.2">
      <c r="A243" s="2" t="s">
        <v>242</v>
      </c>
      <c r="B243" s="3">
        <v>99.372100000000003</v>
      </c>
      <c r="C243" s="3">
        <v>100.99760000000001</v>
      </c>
      <c r="D243" s="39">
        <f t="shared" si="62"/>
        <v>1038.1654200858347</v>
      </c>
      <c r="E243">
        <f t="shared" si="57"/>
        <v>-1</v>
      </c>
      <c r="F243" s="40">
        <f t="shared" si="58"/>
        <v>2412.9188117227991</v>
      </c>
      <c r="G243">
        <f t="shared" si="59"/>
        <v>0</v>
      </c>
      <c r="H243">
        <f t="shared" si="60"/>
        <v>100</v>
      </c>
      <c r="I243" t="str">
        <f t="shared" si="53"/>
        <v>2018</v>
      </c>
      <c r="J243">
        <f t="shared" si="52"/>
        <v>2</v>
      </c>
      <c r="K243" s="13">
        <f>VLOOKUP(I243&amp;J243,CETES!F:G,2,)</f>
        <v>6.2416666666666671E-3</v>
      </c>
      <c r="L243" s="12">
        <f t="shared" si="61"/>
        <v>-5.9819088029059997E-2</v>
      </c>
      <c r="M243" s="38">
        <v>47437.929687999997</v>
      </c>
      <c r="N243">
        <f t="shared" si="54"/>
        <v>100</v>
      </c>
      <c r="O243" s="12">
        <f t="shared" si="55"/>
        <v>-5.9819088029059997E-2</v>
      </c>
      <c r="P243" s="12">
        <f t="shared" si="56"/>
        <v>6.0416666666665009E-3</v>
      </c>
      <c r="Q243" s="17">
        <v>240</v>
      </c>
      <c r="R243" s="12">
        <f t="shared" si="63"/>
        <v>0.11964436419691915</v>
      </c>
      <c r="S243" s="12">
        <f t="shared" si="64"/>
        <v>1.2402485031969501E-2</v>
      </c>
      <c r="T243" s="14">
        <f t="shared" si="65"/>
        <v>0.10724187916494965</v>
      </c>
      <c r="U243">
        <f t="shared" si="51"/>
        <v>1</v>
      </c>
      <c r="V243">
        <f t="shared" si="66"/>
        <v>0</v>
      </c>
      <c r="W243">
        <f t="shared" si="67"/>
        <v>0</v>
      </c>
    </row>
    <row r="244" spans="1:23" x14ac:dyDescent="0.2">
      <c r="A244" s="2" t="s">
        <v>243</v>
      </c>
      <c r="B244" s="4">
        <v>99.168289999999999</v>
      </c>
      <c r="C244" s="4">
        <v>100.8425</v>
      </c>
      <c r="D244" s="39">
        <f t="shared" si="62"/>
        <v>1009.4290837361693</v>
      </c>
      <c r="E244">
        <f t="shared" si="57"/>
        <v>-1</v>
      </c>
      <c r="F244" s="40">
        <f t="shared" si="58"/>
        <v>2427.9794466393023</v>
      </c>
      <c r="G244">
        <f t="shared" si="59"/>
        <v>0</v>
      </c>
      <c r="H244">
        <f t="shared" si="60"/>
        <v>100</v>
      </c>
      <c r="I244" t="str">
        <f t="shared" si="53"/>
        <v>2018</v>
      </c>
      <c r="J244">
        <f t="shared" si="52"/>
        <v>3</v>
      </c>
      <c r="K244" s="13">
        <f>VLOOKUP(I244&amp;J244,CETES!F:G,2,)</f>
        <v>6.2416666666666671E-3</v>
      </c>
      <c r="L244" s="12">
        <f t="shared" si="61"/>
        <v>-2.767992055378754E-2</v>
      </c>
      <c r="M244" s="38">
        <v>46124.851562999997</v>
      </c>
      <c r="N244">
        <f t="shared" si="54"/>
        <v>100</v>
      </c>
      <c r="O244" s="12">
        <f t="shared" si="55"/>
        <v>-2.767992055378754E-2</v>
      </c>
      <c r="P244" s="12">
        <f t="shared" si="56"/>
        <v>6.2416666666667009E-3</v>
      </c>
      <c r="Q244" s="17">
        <v>241</v>
      </c>
      <c r="R244" s="12">
        <f t="shared" si="63"/>
        <v>8.7529892125346453E-2</v>
      </c>
      <c r="S244" s="12">
        <f t="shared" si="64"/>
        <v>-4.9786350109052968E-2</v>
      </c>
      <c r="T244" s="14">
        <f t="shared" si="65"/>
        <v>0.13731624223439942</v>
      </c>
      <c r="U244">
        <f t="shared" si="51"/>
        <v>1</v>
      </c>
      <c r="V244">
        <f t="shared" si="66"/>
        <v>0</v>
      </c>
      <c r="W244">
        <f t="shared" si="67"/>
        <v>1</v>
      </c>
    </row>
    <row r="245" spans="1:23" x14ac:dyDescent="0.2">
      <c r="A245" s="2" t="s">
        <v>244</v>
      </c>
      <c r="B245" s="3">
        <v>98.998450000000005</v>
      </c>
      <c r="C245" s="3">
        <v>100.6905</v>
      </c>
      <c r="D245" s="39">
        <f t="shared" si="62"/>
        <v>1058.3043986768139</v>
      </c>
      <c r="E245">
        <f t="shared" si="57"/>
        <v>-1</v>
      </c>
      <c r="F245" s="40">
        <f t="shared" si="58"/>
        <v>2443.1340850187426</v>
      </c>
      <c r="G245">
        <f t="shared" si="59"/>
        <v>0</v>
      </c>
      <c r="H245">
        <f t="shared" si="60"/>
        <v>100</v>
      </c>
      <c r="I245" t="str">
        <f t="shared" si="53"/>
        <v>2018</v>
      </c>
      <c r="J245">
        <f t="shared" si="52"/>
        <v>4</v>
      </c>
      <c r="K245" s="13">
        <f>VLOOKUP(I245&amp;J245,CETES!F:G,2,)</f>
        <v>6.2083333333333331E-3</v>
      </c>
      <c r="L245" s="12">
        <f t="shared" si="61"/>
        <v>4.8418770301073444E-2</v>
      </c>
      <c r="M245" s="38">
        <v>48358.160155999998</v>
      </c>
      <c r="N245">
        <f t="shared" si="54"/>
        <v>100</v>
      </c>
      <c r="O245" s="12">
        <f t="shared" si="55"/>
        <v>4.8418770301073444E-2</v>
      </c>
      <c r="P245" s="12">
        <f t="shared" si="56"/>
        <v>6.2416666666667009E-3</v>
      </c>
      <c r="Q245" s="17">
        <v>242</v>
      </c>
      <c r="R245" s="12">
        <f t="shared" si="63"/>
        <v>7.8328540015298209E-2</v>
      </c>
      <c r="S245" s="12">
        <f t="shared" si="64"/>
        <v>-1.8334218815786008E-2</v>
      </c>
      <c r="T245" s="14">
        <f t="shared" si="65"/>
        <v>9.6662758831084217E-2</v>
      </c>
      <c r="U245">
        <f t="shared" si="51"/>
        <v>1</v>
      </c>
      <c r="V245">
        <f t="shared" si="66"/>
        <v>0</v>
      </c>
      <c r="W245">
        <f t="shared" si="67"/>
        <v>1</v>
      </c>
    </row>
    <row r="246" spans="1:23" x14ac:dyDescent="0.2">
      <c r="A246" s="2" t="s">
        <v>245</v>
      </c>
      <c r="B246" s="4">
        <v>98.878370000000004</v>
      </c>
      <c r="C246" s="4">
        <v>100.5753</v>
      </c>
      <c r="D246" s="39">
        <f t="shared" si="62"/>
        <v>977.4270525425336</v>
      </c>
      <c r="E246">
        <f t="shared" si="57"/>
        <v>-1</v>
      </c>
      <c r="F246" s="40">
        <f t="shared" si="58"/>
        <v>2458.3018757965674</v>
      </c>
      <c r="G246">
        <f t="shared" si="59"/>
        <v>0</v>
      </c>
      <c r="H246">
        <f t="shared" si="60"/>
        <v>100</v>
      </c>
      <c r="I246" t="str">
        <f t="shared" si="53"/>
        <v>2018</v>
      </c>
      <c r="J246">
        <f t="shared" si="52"/>
        <v>5</v>
      </c>
      <c r="K246" s="13">
        <f>VLOOKUP(I246&amp;J246,CETES!F:G,2,)</f>
        <v>6.2333333333333338E-3</v>
      </c>
      <c r="L246" s="12">
        <f t="shared" si="61"/>
        <v>-7.6421629009007508E-2</v>
      </c>
      <c r="M246" s="38">
        <v>44662.550780999998</v>
      </c>
      <c r="N246">
        <f t="shared" si="54"/>
        <v>100</v>
      </c>
      <c r="O246" s="12">
        <f t="shared" si="55"/>
        <v>-7.6421629009007508E-2</v>
      </c>
      <c r="P246" s="12">
        <f t="shared" si="56"/>
        <v>6.2083333333333712E-3</v>
      </c>
      <c r="Q246" s="17">
        <v>243</v>
      </c>
      <c r="R246" s="12">
        <f t="shared" si="63"/>
        <v>9.553985569413137E-2</v>
      </c>
      <c r="S246" s="12">
        <f t="shared" si="64"/>
        <v>-8.4566969267695913E-2</v>
      </c>
      <c r="T246" s="14">
        <f t="shared" si="65"/>
        <v>0.18010682496182728</v>
      </c>
      <c r="U246">
        <f t="shared" si="51"/>
        <v>1</v>
      </c>
      <c r="V246">
        <f t="shared" si="66"/>
        <v>0</v>
      </c>
      <c r="W246">
        <f t="shared" si="67"/>
        <v>1</v>
      </c>
    </row>
    <row r="247" spans="1:23" x14ac:dyDescent="0.2">
      <c r="A247" s="2" t="s">
        <v>246</v>
      </c>
      <c r="B247" s="3">
        <v>98.74221</v>
      </c>
      <c r="C247" s="3">
        <v>100.2694</v>
      </c>
      <c r="D247" s="39">
        <f t="shared" si="62"/>
        <v>1043.095378851348</v>
      </c>
      <c r="E247">
        <f t="shared" si="57"/>
        <v>-1</v>
      </c>
      <c r="F247" s="40">
        <f t="shared" si="58"/>
        <v>2473.625290822366</v>
      </c>
      <c r="G247">
        <f t="shared" si="59"/>
        <v>0</v>
      </c>
      <c r="H247">
        <f t="shared" si="60"/>
        <v>100</v>
      </c>
      <c r="I247" t="str">
        <f t="shared" si="53"/>
        <v>2018</v>
      </c>
      <c r="J247">
        <f t="shared" si="52"/>
        <v>6</v>
      </c>
      <c r="K247" s="13">
        <f>VLOOKUP(I247&amp;J247,CETES!F:G,2,)</f>
        <v>6.4166666666666669E-3</v>
      </c>
      <c r="L247" s="12">
        <f t="shared" si="61"/>
        <v>6.7184887238382229E-2</v>
      </c>
      <c r="M247" s="38">
        <v>47663.199219000002</v>
      </c>
      <c r="N247">
        <f t="shared" si="54"/>
        <v>100</v>
      </c>
      <c r="O247" s="12">
        <f t="shared" si="55"/>
        <v>6.7184887238382229E-2</v>
      </c>
      <c r="P247" s="12">
        <f t="shared" si="56"/>
        <v>6.233333333333313E-3</v>
      </c>
      <c r="Q247" s="17">
        <v>244</v>
      </c>
      <c r="R247" s="12">
        <f t="shared" si="63"/>
        <v>8.305584992337911E-2</v>
      </c>
      <c r="S247" s="12">
        <f t="shared" si="64"/>
        <v>-4.4011223542446132E-2</v>
      </c>
      <c r="T247" s="14">
        <f t="shared" si="65"/>
        <v>0.12706707346582524</v>
      </c>
      <c r="U247">
        <f t="shared" si="51"/>
        <v>1</v>
      </c>
      <c r="V247">
        <f t="shared" si="66"/>
        <v>0</v>
      </c>
      <c r="W247">
        <f t="shared" si="67"/>
        <v>1</v>
      </c>
    </row>
    <row r="248" spans="1:23" x14ac:dyDescent="0.2">
      <c r="A248" s="2" t="s">
        <v>247</v>
      </c>
      <c r="B248" s="4">
        <v>98.66234</v>
      </c>
      <c r="C248" s="4">
        <v>100.03789999999999</v>
      </c>
      <c r="D248" s="39">
        <f t="shared" si="62"/>
        <v>1087.6266640012727</v>
      </c>
      <c r="E248">
        <f t="shared" si="57"/>
        <v>-1</v>
      </c>
      <c r="F248" s="40">
        <f t="shared" si="58"/>
        <v>2489.4977197718094</v>
      </c>
      <c r="G248">
        <f t="shared" si="59"/>
        <v>0</v>
      </c>
      <c r="H248">
        <f t="shared" si="60"/>
        <v>100</v>
      </c>
      <c r="I248" t="str">
        <f t="shared" si="53"/>
        <v>2018</v>
      </c>
      <c r="J248">
        <f t="shared" si="52"/>
        <v>7</v>
      </c>
      <c r="K248" s="13">
        <f>VLOOKUP(I248&amp;J248,CETES!F:G,2,)</f>
        <v>6.4333333333333326E-3</v>
      </c>
      <c r="L248" s="12">
        <f t="shared" si="61"/>
        <v>4.2691479660242004E-2</v>
      </c>
      <c r="M248" s="38">
        <v>49698.011719000002</v>
      </c>
      <c r="N248">
        <f t="shared" si="54"/>
        <v>100</v>
      </c>
      <c r="O248" s="12">
        <f t="shared" si="55"/>
        <v>4.2691479660242004E-2</v>
      </c>
      <c r="P248" s="12">
        <f t="shared" si="56"/>
        <v>6.4166666666667371E-3</v>
      </c>
      <c r="Q248" s="17">
        <v>245</v>
      </c>
      <c r="R248" s="12">
        <f t="shared" si="63"/>
        <v>7.4450821993903515E-2</v>
      </c>
      <c r="S248" s="12">
        <f t="shared" si="64"/>
        <v>-2.5755953405020571E-2</v>
      </c>
      <c r="T248" s="14">
        <f t="shared" si="65"/>
        <v>0.10020677539892409</v>
      </c>
      <c r="U248">
        <f t="shared" si="51"/>
        <v>1</v>
      </c>
      <c r="V248">
        <f t="shared" si="66"/>
        <v>0</v>
      </c>
      <c r="W248">
        <f t="shared" si="67"/>
        <v>1</v>
      </c>
    </row>
    <row r="249" spans="1:23" x14ac:dyDescent="0.2">
      <c r="A249" s="2" t="s">
        <v>248</v>
      </c>
      <c r="B249" s="3">
        <v>98.628820000000005</v>
      </c>
      <c r="C249" s="3">
        <v>100.17310000000001</v>
      </c>
      <c r="D249" s="39">
        <f t="shared" si="62"/>
        <v>1084.3366908270227</v>
      </c>
      <c r="E249">
        <f t="shared" si="57"/>
        <v>-1</v>
      </c>
      <c r="F249" s="40">
        <f t="shared" si="58"/>
        <v>2505.5134884356748</v>
      </c>
      <c r="G249">
        <f t="shared" si="59"/>
        <v>0</v>
      </c>
      <c r="H249">
        <f t="shared" si="60"/>
        <v>100</v>
      </c>
      <c r="I249" t="str">
        <f t="shared" si="53"/>
        <v>2018</v>
      </c>
      <c r="J249">
        <f t="shared" si="52"/>
        <v>8</v>
      </c>
      <c r="K249" s="13">
        <f>VLOOKUP(I249&amp;J249,CETES!F:G,2,)</f>
        <v>6.4333333333333326E-3</v>
      </c>
      <c r="L249" s="12">
        <f t="shared" si="61"/>
        <v>-3.0249103696543544E-3</v>
      </c>
      <c r="M249" s="38">
        <v>49547.679687999997</v>
      </c>
      <c r="N249">
        <f t="shared" si="54"/>
        <v>100</v>
      </c>
      <c r="O249" s="12">
        <f t="shared" si="55"/>
        <v>-3.0249103696543544E-3</v>
      </c>
      <c r="P249" s="12">
        <f t="shared" si="56"/>
        <v>6.4333333333332909E-3</v>
      </c>
      <c r="Q249" s="17">
        <v>246</v>
      </c>
      <c r="R249" s="12">
        <f t="shared" si="63"/>
        <v>7.5617069620233623E-2</v>
      </c>
      <c r="S249" s="12">
        <f t="shared" si="64"/>
        <v>-3.2469931267420038E-2</v>
      </c>
      <c r="T249" s="14">
        <f t="shared" si="65"/>
        <v>0.10808700088765366</v>
      </c>
      <c r="U249">
        <f t="shared" si="51"/>
        <v>1</v>
      </c>
      <c r="V249">
        <f t="shared" si="66"/>
        <v>0</v>
      </c>
      <c r="W249">
        <f t="shared" si="67"/>
        <v>1</v>
      </c>
    </row>
    <row r="250" spans="1:23" x14ac:dyDescent="0.2">
      <c r="A250" s="2" t="s">
        <v>249</v>
      </c>
      <c r="B250" s="4">
        <v>98.647959999999998</v>
      </c>
      <c r="C250" s="4">
        <v>100.68210000000001</v>
      </c>
      <c r="D250" s="39">
        <f t="shared" si="62"/>
        <v>1083.3842784110959</v>
      </c>
      <c r="E250">
        <f t="shared" si="57"/>
        <v>-1</v>
      </c>
      <c r="F250" s="40">
        <f t="shared" si="58"/>
        <v>2521.6322918779442</v>
      </c>
      <c r="G250">
        <f t="shared" si="59"/>
        <v>0</v>
      </c>
      <c r="H250">
        <f t="shared" si="60"/>
        <v>100</v>
      </c>
      <c r="I250" t="str">
        <f t="shared" si="53"/>
        <v>2018</v>
      </c>
      <c r="J250">
        <f t="shared" si="52"/>
        <v>9</v>
      </c>
      <c r="K250" s="13">
        <f>VLOOKUP(I250&amp;J250,CETES!F:G,2,)</f>
        <v>6.3749999999999996E-3</v>
      </c>
      <c r="L250" s="12">
        <f t="shared" si="61"/>
        <v>-8.7833642814427737E-4</v>
      </c>
      <c r="M250" s="38">
        <v>49504.160155999998</v>
      </c>
      <c r="N250">
        <f t="shared" si="54"/>
        <v>100</v>
      </c>
      <c r="O250" s="12">
        <f t="shared" si="55"/>
        <v>-8.7833642814427737E-4</v>
      </c>
      <c r="P250" s="12">
        <f t="shared" si="56"/>
        <v>6.4333333333332909E-3</v>
      </c>
      <c r="Q250" s="17">
        <v>247</v>
      </c>
      <c r="R250" s="12">
        <f t="shared" si="63"/>
        <v>7.6338954289672412E-2</v>
      </c>
      <c r="S250" s="12">
        <f t="shared" si="64"/>
        <v>-1.6722231322797487E-2</v>
      </c>
      <c r="T250" s="14">
        <f t="shared" si="65"/>
        <v>9.3061185612469899E-2</v>
      </c>
      <c r="U250">
        <f t="shared" si="51"/>
        <v>1</v>
      </c>
      <c r="V250">
        <f t="shared" si="66"/>
        <v>0</v>
      </c>
      <c r="W250">
        <f t="shared" si="67"/>
        <v>1</v>
      </c>
    </row>
    <row r="251" spans="1:23" x14ac:dyDescent="0.2">
      <c r="A251" s="2" t="s">
        <v>250</v>
      </c>
      <c r="B251" s="3">
        <v>98.719449999999995</v>
      </c>
      <c r="C251" s="3">
        <v>100.9652</v>
      </c>
      <c r="D251" s="39">
        <f t="shared" si="62"/>
        <v>961.67006003931988</v>
      </c>
      <c r="E251">
        <f t="shared" si="57"/>
        <v>-1</v>
      </c>
      <c r="F251" s="40">
        <f t="shared" si="58"/>
        <v>2537.707697738666</v>
      </c>
      <c r="G251">
        <f t="shared" si="59"/>
        <v>0</v>
      </c>
      <c r="H251">
        <f t="shared" si="60"/>
        <v>100</v>
      </c>
      <c r="I251" t="str">
        <f t="shared" si="53"/>
        <v>2018</v>
      </c>
      <c r="J251">
        <f t="shared" si="52"/>
        <v>10</v>
      </c>
      <c r="K251" s="13">
        <f>VLOOKUP(I251&amp;J251,CETES!F:G,2,)</f>
        <v>6.4333333333333326E-3</v>
      </c>
      <c r="L251" s="12">
        <f t="shared" si="61"/>
        <v>-0.11234630296674009</v>
      </c>
      <c r="M251" s="38">
        <v>43942.550780999998</v>
      </c>
      <c r="N251">
        <f t="shared" si="54"/>
        <v>100</v>
      </c>
      <c r="O251" s="12">
        <f t="shared" si="55"/>
        <v>-0.11234630296674009</v>
      </c>
      <c r="P251" s="12">
        <f t="shared" si="56"/>
        <v>6.3750000000000195E-3</v>
      </c>
      <c r="Q251" s="17">
        <v>248</v>
      </c>
      <c r="R251" s="12">
        <f t="shared" si="63"/>
        <v>7.691859001484902E-2</v>
      </c>
      <c r="S251" s="12">
        <f t="shared" si="64"/>
        <v>-9.6307029427056046E-2</v>
      </c>
      <c r="T251" s="14">
        <f t="shared" si="65"/>
        <v>0.17322561944190507</v>
      </c>
      <c r="U251">
        <f t="shared" ref="U251:U253" si="68">IF(T251&gt;0,1,0)</f>
        <v>1</v>
      </c>
      <c r="V251">
        <f t="shared" si="66"/>
        <v>0</v>
      </c>
      <c r="W251">
        <f t="shared" si="67"/>
        <v>1</v>
      </c>
    </row>
    <row r="252" spans="1:23" x14ac:dyDescent="0.2">
      <c r="A252" s="30" t="s">
        <v>300</v>
      </c>
      <c r="B252" s="4">
        <v>98.783349999999999</v>
      </c>
      <c r="C252" s="4">
        <v>101.15</v>
      </c>
      <c r="D252" s="39">
        <f t="shared" si="62"/>
        <v>913.30989068682356</v>
      </c>
      <c r="E252">
        <f t="shared" si="57"/>
        <v>-1</v>
      </c>
      <c r="F252" s="40">
        <f t="shared" si="58"/>
        <v>2554.0336172607849</v>
      </c>
      <c r="G252">
        <f t="shared" si="59"/>
        <v>0</v>
      </c>
      <c r="H252">
        <f t="shared" si="60"/>
        <v>100</v>
      </c>
      <c r="I252" t="str">
        <f t="shared" si="53"/>
        <v>2018</v>
      </c>
      <c r="J252">
        <f t="shared" si="52"/>
        <v>11</v>
      </c>
      <c r="K252" s="13">
        <f>VLOOKUP(I252&amp;J252,CETES!F:G,2,)</f>
        <v>6.6416666666666664E-3</v>
      </c>
      <c r="L252" s="12">
        <f t="shared" si="61"/>
        <v>-5.0287693630099106E-2</v>
      </c>
      <c r="M252" s="38">
        <v>41732.78125</v>
      </c>
      <c r="N252">
        <f t="shared" si="54"/>
        <v>100</v>
      </c>
      <c r="O252" s="12">
        <f t="shared" si="55"/>
        <v>-5.0287693630099106E-2</v>
      </c>
      <c r="P252" s="12">
        <f t="shared" si="56"/>
        <v>6.433333333333513E-3</v>
      </c>
      <c r="Q252" s="17">
        <v>249</v>
      </c>
      <c r="R252" s="12">
        <f t="shared" si="63"/>
        <v>7.7543138914627274E-2</v>
      </c>
      <c r="S252" s="12">
        <f t="shared" si="64"/>
        <v>-0.11381147368836808</v>
      </c>
      <c r="T252" s="14">
        <f t="shared" si="65"/>
        <v>0.19135461260299536</v>
      </c>
      <c r="U252">
        <f t="shared" si="68"/>
        <v>1</v>
      </c>
      <c r="V252">
        <f t="shared" si="66"/>
        <v>0</v>
      </c>
      <c r="W252">
        <f t="shared" si="67"/>
        <v>1</v>
      </c>
    </row>
    <row r="253" spans="1:23" x14ac:dyDescent="0.2">
      <c r="A253" s="30" t="s">
        <v>301</v>
      </c>
      <c r="B253" s="3">
        <v>98.822329999999994</v>
      </c>
      <c r="C253" s="33">
        <v>101.3784</v>
      </c>
      <c r="D253" s="39">
        <f t="shared" si="62"/>
        <v>909.82646007418816</v>
      </c>
      <c r="E253">
        <f t="shared" si="57"/>
        <v>-1</v>
      </c>
      <c r="F253" s="40">
        <f t="shared" si="58"/>
        <v>2570.9966572020921</v>
      </c>
      <c r="G253">
        <f t="shared" si="59"/>
        <v>0</v>
      </c>
      <c r="H253">
        <f t="shared" si="60"/>
        <v>100</v>
      </c>
      <c r="I253" t="str">
        <f t="shared" si="53"/>
        <v>2018</v>
      </c>
      <c r="J253">
        <f t="shared" si="52"/>
        <v>12</v>
      </c>
      <c r="K253" s="13">
        <f>VLOOKUP(I253&amp;J253,CETES!F:G,2,)</f>
        <v>6.8083333333333329E-3</v>
      </c>
      <c r="L253" s="12">
        <f t="shared" si="61"/>
        <v>-3.8140730196360995E-3</v>
      </c>
      <c r="M253" s="38">
        <v>41573.609375</v>
      </c>
      <c r="N253">
        <f t="shared" si="54"/>
        <v>100</v>
      </c>
      <c r="O253" s="12">
        <f t="shared" si="55"/>
        <v>-3.8140730196360995E-3</v>
      </c>
      <c r="P253" s="12">
        <f t="shared" si="56"/>
        <v>6.6416666666666568E-3</v>
      </c>
      <c r="Q253" s="17">
        <v>250</v>
      </c>
      <c r="R253" s="12">
        <f t="shared" si="63"/>
        <v>7.8400166953631389E-2</v>
      </c>
      <c r="S253" s="12">
        <f t="shared" si="64"/>
        <v>-0.15765178082131048</v>
      </c>
      <c r="T253" s="14">
        <f t="shared" si="65"/>
        <v>0.23605194777494187</v>
      </c>
      <c r="U253">
        <f t="shared" si="68"/>
        <v>1</v>
      </c>
      <c r="V253">
        <f t="shared" si="66"/>
        <v>0</v>
      </c>
      <c r="W253">
        <f t="shared" si="67"/>
        <v>1</v>
      </c>
    </row>
    <row r="254" spans="1:23" ht="45" x14ac:dyDescent="0.2">
      <c r="A254" s="5"/>
      <c r="C254" s="34" t="s">
        <v>305</v>
      </c>
      <c r="D254" s="106" t="s">
        <v>303</v>
      </c>
      <c r="E254" s="106"/>
      <c r="G254" s="34" t="s">
        <v>267</v>
      </c>
      <c r="H254" s="35" t="s">
        <v>304</v>
      </c>
      <c r="I254" t="str">
        <f t="shared" si="53"/>
        <v/>
      </c>
      <c r="L254" s="12"/>
    </row>
    <row r="255" spans="1:23" x14ac:dyDescent="0.2">
      <c r="C255" s="32">
        <f>E255-$D$255</f>
        <v>3.3456045021499126E-2</v>
      </c>
      <c r="D255" s="13">
        <f>(D253/100)^(12/250)-1</f>
        <v>0.11180855387144129</v>
      </c>
      <c r="E255" s="13">
        <f>(G255/100)^(12/250)-1</f>
        <v>0.14526459889294041</v>
      </c>
      <c r="F255" s="40">
        <v>10</v>
      </c>
      <c r="G255" s="39">
        <v>1687.3490345878722</v>
      </c>
      <c r="H255" s="13">
        <v>0.9007633587786259</v>
      </c>
      <c r="I255" t="str">
        <f t="shared" si="53"/>
        <v/>
      </c>
      <c r="L255" s="12"/>
      <c r="N255" s="16"/>
      <c r="O255" s="12"/>
      <c r="P255" s="12"/>
      <c r="Q255" s="16" t="s">
        <v>266</v>
      </c>
      <c r="R255" s="12">
        <f t="shared" ref="R255:S255" si="69">_xlfn.STDEV.S(R3:R253)</f>
        <v>0.18938368828818949</v>
      </c>
      <c r="S255" s="12">
        <f t="shared" si="69"/>
        <v>0.23715810178333768</v>
      </c>
      <c r="T255" s="12"/>
      <c r="U255">
        <f>SUM(U15:U253)</f>
        <v>115</v>
      </c>
      <c r="V255">
        <f>SUM(V15:V253)</f>
        <v>11</v>
      </c>
      <c r="W255">
        <f>SUM(W15:W253)</f>
        <v>61</v>
      </c>
    </row>
    <row r="256" spans="1:23" x14ac:dyDescent="0.2">
      <c r="C256" s="32">
        <f t="shared" ref="C256:C259" si="70">E256-$D$255</f>
        <v>5.184656319736991E-2</v>
      </c>
      <c r="E256" s="13">
        <f t="shared" ref="E256:E259" si="71">(G256/100)^(12/250)-1</f>
        <v>0.1636551170688112</v>
      </c>
      <c r="F256" s="40">
        <v>20</v>
      </c>
      <c r="G256" s="39">
        <v>2351.468915790098</v>
      </c>
      <c r="H256" s="13">
        <v>0.99236641221374045</v>
      </c>
      <c r="I256" t="str">
        <f t="shared" si="53"/>
        <v/>
      </c>
      <c r="L256" s="12"/>
      <c r="U256">
        <f>COUNT(U15:U253)</f>
        <v>239</v>
      </c>
      <c r="V256">
        <f>COUNT(V15:V253)</f>
        <v>239</v>
      </c>
      <c r="W256">
        <f>COUNT(W15:W253)</f>
        <v>239</v>
      </c>
    </row>
    <row r="257" spans="3:23" x14ac:dyDescent="0.2">
      <c r="C257" s="32">
        <f t="shared" si="70"/>
        <v>5.6842547171691127E-2</v>
      </c>
      <c r="E257" s="13">
        <f t="shared" si="71"/>
        <v>0.16865110104313241</v>
      </c>
      <c r="F257" s="40">
        <v>25</v>
      </c>
      <c r="G257" s="39">
        <v>2570.9966572020921</v>
      </c>
      <c r="H257" s="13">
        <v>0.99236641221374045</v>
      </c>
      <c r="I257" t="str">
        <f t="shared" si="53"/>
        <v/>
      </c>
      <c r="L257" s="12"/>
    </row>
    <row r="258" spans="3:23" x14ac:dyDescent="0.2">
      <c r="C258" s="32">
        <f t="shared" si="70"/>
        <v>6.2405091855341821E-2</v>
      </c>
      <c r="E258" s="13">
        <f t="shared" si="71"/>
        <v>0.17421364572678311</v>
      </c>
      <c r="F258" s="40">
        <v>50</v>
      </c>
      <c r="G258" s="39">
        <v>2838.344224993748</v>
      </c>
      <c r="H258" s="13">
        <v>0.98473282442748089</v>
      </c>
      <c r="I258" t="str">
        <f t="shared" si="53"/>
        <v/>
      </c>
      <c r="L258" s="12"/>
      <c r="Q258" s="45" t="s">
        <v>309</v>
      </c>
      <c r="R258" s="14">
        <f>MAX(R15:R253)</f>
        <v>0.77839821278478705</v>
      </c>
      <c r="S258" s="14">
        <f>MAX(S15:S253)</f>
        <v>0.80062935743356323</v>
      </c>
      <c r="T258" s="14">
        <f>MAX(T15:T253)</f>
        <v>0.4894780437144497</v>
      </c>
      <c r="U258" s="12">
        <f>U255/U256</f>
        <v>0.48117154811715479</v>
      </c>
      <c r="V258" s="12">
        <f>V255/V256</f>
        <v>4.6025104602510462E-2</v>
      </c>
      <c r="W258" s="12">
        <f>W255/W256</f>
        <v>0.25523012552301255</v>
      </c>
    </row>
    <row r="259" spans="3:23" x14ac:dyDescent="0.2">
      <c r="C259" s="32">
        <f t="shared" si="70"/>
        <v>5.629176223113741E-2</v>
      </c>
      <c r="E259" s="13">
        <f t="shared" si="71"/>
        <v>0.1681003161025787</v>
      </c>
      <c r="F259" s="40">
        <v>100</v>
      </c>
      <c r="G259" s="39">
        <v>2545.8703334997094</v>
      </c>
      <c r="H259" s="13">
        <v>0.9007633587786259</v>
      </c>
      <c r="I259" t="str">
        <f t="shared" si="53"/>
        <v/>
      </c>
      <c r="L259" s="12"/>
      <c r="Q259" s="45" t="s">
        <v>310</v>
      </c>
      <c r="R259" s="14">
        <f>MIN(R15:R253)</f>
        <v>-0.19666634586141141</v>
      </c>
      <c r="S259" s="14">
        <f>MIN(S15:S253)</f>
        <v>-0.38613110297814301</v>
      </c>
      <c r="T259" s="14">
        <f>MIN(T15:T253)</f>
        <v>-0.52246743691293585</v>
      </c>
    </row>
  </sheetData>
  <mergeCells count="1">
    <mergeCell ref="D254:E254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Data</vt:lpstr>
      <vt:lpstr>Histograma</vt:lpstr>
      <vt:lpstr>Fuente</vt:lpstr>
      <vt:lpstr>IPC</vt:lpstr>
      <vt:lpstr>CETES</vt:lpstr>
      <vt:lpstr>USDMX</vt:lpstr>
      <vt:lpstr>Data (2)</vt:lpstr>
      <vt:lpstr>Gráfico1</vt:lpstr>
      <vt:lpstr>Gráfico2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admin</cp:lastModifiedBy>
  <dcterms:created xsi:type="dcterms:W3CDTF">2018-12-28T01:28:57Z</dcterms:created>
  <dcterms:modified xsi:type="dcterms:W3CDTF">2019-01-30T20:07:19Z</dcterms:modified>
</cp:coreProperties>
</file>