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2225" windowHeight="7440" activeTab="1"/>
  </bookViews>
  <sheets>
    <sheet name="RESUMEN TEPEYAC" sheetId="2" r:id="rId1"/>
    <sheet name="RESUMEN PALOMAR" sheetId="9" r:id="rId2"/>
    <sheet name="RESUMEN INGLATERRA" sheetId="12" r:id="rId3"/>
    <sheet name="DESGLOCE" sheetId="1" r:id="rId4"/>
    <sheet name="ENVIO" sheetId="5" r:id="rId5"/>
    <sheet name="Hoja2" sheetId="15" r:id="rId6"/>
    <sheet name="Hoja5" sheetId="18" r:id="rId7"/>
  </sheets>
  <definedNames>
    <definedName name="_xlnm._FilterDatabase" localSheetId="4" hidden="1">ENVIO!$B$1:$B$43</definedName>
    <definedName name="_xlnm._FilterDatabase" localSheetId="6" hidden="1">Hoja5!$B$1:$B$351</definedName>
  </definedNames>
  <calcPr calcId="145621" concurrentCalc="0"/>
</workbook>
</file>

<file path=xl/calcChain.xml><?xml version="1.0" encoding="utf-8"?>
<calcChain xmlns="http://schemas.openxmlformats.org/spreadsheetml/2006/main">
  <c r="C106" i="9" l="1"/>
  <c r="D106" i="9"/>
  <c r="E106" i="9"/>
  <c r="F106" i="9"/>
  <c r="G106" i="9"/>
  <c r="H106" i="9"/>
  <c r="I106" i="9"/>
  <c r="B106" i="9"/>
  <c r="B87" i="9"/>
  <c r="B105" i="9"/>
  <c r="B86" i="9"/>
  <c r="J105" i="9"/>
  <c r="I105" i="9"/>
  <c r="C105" i="9"/>
  <c r="D105" i="9"/>
  <c r="E105" i="9"/>
  <c r="F105" i="9"/>
  <c r="G105" i="9"/>
  <c r="H105" i="9"/>
  <c r="L112" i="2"/>
  <c r="M112" i="2"/>
  <c r="L93" i="9"/>
  <c r="M93" i="9"/>
  <c r="N92" i="9"/>
  <c r="N89" i="12"/>
  <c r="L90" i="12"/>
  <c r="M90" i="12"/>
  <c r="J99" i="12"/>
  <c r="G94" i="12"/>
  <c r="G89" i="12"/>
  <c r="F89" i="12"/>
  <c r="J102" i="9"/>
  <c r="G97" i="9"/>
  <c r="G92" i="9"/>
  <c r="F92" i="9"/>
  <c r="J121" i="2"/>
  <c r="G116" i="2"/>
  <c r="G111" i="2"/>
  <c r="F111" i="2"/>
  <c r="N111" i="2"/>
  <c r="D98" i="9"/>
  <c r="D103" i="9"/>
  <c r="B110" i="2"/>
  <c r="B112" i="2"/>
  <c r="H122" i="2"/>
  <c r="G122" i="2"/>
  <c r="F122" i="2"/>
  <c r="E122" i="2"/>
  <c r="D122" i="2"/>
  <c r="C122" i="2"/>
  <c r="B122" i="2"/>
  <c r="J120" i="2"/>
  <c r="J122" i="2"/>
  <c r="F117" i="2"/>
  <c r="E117" i="2"/>
  <c r="D117" i="2"/>
  <c r="C117" i="2"/>
  <c r="B117" i="2"/>
  <c r="G115" i="2"/>
  <c r="K112" i="2"/>
  <c r="J112" i="2"/>
  <c r="I112" i="2"/>
  <c r="H112" i="2"/>
  <c r="E112" i="2"/>
  <c r="D112" i="2"/>
  <c r="C112" i="2"/>
  <c r="G112" i="2"/>
  <c r="N110" i="2"/>
  <c r="J104" i="9"/>
  <c r="I103" i="9"/>
  <c r="H103" i="9"/>
  <c r="G103" i="9"/>
  <c r="F103" i="9"/>
  <c r="E103" i="9"/>
  <c r="C103" i="9"/>
  <c r="B103" i="9"/>
  <c r="J101" i="9"/>
  <c r="F98" i="9"/>
  <c r="E98" i="9"/>
  <c r="C98" i="9"/>
  <c r="B98" i="9"/>
  <c r="G96" i="9"/>
  <c r="K93" i="9"/>
  <c r="J93" i="9"/>
  <c r="I93" i="9"/>
  <c r="H93" i="9"/>
  <c r="E93" i="9"/>
  <c r="D93" i="9"/>
  <c r="C93" i="9"/>
  <c r="B93" i="9"/>
  <c r="G93" i="9"/>
  <c r="N91" i="9"/>
  <c r="I100" i="12"/>
  <c r="H100" i="12"/>
  <c r="G100" i="12"/>
  <c r="F100" i="12"/>
  <c r="E100" i="12"/>
  <c r="D100" i="12"/>
  <c r="C100" i="12"/>
  <c r="B100" i="12"/>
  <c r="J98" i="12"/>
  <c r="J100" i="12"/>
  <c r="F95" i="12"/>
  <c r="E95" i="12"/>
  <c r="D95" i="12"/>
  <c r="C95" i="12"/>
  <c r="B95" i="12"/>
  <c r="G93" i="12"/>
  <c r="K90" i="12"/>
  <c r="J90" i="12"/>
  <c r="I90" i="12"/>
  <c r="H90" i="12"/>
  <c r="G90" i="12"/>
  <c r="E90" i="12"/>
  <c r="D90" i="12"/>
  <c r="C90" i="12"/>
  <c r="F90" i="12"/>
  <c r="B90" i="12"/>
  <c r="F93" i="9"/>
  <c r="G95" i="12"/>
  <c r="G98" i="9"/>
  <c r="J103" i="9"/>
  <c r="F112" i="2"/>
  <c r="G117" i="2"/>
  <c r="N112" i="2"/>
  <c r="N93" i="9"/>
  <c r="N90" i="12"/>
  <c r="N88" i="12"/>
  <c r="E86" i="9"/>
  <c r="B68" i="9"/>
  <c r="C86" i="9"/>
  <c r="D86" i="9"/>
  <c r="F86" i="9"/>
  <c r="G86" i="9"/>
  <c r="H86" i="9"/>
  <c r="I86" i="9"/>
  <c r="J82" i="12"/>
  <c r="G77" i="12"/>
  <c r="G72" i="12"/>
  <c r="F72" i="12"/>
  <c r="J83" i="9"/>
  <c r="G78" i="9"/>
  <c r="G73" i="9"/>
  <c r="F73" i="9"/>
  <c r="F74" i="9"/>
  <c r="J105" i="2"/>
  <c r="G100" i="2"/>
  <c r="G95" i="2"/>
  <c r="F95" i="2"/>
  <c r="C78" i="12"/>
  <c r="C83" i="12"/>
  <c r="B71" i="12"/>
  <c r="B73" i="12"/>
  <c r="I83" i="12"/>
  <c r="H83" i="12"/>
  <c r="G83" i="12"/>
  <c r="F83" i="12"/>
  <c r="E83" i="12"/>
  <c r="D83" i="12"/>
  <c r="B83" i="12"/>
  <c r="J81" i="12"/>
  <c r="F78" i="12"/>
  <c r="E78" i="12"/>
  <c r="D78" i="12"/>
  <c r="B78" i="12"/>
  <c r="G76" i="12"/>
  <c r="K73" i="12"/>
  <c r="J73" i="12"/>
  <c r="I73" i="12"/>
  <c r="H73" i="12"/>
  <c r="E73" i="12"/>
  <c r="D73" i="12"/>
  <c r="C73" i="12"/>
  <c r="G73" i="12"/>
  <c r="G77" i="9"/>
  <c r="B72" i="9"/>
  <c r="B74" i="9"/>
  <c r="J85" i="9"/>
  <c r="I84" i="9"/>
  <c r="H84" i="9"/>
  <c r="G84" i="9"/>
  <c r="F84" i="9"/>
  <c r="E84" i="9"/>
  <c r="D84" i="9"/>
  <c r="C84" i="9"/>
  <c r="B84" i="9"/>
  <c r="J82" i="9"/>
  <c r="F79" i="9"/>
  <c r="E79" i="9"/>
  <c r="D79" i="9"/>
  <c r="C79" i="9"/>
  <c r="B79" i="9"/>
  <c r="K74" i="9"/>
  <c r="J74" i="9"/>
  <c r="I74" i="9"/>
  <c r="H74" i="9"/>
  <c r="E74" i="9"/>
  <c r="D74" i="9"/>
  <c r="C74" i="9"/>
  <c r="G74" i="9"/>
  <c r="B94" i="2"/>
  <c r="B96" i="2"/>
  <c r="H106" i="2"/>
  <c r="G106" i="2"/>
  <c r="F106" i="2"/>
  <c r="E106" i="2"/>
  <c r="D106" i="2"/>
  <c r="C106" i="2"/>
  <c r="B106" i="2"/>
  <c r="J104" i="2"/>
  <c r="F101" i="2"/>
  <c r="E101" i="2"/>
  <c r="D101" i="2"/>
  <c r="C101" i="2"/>
  <c r="B101" i="2"/>
  <c r="G99" i="2"/>
  <c r="K96" i="2"/>
  <c r="J96" i="2"/>
  <c r="I96" i="2"/>
  <c r="H96" i="2"/>
  <c r="E96" i="2"/>
  <c r="D96" i="2"/>
  <c r="C96" i="2"/>
  <c r="G96" i="2"/>
  <c r="F96" i="2"/>
  <c r="L94" i="2"/>
  <c r="L72" i="9"/>
  <c r="L71" i="12"/>
  <c r="L72" i="12"/>
  <c r="L73" i="9"/>
  <c r="L95" i="2"/>
  <c r="G78" i="12"/>
  <c r="J83" i="12"/>
  <c r="F73" i="12"/>
  <c r="L73" i="12"/>
  <c r="G79" i="9"/>
  <c r="J84" i="9"/>
  <c r="J86" i="9"/>
  <c r="L74" i="9"/>
  <c r="G101" i="2"/>
  <c r="J106" i="2"/>
  <c r="L96" i="2"/>
  <c r="J67" i="9"/>
  <c r="I66" i="9"/>
  <c r="C68" i="9"/>
  <c r="C87" i="9"/>
  <c r="D68" i="9"/>
  <c r="D87" i="9"/>
  <c r="E68" i="9"/>
  <c r="E87" i="9"/>
  <c r="F68" i="9"/>
  <c r="F87" i="9"/>
  <c r="G68" i="9"/>
  <c r="G87" i="9"/>
  <c r="H68" i="9"/>
  <c r="H87" i="9"/>
  <c r="I68" i="9"/>
  <c r="I87" i="9"/>
  <c r="J65" i="12"/>
  <c r="G60" i="12"/>
  <c r="G55" i="12"/>
  <c r="F55" i="12"/>
  <c r="F38" i="12"/>
  <c r="G38" i="12"/>
  <c r="L38" i="12"/>
  <c r="G43" i="12"/>
  <c r="J48" i="12"/>
  <c r="J65" i="9"/>
  <c r="G60" i="9"/>
  <c r="G55" i="9"/>
  <c r="G56" i="9"/>
  <c r="F55" i="9"/>
  <c r="J89" i="2"/>
  <c r="G84" i="2"/>
  <c r="G79" i="2"/>
  <c r="F79" i="2"/>
  <c r="F38" i="9"/>
  <c r="G38" i="9"/>
  <c r="G43" i="9"/>
  <c r="J48" i="9"/>
  <c r="F63" i="2"/>
  <c r="G63" i="2"/>
  <c r="L63" i="2"/>
  <c r="G68" i="2"/>
  <c r="J73" i="2"/>
  <c r="B54" i="12"/>
  <c r="B56" i="12"/>
  <c r="I66" i="12"/>
  <c r="H66" i="12"/>
  <c r="G66" i="12"/>
  <c r="F66" i="12"/>
  <c r="E66" i="12"/>
  <c r="D66" i="12"/>
  <c r="C66" i="12"/>
  <c r="B66" i="12"/>
  <c r="J64" i="12"/>
  <c r="F61" i="12"/>
  <c r="E61" i="12"/>
  <c r="D61" i="12"/>
  <c r="C61" i="12"/>
  <c r="B61" i="12"/>
  <c r="G59" i="12"/>
  <c r="G61" i="12"/>
  <c r="K56" i="12"/>
  <c r="J56" i="12"/>
  <c r="I56" i="12"/>
  <c r="H56" i="12"/>
  <c r="E56" i="12"/>
  <c r="D56" i="12"/>
  <c r="C56" i="12"/>
  <c r="G56" i="12"/>
  <c r="J88" i="2"/>
  <c r="B78" i="2"/>
  <c r="H90" i="2"/>
  <c r="G90" i="2"/>
  <c r="F90" i="2"/>
  <c r="E90" i="2"/>
  <c r="D90" i="2"/>
  <c r="C90" i="2"/>
  <c r="B90" i="2"/>
  <c r="F85" i="2"/>
  <c r="E85" i="2"/>
  <c r="D85" i="2"/>
  <c r="C85" i="2"/>
  <c r="B85" i="2"/>
  <c r="G83" i="2"/>
  <c r="K80" i="2"/>
  <c r="J80" i="2"/>
  <c r="I80" i="2"/>
  <c r="H80" i="2"/>
  <c r="E80" i="2"/>
  <c r="D80" i="2"/>
  <c r="C80" i="2"/>
  <c r="B80" i="2"/>
  <c r="G80" i="2"/>
  <c r="L78" i="2"/>
  <c r="E61" i="9"/>
  <c r="J64" i="9"/>
  <c r="B54" i="9"/>
  <c r="B56" i="9"/>
  <c r="H66" i="9"/>
  <c r="G66" i="9"/>
  <c r="F66" i="9"/>
  <c r="E66" i="9"/>
  <c r="D66" i="9"/>
  <c r="C66" i="9"/>
  <c r="B66" i="9"/>
  <c r="F61" i="9"/>
  <c r="D61" i="9"/>
  <c r="C61" i="9"/>
  <c r="B61" i="9"/>
  <c r="G59" i="9"/>
  <c r="K56" i="9"/>
  <c r="J56" i="9"/>
  <c r="I56" i="9"/>
  <c r="H56" i="9"/>
  <c r="F56" i="9"/>
  <c r="E56" i="9"/>
  <c r="D56" i="9"/>
  <c r="C56" i="9"/>
  <c r="L79" i="2"/>
  <c r="L38" i="9"/>
  <c r="L55" i="12"/>
  <c r="L55" i="9"/>
  <c r="J87" i="9"/>
  <c r="L54" i="9"/>
  <c r="J68" i="9"/>
  <c r="J106" i="9"/>
  <c r="L80" i="2"/>
  <c r="F80" i="2"/>
  <c r="J90" i="2"/>
  <c r="J66" i="12"/>
  <c r="L54" i="12"/>
  <c r="F56" i="12"/>
  <c r="L56" i="12"/>
  <c r="G85" i="2"/>
  <c r="G61" i="9"/>
  <c r="J66" i="9"/>
  <c r="I49" i="12"/>
  <c r="J47" i="12"/>
  <c r="B37" i="12"/>
  <c r="H49" i="12"/>
  <c r="G49" i="12"/>
  <c r="F49" i="12"/>
  <c r="E49" i="12"/>
  <c r="D49" i="12"/>
  <c r="C49" i="12"/>
  <c r="B49" i="12"/>
  <c r="F44" i="12"/>
  <c r="E44" i="12"/>
  <c r="D44" i="12"/>
  <c r="C44" i="12"/>
  <c r="B44" i="12"/>
  <c r="G42" i="12"/>
  <c r="K39" i="12"/>
  <c r="J39" i="12"/>
  <c r="I39" i="12"/>
  <c r="H39" i="12"/>
  <c r="E39" i="12"/>
  <c r="D39" i="12"/>
  <c r="C39" i="12"/>
  <c r="B39" i="12"/>
  <c r="G39" i="12"/>
  <c r="L37" i="12"/>
  <c r="B37" i="9"/>
  <c r="H49" i="9"/>
  <c r="G49" i="9"/>
  <c r="F49" i="9"/>
  <c r="E49" i="9"/>
  <c r="D49" i="9"/>
  <c r="C49" i="9"/>
  <c r="B49" i="9"/>
  <c r="J47" i="9"/>
  <c r="F44" i="9"/>
  <c r="E44" i="9"/>
  <c r="D44" i="9"/>
  <c r="C44" i="9"/>
  <c r="B44" i="9"/>
  <c r="G42" i="9"/>
  <c r="K39" i="9"/>
  <c r="J39" i="9"/>
  <c r="I39" i="9"/>
  <c r="H39" i="9"/>
  <c r="E39" i="9"/>
  <c r="D39" i="9"/>
  <c r="C39" i="9"/>
  <c r="G39" i="9"/>
  <c r="F39" i="9"/>
  <c r="B39" i="9"/>
  <c r="B62" i="2"/>
  <c r="B64" i="2"/>
  <c r="K64" i="2"/>
  <c r="H74" i="2"/>
  <c r="G74" i="2"/>
  <c r="F74" i="2"/>
  <c r="E74" i="2"/>
  <c r="D74" i="2"/>
  <c r="C74" i="2"/>
  <c r="B74" i="2"/>
  <c r="J72" i="2"/>
  <c r="J74" i="2"/>
  <c r="F69" i="2"/>
  <c r="E69" i="2"/>
  <c r="D69" i="2"/>
  <c r="C69" i="2"/>
  <c r="B69" i="2"/>
  <c r="G67" i="2"/>
  <c r="J64" i="2"/>
  <c r="I64" i="2"/>
  <c r="H64" i="2"/>
  <c r="G64" i="2"/>
  <c r="E64" i="2"/>
  <c r="D64" i="2"/>
  <c r="C64" i="2"/>
  <c r="F64" i="2"/>
  <c r="L56" i="9"/>
  <c r="L62" i="2"/>
  <c r="J49" i="9"/>
  <c r="J49" i="12"/>
  <c r="G44" i="12"/>
  <c r="F39" i="12"/>
  <c r="L39" i="12"/>
  <c r="G44" i="9"/>
  <c r="L37" i="9"/>
  <c r="L64" i="2"/>
  <c r="G69" i="2"/>
  <c r="G21" i="12"/>
  <c r="F21" i="12"/>
  <c r="F22" i="12"/>
  <c r="I30" i="12"/>
  <c r="L21" i="12"/>
  <c r="L20" i="12"/>
  <c r="K22" i="12"/>
  <c r="J22" i="12"/>
  <c r="I22" i="12"/>
  <c r="H22" i="12"/>
  <c r="G22" i="12"/>
  <c r="E22" i="12"/>
  <c r="D22" i="12"/>
  <c r="C22" i="12"/>
  <c r="B22" i="12"/>
  <c r="L22" i="12"/>
  <c r="H32" i="12"/>
  <c r="G32" i="12"/>
  <c r="F32" i="12"/>
  <c r="E32" i="12"/>
  <c r="D32" i="12"/>
  <c r="C32" i="12"/>
  <c r="B32" i="12"/>
  <c r="I31" i="12"/>
  <c r="I32" i="12"/>
  <c r="F27" i="12"/>
  <c r="E27" i="12"/>
  <c r="D27" i="12"/>
  <c r="C27" i="12"/>
  <c r="B27" i="12"/>
  <c r="G26" i="12"/>
  <c r="G25" i="12"/>
  <c r="H32" i="9"/>
  <c r="G32" i="9"/>
  <c r="F32" i="9"/>
  <c r="E32" i="9"/>
  <c r="D32" i="9"/>
  <c r="C32" i="9"/>
  <c r="B32" i="9"/>
  <c r="F27" i="9"/>
  <c r="E27" i="9"/>
  <c r="D27" i="9"/>
  <c r="C27" i="9"/>
  <c r="B27" i="9"/>
  <c r="K22" i="9"/>
  <c r="J22" i="9"/>
  <c r="I22" i="9"/>
  <c r="H22" i="9"/>
  <c r="E22" i="9"/>
  <c r="D22" i="9"/>
  <c r="C22" i="9"/>
  <c r="G21" i="9"/>
  <c r="G22" i="9"/>
  <c r="F21" i="9"/>
  <c r="F22" i="9"/>
  <c r="I31" i="9"/>
  <c r="I30" i="9"/>
  <c r="G26" i="9"/>
  <c r="G25" i="9"/>
  <c r="B20" i="9"/>
  <c r="B22" i="9"/>
  <c r="H58" i="2"/>
  <c r="G58" i="2"/>
  <c r="F58" i="2"/>
  <c r="E58" i="2"/>
  <c r="D58" i="2"/>
  <c r="C58" i="2"/>
  <c r="B58" i="2"/>
  <c r="F53" i="2"/>
  <c r="E53" i="2"/>
  <c r="D53" i="2"/>
  <c r="C53" i="2"/>
  <c r="B53" i="2"/>
  <c r="K48" i="2"/>
  <c r="J48" i="2"/>
  <c r="I48" i="2"/>
  <c r="H48" i="2"/>
  <c r="E48" i="2"/>
  <c r="D48" i="2"/>
  <c r="C48" i="2"/>
  <c r="G47" i="2"/>
  <c r="G48" i="2"/>
  <c r="F47" i="2"/>
  <c r="F48" i="2"/>
  <c r="G52" i="2"/>
  <c r="G51" i="2"/>
  <c r="I57" i="2"/>
  <c r="I56" i="2"/>
  <c r="B46" i="2"/>
  <c r="B48" i="2"/>
  <c r="L48" i="2"/>
  <c r="H19" i="15"/>
  <c r="G19" i="15"/>
  <c r="F19" i="15"/>
  <c r="I19" i="15"/>
  <c r="J19" i="15"/>
  <c r="H18" i="15"/>
  <c r="G18" i="15"/>
  <c r="I18" i="15"/>
  <c r="J18" i="15"/>
  <c r="F18" i="15"/>
  <c r="H17" i="15"/>
  <c r="G17" i="15"/>
  <c r="F17" i="15"/>
  <c r="I17" i="15"/>
  <c r="J17" i="15"/>
  <c r="H16" i="15"/>
  <c r="G16" i="15"/>
  <c r="I16" i="15"/>
  <c r="J16" i="15"/>
  <c r="F16" i="15"/>
  <c r="H15" i="15"/>
  <c r="G15" i="15"/>
  <c r="F15" i="15"/>
  <c r="I15" i="15"/>
  <c r="J15" i="15"/>
  <c r="H14" i="15"/>
  <c r="G14" i="15"/>
  <c r="I14" i="15"/>
  <c r="J14" i="15"/>
  <c r="F14" i="15"/>
  <c r="H13" i="15"/>
  <c r="G13" i="15"/>
  <c r="F13" i="15"/>
  <c r="I13" i="15"/>
  <c r="J13" i="15"/>
  <c r="H12" i="15"/>
  <c r="G12" i="15"/>
  <c r="I12" i="15"/>
  <c r="J12" i="15"/>
  <c r="F12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H5" i="15"/>
  <c r="G5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  <c r="K2" i="15"/>
  <c r="J2" i="15"/>
  <c r="H2" i="15"/>
  <c r="E2" i="15"/>
  <c r="D2" i="15"/>
  <c r="C2" i="15"/>
  <c r="B2" i="15"/>
  <c r="K1" i="15"/>
  <c r="J1" i="15"/>
  <c r="I1" i="15"/>
  <c r="H1" i="15"/>
  <c r="G1" i="15"/>
  <c r="F1" i="15"/>
  <c r="E1" i="15"/>
  <c r="D1" i="15"/>
  <c r="C1" i="15"/>
  <c r="I58" i="2"/>
  <c r="G53" i="2"/>
  <c r="L47" i="2"/>
  <c r="L46" i="2"/>
  <c r="L21" i="9"/>
  <c r="G27" i="9"/>
  <c r="L20" i="9"/>
  <c r="L22" i="9"/>
  <c r="L39" i="9"/>
  <c r="G27" i="12"/>
  <c r="I32" i="9"/>
  <c r="G4" i="12"/>
  <c r="F4" i="12"/>
  <c r="G4" i="9"/>
  <c r="F4" i="9"/>
  <c r="G31" i="2"/>
  <c r="F31" i="2"/>
  <c r="N4" i="9"/>
  <c r="L4" i="12"/>
  <c r="L31" i="2"/>
  <c r="G2" i="15"/>
  <c r="F2" i="15"/>
  <c r="L4" i="9"/>
  <c r="I13" i="12"/>
  <c r="C5" i="12"/>
  <c r="D5" i="12"/>
  <c r="E5" i="12"/>
  <c r="F5" i="12"/>
  <c r="G5" i="12"/>
  <c r="H5" i="12"/>
  <c r="I5" i="12"/>
  <c r="J5" i="12"/>
  <c r="K5" i="12"/>
  <c r="B15" i="12"/>
  <c r="B5" i="2"/>
  <c r="C10" i="12"/>
  <c r="D10" i="12"/>
  <c r="E10" i="12"/>
  <c r="F10" i="12"/>
  <c r="C15" i="12"/>
  <c r="D15" i="12"/>
  <c r="E15" i="12"/>
  <c r="F15" i="12"/>
  <c r="G15" i="12"/>
  <c r="H15" i="12"/>
  <c r="B10" i="12"/>
  <c r="I14" i="12"/>
  <c r="I15" i="12"/>
  <c r="G9" i="12"/>
  <c r="G8" i="12"/>
  <c r="B3" i="12"/>
  <c r="L3" i="12"/>
  <c r="L2" i="15"/>
  <c r="G10" i="12"/>
  <c r="B5" i="12"/>
  <c r="L5" i="12"/>
  <c r="B30" i="2"/>
  <c r="L30" i="2"/>
  <c r="B32" i="2"/>
  <c r="C15" i="9"/>
  <c r="D15" i="9"/>
  <c r="E15" i="9"/>
  <c r="F15" i="9"/>
  <c r="G15" i="9"/>
  <c r="H15" i="9"/>
  <c r="B15" i="9"/>
  <c r="I14" i="9"/>
  <c r="I13" i="9"/>
  <c r="C10" i="9"/>
  <c r="D10" i="9"/>
  <c r="E10" i="9"/>
  <c r="F10" i="9"/>
  <c r="B10" i="9"/>
  <c r="G9" i="9"/>
  <c r="G8" i="9"/>
  <c r="C5" i="9"/>
  <c r="D5" i="9"/>
  <c r="E5" i="9"/>
  <c r="F5" i="9"/>
  <c r="G5" i="9"/>
  <c r="H5" i="9"/>
  <c r="I5" i="9"/>
  <c r="J5" i="9"/>
  <c r="K5" i="9"/>
  <c r="B3" i="9"/>
  <c r="I32" i="2"/>
  <c r="C42" i="2"/>
  <c r="D42" i="2"/>
  <c r="E42" i="2"/>
  <c r="F42" i="2"/>
  <c r="G42" i="2"/>
  <c r="H42" i="2"/>
  <c r="B42" i="2"/>
  <c r="L3" i="9"/>
  <c r="L1" i="15"/>
  <c r="B1" i="15"/>
  <c r="B5" i="9"/>
  <c r="I15" i="9"/>
  <c r="G10" i="9"/>
  <c r="I41" i="2"/>
  <c r="I42" i="2"/>
  <c r="I40" i="2"/>
  <c r="I5" i="15"/>
  <c r="C37" i="2"/>
  <c r="D37" i="2"/>
  <c r="E37" i="2"/>
  <c r="F37" i="2"/>
  <c r="B37" i="2"/>
  <c r="G36" i="2"/>
  <c r="G4" i="15"/>
  <c r="G35" i="2"/>
  <c r="G3" i="15"/>
  <c r="C32" i="2"/>
  <c r="D32" i="2"/>
  <c r="E32" i="2"/>
  <c r="F32" i="2"/>
  <c r="G32" i="2"/>
  <c r="H32" i="2"/>
  <c r="J32" i="2"/>
  <c r="I7" i="15"/>
  <c r="I6" i="15"/>
  <c r="G37" i="2"/>
  <c r="C26" i="2"/>
  <c r="D26" i="2"/>
  <c r="E26" i="2"/>
  <c r="F26" i="2"/>
  <c r="G26" i="2"/>
  <c r="H26" i="2"/>
  <c r="B26" i="2"/>
  <c r="I25" i="2"/>
  <c r="I24" i="2"/>
  <c r="C21" i="2"/>
  <c r="D21" i="2"/>
  <c r="E21" i="2"/>
  <c r="F21" i="2"/>
  <c r="B21" i="2"/>
  <c r="G20" i="2"/>
  <c r="G19" i="2"/>
  <c r="C16" i="2"/>
  <c r="D16" i="2"/>
  <c r="E16" i="2"/>
  <c r="F16" i="2"/>
  <c r="G16" i="2"/>
  <c r="H16" i="2"/>
  <c r="I16" i="2"/>
  <c r="J16" i="2"/>
  <c r="B16" i="2"/>
  <c r="G21" i="2"/>
  <c r="I26" i="2"/>
  <c r="C10" i="2"/>
  <c r="D10" i="2"/>
  <c r="B10" i="2"/>
  <c r="C5" i="2"/>
  <c r="D5" i="2"/>
  <c r="E5" i="2"/>
  <c r="F5" i="2"/>
  <c r="G5" i="2"/>
  <c r="H5" i="2"/>
  <c r="I5" i="2"/>
  <c r="J5" i="2"/>
  <c r="L22" i="5"/>
  <c r="AK27" i="1"/>
  <c r="J7" i="5"/>
  <c r="G9" i="5"/>
  <c r="AH14" i="1"/>
  <c r="AE18" i="1"/>
  <c r="D9" i="5"/>
  <c r="A43" i="5"/>
</calcChain>
</file>

<file path=xl/sharedStrings.xml><?xml version="1.0" encoding="utf-8"?>
<sst xmlns="http://schemas.openxmlformats.org/spreadsheetml/2006/main" count="1331" uniqueCount="265">
  <si>
    <t>ENCHILADA PIERNA</t>
  </si>
  <si>
    <t>FLAUTA PIERNA</t>
  </si>
  <si>
    <t>POZOLE CH PIERNA</t>
  </si>
  <si>
    <t>POZOLE GDE PIERNA</t>
  </si>
  <si>
    <t>POZOLE MD PIERNA</t>
  </si>
  <si>
    <t>SOPE PIERNA</t>
  </si>
  <si>
    <t>TOSTADA PIERNA</t>
  </si>
  <si>
    <t>BLANDITO 1/2 PIERNA 1/2 BUCHE</t>
  </si>
  <si>
    <t>BLANDITO 1/2 PIERNA 1/2 LENGUA</t>
  </si>
  <si>
    <t>BLANDITO 1/2 PIERNA 1/2 PANCITA</t>
  </si>
  <si>
    <t>BLANDITO PIERNA</t>
  </si>
  <si>
    <t>DORADO FRIJOL 1/2 PIERNA 1/2 BUCHE</t>
  </si>
  <si>
    <t>DORADO FRIJOL 1/2 PIERNA 1/2 LENGUA</t>
  </si>
  <si>
    <t>DORADO FRIJOL PIERNA</t>
  </si>
  <si>
    <t>DORADO PAPA 1/2 PIERNA 1/2 BUCHE</t>
  </si>
  <si>
    <t>DORADO PAPA 1/2 PIERNA 1/2 LENGUA</t>
  </si>
  <si>
    <t>DORADO PAPA PIERNA</t>
  </si>
  <si>
    <t>DORADO REQUESON 1/2 PIERNA 1/2 BUCHE</t>
  </si>
  <si>
    <t>DORADO REQUESON 1/2 PIERNA 1/2 LENGUA</t>
  </si>
  <si>
    <t>DORADO REQUESON PIERNA</t>
  </si>
  <si>
    <t>PITUFO 1/2 PIERNA 1/2 BUCHE</t>
  </si>
  <si>
    <t>PITUFO 1/2 PIERNA 1/2 PANCITA</t>
  </si>
  <si>
    <t>PITUFO PIERNA</t>
  </si>
  <si>
    <t>TORTA 1/2 PIERNA 1/2 BUCHE</t>
  </si>
  <si>
    <t>TORTA 1/2 PIERNA 1/2 LENGUA</t>
  </si>
  <si>
    <t>TORTA 1/2 PIERNA 1/2 PANCITA</t>
  </si>
  <si>
    <t>TORTA PIERNA</t>
  </si>
  <si>
    <t>BLANDITO 1/2 BUCHE 1/2 LENGUA</t>
  </si>
  <si>
    <t>BLANDITO BUCHE</t>
  </si>
  <si>
    <t>DORADO FRIJOL 1/2 BUCHE 1/2 LENGUA</t>
  </si>
  <si>
    <t>DORADO FRIJOL BUCHE</t>
  </si>
  <si>
    <t>DORADO PAPA BUCHE</t>
  </si>
  <si>
    <t>DORADO REQUESON 1/2 BUCHE 1/2 PANCITA</t>
  </si>
  <si>
    <t>DORADO REQUESON BUCHE</t>
  </si>
  <si>
    <t>PITUFO 1/2 BUCHE 1/2 PANCITA</t>
  </si>
  <si>
    <t>PITUFO BUCHE</t>
  </si>
  <si>
    <t>TORTA 1/2 BUCHE 1/2 LENGUA</t>
  </si>
  <si>
    <t>TORTA 1/2 BUCHE 1/2 PANCITA</t>
  </si>
  <si>
    <t>TORTA BUCHE</t>
  </si>
  <si>
    <t>BLANDITO PANCITA</t>
  </si>
  <si>
    <t>DORADO FRIJOL PANCITA</t>
  </si>
  <si>
    <t>DORADO PAPA 1/2 LENGUA 1/2 PANCITA</t>
  </si>
  <si>
    <t>DORADO PAPA PANCITA</t>
  </si>
  <si>
    <t>DORADO REQUESON PANCITA</t>
  </si>
  <si>
    <t>PITUFO PANCITA</t>
  </si>
  <si>
    <t>SUSHIPITUFO PANCITA</t>
  </si>
  <si>
    <t>TORTA 1/2 LENGUA 1/2 PANCITA</t>
  </si>
  <si>
    <t>TORTA PANCITA</t>
  </si>
  <si>
    <t>BLANDITO LENGUA</t>
  </si>
  <si>
    <t>DORADO FRIJOL LENGUA</t>
  </si>
  <si>
    <t>DORADO PAPA LENGUA</t>
  </si>
  <si>
    <t>DORADO REQUESON LENGUA</t>
  </si>
  <si>
    <t>PITUFO LENGUA</t>
  </si>
  <si>
    <t>TORTA LENGUA</t>
  </si>
  <si>
    <t>CHORIPAN GDE 1/2 ARRACHERA 1/2 CHORIZO</t>
  </si>
  <si>
    <t>CHORIPAN PITUFO 1/2 ARRACHERA 1/2 CHORIZO</t>
  </si>
  <si>
    <t>GRINGA ARRACHERA</t>
  </si>
  <si>
    <t>PAPA 1/2 ARRACHERA 1/2 CAMARON</t>
  </si>
  <si>
    <t>PAPA 1/2 ARRACHERA 1/2 CHORIZO</t>
  </si>
  <si>
    <t>PAPA ARRACHERA</t>
  </si>
  <si>
    <t>TACO ARRACHERA</t>
  </si>
  <si>
    <t>VAMPIRO ARRACHERA</t>
  </si>
  <si>
    <t>DORADITA ARRACHERA</t>
  </si>
  <si>
    <t>CHORIPAN GDE ASADA</t>
  </si>
  <si>
    <t>CHORIPAN PITUFO 1/2 ASADA 1/2 CHORIZO</t>
  </si>
  <si>
    <t>CHORIPAN PITUFO ASADA</t>
  </si>
  <si>
    <t>GRINGA 1/2 ASADA 1/2 CHORIZO</t>
  </si>
  <si>
    <t>GRINGA ASADA</t>
  </si>
  <si>
    <t>PAPA 1/2 ASADA 1/2 CHORIZO</t>
  </si>
  <si>
    <t>PAPA ASADA</t>
  </si>
  <si>
    <t>TACO 1/2 ASADA 1/2 CHORIZO</t>
  </si>
  <si>
    <t>TACO ASADA</t>
  </si>
  <si>
    <t>VAMPIRO 1/2 ASADA 1/2 CHORIZO</t>
  </si>
  <si>
    <t>VAMPIRO ASADA</t>
  </si>
  <si>
    <t>CHORIPAN PITUFO CHORIZO</t>
  </si>
  <si>
    <t>GRINGA CHORIZO</t>
  </si>
  <si>
    <t>TACO CHORIZO</t>
  </si>
  <si>
    <t>pierna</t>
  </si>
  <si>
    <t>buche</t>
  </si>
  <si>
    <t>pancita</t>
  </si>
  <si>
    <t>lengua</t>
  </si>
  <si>
    <t>arrachera</t>
  </si>
  <si>
    <t>asada</t>
  </si>
  <si>
    <t>chorizo</t>
  </si>
  <si>
    <t>cantidad</t>
  </si>
  <si>
    <t>descripcion</t>
  </si>
  <si>
    <t>descripcioninsumodestino</t>
  </si>
  <si>
    <t>AGUA DE GUAYABA</t>
  </si>
  <si>
    <t>AGUA DE JAMAICA</t>
  </si>
  <si>
    <t>AGUA DE LIMON</t>
  </si>
  <si>
    <t>AGUACATE</t>
  </si>
  <si>
    <t>ARRACHERA</t>
  </si>
  <si>
    <t>BOLILLO 1P</t>
  </si>
  <si>
    <t>BOLILLO</t>
  </si>
  <si>
    <t>BOLILLO MINI 1P</t>
  </si>
  <si>
    <t>BOLILLO MINI</t>
  </si>
  <si>
    <t>BUCHE</t>
  </si>
  <si>
    <t>CAMARON 26-30 1K</t>
  </si>
  <si>
    <t>CAMARON 26-30</t>
  </si>
  <si>
    <t>DIEZMILLO</t>
  </si>
  <si>
    <t>DULCE</t>
  </si>
  <si>
    <t>LENGUA</t>
  </si>
  <si>
    <t>MAIZ POZOLERO</t>
  </si>
  <si>
    <t>MANTEQUILLA</t>
  </si>
  <si>
    <t>PANCITA</t>
  </si>
  <si>
    <t>PIERNA</t>
  </si>
  <si>
    <t>QUESO COTIJA</t>
  </si>
  <si>
    <t>QUESO GRANULADO (QUESADILLA)</t>
  </si>
  <si>
    <t>TACO DORADO PAPA 1P</t>
  </si>
  <si>
    <t>TACO DORADO PAPA</t>
  </si>
  <si>
    <t>TACO DORADO REQUESON 1P</t>
  </si>
  <si>
    <t>TACO DORADO REQUESON</t>
  </si>
  <si>
    <t>TACO DORADOR FRIJOL 1P</t>
  </si>
  <si>
    <t>TACO DORADOR FRIJOL</t>
  </si>
  <si>
    <t>TOALLA INTERDOBLADA</t>
  </si>
  <si>
    <t>TORTILLA DE HARINA</t>
  </si>
  <si>
    <t>TORTILLA DE HARINA CH</t>
  </si>
  <si>
    <t>TORTILLA MAIZ A MANO</t>
  </si>
  <si>
    <t>TOSTADA</t>
  </si>
  <si>
    <t>AGUA DE HORCHATA</t>
  </si>
  <si>
    <t>CABEZA</t>
  </si>
  <si>
    <t>CEBOLLA BLANCA</t>
  </si>
  <si>
    <t>FIBRA METAL</t>
  </si>
  <si>
    <t>LIMON</t>
  </si>
  <si>
    <t>PANELA</t>
  </si>
  <si>
    <t>PIERNA POZOLE</t>
  </si>
  <si>
    <t>SAL DE GRANO</t>
  </si>
  <si>
    <t>TORTILLA DE MAIZ</t>
  </si>
  <si>
    <t>VASO PLASTICO #16</t>
  </si>
  <si>
    <t>VASO TERMICO LITRO</t>
  </si>
  <si>
    <t>AGUA DE CEBADA</t>
  </si>
  <si>
    <t>AGUA DE COCO</t>
  </si>
  <si>
    <t>AGUA DE TAMARINDO</t>
  </si>
  <si>
    <t>BOLSA 70-30-120 JUMBO</t>
  </si>
  <si>
    <t>CHAROLA 855</t>
  </si>
  <si>
    <t>CHORIZO</t>
  </si>
  <si>
    <t>CLAMATO</t>
  </si>
  <si>
    <t>CREMA</t>
  </si>
  <si>
    <t>JERICALLA</t>
  </si>
  <si>
    <t>PAPEL HIGIENICO JUNIOR</t>
  </si>
  <si>
    <t>PORTOBELLO</t>
  </si>
  <si>
    <t>QUESO PHILADELPHIA</t>
  </si>
  <si>
    <t>SERVILLETA BARRA MESA</t>
  </si>
  <si>
    <t>TE DE JAZMIN</t>
  </si>
  <si>
    <t>DESENGRASANTE</t>
  </si>
  <si>
    <t>FABULOSO</t>
  </si>
  <si>
    <t>NARANJA</t>
  </si>
  <si>
    <t>TORTILLA P/ENCHILADA</t>
  </si>
  <si>
    <t>TORTILLA P/FLAUTA</t>
  </si>
  <si>
    <t>CHILE SERRANO</t>
  </si>
  <si>
    <t>JITOMATE SALADETH</t>
  </si>
  <si>
    <t>REQUESON</t>
  </si>
  <si>
    <t>AGUA MINERAL BOTELLA</t>
  </si>
  <si>
    <t>BOING FRESA</t>
  </si>
  <si>
    <t>BOING GUAYABA</t>
  </si>
  <si>
    <t>BOING MANGO</t>
  </si>
  <si>
    <t>COCA COLA BOTELLA</t>
  </si>
  <si>
    <t>COCA COLA LATA</t>
  </si>
  <si>
    <t>COCA COLA SIN AZUCAR</t>
  </si>
  <si>
    <t>COCA LIGHT BOTELLA</t>
  </si>
  <si>
    <t>CORONA</t>
  </si>
  <si>
    <t>MODELO ESPECIAL</t>
  </si>
  <si>
    <t>NEGRA MODELO</t>
  </si>
  <si>
    <t>PACIFICO</t>
  </si>
  <si>
    <t>VICTORIA</t>
  </si>
  <si>
    <t>ENVIO</t>
  </si>
  <si>
    <t>VENTA</t>
  </si>
  <si>
    <t>bolillo</t>
  </si>
  <si>
    <t>venta</t>
  </si>
  <si>
    <t>envio</t>
  </si>
  <si>
    <t>SUSHITORTA CAMARON</t>
  </si>
  <si>
    <t>SUSHITORTA MARLIN</t>
  </si>
  <si>
    <t>TORTA CAMARON</t>
  </si>
  <si>
    <t>TORTA MARLIN</t>
  </si>
  <si>
    <t>TORTA PANELA</t>
  </si>
  <si>
    <t>TORTA PORTOBELLO</t>
  </si>
  <si>
    <t>TORTA SURTIDO</t>
  </si>
  <si>
    <t>PITUFO CAMARON</t>
  </si>
  <si>
    <t>PITUFO MARLIN</t>
  </si>
  <si>
    <t>PITUFO PANELA</t>
  </si>
  <si>
    <t>PITUFO SURTIDO</t>
  </si>
  <si>
    <t>SUSHIPITUFO CAMARON</t>
  </si>
  <si>
    <t>bolillo mini</t>
  </si>
  <si>
    <t>marlin</t>
  </si>
  <si>
    <t>camaron</t>
  </si>
  <si>
    <t>semana del 17 al 24 de mayo</t>
  </si>
  <si>
    <t>DORADO ESPECIAL CAMARON</t>
  </si>
  <si>
    <t>DORADO ESPECIAL MARLIN</t>
  </si>
  <si>
    <t>DORADO FRIJOL SENCILLO</t>
  </si>
  <si>
    <t>DORADO PAPA SENCILLO</t>
  </si>
  <si>
    <t>DORADO REQUESON SENCILLO</t>
  </si>
  <si>
    <t>tacos</t>
  </si>
  <si>
    <t>requeson</t>
  </si>
  <si>
    <t>papa</t>
  </si>
  <si>
    <t>frijol</t>
  </si>
  <si>
    <t>total taco</t>
  </si>
  <si>
    <t>DIFERENCIA</t>
  </si>
  <si>
    <t>semana del 24 al 30 de mayo</t>
  </si>
  <si>
    <t>total agua</t>
  </si>
  <si>
    <t>semana del 31 al 06 de junio</t>
  </si>
  <si>
    <t>CORONA LIGHT</t>
  </si>
  <si>
    <t>FRESCA BOTELLA</t>
  </si>
  <si>
    <t>SPRITE LATA</t>
  </si>
  <si>
    <t>SPRITE ZERO LATA</t>
  </si>
  <si>
    <t>CEBADA</t>
  </si>
  <si>
    <t>COCO</t>
  </si>
  <si>
    <t>GUAYABA</t>
  </si>
  <si>
    <t>HORCHATA</t>
  </si>
  <si>
    <t>JAMAICA</t>
  </si>
  <si>
    <t>TAMARINDO</t>
  </si>
  <si>
    <t>AGUA NATURAL</t>
  </si>
  <si>
    <t>FLAN</t>
  </si>
  <si>
    <t>pierna pozole</t>
  </si>
  <si>
    <t>inventario</t>
  </si>
  <si>
    <t>CLORO</t>
  </si>
  <si>
    <t>CONSOME POLLO</t>
  </si>
  <si>
    <t>SOPE</t>
  </si>
  <si>
    <t>ROLLO AUTOCOPIENTE 76*70 2H</t>
  </si>
  <si>
    <t>SHAMPOO P/MANOS</t>
  </si>
  <si>
    <t>TORTILLA P/TACO</t>
  </si>
  <si>
    <t>AJO</t>
  </si>
  <si>
    <t>CALABACITA</t>
  </si>
  <si>
    <t>ZANAHORIA</t>
  </si>
  <si>
    <t>BOLSA ROLLO 15-25</t>
  </si>
  <si>
    <t>SALSA INGLESA</t>
  </si>
  <si>
    <t>ROLLO BOND 76*70</t>
  </si>
  <si>
    <t>LECHE ENTERA</t>
  </si>
  <si>
    <t>MANZANA LIFT BOTELLA</t>
  </si>
  <si>
    <t>SPRITE BOTELLA</t>
  </si>
  <si>
    <t>POPOTE LARGO (200 PZAS)</t>
  </si>
  <si>
    <t>venta de la semana</t>
  </si>
  <si>
    <t>grupo</t>
  </si>
  <si>
    <t>ventatotal</t>
  </si>
  <si>
    <t>BEBIDAS</t>
  </si>
  <si>
    <t>DE LA PARRILLA</t>
  </si>
  <si>
    <t>INGREDIENTES</t>
  </si>
  <si>
    <t>LO LIGERO</t>
  </si>
  <si>
    <t>LOS ANTOJITOS</t>
  </si>
  <si>
    <t>LOS TACOS</t>
  </si>
  <si>
    <t>POSTRES</t>
  </si>
  <si>
    <t>TORTAS Y PITUFOS</t>
  </si>
  <si>
    <t>TOTAL:</t>
  </si>
  <si>
    <t>tepeyac</t>
  </si>
  <si>
    <t>diferencia</t>
  </si>
  <si>
    <t>diferencia porcentual</t>
  </si>
  <si>
    <t>CORONA LIGHT LATA</t>
  </si>
  <si>
    <t>BOLSA CAMISETA JUMBO</t>
  </si>
  <si>
    <t>BOLSA ROLLO 25-35</t>
  </si>
  <si>
    <t>SOBRES</t>
  </si>
  <si>
    <t>COCA LIGHT LATA</t>
  </si>
  <si>
    <t>PAPEL ALUMINIO</t>
  </si>
  <si>
    <t>COMANDA</t>
  </si>
  <si>
    <t>MAYONESA</t>
  </si>
  <si>
    <t>SALSA MAGGI</t>
  </si>
  <si>
    <t>POPOTE CORTO (200 PZAS)</t>
  </si>
  <si>
    <t>LECHE DESLACTOSADA LIGHT</t>
  </si>
  <si>
    <t>semana del 14 al 20 de junio</t>
  </si>
  <si>
    <t>semana del 6 al 13 de junio</t>
  </si>
  <si>
    <t>semana del 06 al 13 de junio</t>
  </si>
  <si>
    <t>semana del 21 al 27 de junio</t>
  </si>
  <si>
    <t>inventario teorico</t>
  </si>
  <si>
    <t>semana del 28 al 04 de julio</t>
  </si>
  <si>
    <t>semana del 05 al 11 de julio</t>
  </si>
  <si>
    <t>pollo guisado</t>
  </si>
  <si>
    <t>pollo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</si>
</sst>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2"/>
  <sheetViews>
    <sheetView topLeftCell="A28" zoomScale="55" zoomScaleNormal="55" workbookViewId="0">
      <selection activeCell="F70" sqref="F70"/>
    </sheetView>
  </sheetViews>
  <sheetFormatPr baseColWidth="10" defaultRowHeight="15" x14ac:dyDescent="0.25"/>
  <cols>
    <col min="3" max="3" width="9.5703125" customWidth="1"/>
    <col min="4" max="4" width="10" customWidth="1"/>
    <col min="5" max="5" width="11.140625" customWidth="1"/>
    <col min="6" max="6" width="11.5703125" bestFit="1" customWidth="1"/>
    <col min="7" max="7" width="10.85546875" bestFit="1" customWidth="1"/>
    <col min="8" max="8" width="12.42578125" customWidth="1"/>
    <col min="9" max="9" width="16.28515625" customWidth="1"/>
    <col min="11" max="11" width="14.42578125" bestFit="1" customWidth="1"/>
    <col min="12" max="12" width="14.7109375" style="2" bestFit="1" customWidth="1"/>
    <col min="13" max="13" width="18.85546875" bestFit="1" customWidth="1"/>
    <col min="15" max="15" width="18.85546875" bestFit="1" customWidth="1"/>
  </cols>
  <sheetData>
    <row r="1" spans="1:10" x14ac:dyDescent="0.25">
      <c r="A1" s="4" t="s">
        <v>185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B2" s="1" t="s">
        <v>77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  <c r="H2" s="1" t="s">
        <v>83</v>
      </c>
      <c r="I2" s="1" t="s">
        <v>183</v>
      </c>
      <c r="J2" s="1" t="s">
        <v>184</v>
      </c>
    </row>
    <row r="3" spans="1:10" x14ac:dyDescent="0.25">
      <c r="A3" s="1" t="s">
        <v>166</v>
      </c>
      <c r="B3">
        <v>25.736999999999998</v>
      </c>
      <c r="C3">
        <v>4.7699999999999996</v>
      </c>
      <c r="D3">
        <v>5.01</v>
      </c>
      <c r="E3">
        <v>4.1999999999999904</v>
      </c>
      <c r="F3">
        <v>5.0399999999999903</v>
      </c>
      <c r="G3">
        <v>5.8799999999999901</v>
      </c>
      <c r="H3">
        <v>1.3199999999999901</v>
      </c>
      <c r="I3">
        <v>2.0699999999999998</v>
      </c>
      <c r="J3">
        <v>13.32</v>
      </c>
    </row>
    <row r="4" spans="1:10" x14ac:dyDescent="0.25">
      <c r="A4" s="1" t="s">
        <v>165</v>
      </c>
      <c r="B4">
        <v>26</v>
      </c>
      <c r="C4">
        <v>7</v>
      </c>
      <c r="D4">
        <v>7</v>
      </c>
      <c r="E4">
        <v>5</v>
      </c>
      <c r="F4">
        <v>10.78</v>
      </c>
      <c r="G4">
        <v>14.179999999999998</v>
      </c>
      <c r="H4">
        <v>1</v>
      </c>
      <c r="J4">
        <v>12</v>
      </c>
    </row>
    <row r="5" spans="1:10" x14ac:dyDescent="0.25">
      <c r="A5" s="1" t="s">
        <v>196</v>
      </c>
      <c r="B5">
        <f>B4-B3</f>
        <v>0.26300000000000168</v>
      </c>
      <c r="C5">
        <f t="shared" ref="C5:J5" si="0">C4-C3</f>
        <v>2.2300000000000004</v>
      </c>
      <c r="D5">
        <f t="shared" si="0"/>
        <v>1.9900000000000002</v>
      </c>
      <c r="E5">
        <f t="shared" si="0"/>
        <v>0.80000000000000959</v>
      </c>
      <c r="F5">
        <f t="shared" si="0"/>
        <v>5.7400000000000091</v>
      </c>
      <c r="G5">
        <f t="shared" si="0"/>
        <v>8.3000000000000078</v>
      </c>
      <c r="H5">
        <f t="shared" si="0"/>
        <v>-0.31999999999999007</v>
      </c>
      <c r="I5">
        <f t="shared" si="0"/>
        <v>-2.0699999999999998</v>
      </c>
      <c r="J5">
        <f t="shared" si="0"/>
        <v>-1.3200000000000003</v>
      </c>
    </row>
    <row r="7" spans="1:10" x14ac:dyDescent="0.25">
      <c r="B7" s="1" t="s">
        <v>167</v>
      </c>
      <c r="C7" s="1" t="s">
        <v>182</v>
      </c>
      <c r="D7" s="1" t="s">
        <v>191</v>
      </c>
    </row>
    <row r="8" spans="1:10" x14ac:dyDescent="0.25">
      <c r="A8" s="1" t="s">
        <v>168</v>
      </c>
      <c r="B8">
        <v>234</v>
      </c>
      <c r="C8">
        <v>69</v>
      </c>
      <c r="D8">
        <v>233</v>
      </c>
    </row>
    <row r="9" spans="1:10" x14ac:dyDescent="0.25">
      <c r="A9" s="1" t="s">
        <v>169</v>
      </c>
      <c r="B9">
        <v>300</v>
      </c>
      <c r="C9">
        <v>100</v>
      </c>
      <c r="D9">
        <v>240</v>
      </c>
    </row>
    <row r="10" spans="1:10" x14ac:dyDescent="0.25">
      <c r="A10" s="1" t="s">
        <v>196</v>
      </c>
      <c r="B10">
        <f>B9-B8</f>
        <v>66</v>
      </c>
      <c r="C10">
        <f t="shared" ref="C10:D10" si="1">C9-C8</f>
        <v>31</v>
      </c>
      <c r="D10">
        <f t="shared" si="1"/>
        <v>7</v>
      </c>
    </row>
    <row r="12" spans="1:10" x14ac:dyDescent="0.25">
      <c r="A12" s="4" t="s">
        <v>197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B13" s="1" t="s">
        <v>77</v>
      </c>
      <c r="C13" s="1" t="s">
        <v>78</v>
      </c>
      <c r="D13" s="1" t="s">
        <v>79</v>
      </c>
      <c r="E13" s="1" t="s">
        <v>80</v>
      </c>
      <c r="F13" s="1" t="s">
        <v>81</v>
      </c>
      <c r="G13" s="1" t="s">
        <v>82</v>
      </c>
      <c r="H13" s="1" t="s">
        <v>83</v>
      </c>
      <c r="I13" s="1" t="s">
        <v>183</v>
      </c>
      <c r="J13" s="1" t="s">
        <v>184</v>
      </c>
    </row>
    <row r="14" spans="1:10" x14ac:dyDescent="0.25">
      <c r="A14" s="1" t="s">
        <v>166</v>
      </c>
      <c r="B14">
        <v>20.606999999999999</v>
      </c>
      <c r="C14">
        <v>3.9</v>
      </c>
      <c r="D14">
        <v>3.5399999999999898</v>
      </c>
      <c r="E14">
        <v>2.9099999999999899</v>
      </c>
      <c r="F14">
        <v>2.16</v>
      </c>
      <c r="G14">
        <v>3.54</v>
      </c>
      <c r="H14">
        <v>0.78</v>
      </c>
      <c r="I14">
        <v>2.13</v>
      </c>
      <c r="J14">
        <v>10.229999999999899</v>
      </c>
    </row>
    <row r="15" spans="1:10" x14ac:dyDescent="0.25">
      <c r="A15" s="1" t="s">
        <v>165</v>
      </c>
      <c r="B15">
        <v>21</v>
      </c>
      <c r="C15">
        <v>7</v>
      </c>
      <c r="D15">
        <v>7</v>
      </c>
      <c r="E15">
        <v>5</v>
      </c>
      <c r="F15">
        <v>5.16</v>
      </c>
      <c r="G15">
        <v>6.93</v>
      </c>
      <c r="H15">
        <v>2</v>
      </c>
      <c r="J15">
        <v>11</v>
      </c>
    </row>
    <row r="16" spans="1:10" x14ac:dyDescent="0.25">
      <c r="A16" s="1" t="s">
        <v>196</v>
      </c>
      <c r="B16">
        <f>B15-B14</f>
        <v>0.39300000000000068</v>
      </c>
      <c r="C16">
        <f t="shared" ref="C16:J16" si="2">C15-C14</f>
        <v>3.1</v>
      </c>
      <c r="D16">
        <f t="shared" si="2"/>
        <v>3.4600000000000102</v>
      </c>
      <c r="E16">
        <f t="shared" si="2"/>
        <v>2.0900000000000101</v>
      </c>
      <c r="F16">
        <f t="shared" si="2"/>
        <v>3</v>
      </c>
      <c r="G16">
        <f t="shared" si="2"/>
        <v>3.3899999999999997</v>
      </c>
      <c r="H16">
        <f t="shared" si="2"/>
        <v>1.22</v>
      </c>
      <c r="I16">
        <f t="shared" si="2"/>
        <v>-2.13</v>
      </c>
      <c r="J16">
        <f t="shared" si="2"/>
        <v>0.77000000000010083</v>
      </c>
    </row>
    <row r="18" spans="1:13" x14ac:dyDescent="0.25">
      <c r="B18" s="1" t="s">
        <v>167</v>
      </c>
      <c r="C18" s="1" t="s">
        <v>182</v>
      </c>
      <c r="D18" s="1" t="s">
        <v>192</v>
      </c>
      <c r="E18" s="1" t="s">
        <v>193</v>
      </c>
      <c r="F18" s="1" t="s">
        <v>194</v>
      </c>
      <c r="G18" s="1" t="s">
        <v>195</v>
      </c>
    </row>
    <row r="19" spans="1:13" x14ac:dyDescent="0.25">
      <c r="A19" s="1" t="s">
        <v>168</v>
      </c>
      <c r="B19">
        <v>181</v>
      </c>
      <c r="C19">
        <v>86</v>
      </c>
      <c r="D19">
        <v>31</v>
      </c>
      <c r="E19">
        <v>66</v>
      </c>
      <c r="F19">
        <v>56</v>
      </c>
      <c r="G19">
        <f>SUM(D19:F19)</f>
        <v>153</v>
      </c>
    </row>
    <row r="20" spans="1:13" x14ac:dyDescent="0.25">
      <c r="A20" s="1" t="s">
        <v>169</v>
      </c>
      <c r="B20">
        <v>295</v>
      </c>
      <c r="C20">
        <v>100</v>
      </c>
      <c r="D20">
        <v>60</v>
      </c>
      <c r="E20">
        <v>105</v>
      </c>
      <c r="F20">
        <v>85</v>
      </c>
      <c r="G20">
        <f>SUM(D20:F20)</f>
        <v>250</v>
      </c>
    </row>
    <row r="21" spans="1:13" x14ac:dyDescent="0.25">
      <c r="A21" s="1" t="s">
        <v>196</v>
      </c>
      <c r="B21">
        <f>B20-B19</f>
        <v>114</v>
      </c>
      <c r="C21">
        <f t="shared" ref="C21:G21" si="3">C20-C19</f>
        <v>14</v>
      </c>
      <c r="D21">
        <f t="shared" si="3"/>
        <v>29</v>
      </c>
      <c r="E21">
        <f t="shared" si="3"/>
        <v>39</v>
      </c>
      <c r="F21">
        <f t="shared" si="3"/>
        <v>29</v>
      </c>
      <c r="G21">
        <f t="shared" si="3"/>
        <v>97</v>
      </c>
    </row>
    <row r="23" spans="1:13" x14ac:dyDescent="0.25">
      <c r="B23" s="1" t="s">
        <v>204</v>
      </c>
      <c r="C23" s="1" t="s">
        <v>205</v>
      </c>
      <c r="D23" s="1" t="s">
        <v>206</v>
      </c>
      <c r="E23" s="1" t="s">
        <v>207</v>
      </c>
      <c r="F23" s="1" t="s">
        <v>208</v>
      </c>
      <c r="G23" s="1" t="s">
        <v>123</v>
      </c>
      <c r="H23" s="1" t="s">
        <v>209</v>
      </c>
      <c r="I23" s="1" t="s">
        <v>198</v>
      </c>
    </row>
    <row r="24" spans="1:13" x14ac:dyDescent="0.25">
      <c r="A24" s="1" t="s">
        <v>168</v>
      </c>
      <c r="B24">
        <v>4</v>
      </c>
      <c r="C24">
        <v>23</v>
      </c>
      <c r="D24">
        <v>18</v>
      </c>
      <c r="E24">
        <v>23</v>
      </c>
      <c r="F24">
        <v>25</v>
      </c>
      <c r="G24">
        <v>21</v>
      </c>
      <c r="H24">
        <v>21</v>
      </c>
      <c r="I24">
        <f>SUM(B24:H24)</f>
        <v>135</v>
      </c>
    </row>
    <row r="25" spans="1:13" x14ac:dyDescent="0.25">
      <c r="A25" s="1" t="s">
        <v>169</v>
      </c>
      <c r="B25">
        <v>4</v>
      </c>
      <c r="C25">
        <v>15</v>
      </c>
      <c r="D25">
        <v>21</v>
      </c>
      <c r="E25">
        <v>24</v>
      </c>
      <c r="F25">
        <v>32</v>
      </c>
      <c r="G25">
        <v>25</v>
      </c>
      <c r="H25">
        <v>23</v>
      </c>
      <c r="I25">
        <f>SUM(B25:H25)</f>
        <v>144</v>
      </c>
    </row>
    <row r="26" spans="1:13" x14ac:dyDescent="0.25">
      <c r="A26" s="1" t="s">
        <v>196</v>
      </c>
      <c r="B26">
        <f>B25-B24</f>
        <v>0</v>
      </c>
      <c r="C26">
        <f t="shared" ref="C26:I26" si="4">C25-C24</f>
        <v>-8</v>
      </c>
      <c r="D26">
        <f t="shared" si="4"/>
        <v>3</v>
      </c>
      <c r="E26">
        <f t="shared" si="4"/>
        <v>1</v>
      </c>
      <c r="F26">
        <f t="shared" si="4"/>
        <v>7</v>
      </c>
      <c r="G26">
        <f t="shared" si="4"/>
        <v>4</v>
      </c>
      <c r="H26">
        <f t="shared" si="4"/>
        <v>2</v>
      </c>
      <c r="I26">
        <f t="shared" si="4"/>
        <v>9</v>
      </c>
    </row>
    <row r="28" spans="1:13" x14ac:dyDescent="0.25">
      <c r="A28" s="4" t="s">
        <v>199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B29" s="1" t="s">
        <v>77</v>
      </c>
      <c r="C29" s="1" t="s">
        <v>78</v>
      </c>
      <c r="D29" s="1" t="s">
        <v>79</v>
      </c>
      <c r="E29" s="1" t="s">
        <v>80</v>
      </c>
      <c r="F29" s="1" t="s">
        <v>81</v>
      </c>
      <c r="G29" s="1" t="s">
        <v>82</v>
      </c>
      <c r="H29" s="1" t="s">
        <v>83</v>
      </c>
      <c r="I29" s="1" t="s">
        <v>183</v>
      </c>
      <c r="J29" s="1" t="s">
        <v>184</v>
      </c>
      <c r="K29" s="1" t="s">
        <v>212</v>
      </c>
      <c r="L29" s="1"/>
      <c r="M29" s="1" t="s">
        <v>230</v>
      </c>
    </row>
    <row r="30" spans="1:13" x14ac:dyDescent="0.25">
      <c r="A30" s="1" t="s">
        <v>168</v>
      </c>
      <c r="B30">
        <f>18.747-K30</f>
        <v>17.190000000000001</v>
      </c>
      <c r="C30">
        <v>3.51</v>
      </c>
      <c r="D30">
        <v>4.71</v>
      </c>
      <c r="E30">
        <v>3.44999999999999</v>
      </c>
      <c r="F30">
        <v>3.66</v>
      </c>
      <c r="G30">
        <v>5.0699999999999896</v>
      </c>
      <c r="H30">
        <v>0.92999999999999905</v>
      </c>
      <c r="I30">
        <v>0.99</v>
      </c>
      <c r="J30">
        <v>7.8599999999999897</v>
      </c>
      <c r="K30">
        <v>1.5569999999999999</v>
      </c>
      <c r="L30" s="2">
        <f>SUM(B30:K30)</f>
        <v>48.926999999999985</v>
      </c>
      <c r="M30">
        <v>34939</v>
      </c>
    </row>
    <row r="31" spans="1:13" x14ac:dyDescent="0.25">
      <c r="A31" s="1" t="s">
        <v>169</v>
      </c>
      <c r="B31">
        <v>21</v>
      </c>
      <c r="C31">
        <v>7</v>
      </c>
      <c r="D31">
        <v>6.5</v>
      </c>
      <c r="E31">
        <v>5</v>
      </c>
      <c r="F31">
        <f>2.33*0.85</f>
        <v>1.9804999999999999</v>
      </c>
      <c r="G31">
        <f>10.11*0.7</f>
        <v>7.0769999999999991</v>
      </c>
      <c r="H31">
        <v>1</v>
      </c>
      <c r="J31">
        <v>9</v>
      </c>
      <c r="K31">
        <v>20.66</v>
      </c>
      <c r="L31" s="2">
        <f>SUM(B31:K31)</f>
        <v>79.217500000000001</v>
      </c>
    </row>
    <row r="32" spans="1:13" x14ac:dyDescent="0.25">
      <c r="A32" s="1" t="s">
        <v>196</v>
      </c>
      <c r="B32">
        <f>B31-B30</f>
        <v>3.8099999999999987</v>
      </c>
      <c r="C32">
        <f t="shared" ref="C32:J32" si="5">C31-C30</f>
        <v>3.49</v>
      </c>
      <c r="D32">
        <f t="shared" si="5"/>
        <v>1.79</v>
      </c>
      <c r="E32">
        <f t="shared" si="5"/>
        <v>1.55000000000001</v>
      </c>
      <c r="F32">
        <f t="shared" si="5"/>
        <v>-1.6795000000000002</v>
      </c>
      <c r="G32">
        <f t="shared" si="5"/>
        <v>2.0070000000000094</v>
      </c>
      <c r="H32">
        <f t="shared" si="5"/>
        <v>7.000000000000095E-2</v>
      </c>
      <c r="I32">
        <f t="shared" si="5"/>
        <v>-0.99</v>
      </c>
      <c r="J32">
        <f t="shared" si="5"/>
        <v>1.1400000000000103</v>
      </c>
      <c r="K32" s="2"/>
    </row>
    <row r="34" spans="1:13" x14ac:dyDescent="0.25">
      <c r="B34" s="1" t="s">
        <v>167</v>
      </c>
      <c r="C34" s="1" t="s">
        <v>182</v>
      </c>
      <c r="D34" s="1" t="s">
        <v>192</v>
      </c>
      <c r="E34" s="1" t="s">
        <v>193</v>
      </c>
      <c r="F34" s="1" t="s">
        <v>194</v>
      </c>
      <c r="G34" s="1" t="s">
        <v>195</v>
      </c>
    </row>
    <row r="35" spans="1:13" x14ac:dyDescent="0.25">
      <c r="A35" s="1" t="s">
        <v>168</v>
      </c>
      <c r="B35">
        <v>170</v>
      </c>
      <c r="C35">
        <v>75</v>
      </c>
      <c r="D35">
        <v>36</v>
      </c>
      <c r="E35">
        <v>79</v>
      </c>
      <c r="F35">
        <v>49</v>
      </c>
      <c r="G35">
        <f>SUM(D35:F35)</f>
        <v>164</v>
      </c>
    </row>
    <row r="36" spans="1:13" x14ac:dyDescent="0.25">
      <c r="A36" s="1" t="s">
        <v>169</v>
      </c>
      <c r="B36">
        <v>285</v>
      </c>
      <c r="C36">
        <v>100</v>
      </c>
      <c r="D36">
        <v>60</v>
      </c>
      <c r="E36">
        <v>105</v>
      </c>
      <c r="F36">
        <v>85</v>
      </c>
      <c r="G36">
        <f>SUM(D36:F36)</f>
        <v>250</v>
      </c>
    </row>
    <row r="37" spans="1:13" x14ac:dyDescent="0.25">
      <c r="A37" s="1" t="s">
        <v>196</v>
      </c>
      <c r="B37">
        <f>B36-B35</f>
        <v>115</v>
      </c>
      <c r="C37">
        <f t="shared" ref="C37:F37" si="6">C36-C35</f>
        <v>25</v>
      </c>
      <c r="D37">
        <f t="shared" si="6"/>
        <v>24</v>
      </c>
      <c r="E37">
        <f t="shared" si="6"/>
        <v>26</v>
      </c>
      <c r="F37">
        <f t="shared" si="6"/>
        <v>36</v>
      </c>
      <c r="G37">
        <f t="shared" ref="G37" si="7">G36-G35</f>
        <v>86</v>
      </c>
    </row>
    <row r="39" spans="1:13" x14ac:dyDescent="0.25">
      <c r="B39" s="1" t="s">
        <v>204</v>
      </c>
      <c r="C39" s="1" t="s">
        <v>205</v>
      </c>
      <c r="D39" s="1" t="s">
        <v>206</v>
      </c>
      <c r="E39" s="1" t="s">
        <v>207</v>
      </c>
      <c r="F39" s="1" t="s">
        <v>208</v>
      </c>
      <c r="G39" s="1" t="s">
        <v>123</v>
      </c>
      <c r="H39" s="1" t="s">
        <v>209</v>
      </c>
      <c r="I39" s="1" t="s">
        <v>198</v>
      </c>
    </row>
    <row r="40" spans="1:13" x14ac:dyDescent="0.25">
      <c r="A40" s="1" t="s">
        <v>168</v>
      </c>
      <c r="B40">
        <v>9</v>
      </c>
      <c r="C40">
        <v>10</v>
      </c>
      <c r="D40">
        <v>17</v>
      </c>
      <c r="E40">
        <v>27</v>
      </c>
      <c r="F40">
        <v>30</v>
      </c>
      <c r="G40">
        <v>31</v>
      </c>
      <c r="H40">
        <v>17</v>
      </c>
      <c r="I40">
        <f>SUM(B40:H40)</f>
        <v>141</v>
      </c>
    </row>
    <row r="41" spans="1:13" x14ac:dyDescent="0.25">
      <c r="A41" s="1" t="s">
        <v>169</v>
      </c>
      <c r="B41">
        <v>12</v>
      </c>
      <c r="C41">
        <v>25</v>
      </c>
      <c r="D41">
        <v>17</v>
      </c>
      <c r="E41">
        <v>36</v>
      </c>
      <c r="F41">
        <v>32</v>
      </c>
      <c r="G41">
        <v>25</v>
      </c>
      <c r="H41">
        <v>15</v>
      </c>
      <c r="I41">
        <f>SUM(B41:H41)</f>
        <v>162</v>
      </c>
    </row>
    <row r="42" spans="1:13" x14ac:dyDescent="0.25">
      <c r="A42" s="1" t="s">
        <v>196</v>
      </c>
      <c r="B42">
        <f>B41-B40</f>
        <v>3</v>
      </c>
      <c r="C42">
        <f t="shared" ref="C42:H42" si="8">C41-C40</f>
        <v>15</v>
      </c>
      <c r="D42">
        <f t="shared" si="8"/>
        <v>0</v>
      </c>
      <c r="E42">
        <f t="shared" si="8"/>
        <v>9</v>
      </c>
      <c r="F42">
        <f t="shared" si="8"/>
        <v>2</v>
      </c>
      <c r="G42">
        <f t="shared" si="8"/>
        <v>-6</v>
      </c>
      <c r="H42">
        <f t="shared" si="8"/>
        <v>-2</v>
      </c>
      <c r="I42">
        <f t="shared" ref="I42" si="9">I41-I40</f>
        <v>21</v>
      </c>
    </row>
    <row r="44" spans="1:13" x14ac:dyDescent="0.25">
      <c r="A44" s="4" t="s">
        <v>257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B45" s="1" t="s">
        <v>77</v>
      </c>
      <c r="C45" s="1" t="s">
        <v>78</v>
      </c>
      <c r="D45" s="1" t="s">
        <v>79</v>
      </c>
      <c r="E45" s="1" t="s">
        <v>80</v>
      </c>
      <c r="F45" s="1" t="s">
        <v>81</v>
      </c>
      <c r="G45" s="1" t="s">
        <v>82</v>
      </c>
      <c r="H45" s="1" t="s">
        <v>83</v>
      </c>
      <c r="I45" s="1" t="s">
        <v>183</v>
      </c>
      <c r="J45" s="1" t="s">
        <v>184</v>
      </c>
      <c r="K45" s="1" t="s">
        <v>212</v>
      </c>
      <c r="L45" s="1"/>
      <c r="M45" s="1" t="s">
        <v>230</v>
      </c>
    </row>
    <row r="46" spans="1:13" x14ac:dyDescent="0.25">
      <c r="A46" s="1" t="s">
        <v>168</v>
      </c>
      <c r="B46" s="2">
        <f>18.546-K46</f>
        <v>15.6</v>
      </c>
      <c r="C46" s="2">
        <v>2.96999999999999</v>
      </c>
      <c r="D46" s="2">
        <v>3.6599999999999899</v>
      </c>
      <c r="E46" s="2">
        <v>2.484</v>
      </c>
      <c r="F46" s="2">
        <v>2.37</v>
      </c>
      <c r="G46" s="2">
        <v>5.0999999999999996</v>
      </c>
      <c r="H46" s="2">
        <v>0.92999999999999905</v>
      </c>
      <c r="I46" s="2">
        <v>1.08</v>
      </c>
      <c r="J46" s="2">
        <v>7.4399999999999897</v>
      </c>
      <c r="K46">
        <v>2.9460000000000002</v>
      </c>
      <c r="L46" s="2">
        <f>SUM(B46:K46)</f>
        <v>44.579999999999963</v>
      </c>
      <c r="M46">
        <v>39591</v>
      </c>
    </row>
    <row r="47" spans="1:13" x14ac:dyDescent="0.25">
      <c r="A47" s="1" t="s">
        <v>169</v>
      </c>
      <c r="B47">
        <v>21</v>
      </c>
      <c r="C47">
        <v>7</v>
      </c>
      <c r="D47">
        <v>7</v>
      </c>
      <c r="E47">
        <v>5</v>
      </c>
      <c r="F47">
        <f>6.06*0.85</f>
        <v>5.1509999999999998</v>
      </c>
      <c r="G47">
        <f>11.15*0.7</f>
        <v>7.8049999999999997</v>
      </c>
      <c r="H47">
        <v>1</v>
      </c>
      <c r="J47">
        <v>6</v>
      </c>
      <c r="K47">
        <v>5.87</v>
      </c>
      <c r="L47" s="2">
        <f>SUM(B47:K47)</f>
        <v>65.825999999999993</v>
      </c>
    </row>
    <row r="48" spans="1:13" x14ac:dyDescent="0.25">
      <c r="A48" s="1" t="s">
        <v>196</v>
      </c>
      <c r="B48" s="2">
        <f>B47-B46</f>
        <v>5.4</v>
      </c>
      <c r="C48" s="2">
        <f t="shared" ref="C48:K48" si="10">C47-C46</f>
        <v>4.03000000000001</v>
      </c>
      <c r="D48" s="2">
        <f t="shared" si="10"/>
        <v>3.3400000000000101</v>
      </c>
      <c r="E48" s="2">
        <f t="shared" si="10"/>
        <v>2.516</v>
      </c>
      <c r="F48" s="2">
        <f t="shared" si="10"/>
        <v>2.7809999999999997</v>
      </c>
      <c r="G48" s="2">
        <f t="shared" si="10"/>
        <v>2.7050000000000001</v>
      </c>
      <c r="H48" s="2">
        <f t="shared" si="10"/>
        <v>7.000000000000095E-2</v>
      </c>
      <c r="I48" s="2">
        <f t="shared" si="10"/>
        <v>-1.08</v>
      </c>
      <c r="J48" s="2">
        <f t="shared" si="10"/>
        <v>-1.4399999999999897</v>
      </c>
      <c r="K48" s="2">
        <f t="shared" si="10"/>
        <v>2.9239999999999999</v>
      </c>
      <c r="L48" s="2">
        <f>SUM(B48:K48)</f>
        <v>21.246000000000031</v>
      </c>
    </row>
    <row r="49" spans="1:14" x14ac:dyDescent="0.25">
      <c r="K49" s="2"/>
    </row>
    <row r="50" spans="1:14" x14ac:dyDescent="0.25">
      <c r="B50" s="1" t="s">
        <v>167</v>
      </c>
      <c r="C50" s="1" t="s">
        <v>182</v>
      </c>
      <c r="D50" s="1" t="s">
        <v>192</v>
      </c>
      <c r="E50" s="1" t="s">
        <v>193</v>
      </c>
      <c r="F50" s="1" t="s">
        <v>194</v>
      </c>
      <c r="G50" s="1" t="s">
        <v>195</v>
      </c>
      <c r="K50" s="2"/>
    </row>
    <row r="51" spans="1:14" x14ac:dyDescent="0.25">
      <c r="A51" s="1" t="s">
        <v>168</v>
      </c>
      <c r="B51">
        <v>156</v>
      </c>
      <c r="C51">
        <v>64</v>
      </c>
      <c r="D51">
        <v>47</v>
      </c>
      <c r="E51">
        <v>88</v>
      </c>
      <c r="F51">
        <v>69</v>
      </c>
      <c r="G51" s="2">
        <f>SUM(D51:F51)</f>
        <v>204</v>
      </c>
      <c r="K51" s="2"/>
    </row>
    <row r="52" spans="1:14" x14ac:dyDescent="0.25">
      <c r="A52" s="1" t="s">
        <v>169</v>
      </c>
      <c r="B52">
        <v>285</v>
      </c>
      <c r="C52">
        <v>100</v>
      </c>
      <c r="D52">
        <v>60</v>
      </c>
      <c r="E52">
        <v>105</v>
      </c>
      <c r="F52">
        <v>85</v>
      </c>
      <c r="G52" s="2">
        <f>SUM(D52:F52)</f>
        <v>250</v>
      </c>
    </row>
    <row r="53" spans="1:14" x14ac:dyDescent="0.25">
      <c r="A53" s="1" t="s">
        <v>196</v>
      </c>
      <c r="B53" s="2">
        <f>B52-B51</f>
        <v>129</v>
      </c>
      <c r="C53" s="2">
        <f t="shared" ref="C53:F53" si="11">C52-C51</f>
        <v>36</v>
      </c>
      <c r="D53" s="2">
        <f t="shared" si="11"/>
        <v>13</v>
      </c>
      <c r="E53" s="2">
        <f t="shared" si="11"/>
        <v>17</v>
      </c>
      <c r="F53" s="2">
        <f t="shared" si="11"/>
        <v>16</v>
      </c>
      <c r="G53" s="2">
        <f t="shared" ref="G53" si="12">G52-G51</f>
        <v>46</v>
      </c>
    </row>
    <row r="55" spans="1:14" x14ac:dyDescent="0.25">
      <c r="B55" s="1" t="s">
        <v>204</v>
      </c>
      <c r="C55" s="1" t="s">
        <v>205</v>
      </c>
      <c r="D55" s="1" t="s">
        <v>206</v>
      </c>
      <c r="E55" s="1" t="s">
        <v>207</v>
      </c>
      <c r="F55" s="1" t="s">
        <v>208</v>
      </c>
      <c r="G55" s="1" t="s">
        <v>123</v>
      </c>
      <c r="H55" s="1" t="s">
        <v>209</v>
      </c>
      <c r="I55" s="1" t="s">
        <v>198</v>
      </c>
    </row>
    <row r="56" spans="1:14" x14ac:dyDescent="0.25">
      <c r="A56" s="1" t="s">
        <v>168</v>
      </c>
      <c r="B56" s="2">
        <v>20</v>
      </c>
      <c r="C56" s="2">
        <v>11</v>
      </c>
      <c r="D56" s="2">
        <v>18</v>
      </c>
      <c r="E56" s="2">
        <v>33</v>
      </c>
      <c r="F56" s="2">
        <v>27</v>
      </c>
      <c r="G56" s="2">
        <v>10</v>
      </c>
      <c r="H56" s="2">
        <v>20</v>
      </c>
      <c r="I56" s="2">
        <f>SUM(B56:H56)</f>
        <v>139</v>
      </c>
    </row>
    <row r="57" spans="1:14" x14ac:dyDescent="0.25">
      <c r="A57" s="1" t="s">
        <v>169</v>
      </c>
      <c r="B57">
        <v>26</v>
      </c>
      <c r="C57">
        <v>6</v>
      </c>
      <c r="D57">
        <v>20</v>
      </c>
      <c r="E57">
        <v>50</v>
      </c>
      <c r="F57">
        <v>32</v>
      </c>
      <c r="G57">
        <v>14</v>
      </c>
      <c r="H57">
        <v>25</v>
      </c>
      <c r="I57" s="2">
        <f>SUM(B57:H57)</f>
        <v>173</v>
      </c>
    </row>
    <row r="58" spans="1:14" x14ac:dyDescent="0.25">
      <c r="A58" s="1" t="s">
        <v>196</v>
      </c>
      <c r="B58" s="2">
        <f>B57-B56</f>
        <v>6</v>
      </c>
      <c r="C58" s="2">
        <f t="shared" ref="C58:H58" si="13">C57-C56</f>
        <v>-5</v>
      </c>
      <c r="D58" s="2">
        <f t="shared" si="13"/>
        <v>2</v>
      </c>
      <c r="E58" s="2">
        <f t="shared" si="13"/>
        <v>17</v>
      </c>
      <c r="F58" s="2">
        <f t="shared" si="13"/>
        <v>5</v>
      </c>
      <c r="G58" s="2">
        <f t="shared" si="13"/>
        <v>4</v>
      </c>
      <c r="H58" s="2">
        <f t="shared" si="13"/>
        <v>5</v>
      </c>
      <c r="I58" s="2">
        <f t="shared" ref="I58" si="14">I57-I56</f>
        <v>34</v>
      </c>
    </row>
    <row r="60" spans="1:14" x14ac:dyDescent="0.25">
      <c r="A60" s="4" t="s">
        <v>256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4" x14ac:dyDescent="0.25">
      <c r="B61" s="1" t="s">
        <v>77</v>
      </c>
      <c r="C61" s="1" t="s">
        <v>78</v>
      </c>
      <c r="D61" s="1" t="s">
        <v>79</v>
      </c>
      <c r="E61" s="1" t="s">
        <v>80</v>
      </c>
      <c r="F61" s="1" t="s">
        <v>81</v>
      </c>
      <c r="G61" s="1" t="s">
        <v>82</v>
      </c>
      <c r="H61" s="1" t="s">
        <v>83</v>
      </c>
      <c r="I61" s="1" t="s">
        <v>183</v>
      </c>
      <c r="J61" s="1" t="s">
        <v>184</v>
      </c>
      <c r="K61" s="1" t="s">
        <v>212</v>
      </c>
      <c r="M61" s="1" t="s">
        <v>230</v>
      </c>
    </row>
    <row r="62" spans="1:14" x14ac:dyDescent="0.25">
      <c r="B62" s="2">
        <f>31.662-K62</f>
        <v>29.4</v>
      </c>
      <c r="C62" s="2">
        <v>6.2099999999999902</v>
      </c>
      <c r="D62" s="2">
        <v>3.9</v>
      </c>
      <c r="E62" s="2">
        <v>3.9299999999999899</v>
      </c>
      <c r="F62" s="2">
        <v>3.9</v>
      </c>
      <c r="G62" s="2">
        <v>3.4199999999999902</v>
      </c>
      <c r="H62" s="2">
        <v>1.02</v>
      </c>
      <c r="I62" s="2">
        <v>1.95</v>
      </c>
      <c r="J62" s="2">
        <v>9.15</v>
      </c>
      <c r="K62" s="2">
        <v>2.262</v>
      </c>
      <c r="L62" s="2">
        <f>SUM(B62:K62)</f>
        <v>65.141999999999967</v>
      </c>
      <c r="M62">
        <v>49501</v>
      </c>
      <c r="N62" s="2"/>
    </row>
    <row r="63" spans="1:14" x14ac:dyDescent="0.25">
      <c r="A63" s="1" t="s">
        <v>169</v>
      </c>
      <c r="B63" s="2">
        <v>34</v>
      </c>
      <c r="C63" s="2">
        <v>9.5</v>
      </c>
      <c r="D63" s="2">
        <v>7</v>
      </c>
      <c r="E63" s="2">
        <v>6.5</v>
      </c>
      <c r="F63" s="2">
        <f>5.8*0.85</f>
        <v>4.93</v>
      </c>
      <c r="G63" s="2">
        <f>10.602*0.7</f>
        <v>7.4213999999999993</v>
      </c>
      <c r="H63" s="2">
        <v>1</v>
      </c>
      <c r="I63" s="2"/>
      <c r="J63" s="2">
        <v>9</v>
      </c>
      <c r="K63" s="2">
        <v>7.99</v>
      </c>
      <c r="L63" s="2">
        <f>SUM(B63:K63)</f>
        <v>87.341399999999993</v>
      </c>
      <c r="N63" s="2"/>
    </row>
    <row r="64" spans="1:14" x14ac:dyDescent="0.25">
      <c r="A64" s="1" t="s">
        <v>196</v>
      </c>
      <c r="B64" s="2">
        <f>B63-B62</f>
        <v>4.6000000000000014</v>
      </c>
      <c r="C64" s="2">
        <f t="shared" ref="C64:K64" si="15">C63-C62</f>
        <v>3.2900000000000098</v>
      </c>
      <c r="D64" s="2">
        <f t="shared" si="15"/>
        <v>3.1</v>
      </c>
      <c r="E64" s="2">
        <f t="shared" si="15"/>
        <v>2.5700000000000101</v>
      </c>
      <c r="F64" s="2">
        <f t="shared" si="15"/>
        <v>1.0299999999999998</v>
      </c>
      <c r="G64" s="2">
        <f t="shared" si="15"/>
        <v>4.0014000000000092</v>
      </c>
      <c r="H64" s="2">
        <f t="shared" si="15"/>
        <v>-2.0000000000000018E-2</v>
      </c>
      <c r="I64" s="2">
        <f t="shared" si="15"/>
        <v>-1.95</v>
      </c>
      <c r="J64" s="2">
        <f t="shared" si="15"/>
        <v>-0.15000000000000036</v>
      </c>
      <c r="K64" s="2">
        <f t="shared" si="15"/>
        <v>5.7279999999999998</v>
      </c>
      <c r="L64" s="2">
        <f>SUM(B64:K64)</f>
        <v>22.199400000000033</v>
      </c>
      <c r="N64" s="2"/>
    </row>
    <row r="65" spans="1:1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N65" s="2"/>
    </row>
    <row r="66" spans="1:14" x14ac:dyDescent="0.25">
      <c r="A66" s="2"/>
      <c r="B66" s="1" t="s">
        <v>167</v>
      </c>
      <c r="C66" s="1" t="s">
        <v>182</v>
      </c>
      <c r="D66" s="1" t="s">
        <v>192</v>
      </c>
      <c r="E66" s="1" t="s">
        <v>193</v>
      </c>
      <c r="F66" s="1" t="s">
        <v>194</v>
      </c>
      <c r="G66" s="1" t="s">
        <v>195</v>
      </c>
      <c r="H66" s="2"/>
      <c r="I66" s="2"/>
      <c r="J66" s="2"/>
      <c r="K66" s="2"/>
      <c r="N66" s="2"/>
    </row>
    <row r="67" spans="1:14" x14ac:dyDescent="0.25">
      <c r="A67" s="1" t="s">
        <v>168</v>
      </c>
      <c r="B67" s="2">
        <v>259</v>
      </c>
      <c r="C67" s="2">
        <v>117</v>
      </c>
      <c r="D67" s="2">
        <v>50</v>
      </c>
      <c r="E67" s="2">
        <v>130</v>
      </c>
      <c r="F67" s="2">
        <v>110</v>
      </c>
      <c r="G67" s="2">
        <f>SUM(D67:F67)</f>
        <v>290</v>
      </c>
      <c r="H67" s="2"/>
      <c r="I67" s="2"/>
      <c r="J67" s="2"/>
      <c r="K67" s="2"/>
      <c r="N67" s="2"/>
    </row>
    <row r="68" spans="1:14" x14ac:dyDescent="0.25">
      <c r="A68" s="1" t="s">
        <v>169</v>
      </c>
      <c r="B68" s="2">
        <v>345</v>
      </c>
      <c r="C68" s="2">
        <v>130</v>
      </c>
      <c r="D68" s="2">
        <v>80</v>
      </c>
      <c r="E68" s="2">
        <v>110</v>
      </c>
      <c r="F68" s="2">
        <v>105</v>
      </c>
      <c r="G68" s="2">
        <f>SUM(D68:F68)</f>
        <v>295</v>
      </c>
      <c r="H68" s="2"/>
      <c r="I68" s="2"/>
      <c r="J68" s="2"/>
      <c r="K68" s="2"/>
      <c r="N68" s="2"/>
    </row>
    <row r="69" spans="1:14" x14ac:dyDescent="0.25">
      <c r="A69" s="1" t="s">
        <v>196</v>
      </c>
      <c r="B69" s="2">
        <f>B68-B67</f>
        <v>86</v>
      </c>
      <c r="C69" s="2">
        <f t="shared" ref="C69:G69" si="16">C68-C67</f>
        <v>13</v>
      </c>
      <c r="D69" s="2">
        <f t="shared" si="16"/>
        <v>30</v>
      </c>
      <c r="E69" s="2">
        <f t="shared" si="16"/>
        <v>-20</v>
      </c>
      <c r="F69" s="2">
        <f t="shared" si="16"/>
        <v>-5</v>
      </c>
      <c r="G69" s="2">
        <f t="shared" si="16"/>
        <v>5</v>
      </c>
      <c r="H69" s="2"/>
      <c r="I69" s="2"/>
      <c r="J69" s="2"/>
      <c r="K69" s="2"/>
      <c r="N69" s="2"/>
    </row>
    <row r="70" spans="1:1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N70" s="2"/>
    </row>
    <row r="71" spans="1:14" x14ac:dyDescent="0.25">
      <c r="A71" s="2"/>
      <c r="B71" s="1" t="s">
        <v>204</v>
      </c>
      <c r="C71" s="1" t="s">
        <v>205</v>
      </c>
      <c r="D71" s="1" t="s">
        <v>206</v>
      </c>
      <c r="E71" s="1" t="s">
        <v>207</v>
      </c>
      <c r="F71" s="1" t="s">
        <v>208</v>
      </c>
      <c r="G71" s="1" t="s">
        <v>123</v>
      </c>
      <c r="H71" s="1" t="s">
        <v>209</v>
      </c>
      <c r="I71" s="1" t="s">
        <v>143</v>
      </c>
      <c r="J71" s="1" t="s">
        <v>198</v>
      </c>
      <c r="K71" s="2"/>
      <c r="N71" s="2"/>
    </row>
    <row r="72" spans="1:14" x14ac:dyDescent="0.25">
      <c r="A72" s="1" t="s">
        <v>168</v>
      </c>
      <c r="B72" s="2">
        <v>18</v>
      </c>
      <c r="C72" s="2">
        <v>19</v>
      </c>
      <c r="D72" s="2">
        <v>15</v>
      </c>
      <c r="E72" s="2">
        <v>39</v>
      </c>
      <c r="F72" s="2">
        <v>15</v>
      </c>
      <c r="G72" s="2">
        <v>16</v>
      </c>
      <c r="H72" s="2">
        <v>14</v>
      </c>
      <c r="J72" s="2">
        <f>SUM(B72:H72)</f>
        <v>136</v>
      </c>
      <c r="K72" s="2"/>
      <c r="N72" s="2"/>
    </row>
    <row r="73" spans="1:14" x14ac:dyDescent="0.25">
      <c r="A73" s="1" t="s">
        <v>169</v>
      </c>
      <c r="B73" s="2">
        <v>16</v>
      </c>
      <c r="C73" s="2">
        <v>18</v>
      </c>
      <c r="D73" s="2">
        <v>20</v>
      </c>
      <c r="E73" s="2">
        <v>42</v>
      </c>
      <c r="F73" s="2">
        <v>14</v>
      </c>
      <c r="G73" s="2">
        <v>17</v>
      </c>
      <c r="H73" s="2">
        <v>13</v>
      </c>
      <c r="I73" s="2">
        <v>7</v>
      </c>
      <c r="J73" s="2">
        <f>SUM(B73:I73)</f>
        <v>147</v>
      </c>
      <c r="K73" s="2"/>
      <c r="N73" s="2"/>
    </row>
    <row r="74" spans="1:14" x14ac:dyDescent="0.25">
      <c r="A74" s="1" t="s">
        <v>196</v>
      </c>
      <c r="B74" s="2">
        <f>B73-B72</f>
        <v>-2</v>
      </c>
      <c r="C74" s="2">
        <f t="shared" ref="C74:H74" si="17">C73-C72</f>
        <v>-1</v>
      </c>
      <c r="D74" s="2">
        <f t="shared" si="17"/>
        <v>5</v>
      </c>
      <c r="E74" s="2">
        <f t="shared" si="17"/>
        <v>3</v>
      </c>
      <c r="F74" s="2">
        <f t="shared" si="17"/>
        <v>-1</v>
      </c>
      <c r="G74" s="2">
        <f t="shared" si="17"/>
        <v>1</v>
      </c>
      <c r="H74" s="2">
        <f t="shared" si="17"/>
        <v>-1</v>
      </c>
      <c r="J74" s="2">
        <f>J73-J72</f>
        <v>11</v>
      </c>
      <c r="K74" s="2"/>
      <c r="N74" s="2"/>
    </row>
    <row r="75" spans="1:14" x14ac:dyDescent="0.25">
      <c r="N75" s="2"/>
    </row>
    <row r="76" spans="1:14" x14ac:dyDescent="0.25">
      <c r="A76" s="4" t="s">
        <v>259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2"/>
    </row>
    <row r="77" spans="1:14" x14ac:dyDescent="0.25">
      <c r="A77" s="2"/>
      <c r="B77" s="1" t="s">
        <v>77</v>
      </c>
      <c r="C77" s="1" t="s">
        <v>78</v>
      </c>
      <c r="D77" s="1" t="s">
        <v>79</v>
      </c>
      <c r="E77" s="1" t="s">
        <v>80</v>
      </c>
      <c r="F77" s="1" t="s">
        <v>81</v>
      </c>
      <c r="G77" s="1" t="s">
        <v>82</v>
      </c>
      <c r="H77" s="1" t="s">
        <v>83</v>
      </c>
      <c r="I77" s="1" t="s">
        <v>183</v>
      </c>
      <c r="J77" s="1" t="s">
        <v>184</v>
      </c>
      <c r="K77" s="1" t="s">
        <v>212</v>
      </c>
      <c r="M77" s="1" t="s">
        <v>230</v>
      </c>
      <c r="N77" s="2"/>
    </row>
    <row r="78" spans="1:14" x14ac:dyDescent="0.25">
      <c r="A78" s="2"/>
      <c r="B78" s="2">
        <f>35.247-K78</f>
        <v>31.65</v>
      </c>
      <c r="C78" s="2">
        <v>6.3599999999999897</v>
      </c>
      <c r="D78" s="2">
        <v>3.96</v>
      </c>
      <c r="E78" s="2">
        <v>3.552</v>
      </c>
      <c r="F78" s="2">
        <v>2.76</v>
      </c>
      <c r="G78" s="2">
        <v>5.61</v>
      </c>
      <c r="H78" s="2">
        <v>0.75</v>
      </c>
      <c r="I78" s="2">
        <v>1.49999999999999</v>
      </c>
      <c r="J78" s="2">
        <v>11.7</v>
      </c>
      <c r="K78" s="2">
        <v>3.597</v>
      </c>
      <c r="L78" s="2">
        <f>SUM(B78:K78)</f>
        <v>71.438999999999979</v>
      </c>
      <c r="M78" s="2">
        <v>54427</v>
      </c>
      <c r="N78" s="2"/>
    </row>
    <row r="79" spans="1:14" x14ac:dyDescent="0.25">
      <c r="A79" s="1" t="s">
        <v>169</v>
      </c>
      <c r="B79" s="2">
        <v>34</v>
      </c>
      <c r="C79" s="2">
        <v>8.5</v>
      </c>
      <c r="D79" s="2">
        <v>8.5</v>
      </c>
      <c r="E79" s="2">
        <v>5.5</v>
      </c>
      <c r="F79" s="2">
        <f>5.8*0.85</f>
        <v>4.93</v>
      </c>
      <c r="G79" s="2">
        <f>10.602*0.7</f>
        <v>7.4213999999999993</v>
      </c>
      <c r="H79" s="2">
        <v>2</v>
      </c>
      <c r="I79" s="2">
        <v>3</v>
      </c>
      <c r="J79" s="2">
        <v>9.5250000000000004</v>
      </c>
      <c r="K79" s="2">
        <v>8.99</v>
      </c>
      <c r="L79" s="2">
        <f>SUM(B79:K79)</f>
        <v>92.366399999999999</v>
      </c>
      <c r="M79" s="2"/>
      <c r="N79" s="2"/>
    </row>
    <row r="80" spans="1:14" x14ac:dyDescent="0.25">
      <c r="A80" s="1" t="s">
        <v>196</v>
      </c>
      <c r="B80" s="2">
        <f>B79-B78</f>
        <v>2.3500000000000014</v>
      </c>
      <c r="C80" s="2">
        <f t="shared" ref="C80:K80" si="18">C79-C78</f>
        <v>2.1400000000000103</v>
      </c>
      <c r="D80" s="2">
        <f t="shared" si="18"/>
        <v>4.54</v>
      </c>
      <c r="E80" s="2">
        <f t="shared" si="18"/>
        <v>1.948</v>
      </c>
      <c r="F80" s="2">
        <f t="shared" si="18"/>
        <v>2.17</v>
      </c>
      <c r="G80" s="2">
        <f t="shared" si="18"/>
        <v>1.811399999999999</v>
      </c>
      <c r="H80" s="2">
        <f t="shared" si="18"/>
        <v>1.25</v>
      </c>
      <c r="I80" s="2">
        <f t="shared" si="18"/>
        <v>1.50000000000001</v>
      </c>
      <c r="J80" s="2">
        <f t="shared" si="18"/>
        <v>-2.1749999999999989</v>
      </c>
      <c r="K80" s="2">
        <f t="shared" si="18"/>
        <v>5.3930000000000007</v>
      </c>
      <c r="L80" s="2">
        <f>SUM(B80:K80)</f>
        <v>20.92740000000002</v>
      </c>
      <c r="M80" s="2"/>
      <c r="N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M81" s="2"/>
    </row>
    <row r="82" spans="1:15" x14ac:dyDescent="0.25">
      <c r="A82" s="2"/>
      <c r="B82" s="1" t="s">
        <v>167</v>
      </c>
      <c r="C82" s="1" t="s">
        <v>182</v>
      </c>
      <c r="D82" s="1" t="s">
        <v>192</v>
      </c>
      <c r="E82" s="1" t="s">
        <v>193</v>
      </c>
      <c r="F82" s="1" t="s">
        <v>194</v>
      </c>
      <c r="G82" s="1" t="s">
        <v>195</v>
      </c>
      <c r="H82" s="2"/>
      <c r="I82" s="2"/>
      <c r="J82" s="2"/>
      <c r="K82" s="2"/>
      <c r="M82" s="2"/>
    </row>
    <row r="83" spans="1:15" x14ac:dyDescent="0.25">
      <c r="A83" s="1" t="s">
        <v>168</v>
      </c>
      <c r="B83" s="2">
        <v>277</v>
      </c>
      <c r="C83" s="2">
        <v>96</v>
      </c>
      <c r="D83" s="2">
        <v>85</v>
      </c>
      <c r="E83" s="2">
        <v>122</v>
      </c>
      <c r="F83" s="2">
        <v>145</v>
      </c>
      <c r="G83" s="2">
        <f>SUM(D83:F83)</f>
        <v>352</v>
      </c>
      <c r="H83" s="2"/>
      <c r="I83" s="2"/>
      <c r="J83" s="2"/>
      <c r="K83" s="2"/>
      <c r="M83" s="2"/>
    </row>
    <row r="84" spans="1:15" x14ac:dyDescent="0.25">
      <c r="A84" s="1" t="s">
        <v>169</v>
      </c>
      <c r="B84" s="2">
        <v>420</v>
      </c>
      <c r="C84" s="2">
        <v>125</v>
      </c>
      <c r="D84" s="2">
        <v>90</v>
      </c>
      <c r="E84" s="2">
        <v>175</v>
      </c>
      <c r="F84" s="2">
        <v>165</v>
      </c>
      <c r="G84" s="2">
        <f>SUM(D84:F84)</f>
        <v>430</v>
      </c>
      <c r="H84" s="2"/>
      <c r="I84" s="2"/>
      <c r="J84" s="2"/>
      <c r="K84" s="2"/>
    </row>
    <row r="85" spans="1:15" x14ac:dyDescent="0.25">
      <c r="A85" s="1" t="s">
        <v>196</v>
      </c>
      <c r="B85" s="2">
        <f>B84-B83</f>
        <v>143</v>
      </c>
      <c r="C85" s="2">
        <f t="shared" ref="C85:G85" si="19">C84-C83</f>
        <v>29</v>
      </c>
      <c r="D85" s="2">
        <f t="shared" si="19"/>
        <v>5</v>
      </c>
      <c r="E85" s="2">
        <f t="shared" si="19"/>
        <v>53</v>
      </c>
      <c r="F85" s="2">
        <f t="shared" si="19"/>
        <v>20</v>
      </c>
      <c r="G85" s="2">
        <f t="shared" si="19"/>
        <v>78</v>
      </c>
      <c r="H85" s="2"/>
      <c r="I85" s="2"/>
      <c r="J85" s="2"/>
      <c r="K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5" x14ac:dyDescent="0.25">
      <c r="A87" s="2"/>
      <c r="B87" s="1" t="s">
        <v>204</v>
      </c>
      <c r="C87" s="1" t="s">
        <v>205</v>
      </c>
      <c r="D87" s="1" t="s">
        <v>206</v>
      </c>
      <c r="E87" s="1" t="s">
        <v>207</v>
      </c>
      <c r="F87" s="1" t="s">
        <v>208</v>
      </c>
      <c r="G87" s="1" t="s">
        <v>123</v>
      </c>
      <c r="H87" s="1" t="s">
        <v>209</v>
      </c>
      <c r="I87" s="1" t="s">
        <v>143</v>
      </c>
      <c r="J87" s="1" t="s">
        <v>198</v>
      </c>
      <c r="K87" s="2"/>
    </row>
    <row r="88" spans="1:15" x14ac:dyDescent="0.25">
      <c r="A88" s="1" t="s">
        <v>168</v>
      </c>
      <c r="B88" s="2">
        <v>11</v>
      </c>
      <c r="C88" s="2">
        <v>16</v>
      </c>
      <c r="D88" s="2">
        <v>25</v>
      </c>
      <c r="E88" s="2">
        <v>50</v>
      </c>
      <c r="F88" s="2">
        <v>22</v>
      </c>
      <c r="G88" s="2">
        <v>19</v>
      </c>
      <c r="H88" s="2">
        <v>11</v>
      </c>
      <c r="I88" s="2">
        <v>9</v>
      </c>
      <c r="J88" s="2">
        <f>SUM(B88:I88)</f>
        <v>163</v>
      </c>
      <c r="K88" s="2"/>
    </row>
    <row r="89" spans="1:15" x14ac:dyDescent="0.25">
      <c r="A89" s="1" t="s">
        <v>169</v>
      </c>
      <c r="B89" s="2">
        <v>8</v>
      </c>
      <c r="C89" s="2">
        <v>15</v>
      </c>
      <c r="D89" s="2">
        <v>24</v>
      </c>
      <c r="E89" s="2">
        <v>53</v>
      </c>
      <c r="F89" s="2">
        <v>24</v>
      </c>
      <c r="G89" s="2">
        <v>21</v>
      </c>
      <c r="H89" s="2">
        <v>11</v>
      </c>
      <c r="I89" s="2">
        <v>8</v>
      </c>
      <c r="J89" s="2">
        <f>SUM(B89:I89)</f>
        <v>164</v>
      </c>
      <c r="K89" s="2"/>
    </row>
    <row r="90" spans="1:15" x14ac:dyDescent="0.25">
      <c r="A90" s="1" t="s">
        <v>196</v>
      </c>
      <c r="B90" s="2">
        <f>B89-B88</f>
        <v>-3</v>
      </c>
      <c r="C90" s="2">
        <f t="shared" ref="C90:H90" si="20">C89-C88</f>
        <v>-1</v>
      </c>
      <c r="D90" s="2">
        <f t="shared" si="20"/>
        <v>-1</v>
      </c>
      <c r="E90" s="2">
        <f t="shared" si="20"/>
        <v>3</v>
      </c>
      <c r="F90" s="2">
        <f t="shared" si="20"/>
        <v>2</v>
      </c>
      <c r="G90" s="2">
        <f t="shared" si="20"/>
        <v>2</v>
      </c>
      <c r="H90" s="2">
        <f t="shared" si="20"/>
        <v>0</v>
      </c>
      <c r="I90" s="2"/>
      <c r="J90" s="2">
        <f>J89-J88</f>
        <v>1</v>
      </c>
      <c r="K90" s="2"/>
    </row>
    <row r="91" spans="1:15" x14ac:dyDescent="0.25">
      <c r="L91"/>
    </row>
    <row r="92" spans="1:15" x14ac:dyDescent="0.25">
      <c r="A92" s="4" t="s">
        <v>261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5" x14ac:dyDescent="0.25">
      <c r="A93" s="2"/>
      <c r="B93" s="1" t="s">
        <v>77</v>
      </c>
      <c r="C93" s="1" t="s">
        <v>78</v>
      </c>
      <c r="D93" s="1" t="s">
        <v>79</v>
      </c>
      <c r="E93" s="1" t="s">
        <v>80</v>
      </c>
      <c r="F93" s="1" t="s">
        <v>81</v>
      </c>
      <c r="G93" s="1" t="s">
        <v>82</v>
      </c>
      <c r="H93" s="1" t="s">
        <v>83</v>
      </c>
      <c r="I93" s="1" t="s">
        <v>183</v>
      </c>
      <c r="J93" s="1" t="s">
        <v>184</v>
      </c>
      <c r="K93" s="1" t="s">
        <v>212</v>
      </c>
      <c r="M93" s="1" t="s">
        <v>230</v>
      </c>
    </row>
    <row r="94" spans="1:15" x14ac:dyDescent="0.25">
      <c r="A94" s="2"/>
      <c r="B94" s="2">
        <f>27.015-K94</f>
        <v>24.39</v>
      </c>
      <c r="C94" s="2">
        <v>4.4399999999999897</v>
      </c>
      <c r="D94" s="2">
        <v>3.84</v>
      </c>
      <c r="E94" s="2">
        <v>3.03</v>
      </c>
      <c r="F94" s="2">
        <v>2.4</v>
      </c>
      <c r="G94" s="2">
        <v>5.49</v>
      </c>
      <c r="H94" s="2">
        <v>0.92999999999999905</v>
      </c>
      <c r="I94" s="2">
        <v>1.68</v>
      </c>
      <c r="J94" s="2">
        <v>12.27</v>
      </c>
      <c r="K94" s="2">
        <v>2.625</v>
      </c>
      <c r="L94" s="2">
        <f>SUM(B94:K94)</f>
        <v>61.094999999999985</v>
      </c>
      <c r="M94" s="2">
        <v>51951</v>
      </c>
    </row>
    <row r="95" spans="1:15" x14ac:dyDescent="0.25">
      <c r="A95" s="1" t="s">
        <v>169</v>
      </c>
      <c r="B95" s="2">
        <v>21</v>
      </c>
      <c r="C95" s="2">
        <v>7.5</v>
      </c>
      <c r="D95" s="2">
        <v>7.5</v>
      </c>
      <c r="E95" s="2">
        <v>5.5</v>
      </c>
      <c r="F95" s="2">
        <f>5.8*0.85</f>
        <v>4.93</v>
      </c>
      <c r="G95" s="2">
        <f>10.602*0.7</f>
        <v>7.4213999999999993</v>
      </c>
      <c r="H95" s="2">
        <v>1</v>
      </c>
      <c r="I95" s="2">
        <v>2.5</v>
      </c>
      <c r="J95" s="2">
        <v>10</v>
      </c>
      <c r="K95" s="2">
        <v>9.4200000000000017</v>
      </c>
      <c r="L95" s="2">
        <f>SUM(B95:K95)</f>
        <v>76.7714</v>
      </c>
      <c r="M95" s="2"/>
      <c r="O95" s="2"/>
    </row>
    <row r="96" spans="1:15" x14ac:dyDescent="0.25">
      <c r="A96" s="1" t="s">
        <v>196</v>
      </c>
      <c r="B96" s="2">
        <f>B95-B94</f>
        <v>-3.3900000000000006</v>
      </c>
      <c r="C96" s="2">
        <f t="shared" ref="C96:K96" si="21">C95-C94</f>
        <v>3.0600000000000103</v>
      </c>
      <c r="D96" s="2">
        <f t="shared" si="21"/>
        <v>3.66</v>
      </c>
      <c r="E96" s="2">
        <f t="shared" si="21"/>
        <v>2.4700000000000002</v>
      </c>
      <c r="F96" s="2">
        <f t="shared" si="21"/>
        <v>2.5299999999999998</v>
      </c>
      <c r="G96" s="2">
        <f t="shared" si="21"/>
        <v>1.9313999999999991</v>
      </c>
      <c r="H96" s="2">
        <f t="shared" si="21"/>
        <v>7.000000000000095E-2</v>
      </c>
      <c r="I96" s="2">
        <f t="shared" si="21"/>
        <v>0.82000000000000006</v>
      </c>
      <c r="J96" s="2">
        <f t="shared" si="21"/>
        <v>-2.2699999999999996</v>
      </c>
      <c r="K96" s="2">
        <f t="shared" si="21"/>
        <v>6.7950000000000017</v>
      </c>
      <c r="L96" s="2">
        <f>SUM(B96:K96)</f>
        <v>15.676400000000012</v>
      </c>
      <c r="M96" s="2"/>
      <c r="O96" s="2"/>
    </row>
    <row r="97" spans="1:1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M97" s="2"/>
      <c r="O97" s="2"/>
    </row>
    <row r="98" spans="1:17" x14ac:dyDescent="0.25">
      <c r="A98" s="2"/>
      <c r="B98" s="1" t="s">
        <v>167</v>
      </c>
      <c r="C98" s="1" t="s">
        <v>182</v>
      </c>
      <c r="D98" s="1" t="s">
        <v>192</v>
      </c>
      <c r="E98" s="1" t="s">
        <v>193</v>
      </c>
      <c r="F98" s="1" t="s">
        <v>194</v>
      </c>
      <c r="G98" s="1" t="s">
        <v>195</v>
      </c>
      <c r="H98" s="2"/>
      <c r="I98" s="2"/>
      <c r="J98" s="2"/>
      <c r="K98" s="2"/>
      <c r="M98" s="2"/>
      <c r="O98" s="2"/>
    </row>
    <row r="99" spans="1:17" x14ac:dyDescent="0.25">
      <c r="A99" s="1" t="s">
        <v>168</v>
      </c>
      <c r="B99" s="2">
        <v>238</v>
      </c>
      <c r="C99" s="2">
        <v>92</v>
      </c>
      <c r="D99" s="2">
        <v>48</v>
      </c>
      <c r="E99" s="2">
        <v>123</v>
      </c>
      <c r="F99" s="2">
        <v>92</v>
      </c>
      <c r="G99" s="2">
        <f>SUM(D99:F99)</f>
        <v>263</v>
      </c>
      <c r="H99" s="2"/>
      <c r="I99" s="2"/>
      <c r="J99" s="2"/>
      <c r="K99" s="2"/>
      <c r="M99" s="2"/>
      <c r="O99" s="2"/>
    </row>
    <row r="100" spans="1:17" x14ac:dyDescent="0.25">
      <c r="A100" s="1" t="s">
        <v>169</v>
      </c>
      <c r="B100" s="2">
        <v>320</v>
      </c>
      <c r="C100" s="2">
        <v>105</v>
      </c>
      <c r="D100" s="2">
        <v>50</v>
      </c>
      <c r="E100" s="2">
        <v>85</v>
      </c>
      <c r="F100" s="2">
        <v>80</v>
      </c>
      <c r="G100" s="2">
        <f>SUM(D100:F100)</f>
        <v>215</v>
      </c>
      <c r="H100" s="2"/>
      <c r="I100" s="2"/>
      <c r="J100" s="2"/>
      <c r="K100" s="2"/>
      <c r="M100" s="2"/>
      <c r="O100" s="2"/>
    </row>
    <row r="101" spans="1:17" x14ac:dyDescent="0.25">
      <c r="A101" s="1" t="s">
        <v>196</v>
      </c>
      <c r="B101" s="2">
        <f>B100-B99</f>
        <v>82</v>
      </c>
      <c r="C101" s="2">
        <f t="shared" ref="C101:G101" si="22">C100-C99</f>
        <v>13</v>
      </c>
      <c r="D101" s="2">
        <f t="shared" si="22"/>
        <v>2</v>
      </c>
      <c r="E101" s="2">
        <f t="shared" si="22"/>
        <v>-38</v>
      </c>
      <c r="F101" s="2">
        <f t="shared" si="22"/>
        <v>-12</v>
      </c>
      <c r="G101" s="2">
        <f t="shared" si="22"/>
        <v>-48</v>
      </c>
      <c r="H101" s="2"/>
      <c r="I101" s="2"/>
      <c r="J101" s="2"/>
      <c r="K101" s="2"/>
      <c r="M101" s="2"/>
      <c r="O101" s="2"/>
    </row>
    <row r="102" spans="1:1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M102" s="2"/>
      <c r="O102" s="2"/>
    </row>
    <row r="103" spans="1:17" x14ac:dyDescent="0.25">
      <c r="A103" s="2"/>
      <c r="B103" s="1" t="s">
        <v>204</v>
      </c>
      <c r="C103" s="1" t="s">
        <v>205</v>
      </c>
      <c r="D103" s="1" t="s">
        <v>206</v>
      </c>
      <c r="E103" s="1" t="s">
        <v>207</v>
      </c>
      <c r="F103" s="1" t="s">
        <v>208</v>
      </c>
      <c r="G103" s="1" t="s">
        <v>123</v>
      </c>
      <c r="H103" s="1" t="s">
        <v>209</v>
      </c>
      <c r="I103" s="1" t="s">
        <v>143</v>
      </c>
      <c r="J103" s="1" t="s">
        <v>198</v>
      </c>
      <c r="K103" s="2"/>
      <c r="M103" s="2"/>
      <c r="O103" s="2"/>
    </row>
    <row r="104" spans="1:17" x14ac:dyDescent="0.25">
      <c r="A104" s="1" t="s">
        <v>168</v>
      </c>
      <c r="B104" s="2">
        <v>17</v>
      </c>
      <c r="C104" s="2">
        <v>25</v>
      </c>
      <c r="D104" s="2">
        <v>18</v>
      </c>
      <c r="E104" s="2">
        <v>52</v>
      </c>
      <c r="F104" s="2">
        <v>36</v>
      </c>
      <c r="G104" s="2">
        <v>33</v>
      </c>
      <c r="H104" s="2">
        <v>22</v>
      </c>
      <c r="I104" s="2">
        <v>7</v>
      </c>
      <c r="J104" s="2">
        <f>SUM(B104:I104)</f>
        <v>210</v>
      </c>
      <c r="K104" s="2"/>
      <c r="M104" s="2"/>
      <c r="O104" s="2"/>
    </row>
    <row r="105" spans="1:17" x14ac:dyDescent="0.25">
      <c r="A105" s="1" t="s">
        <v>169</v>
      </c>
      <c r="B105" s="2">
        <v>20</v>
      </c>
      <c r="C105" s="2">
        <v>27</v>
      </c>
      <c r="D105" s="2">
        <v>26</v>
      </c>
      <c r="E105" s="2">
        <v>66</v>
      </c>
      <c r="F105" s="2">
        <v>19</v>
      </c>
      <c r="G105" s="2">
        <v>29</v>
      </c>
      <c r="H105" s="2">
        <v>21</v>
      </c>
      <c r="I105" s="2">
        <v>7</v>
      </c>
      <c r="J105" s="2">
        <f>SUM(B105:I105)</f>
        <v>215</v>
      </c>
      <c r="K105" s="2"/>
      <c r="M105" s="2"/>
      <c r="O105" s="2"/>
    </row>
    <row r="106" spans="1:17" x14ac:dyDescent="0.25">
      <c r="A106" s="1" t="s">
        <v>196</v>
      </c>
      <c r="B106" s="2">
        <f>B105-B104</f>
        <v>3</v>
      </c>
      <c r="C106" s="2">
        <f t="shared" ref="C106:H106" si="23">C105-C104</f>
        <v>2</v>
      </c>
      <c r="D106" s="2">
        <f t="shared" si="23"/>
        <v>8</v>
      </c>
      <c r="E106" s="2">
        <f t="shared" si="23"/>
        <v>14</v>
      </c>
      <c r="F106" s="2">
        <f t="shared" si="23"/>
        <v>-17</v>
      </c>
      <c r="G106" s="2">
        <f t="shared" si="23"/>
        <v>-4</v>
      </c>
      <c r="H106" s="2">
        <f t="shared" si="23"/>
        <v>-1</v>
      </c>
      <c r="I106" s="2"/>
      <c r="J106" s="2">
        <f>J105-J104</f>
        <v>5</v>
      </c>
      <c r="K106" s="2"/>
      <c r="M106" s="2"/>
      <c r="O106" s="2"/>
    </row>
    <row r="107" spans="1:17" x14ac:dyDescent="0.25">
      <c r="O107" s="2"/>
    </row>
    <row r="108" spans="1:17" x14ac:dyDescent="0.25">
      <c r="A108" s="4" t="s">
        <v>262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7" x14ac:dyDescent="0.25">
      <c r="A109" s="2"/>
      <c r="B109" s="1" t="s">
        <v>77</v>
      </c>
      <c r="C109" s="1" t="s">
        <v>78</v>
      </c>
      <c r="D109" s="1" t="s">
        <v>79</v>
      </c>
      <c r="E109" s="1" t="s">
        <v>80</v>
      </c>
      <c r="F109" s="1" t="s">
        <v>81</v>
      </c>
      <c r="G109" s="1" t="s">
        <v>82</v>
      </c>
      <c r="H109" s="1" t="s">
        <v>83</v>
      </c>
      <c r="I109" s="1" t="s">
        <v>183</v>
      </c>
      <c r="J109" s="1" t="s">
        <v>184</v>
      </c>
      <c r="K109" s="1" t="s">
        <v>212</v>
      </c>
      <c r="L109" s="1" t="s">
        <v>263</v>
      </c>
      <c r="M109" s="1" t="s">
        <v>264</v>
      </c>
      <c r="N109" s="2"/>
      <c r="O109" s="1" t="s">
        <v>230</v>
      </c>
      <c r="Q109" s="2"/>
    </row>
    <row r="110" spans="1:17" x14ac:dyDescent="0.25">
      <c r="A110" s="2"/>
      <c r="B110" s="2">
        <f>21.648-K110</f>
        <v>19.89</v>
      </c>
      <c r="C110" s="2">
        <v>4.1399999999999997</v>
      </c>
      <c r="D110" s="2">
        <v>3.03</v>
      </c>
      <c r="E110" s="2">
        <v>3.12</v>
      </c>
      <c r="F110" s="2">
        <v>2.0699999999999998</v>
      </c>
      <c r="G110" s="2">
        <v>4.5</v>
      </c>
      <c r="H110" s="2">
        <v>1.05</v>
      </c>
      <c r="I110" s="2">
        <v>0.99</v>
      </c>
      <c r="J110" s="2">
        <v>8.3099999999999898</v>
      </c>
      <c r="K110" s="2">
        <v>1.758</v>
      </c>
      <c r="M110" s="2"/>
      <c r="N110" s="2">
        <f>SUM(B110:K110)</f>
        <v>48.85799999999999</v>
      </c>
      <c r="O110" s="2">
        <v>40753</v>
      </c>
      <c r="Q110" s="2"/>
    </row>
    <row r="111" spans="1:17" x14ac:dyDescent="0.25">
      <c r="A111" s="1" t="s">
        <v>169</v>
      </c>
      <c r="B111" s="2">
        <v>22</v>
      </c>
      <c r="C111" s="2">
        <v>6.5</v>
      </c>
      <c r="D111" s="2">
        <v>4.5</v>
      </c>
      <c r="E111" s="2">
        <v>4.5</v>
      </c>
      <c r="F111" s="2">
        <f>5.8*0.85</f>
        <v>4.93</v>
      </c>
      <c r="G111" s="2">
        <f>10.602*0.7</f>
        <v>7.4213999999999993</v>
      </c>
      <c r="H111" s="2">
        <v>2</v>
      </c>
      <c r="I111" s="2">
        <v>1.5</v>
      </c>
      <c r="J111" s="2">
        <v>7</v>
      </c>
      <c r="K111" s="2">
        <v>7.7099999999999991</v>
      </c>
      <c r="L111" s="2">
        <v>3.5</v>
      </c>
      <c r="M111" s="2">
        <v>1.5</v>
      </c>
      <c r="N111" s="2">
        <f>SUM(B111:K111)</f>
        <v>68.061399999999992</v>
      </c>
      <c r="O111" s="2"/>
      <c r="Q111" s="2"/>
    </row>
    <row r="112" spans="1:17" x14ac:dyDescent="0.25">
      <c r="A112" s="1" t="s">
        <v>196</v>
      </c>
      <c r="B112" s="2">
        <f>B111-B110</f>
        <v>2.1099999999999994</v>
      </c>
      <c r="C112" s="2">
        <f t="shared" ref="C112:M112" si="24">C111-C110</f>
        <v>2.3600000000000003</v>
      </c>
      <c r="D112" s="2">
        <f t="shared" si="24"/>
        <v>1.4700000000000002</v>
      </c>
      <c r="E112" s="2">
        <f t="shared" si="24"/>
        <v>1.38</v>
      </c>
      <c r="F112" s="2">
        <f t="shared" si="24"/>
        <v>2.86</v>
      </c>
      <c r="G112" s="2">
        <f t="shared" si="24"/>
        <v>2.9213999999999993</v>
      </c>
      <c r="H112" s="2">
        <f t="shared" si="24"/>
        <v>0.95</v>
      </c>
      <c r="I112" s="2">
        <f t="shared" si="24"/>
        <v>0.51</v>
      </c>
      <c r="J112" s="2">
        <f t="shared" si="24"/>
        <v>-1.3099999999999898</v>
      </c>
      <c r="K112" s="2">
        <f t="shared" si="24"/>
        <v>5.9519999999999991</v>
      </c>
      <c r="L112" s="2">
        <f t="shared" si="24"/>
        <v>3.5</v>
      </c>
      <c r="M112" s="2">
        <f t="shared" si="24"/>
        <v>1.5</v>
      </c>
      <c r="N112" s="2">
        <f>SUM(B112:K112)</f>
        <v>19.203400000000006</v>
      </c>
      <c r="O112" s="2"/>
      <c r="Q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M113" s="2"/>
      <c r="O113" s="2"/>
    </row>
    <row r="114" spans="1:15" x14ac:dyDescent="0.25">
      <c r="A114" s="2"/>
      <c r="B114" s="1" t="s">
        <v>167</v>
      </c>
      <c r="C114" s="1" t="s">
        <v>182</v>
      </c>
      <c r="D114" s="1" t="s">
        <v>192</v>
      </c>
      <c r="E114" s="1" t="s">
        <v>193</v>
      </c>
      <c r="F114" s="1" t="s">
        <v>194</v>
      </c>
      <c r="G114" s="1" t="s">
        <v>195</v>
      </c>
      <c r="H114" s="2"/>
      <c r="I114" s="2"/>
      <c r="J114" s="2"/>
      <c r="K114" s="2"/>
      <c r="M114" s="2"/>
      <c r="N114" s="2"/>
    </row>
    <row r="115" spans="1:15" x14ac:dyDescent="0.25">
      <c r="A115" s="1" t="s">
        <v>168</v>
      </c>
      <c r="B115" s="2">
        <v>183</v>
      </c>
      <c r="C115" s="2">
        <v>68</v>
      </c>
      <c r="D115" s="2">
        <v>42</v>
      </c>
      <c r="E115" s="2">
        <v>123</v>
      </c>
      <c r="F115" s="2">
        <v>40</v>
      </c>
      <c r="G115" s="2">
        <f>SUM(D115:F115)</f>
        <v>205</v>
      </c>
      <c r="H115" s="2"/>
      <c r="I115" s="2"/>
      <c r="J115" s="2"/>
      <c r="K115" s="2"/>
      <c r="M115" s="2"/>
      <c r="N115" s="2"/>
    </row>
    <row r="116" spans="1:15" x14ac:dyDescent="0.25">
      <c r="A116" s="1" t="s">
        <v>169</v>
      </c>
      <c r="B116" s="2">
        <v>260</v>
      </c>
      <c r="C116" s="2">
        <v>90</v>
      </c>
      <c r="D116" s="2">
        <v>50</v>
      </c>
      <c r="E116" s="2">
        <v>95</v>
      </c>
      <c r="F116" s="2">
        <v>80</v>
      </c>
      <c r="G116" s="2">
        <f>SUM(D116:F116)</f>
        <v>225</v>
      </c>
      <c r="H116" s="2"/>
      <c r="I116" s="2"/>
      <c r="J116" s="2"/>
      <c r="K116" s="2"/>
      <c r="M116" s="2"/>
      <c r="O116" s="2"/>
    </row>
    <row r="117" spans="1:15" x14ac:dyDescent="0.25">
      <c r="A117" s="1" t="s">
        <v>196</v>
      </c>
      <c r="B117" s="2">
        <f>B116-B115</f>
        <v>77</v>
      </c>
      <c r="C117" s="2">
        <f t="shared" ref="C117:G117" si="25">C116-C115</f>
        <v>22</v>
      </c>
      <c r="D117" s="2">
        <f t="shared" si="25"/>
        <v>8</v>
      </c>
      <c r="E117" s="2">
        <f t="shared" si="25"/>
        <v>-28</v>
      </c>
      <c r="F117" s="2">
        <f t="shared" si="25"/>
        <v>40</v>
      </c>
      <c r="G117" s="2">
        <f t="shared" si="25"/>
        <v>20</v>
      </c>
      <c r="H117" s="2"/>
      <c r="I117" s="2"/>
      <c r="J117" s="2"/>
      <c r="K117" s="2"/>
      <c r="M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M118" s="2"/>
      <c r="N118" s="2"/>
      <c r="O118" s="2"/>
    </row>
    <row r="119" spans="1:15" x14ac:dyDescent="0.25">
      <c r="A119" s="2"/>
      <c r="B119" s="1" t="s">
        <v>204</v>
      </c>
      <c r="C119" s="1" t="s">
        <v>205</v>
      </c>
      <c r="D119" s="1" t="s">
        <v>206</v>
      </c>
      <c r="E119" s="1" t="s">
        <v>207</v>
      </c>
      <c r="F119" s="1" t="s">
        <v>208</v>
      </c>
      <c r="G119" s="1" t="s">
        <v>123</v>
      </c>
      <c r="H119" s="1" t="s">
        <v>209</v>
      </c>
      <c r="I119" s="1" t="s">
        <v>143</v>
      </c>
      <c r="J119" s="1" t="s">
        <v>198</v>
      </c>
      <c r="K119" s="2"/>
      <c r="M119" s="2"/>
      <c r="O119" s="2"/>
    </row>
    <row r="120" spans="1:15" x14ac:dyDescent="0.25">
      <c r="A120" s="1" t="s">
        <v>168</v>
      </c>
      <c r="B120" s="2">
        <v>9</v>
      </c>
      <c r="C120" s="2">
        <v>7</v>
      </c>
      <c r="D120" s="2">
        <v>16</v>
      </c>
      <c r="E120" s="2">
        <v>43</v>
      </c>
      <c r="F120" s="2">
        <v>36</v>
      </c>
      <c r="G120" s="2">
        <v>18</v>
      </c>
      <c r="H120" s="2">
        <v>18</v>
      </c>
      <c r="I120" s="2">
        <v>8</v>
      </c>
      <c r="J120" s="2">
        <f>SUM(B120:I120)</f>
        <v>155</v>
      </c>
      <c r="K120" s="2"/>
      <c r="M120" s="2"/>
      <c r="O120" s="2"/>
    </row>
    <row r="121" spans="1:15" x14ac:dyDescent="0.25">
      <c r="A121" s="1" t="s">
        <v>169</v>
      </c>
      <c r="B121" s="2">
        <v>6</v>
      </c>
      <c r="C121" s="2">
        <v>10</v>
      </c>
      <c r="D121" s="2">
        <v>17</v>
      </c>
      <c r="E121" s="2">
        <v>39</v>
      </c>
      <c r="F121" s="2">
        <v>40</v>
      </c>
      <c r="G121" s="2">
        <v>19</v>
      </c>
      <c r="H121" s="2">
        <v>15</v>
      </c>
      <c r="I121" s="2">
        <v>7</v>
      </c>
      <c r="J121" s="2">
        <f>SUM(B121:I121)</f>
        <v>153</v>
      </c>
      <c r="K121" s="2"/>
      <c r="M121" s="2"/>
      <c r="O121" s="2"/>
    </row>
    <row r="122" spans="1:15" x14ac:dyDescent="0.25">
      <c r="A122" s="1" t="s">
        <v>196</v>
      </c>
      <c r="B122" s="2">
        <f>B121-B120</f>
        <v>-3</v>
      </c>
      <c r="C122" s="2">
        <f t="shared" ref="C122:H122" si="26">C121-C120</f>
        <v>3</v>
      </c>
      <c r="D122" s="2">
        <f t="shared" si="26"/>
        <v>1</v>
      </c>
      <c r="E122" s="2">
        <f t="shared" si="26"/>
        <v>-4</v>
      </c>
      <c r="F122" s="2">
        <f t="shared" si="26"/>
        <v>4</v>
      </c>
      <c r="G122" s="2">
        <f t="shared" si="26"/>
        <v>1</v>
      </c>
      <c r="H122" s="2">
        <f t="shared" si="26"/>
        <v>-3</v>
      </c>
      <c r="I122" s="2"/>
      <c r="J122" s="2">
        <f>J121-J120</f>
        <v>-2</v>
      </c>
      <c r="K122" s="2"/>
      <c r="M122" s="2"/>
      <c r="O122" s="2"/>
    </row>
    <row r="123" spans="1:15" x14ac:dyDescent="0.25">
      <c r="M123" s="2"/>
      <c r="O123" s="2"/>
    </row>
    <row r="124" spans="1:15" x14ac:dyDescent="0.25">
      <c r="M124" s="2"/>
      <c r="O124" s="2"/>
    </row>
    <row r="125" spans="1:15" x14ac:dyDescent="0.25">
      <c r="M125" s="2"/>
      <c r="O125" s="2"/>
    </row>
    <row r="126" spans="1:15" x14ac:dyDescent="0.25">
      <c r="M126" s="2"/>
      <c r="O126" s="2"/>
    </row>
    <row r="127" spans="1:15" x14ac:dyDescent="0.25">
      <c r="M127" s="2"/>
      <c r="O127" s="2"/>
    </row>
    <row r="128" spans="1:15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</sheetData>
  <mergeCells count="8">
    <mergeCell ref="A108:O108"/>
    <mergeCell ref="A92:M92"/>
    <mergeCell ref="A76:M76"/>
    <mergeCell ref="A1:J1"/>
    <mergeCell ref="A12:J12"/>
    <mergeCell ref="A44:M44"/>
    <mergeCell ref="A28:M28"/>
    <mergeCell ref="A60:M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113"/>
  <sheetViews>
    <sheetView tabSelected="1" topLeftCell="A61" zoomScale="55" zoomScaleNormal="55" workbookViewId="0">
      <selection activeCell="J69" sqref="J69"/>
    </sheetView>
  </sheetViews>
  <sheetFormatPr baseColWidth="10" defaultRowHeight="15" x14ac:dyDescent="0.25"/>
  <cols>
    <col min="11" max="11" width="13.140625" bestFit="1" customWidth="1"/>
    <col min="12" max="12" width="14.7109375" style="2" bestFit="1" customWidth="1"/>
    <col min="13" max="13" width="18.85546875" bestFit="1" customWidth="1"/>
    <col min="15" max="15" width="18.85546875" bestFit="1" customWidth="1"/>
  </cols>
  <sheetData>
    <row r="1" spans="1:15" x14ac:dyDescent="0.25">
      <c r="A1" s="4" t="s">
        <v>199</v>
      </c>
      <c r="B1" s="4"/>
      <c r="C1" s="4"/>
      <c r="D1" s="4"/>
      <c r="E1" s="4"/>
      <c r="F1" s="4"/>
      <c r="G1" s="4"/>
      <c r="H1" s="4"/>
      <c r="I1" s="4"/>
      <c r="J1" s="4"/>
      <c r="K1" s="4"/>
      <c r="L1" s="3"/>
    </row>
    <row r="2" spans="1:15" x14ac:dyDescent="0.25">
      <c r="B2" s="1" t="s">
        <v>77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  <c r="H2" s="1" t="s">
        <v>83</v>
      </c>
      <c r="I2" s="1" t="s">
        <v>183</v>
      </c>
      <c r="J2" s="1" t="s">
        <v>184</v>
      </c>
      <c r="K2" s="1" t="s">
        <v>212</v>
      </c>
      <c r="L2" s="1"/>
      <c r="M2" s="1" t="s">
        <v>230</v>
      </c>
    </row>
    <row r="3" spans="1:15" x14ac:dyDescent="0.25">
      <c r="A3" s="1" t="s">
        <v>168</v>
      </c>
      <c r="B3">
        <f>28.617-K3</f>
        <v>24</v>
      </c>
      <c r="C3">
        <v>4.05</v>
      </c>
      <c r="D3">
        <v>3.42</v>
      </c>
      <c r="E3">
        <v>3.15</v>
      </c>
      <c r="F3">
        <v>4.8600000000000003</v>
      </c>
      <c r="G3">
        <v>8.58</v>
      </c>
      <c r="H3">
        <v>2.2200000000000002</v>
      </c>
      <c r="I3">
        <v>2.46</v>
      </c>
      <c r="J3">
        <v>11.46</v>
      </c>
      <c r="K3">
        <v>4.617</v>
      </c>
      <c r="L3" s="2">
        <f>SUM(B3:K3)</f>
        <v>68.816999999999993</v>
      </c>
      <c r="M3">
        <v>48093</v>
      </c>
      <c r="N3" s="2">
        <v>34939</v>
      </c>
    </row>
    <row r="4" spans="1:15" x14ac:dyDescent="0.25">
      <c r="A4" s="1" t="s">
        <v>169</v>
      </c>
      <c r="B4">
        <v>20</v>
      </c>
      <c r="C4">
        <v>4</v>
      </c>
      <c r="D4">
        <v>4</v>
      </c>
      <c r="E4">
        <v>4</v>
      </c>
      <c r="F4">
        <f>7.22*0.85</f>
        <v>6.1369999999999996</v>
      </c>
      <c r="G4">
        <f>11.37*0.7</f>
        <v>7.9589999999999987</v>
      </c>
      <c r="H4">
        <v>1</v>
      </c>
      <c r="J4">
        <v>10</v>
      </c>
      <c r="K4">
        <v>8.64</v>
      </c>
      <c r="L4" s="2">
        <f>SUM(B4:K4)</f>
        <v>65.73599999999999</v>
      </c>
      <c r="N4">
        <f>M3/N3</f>
        <v>1.3764847305303529</v>
      </c>
    </row>
    <row r="5" spans="1:15" x14ac:dyDescent="0.25">
      <c r="A5" s="1" t="s">
        <v>196</v>
      </c>
      <c r="B5">
        <f t="shared" ref="B5:K5" si="0">B4-B3</f>
        <v>-4</v>
      </c>
      <c r="C5">
        <f t="shared" si="0"/>
        <v>-4.9999999999999822E-2</v>
      </c>
      <c r="D5">
        <f t="shared" si="0"/>
        <v>0.58000000000000007</v>
      </c>
      <c r="E5">
        <f t="shared" si="0"/>
        <v>0.85000000000000009</v>
      </c>
      <c r="F5">
        <f t="shared" si="0"/>
        <v>1.2769999999999992</v>
      </c>
      <c r="G5">
        <f t="shared" si="0"/>
        <v>-0.62100000000000133</v>
      </c>
      <c r="H5">
        <f t="shared" si="0"/>
        <v>-1.2200000000000002</v>
      </c>
      <c r="I5">
        <f t="shared" si="0"/>
        <v>-2.46</v>
      </c>
      <c r="J5">
        <f t="shared" si="0"/>
        <v>-1.4600000000000009</v>
      </c>
      <c r="K5">
        <f t="shared" si="0"/>
        <v>4.0230000000000006</v>
      </c>
    </row>
    <row r="7" spans="1:15" x14ac:dyDescent="0.25">
      <c r="B7" s="1" t="s">
        <v>167</v>
      </c>
      <c r="C7" s="1" t="s">
        <v>182</v>
      </c>
      <c r="D7" s="1" t="s">
        <v>192</v>
      </c>
      <c r="E7" s="1" t="s">
        <v>193</v>
      </c>
      <c r="F7" s="1" t="s">
        <v>194</v>
      </c>
      <c r="G7" s="1" t="s">
        <v>195</v>
      </c>
    </row>
    <row r="8" spans="1:15" x14ac:dyDescent="0.25">
      <c r="A8" s="1" t="s">
        <v>168</v>
      </c>
      <c r="B8">
        <v>186</v>
      </c>
      <c r="C8">
        <v>78</v>
      </c>
      <c r="D8">
        <v>35</v>
      </c>
      <c r="E8">
        <v>56</v>
      </c>
      <c r="F8">
        <v>58</v>
      </c>
      <c r="G8">
        <f>SUM(D8:F8)</f>
        <v>149</v>
      </c>
    </row>
    <row r="9" spans="1:15" x14ac:dyDescent="0.25">
      <c r="A9" s="1" t="s">
        <v>169</v>
      </c>
      <c r="B9">
        <v>235</v>
      </c>
      <c r="C9">
        <v>80</v>
      </c>
      <c r="D9">
        <v>85</v>
      </c>
      <c r="E9">
        <v>85</v>
      </c>
      <c r="F9">
        <v>65</v>
      </c>
      <c r="G9">
        <f>SUM(D9:F9)</f>
        <v>235</v>
      </c>
    </row>
    <row r="10" spans="1:15" x14ac:dyDescent="0.25">
      <c r="A10" s="1" t="s">
        <v>196</v>
      </c>
      <c r="B10">
        <f t="shared" ref="B10:G10" si="1">B9-B8</f>
        <v>49</v>
      </c>
      <c r="C10">
        <f t="shared" si="1"/>
        <v>2</v>
      </c>
      <c r="D10">
        <f t="shared" si="1"/>
        <v>50</v>
      </c>
      <c r="E10">
        <f t="shared" si="1"/>
        <v>29</v>
      </c>
      <c r="F10">
        <f t="shared" si="1"/>
        <v>7</v>
      </c>
      <c r="G10">
        <f t="shared" si="1"/>
        <v>86</v>
      </c>
    </row>
    <row r="12" spans="1:15" x14ac:dyDescent="0.25"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208</v>
      </c>
      <c r="G12" s="1" t="s">
        <v>123</v>
      </c>
      <c r="H12" s="1" t="s">
        <v>209</v>
      </c>
      <c r="I12" s="1" t="s">
        <v>198</v>
      </c>
    </row>
    <row r="13" spans="1:15" x14ac:dyDescent="0.25">
      <c r="A13" s="1" t="s">
        <v>168</v>
      </c>
      <c r="B13">
        <v>25</v>
      </c>
      <c r="C13">
        <v>24</v>
      </c>
      <c r="D13">
        <v>15</v>
      </c>
      <c r="E13">
        <v>59</v>
      </c>
      <c r="F13">
        <v>32</v>
      </c>
      <c r="G13">
        <v>50</v>
      </c>
      <c r="H13">
        <v>19</v>
      </c>
      <c r="I13">
        <f>SUM(B13:H13)</f>
        <v>224</v>
      </c>
    </row>
    <row r="14" spans="1:15" x14ac:dyDescent="0.25">
      <c r="A14" s="1" t="s">
        <v>169</v>
      </c>
      <c r="B14">
        <v>27</v>
      </c>
      <c r="C14">
        <v>25</v>
      </c>
      <c r="D14">
        <v>19</v>
      </c>
      <c r="E14">
        <v>67</v>
      </c>
      <c r="F14">
        <v>36</v>
      </c>
      <c r="G14">
        <v>47</v>
      </c>
      <c r="H14">
        <v>26</v>
      </c>
      <c r="I14">
        <f>SUM(B14:H14)</f>
        <v>247</v>
      </c>
    </row>
    <row r="15" spans="1:15" x14ac:dyDescent="0.25">
      <c r="A15" s="1" t="s">
        <v>196</v>
      </c>
      <c r="B15">
        <f t="shared" ref="B15:I15" si="2">B14-B13</f>
        <v>2</v>
      </c>
      <c r="C15">
        <f t="shared" si="2"/>
        <v>1</v>
      </c>
      <c r="D15">
        <f t="shared" si="2"/>
        <v>4</v>
      </c>
      <c r="E15">
        <f t="shared" si="2"/>
        <v>8</v>
      </c>
      <c r="F15">
        <f t="shared" si="2"/>
        <v>4</v>
      </c>
      <c r="G15">
        <f t="shared" si="2"/>
        <v>-3</v>
      </c>
      <c r="H15">
        <f t="shared" si="2"/>
        <v>7</v>
      </c>
      <c r="I15">
        <f t="shared" si="2"/>
        <v>23</v>
      </c>
      <c r="O15" s="2"/>
    </row>
    <row r="16" spans="1:15" x14ac:dyDescent="0.25">
      <c r="A16" s="1" t="s">
        <v>213</v>
      </c>
      <c r="B16">
        <v>12</v>
      </c>
      <c r="C16">
        <v>15</v>
      </c>
      <c r="D16">
        <v>12</v>
      </c>
      <c r="E16">
        <v>9</v>
      </c>
      <c r="F16">
        <v>13</v>
      </c>
      <c r="G16">
        <v>10</v>
      </c>
      <c r="H16">
        <v>16</v>
      </c>
      <c r="O16" s="2"/>
    </row>
    <row r="17" spans="1:15" x14ac:dyDescent="0.25">
      <c r="O17" s="2"/>
    </row>
    <row r="18" spans="1:15" x14ac:dyDescent="0.25">
      <c r="A18" s="4" t="s">
        <v>257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5" x14ac:dyDescent="0.25">
      <c r="B19" s="1" t="s">
        <v>77</v>
      </c>
      <c r="C19" s="1" t="s">
        <v>78</v>
      </c>
      <c r="D19" s="1" t="s">
        <v>79</v>
      </c>
      <c r="E19" s="1" t="s">
        <v>80</v>
      </c>
      <c r="F19" s="1" t="s">
        <v>81</v>
      </c>
      <c r="G19" s="1" t="s">
        <v>82</v>
      </c>
      <c r="H19" s="1" t="s">
        <v>83</v>
      </c>
      <c r="I19" s="1" t="s">
        <v>183</v>
      </c>
      <c r="J19" s="1" t="s">
        <v>184</v>
      </c>
      <c r="K19" s="1" t="s">
        <v>212</v>
      </c>
      <c r="L19" s="1"/>
      <c r="M19" s="1" t="s">
        <v>230</v>
      </c>
    </row>
    <row r="20" spans="1:15" x14ac:dyDescent="0.25">
      <c r="A20" s="1" t="s">
        <v>168</v>
      </c>
      <c r="B20" s="2">
        <f>25.5179999999999-K20</f>
        <v>23.6999999999999</v>
      </c>
      <c r="C20" s="2">
        <v>4.59</v>
      </c>
      <c r="D20" s="2">
        <v>4.0199999999999996</v>
      </c>
      <c r="E20" s="2">
        <v>3.96599999999999</v>
      </c>
      <c r="F20" s="2">
        <v>3.0599999999999898</v>
      </c>
      <c r="G20" s="2">
        <v>6.66</v>
      </c>
      <c r="H20" s="2">
        <v>1.56</v>
      </c>
      <c r="I20" s="2">
        <v>1.71</v>
      </c>
      <c r="J20" s="2">
        <v>11.34</v>
      </c>
      <c r="K20">
        <v>1.8180000000000001</v>
      </c>
      <c r="L20" s="2">
        <f>SUM(B20:K20)</f>
        <v>62.423999999999879</v>
      </c>
      <c r="M20">
        <v>49063</v>
      </c>
    </row>
    <row r="21" spans="1:15" s="2" customFormat="1" x14ac:dyDescent="0.25">
      <c r="A21" s="1" t="s">
        <v>169</v>
      </c>
      <c r="B21" s="2">
        <v>27.14</v>
      </c>
      <c r="C21" s="2">
        <v>7</v>
      </c>
      <c r="D21" s="2">
        <v>5</v>
      </c>
      <c r="E21" s="2">
        <v>5</v>
      </c>
      <c r="F21" s="2">
        <f>4.32*0.85</f>
        <v>3.6720000000000002</v>
      </c>
      <c r="G21" s="2">
        <f>10.05*0.7</f>
        <v>7.0350000000000001</v>
      </c>
      <c r="H21" s="2">
        <v>2</v>
      </c>
      <c r="J21" s="2">
        <v>9</v>
      </c>
      <c r="K21" s="2">
        <v>5.68</v>
      </c>
      <c r="L21" s="2">
        <f>SUM(B21:K21)</f>
        <v>71.526999999999987</v>
      </c>
    </row>
    <row r="22" spans="1:15" x14ac:dyDescent="0.25">
      <c r="A22" s="1" t="s">
        <v>196</v>
      </c>
      <c r="B22" s="2">
        <f t="shared" ref="B22:L22" si="3">B21-B20</f>
        <v>3.4400000000001008</v>
      </c>
      <c r="C22" s="2">
        <f t="shared" si="3"/>
        <v>2.41</v>
      </c>
      <c r="D22" s="2">
        <f t="shared" si="3"/>
        <v>0.98000000000000043</v>
      </c>
      <c r="E22" s="2">
        <f t="shared" si="3"/>
        <v>1.03400000000001</v>
      </c>
      <c r="F22" s="2">
        <f t="shared" si="3"/>
        <v>0.61200000000001031</v>
      </c>
      <c r="G22" s="2">
        <f t="shared" si="3"/>
        <v>0.375</v>
      </c>
      <c r="H22" s="2">
        <f t="shared" si="3"/>
        <v>0.43999999999999995</v>
      </c>
      <c r="I22" s="2">
        <f t="shared" si="3"/>
        <v>-1.71</v>
      </c>
      <c r="J22" s="2">
        <f t="shared" si="3"/>
        <v>-2.34</v>
      </c>
      <c r="K22" s="2">
        <f t="shared" si="3"/>
        <v>3.8619999999999997</v>
      </c>
      <c r="L22" s="2">
        <f t="shared" si="3"/>
        <v>9.1030000000001081</v>
      </c>
      <c r="M22" s="2"/>
    </row>
    <row r="23" spans="1:15" s="2" customFormat="1" x14ac:dyDescent="0.25"/>
    <row r="24" spans="1:15" x14ac:dyDescent="0.25">
      <c r="B24" s="1" t="s">
        <v>167</v>
      </c>
      <c r="C24" s="1" t="s">
        <v>182</v>
      </c>
      <c r="D24" s="1" t="s">
        <v>192</v>
      </c>
      <c r="E24" s="1" t="s">
        <v>193</v>
      </c>
      <c r="F24" s="1" t="s">
        <v>194</v>
      </c>
      <c r="G24" s="1" t="s">
        <v>195</v>
      </c>
      <c r="M24" s="2"/>
    </row>
    <row r="25" spans="1:15" x14ac:dyDescent="0.25">
      <c r="A25" s="1" t="s">
        <v>168</v>
      </c>
      <c r="B25">
        <v>202</v>
      </c>
      <c r="C25">
        <v>64</v>
      </c>
      <c r="D25">
        <v>73</v>
      </c>
      <c r="E25">
        <v>68</v>
      </c>
      <c r="F25">
        <v>60</v>
      </c>
      <c r="G25" s="2">
        <f>SUM(D25:F25)</f>
        <v>201</v>
      </c>
      <c r="M25" s="2"/>
    </row>
    <row r="26" spans="1:15" x14ac:dyDescent="0.25">
      <c r="A26" s="1" t="s">
        <v>169</v>
      </c>
      <c r="B26">
        <v>275</v>
      </c>
      <c r="C26">
        <v>80</v>
      </c>
      <c r="D26">
        <v>85</v>
      </c>
      <c r="E26">
        <v>65</v>
      </c>
      <c r="F26">
        <v>65</v>
      </c>
      <c r="G26" s="2">
        <f>SUM(D26:F26)</f>
        <v>215</v>
      </c>
      <c r="M26" s="2"/>
    </row>
    <row r="27" spans="1:15" x14ac:dyDescent="0.25">
      <c r="A27" s="1" t="s">
        <v>196</v>
      </c>
      <c r="B27" s="2">
        <f t="shared" ref="B27:G27" si="4">B26-B25</f>
        <v>73</v>
      </c>
      <c r="C27" s="2">
        <f t="shared" si="4"/>
        <v>16</v>
      </c>
      <c r="D27" s="2">
        <f t="shared" si="4"/>
        <v>12</v>
      </c>
      <c r="E27" s="2">
        <f t="shared" si="4"/>
        <v>-3</v>
      </c>
      <c r="F27" s="2">
        <f t="shared" si="4"/>
        <v>5</v>
      </c>
      <c r="G27" s="2">
        <f t="shared" si="4"/>
        <v>14</v>
      </c>
      <c r="M27" s="2"/>
    </row>
    <row r="28" spans="1:15" x14ac:dyDescent="0.25">
      <c r="M28" s="2"/>
    </row>
    <row r="29" spans="1:15" x14ac:dyDescent="0.25">
      <c r="B29" s="1" t="s">
        <v>204</v>
      </c>
      <c r="C29" s="1" t="s">
        <v>205</v>
      </c>
      <c r="D29" s="1" t="s">
        <v>206</v>
      </c>
      <c r="E29" s="1" t="s">
        <v>207</v>
      </c>
      <c r="F29" s="1" t="s">
        <v>208</v>
      </c>
      <c r="G29" s="1" t="s">
        <v>123</v>
      </c>
      <c r="H29" s="1" t="s">
        <v>209</v>
      </c>
      <c r="I29" s="1" t="s">
        <v>198</v>
      </c>
      <c r="M29" s="2"/>
    </row>
    <row r="30" spans="1:15" x14ac:dyDescent="0.25">
      <c r="A30" s="1" t="s">
        <v>168</v>
      </c>
      <c r="B30" s="2">
        <v>12</v>
      </c>
      <c r="C30" s="2">
        <v>20</v>
      </c>
      <c r="D30" s="2">
        <v>23</v>
      </c>
      <c r="E30" s="2">
        <v>49</v>
      </c>
      <c r="F30" s="2">
        <v>26</v>
      </c>
      <c r="G30" s="2">
        <v>27</v>
      </c>
      <c r="H30" s="2">
        <v>22</v>
      </c>
      <c r="I30" s="2">
        <f>SUM(B30:H30)</f>
        <v>179</v>
      </c>
      <c r="M30" s="2"/>
    </row>
    <row r="31" spans="1:15" x14ac:dyDescent="0.25">
      <c r="A31" s="1" t="s">
        <v>169</v>
      </c>
      <c r="B31">
        <v>11</v>
      </c>
      <c r="C31">
        <v>13</v>
      </c>
      <c r="D31">
        <v>24</v>
      </c>
      <c r="E31">
        <v>46</v>
      </c>
      <c r="F31">
        <v>25</v>
      </c>
      <c r="G31">
        <v>33</v>
      </c>
      <c r="H31">
        <v>16</v>
      </c>
      <c r="I31" s="2">
        <f>SUM(B31:H31)</f>
        <v>168</v>
      </c>
      <c r="M31" s="2"/>
    </row>
    <row r="32" spans="1:15" x14ac:dyDescent="0.25">
      <c r="A32" s="1" t="s">
        <v>196</v>
      </c>
      <c r="B32" s="2">
        <f t="shared" ref="B32:I32" si="5">B31-B30</f>
        <v>-1</v>
      </c>
      <c r="C32" s="2">
        <f t="shared" si="5"/>
        <v>-7</v>
      </c>
      <c r="D32" s="2">
        <f t="shared" si="5"/>
        <v>1</v>
      </c>
      <c r="E32" s="2">
        <f t="shared" si="5"/>
        <v>-3</v>
      </c>
      <c r="F32" s="2">
        <f t="shared" si="5"/>
        <v>-1</v>
      </c>
      <c r="G32" s="2">
        <f t="shared" si="5"/>
        <v>6</v>
      </c>
      <c r="H32" s="2">
        <f t="shared" si="5"/>
        <v>-6</v>
      </c>
      <c r="I32" s="2">
        <f t="shared" si="5"/>
        <v>-11</v>
      </c>
      <c r="M32" s="2"/>
    </row>
    <row r="33" spans="1:13" x14ac:dyDescent="0.25">
      <c r="A33" s="1" t="s">
        <v>213</v>
      </c>
      <c r="D33" s="2"/>
      <c r="M33" s="2"/>
    </row>
    <row r="34" spans="1:13" x14ac:dyDescent="0.25">
      <c r="D34" s="2"/>
      <c r="M34" s="2"/>
    </row>
    <row r="35" spans="1:13" x14ac:dyDescent="0.25">
      <c r="A35" s="4" t="s">
        <v>256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2"/>
      <c r="B36" s="1" t="s">
        <v>77</v>
      </c>
      <c r="C36" s="1" t="s">
        <v>78</v>
      </c>
      <c r="D36" s="1" t="s">
        <v>79</v>
      </c>
      <c r="E36" s="1" t="s">
        <v>80</v>
      </c>
      <c r="F36" s="1" t="s">
        <v>81</v>
      </c>
      <c r="G36" s="1" t="s">
        <v>82</v>
      </c>
      <c r="H36" s="1" t="s">
        <v>83</v>
      </c>
      <c r="I36" s="1" t="s">
        <v>183</v>
      </c>
      <c r="J36" s="1" t="s">
        <v>184</v>
      </c>
      <c r="K36" s="1" t="s">
        <v>212</v>
      </c>
      <c r="L36" s="1"/>
      <c r="M36" s="1" t="s">
        <v>230</v>
      </c>
    </row>
    <row r="37" spans="1:13" x14ac:dyDescent="0.25">
      <c r="A37" s="1" t="s">
        <v>168</v>
      </c>
      <c r="B37" s="2">
        <f>29.5709999999999-K37</f>
        <v>26.759999999999899</v>
      </c>
      <c r="C37" s="2">
        <v>4.5299999999999896</v>
      </c>
      <c r="D37" s="2">
        <v>4.9799999999999898</v>
      </c>
      <c r="E37" s="2">
        <v>3.3299999999999899</v>
      </c>
      <c r="F37" s="2">
        <v>3.48</v>
      </c>
      <c r="G37" s="2">
        <v>6.27</v>
      </c>
      <c r="H37" s="2">
        <v>1.65</v>
      </c>
      <c r="I37" s="2">
        <v>1.56</v>
      </c>
      <c r="J37" s="2">
        <v>10.95</v>
      </c>
      <c r="K37" s="2">
        <v>2.8109999999999999</v>
      </c>
      <c r="L37" s="2">
        <f>SUM(B37:K37)</f>
        <v>66.320999999999856</v>
      </c>
      <c r="M37" s="2">
        <v>53832</v>
      </c>
    </row>
    <row r="38" spans="1:13" x14ac:dyDescent="0.25">
      <c r="A38" s="1" t="s">
        <v>169</v>
      </c>
      <c r="B38" s="2">
        <v>29</v>
      </c>
      <c r="C38" s="2">
        <v>8</v>
      </c>
      <c r="D38" s="2">
        <v>6.5</v>
      </c>
      <c r="E38" s="2">
        <v>5</v>
      </c>
      <c r="F38" s="2">
        <f>5.61*0.85</f>
        <v>4.7685000000000004</v>
      </c>
      <c r="G38" s="2">
        <f>10.67*0.7</f>
        <v>7.4689999999999994</v>
      </c>
      <c r="H38" s="2">
        <v>1</v>
      </c>
      <c r="I38" s="2"/>
      <c r="J38" s="2">
        <v>9</v>
      </c>
      <c r="K38" s="2">
        <v>7.2799999999999994</v>
      </c>
      <c r="L38" s="2">
        <f>SUM(B38:K38)</f>
        <v>78.017500000000013</v>
      </c>
      <c r="M38" s="2"/>
    </row>
    <row r="39" spans="1:13" x14ac:dyDescent="0.25">
      <c r="A39" s="1" t="s">
        <v>196</v>
      </c>
      <c r="B39" s="2">
        <f t="shared" ref="B39" si="6">B38-B37</f>
        <v>2.2400000000001015</v>
      </c>
      <c r="C39" s="2">
        <f t="shared" ref="C39" si="7">C38-C37</f>
        <v>3.4700000000000104</v>
      </c>
      <c r="D39" s="2">
        <f t="shared" ref="D39" si="8">D38-D37</f>
        <v>1.5200000000000102</v>
      </c>
      <c r="E39" s="2">
        <f t="shared" ref="E39" si="9">E38-E37</f>
        <v>1.6700000000000101</v>
      </c>
      <c r="F39" s="2">
        <f t="shared" ref="F39" si="10">F38-F37</f>
        <v>1.2885000000000004</v>
      </c>
      <c r="G39" s="2">
        <f t="shared" ref="G39" si="11">G38-G37</f>
        <v>1.1989999999999998</v>
      </c>
      <c r="H39" s="2">
        <f t="shared" ref="H39" si="12">H38-H37</f>
        <v>-0.64999999999999991</v>
      </c>
      <c r="I39" s="2">
        <f t="shared" ref="I39" si="13">I38-I37</f>
        <v>-1.56</v>
      </c>
      <c r="J39" s="2">
        <f t="shared" ref="J39" si="14">J38-J37</f>
        <v>-1.9499999999999993</v>
      </c>
      <c r="K39" s="2">
        <f t="shared" ref="K39" si="15">K38-K37</f>
        <v>4.4689999999999994</v>
      </c>
      <c r="L39" s="2">
        <f t="shared" ref="L39" si="16">L38-L37</f>
        <v>11.696500000000157</v>
      </c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M40" s="2"/>
    </row>
    <row r="41" spans="1:13" x14ac:dyDescent="0.25">
      <c r="A41" s="2"/>
      <c r="B41" s="1" t="s">
        <v>167</v>
      </c>
      <c r="C41" s="1" t="s">
        <v>182</v>
      </c>
      <c r="D41" s="1" t="s">
        <v>192</v>
      </c>
      <c r="E41" s="1" t="s">
        <v>193</v>
      </c>
      <c r="F41" s="1" t="s">
        <v>194</v>
      </c>
      <c r="G41" s="1" t="s">
        <v>195</v>
      </c>
      <c r="H41" s="2"/>
      <c r="I41" s="2"/>
      <c r="J41" s="2"/>
      <c r="K41" s="2"/>
      <c r="M41" s="2"/>
    </row>
    <row r="42" spans="1:13" x14ac:dyDescent="0.25">
      <c r="A42" s="1" t="s">
        <v>168</v>
      </c>
      <c r="B42" s="2">
        <v>233</v>
      </c>
      <c r="C42" s="2">
        <v>73</v>
      </c>
      <c r="D42" s="2">
        <v>76</v>
      </c>
      <c r="E42" s="2">
        <v>89</v>
      </c>
      <c r="F42" s="2">
        <v>75</v>
      </c>
      <c r="G42" s="2">
        <f>SUM(D42:F42)</f>
        <v>240</v>
      </c>
      <c r="H42" s="2"/>
      <c r="I42" s="2"/>
      <c r="J42" s="2"/>
      <c r="K42" s="2"/>
      <c r="M42" s="2"/>
    </row>
    <row r="43" spans="1:13" x14ac:dyDescent="0.25">
      <c r="A43" s="1" t="s">
        <v>169</v>
      </c>
      <c r="B43" s="2">
        <v>315</v>
      </c>
      <c r="C43" s="2">
        <v>140</v>
      </c>
      <c r="D43" s="2">
        <v>110</v>
      </c>
      <c r="E43" s="2">
        <v>75</v>
      </c>
      <c r="F43" s="2">
        <v>60</v>
      </c>
      <c r="G43" s="2">
        <f>SUM(D43:F43)</f>
        <v>245</v>
      </c>
      <c r="H43" s="2"/>
      <c r="I43" s="2"/>
      <c r="J43" s="2"/>
      <c r="K43" s="2"/>
    </row>
    <row r="44" spans="1:13" x14ac:dyDescent="0.25">
      <c r="A44" s="1" t="s">
        <v>196</v>
      </c>
      <c r="B44" s="2">
        <f t="shared" ref="B44" si="17">B43-B42</f>
        <v>82</v>
      </c>
      <c r="C44" s="2">
        <f t="shared" ref="C44" si="18">C43-C42</f>
        <v>67</v>
      </c>
      <c r="D44" s="2">
        <f t="shared" ref="D44" si="19">D43-D42</f>
        <v>34</v>
      </c>
      <c r="E44" s="2">
        <f t="shared" ref="E44" si="20">E43-E42</f>
        <v>-14</v>
      </c>
      <c r="F44" s="2">
        <f t="shared" ref="F44" si="21">F43-F42</f>
        <v>-15</v>
      </c>
      <c r="G44" s="2">
        <f t="shared" ref="G44" si="22">G43-G42</f>
        <v>5</v>
      </c>
      <c r="H44" s="2"/>
      <c r="I44" s="2"/>
      <c r="J44" s="2"/>
      <c r="K44" s="2"/>
      <c r="L44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/>
      <c r="M45" s="2"/>
    </row>
    <row r="46" spans="1:13" x14ac:dyDescent="0.25">
      <c r="A46" s="2"/>
      <c r="B46" s="1" t="s">
        <v>204</v>
      </c>
      <c r="C46" s="1" t="s">
        <v>205</v>
      </c>
      <c r="D46" s="1" t="s">
        <v>206</v>
      </c>
      <c r="E46" s="1" t="s">
        <v>207</v>
      </c>
      <c r="F46" s="1" t="s">
        <v>208</v>
      </c>
      <c r="G46" s="1" t="s">
        <v>123</v>
      </c>
      <c r="H46" s="1" t="s">
        <v>209</v>
      </c>
      <c r="I46" s="1" t="s">
        <v>143</v>
      </c>
      <c r="J46" s="1" t="s">
        <v>198</v>
      </c>
      <c r="K46" s="2"/>
      <c r="M46" s="2"/>
    </row>
    <row r="47" spans="1:13" x14ac:dyDescent="0.25">
      <c r="A47" s="1" t="s">
        <v>168</v>
      </c>
      <c r="B47" s="2">
        <v>10</v>
      </c>
      <c r="C47" s="2">
        <v>16</v>
      </c>
      <c r="D47" s="2">
        <v>16</v>
      </c>
      <c r="E47" s="2">
        <v>54</v>
      </c>
      <c r="F47" s="2">
        <v>45</v>
      </c>
      <c r="G47" s="2">
        <v>29</v>
      </c>
      <c r="H47" s="2">
        <v>24</v>
      </c>
      <c r="J47" s="2">
        <f>SUM(B47:H47)</f>
        <v>194</v>
      </c>
      <c r="K47" s="2"/>
      <c r="M47" s="2"/>
    </row>
    <row r="48" spans="1:13" x14ac:dyDescent="0.25">
      <c r="A48" s="1" t="s">
        <v>169</v>
      </c>
      <c r="B48" s="2">
        <v>11</v>
      </c>
      <c r="C48" s="2">
        <v>19</v>
      </c>
      <c r="D48" s="2">
        <v>16</v>
      </c>
      <c r="E48" s="2">
        <v>60</v>
      </c>
      <c r="F48" s="2">
        <v>42</v>
      </c>
      <c r="G48" s="2">
        <v>24</v>
      </c>
      <c r="H48" s="2">
        <v>27</v>
      </c>
      <c r="I48" s="2">
        <v>3</v>
      </c>
      <c r="J48" s="2">
        <f>SUM(B48:I48)</f>
        <v>202</v>
      </c>
      <c r="K48" s="2"/>
      <c r="M48" s="2"/>
    </row>
    <row r="49" spans="1:13" x14ac:dyDescent="0.25">
      <c r="A49" s="1" t="s">
        <v>196</v>
      </c>
      <c r="B49" s="2">
        <f t="shared" ref="B49" si="23">B48-B47</f>
        <v>1</v>
      </c>
      <c r="C49" s="2">
        <f t="shared" ref="C49" si="24">C48-C47</f>
        <v>3</v>
      </c>
      <c r="D49" s="2">
        <f t="shared" ref="D49" si="25">D48-D47</f>
        <v>0</v>
      </c>
      <c r="E49" s="2">
        <f t="shared" ref="E49" si="26">E48-E47</f>
        <v>6</v>
      </c>
      <c r="F49" s="2">
        <f t="shared" ref="F49" si="27">F48-F47</f>
        <v>-3</v>
      </c>
      <c r="G49" s="2">
        <f t="shared" ref="G49" si="28">G48-G47</f>
        <v>-5</v>
      </c>
      <c r="H49" s="2">
        <f t="shared" ref="H49" si="29">H48-H47</f>
        <v>3</v>
      </c>
      <c r="J49" s="2">
        <f>J48-J47</f>
        <v>8</v>
      </c>
      <c r="K49" s="2"/>
      <c r="M49" s="2"/>
    </row>
    <row r="50" spans="1:13" x14ac:dyDescent="0.25">
      <c r="A50" s="1" t="s">
        <v>213</v>
      </c>
      <c r="B50">
        <v>11</v>
      </c>
      <c r="C50">
        <v>11</v>
      </c>
      <c r="D50">
        <v>12</v>
      </c>
      <c r="E50">
        <v>5</v>
      </c>
      <c r="F50">
        <v>10</v>
      </c>
      <c r="G50">
        <v>7</v>
      </c>
      <c r="H50">
        <v>12</v>
      </c>
      <c r="I50">
        <v>7</v>
      </c>
      <c r="K50" s="2"/>
      <c r="L50"/>
      <c r="M50" s="2"/>
    </row>
    <row r="51" spans="1:13" x14ac:dyDescent="0.25">
      <c r="K51" s="2"/>
      <c r="M51" s="2"/>
    </row>
    <row r="52" spans="1:13" x14ac:dyDescent="0.25">
      <c r="A52" s="4" t="s">
        <v>259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2"/>
      <c r="B53" s="1" t="s">
        <v>77</v>
      </c>
      <c r="C53" s="1" t="s">
        <v>78</v>
      </c>
      <c r="D53" s="1" t="s">
        <v>79</v>
      </c>
      <c r="E53" s="1" t="s">
        <v>80</v>
      </c>
      <c r="F53" s="1" t="s">
        <v>81</v>
      </c>
      <c r="G53" s="1" t="s">
        <v>82</v>
      </c>
      <c r="H53" s="1" t="s">
        <v>83</v>
      </c>
      <c r="I53" s="1" t="s">
        <v>183</v>
      </c>
      <c r="J53" s="1" t="s">
        <v>184</v>
      </c>
      <c r="K53" s="1" t="s">
        <v>212</v>
      </c>
      <c r="L53" s="1"/>
      <c r="M53" s="1" t="s">
        <v>230</v>
      </c>
    </row>
    <row r="54" spans="1:13" x14ac:dyDescent="0.25">
      <c r="A54" s="1" t="s">
        <v>168</v>
      </c>
      <c r="B54" s="2">
        <f>40.563-K54</f>
        <v>35.67</v>
      </c>
      <c r="C54" s="2">
        <v>6</v>
      </c>
      <c r="D54" s="2">
        <v>5.04</v>
      </c>
      <c r="E54" s="2">
        <v>3.87</v>
      </c>
      <c r="F54" s="2">
        <v>4.83</v>
      </c>
      <c r="G54" s="2">
        <v>9.8699999999999992</v>
      </c>
      <c r="H54" s="2">
        <v>1.68</v>
      </c>
      <c r="I54" s="2">
        <v>2.31</v>
      </c>
      <c r="J54" s="2">
        <v>12.87</v>
      </c>
      <c r="K54" s="2">
        <v>4.8929999999999998</v>
      </c>
      <c r="L54" s="2">
        <f>SUM(B54:K54)</f>
        <v>87.033000000000015</v>
      </c>
      <c r="M54" s="2">
        <v>70608</v>
      </c>
    </row>
    <row r="55" spans="1:13" x14ac:dyDescent="0.25">
      <c r="A55" s="1" t="s">
        <v>169</v>
      </c>
      <c r="B55" s="2">
        <v>38</v>
      </c>
      <c r="C55" s="2">
        <v>8.5</v>
      </c>
      <c r="D55" s="2">
        <v>8.5</v>
      </c>
      <c r="E55" s="2">
        <v>5.5</v>
      </c>
      <c r="F55" s="2">
        <f>5.61*0.85</f>
        <v>4.7685000000000004</v>
      </c>
      <c r="G55" s="2">
        <f>10.67*0.7</f>
        <v>7.4689999999999994</v>
      </c>
      <c r="H55" s="2">
        <v>3</v>
      </c>
      <c r="I55" s="2">
        <v>0.5</v>
      </c>
      <c r="J55" s="2">
        <v>13</v>
      </c>
      <c r="K55" s="2">
        <v>10.74</v>
      </c>
      <c r="L55" s="2">
        <f>SUM(B55:K55)</f>
        <v>99.977499999999992</v>
      </c>
      <c r="M55" s="2"/>
    </row>
    <row r="56" spans="1:13" x14ac:dyDescent="0.25">
      <c r="A56" s="1" t="s">
        <v>196</v>
      </c>
      <c r="B56" s="2">
        <f t="shared" ref="B56:L56" si="30">B55-B54</f>
        <v>2.3299999999999983</v>
      </c>
      <c r="C56" s="2">
        <f t="shared" si="30"/>
        <v>2.5</v>
      </c>
      <c r="D56" s="2">
        <f t="shared" si="30"/>
        <v>3.46</v>
      </c>
      <c r="E56" s="2">
        <f t="shared" si="30"/>
        <v>1.63</v>
      </c>
      <c r="F56" s="2">
        <f t="shared" si="30"/>
        <v>-6.1499999999999666E-2</v>
      </c>
      <c r="G56" s="2">
        <f t="shared" si="30"/>
        <v>-2.4009999999999998</v>
      </c>
      <c r="H56" s="2">
        <f t="shared" si="30"/>
        <v>1.32</v>
      </c>
      <c r="I56" s="2">
        <f t="shared" si="30"/>
        <v>-1.81</v>
      </c>
      <c r="J56" s="2">
        <f t="shared" si="30"/>
        <v>0.13000000000000078</v>
      </c>
      <c r="K56" s="2">
        <f t="shared" si="30"/>
        <v>5.8470000000000004</v>
      </c>
      <c r="L56" s="2">
        <f t="shared" si="30"/>
        <v>12.944499999999977</v>
      </c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M57" s="2"/>
    </row>
    <row r="58" spans="1:13" x14ac:dyDescent="0.25">
      <c r="A58" s="2"/>
      <c r="B58" s="1" t="s">
        <v>167</v>
      </c>
      <c r="C58" s="1" t="s">
        <v>182</v>
      </c>
      <c r="D58" s="1" t="s">
        <v>192</v>
      </c>
      <c r="E58" s="1" t="s">
        <v>193</v>
      </c>
      <c r="F58" s="1" t="s">
        <v>194</v>
      </c>
      <c r="G58" s="1" t="s">
        <v>195</v>
      </c>
      <c r="H58" s="2"/>
      <c r="I58" s="2"/>
      <c r="J58" s="2"/>
      <c r="K58" s="2"/>
      <c r="M58" s="2"/>
    </row>
    <row r="59" spans="1:13" x14ac:dyDescent="0.25">
      <c r="A59" s="1" t="s">
        <v>168</v>
      </c>
      <c r="B59" s="2">
        <v>308</v>
      </c>
      <c r="C59" s="2">
        <v>89</v>
      </c>
      <c r="D59" s="2">
        <v>88</v>
      </c>
      <c r="E59" s="2">
        <v>146</v>
      </c>
      <c r="F59" s="2">
        <v>129</v>
      </c>
      <c r="G59" s="2">
        <f>SUM(D59:F59)</f>
        <v>363</v>
      </c>
      <c r="H59" s="2"/>
      <c r="I59" s="2"/>
      <c r="J59" s="2"/>
      <c r="K59" s="2"/>
      <c r="M59" s="2"/>
    </row>
    <row r="60" spans="1:13" x14ac:dyDescent="0.25">
      <c r="A60" s="1" t="s">
        <v>169</v>
      </c>
      <c r="B60" s="2">
        <v>415</v>
      </c>
      <c r="C60" s="2">
        <v>115</v>
      </c>
      <c r="D60" s="2">
        <v>145</v>
      </c>
      <c r="E60" s="2">
        <v>170</v>
      </c>
      <c r="F60" s="2">
        <v>165</v>
      </c>
      <c r="G60" s="2">
        <f>SUM(D60:F60)</f>
        <v>480</v>
      </c>
      <c r="H60" s="2"/>
      <c r="I60" s="2"/>
      <c r="J60" s="2"/>
      <c r="K60" s="2"/>
      <c r="M60" s="2"/>
    </row>
    <row r="61" spans="1:13" x14ac:dyDescent="0.25">
      <c r="A61" s="1" t="s">
        <v>196</v>
      </c>
      <c r="B61" s="2">
        <f t="shared" ref="B61:G61" si="31">B60-B59</f>
        <v>107</v>
      </c>
      <c r="C61" s="2">
        <f t="shared" si="31"/>
        <v>26</v>
      </c>
      <c r="D61" s="2">
        <f t="shared" si="31"/>
        <v>57</v>
      </c>
      <c r="E61" s="2">
        <f t="shared" si="31"/>
        <v>24</v>
      </c>
      <c r="F61" s="2">
        <f t="shared" si="31"/>
        <v>36</v>
      </c>
      <c r="G61" s="2">
        <f t="shared" si="31"/>
        <v>117</v>
      </c>
      <c r="H61" s="2"/>
      <c r="I61" s="2"/>
      <c r="J61" s="2"/>
      <c r="K61" s="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M62" s="2"/>
    </row>
    <row r="63" spans="1:13" x14ac:dyDescent="0.25">
      <c r="A63" s="2"/>
      <c r="B63" s="1" t="s">
        <v>204</v>
      </c>
      <c r="C63" s="1" t="s">
        <v>205</v>
      </c>
      <c r="D63" s="1" t="s">
        <v>206</v>
      </c>
      <c r="E63" s="1" t="s">
        <v>207</v>
      </c>
      <c r="F63" s="1" t="s">
        <v>208</v>
      </c>
      <c r="G63" s="1" t="s">
        <v>123</v>
      </c>
      <c r="H63" s="1" t="s">
        <v>209</v>
      </c>
      <c r="I63" s="1" t="s">
        <v>143</v>
      </c>
      <c r="J63" s="1" t="s">
        <v>198</v>
      </c>
      <c r="K63" s="2"/>
      <c r="M63" s="2"/>
    </row>
    <row r="64" spans="1:13" x14ac:dyDescent="0.25">
      <c r="A64" s="1" t="s">
        <v>168</v>
      </c>
      <c r="B64" s="2">
        <v>28</v>
      </c>
      <c r="C64" s="2">
        <v>21</v>
      </c>
      <c r="D64" s="2">
        <v>20</v>
      </c>
      <c r="E64" s="2">
        <v>60</v>
      </c>
      <c r="F64" s="2">
        <v>51</v>
      </c>
      <c r="G64" s="2">
        <v>30</v>
      </c>
      <c r="H64" s="2">
        <v>43</v>
      </c>
      <c r="I64" s="2">
        <v>8</v>
      </c>
      <c r="J64" s="2">
        <f>SUM(B64:I64)</f>
        <v>261</v>
      </c>
      <c r="K64" s="2"/>
      <c r="M64" s="2"/>
    </row>
    <row r="65" spans="1:16" x14ac:dyDescent="0.25">
      <c r="A65" s="1" t="s">
        <v>169</v>
      </c>
      <c r="B65" s="2">
        <v>20</v>
      </c>
      <c r="C65" s="2">
        <v>28</v>
      </c>
      <c r="D65" s="2">
        <v>20</v>
      </c>
      <c r="E65" s="2">
        <v>71</v>
      </c>
      <c r="F65" s="2">
        <v>53</v>
      </c>
      <c r="G65" s="2">
        <v>33</v>
      </c>
      <c r="H65" s="2">
        <v>34</v>
      </c>
      <c r="I65" s="2">
        <v>10</v>
      </c>
      <c r="J65" s="2">
        <f>SUM(B65:I65)</f>
        <v>269</v>
      </c>
      <c r="K65" s="2"/>
      <c r="M65" s="2"/>
    </row>
    <row r="66" spans="1:16" x14ac:dyDescent="0.25">
      <c r="A66" s="1" t="s">
        <v>196</v>
      </c>
      <c r="B66" s="2">
        <f t="shared" ref="B66:I66" si="32">B65-B64</f>
        <v>-8</v>
      </c>
      <c r="C66" s="2">
        <f t="shared" si="32"/>
        <v>7</v>
      </c>
      <c r="D66" s="2">
        <f t="shared" si="32"/>
        <v>0</v>
      </c>
      <c r="E66" s="2">
        <f t="shared" si="32"/>
        <v>11</v>
      </c>
      <c r="F66" s="2">
        <f t="shared" si="32"/>
        <v>2</v>
      </c>
      <c r="G66" s="2">
        <f t="shared" si="32"/>
        <v>3</v>
      </c>
      <c r="H66" s="2">
        <f t="shared" si="32"/>
        <v>-9</v>
      </c>
      <c r="I66" s="2">
        <f t="shared" si="32"/>
        <v>2</v>
      </c>
      <c r="J66" s="2">
        <f>J65-J64</f>
        <v>8</v>
      </c>
      <c r="K66" s="2"/>
      <c r="M66" s="2"/>
    </row>
    <row r="67" spans="1:16" x14ac:dyDescent="0.25">
      <c r="A67" s="1" t="s">
        <v>213</v>
      </c>
      <c r="B67" s="2">
        <v>10</v>
      </c>
      <c r="C67" s="2">
        <v>12</v>
      </c>
      <c r="D67" s="2">
        <v>12</v>
      </c>
      <c r="E67" s="2">
        <v>14</v>
      </c>
      <c r="F67" s="2">
        <v>10</v>
      </c>
      <c r="G67" s="2">
        <v>10</v>
      </c>
      <c r="H67" s="2">
        <v>10</v>
      </c>
      <c r="I67" s="2">
        <v>6</v>
      </c>
      <c r="J67" s="2">
        <f>SUM(B67:I67)</f>
        <v>84</v>
      </c>
      <c r="K67" s="2"/>
      <c r="M67" s="2"/>
    </row>
    <row r="68" spans="1:16" x14ac:dyDescent="0.25">
      <c r="A68" s="1" t="s">
        <v>260</v>
      </c>
      <c r="B68">
        <f>B50-B64+B65</f>
        <v>3</v>
      </c>
      <c r="C68" s="2">
        <f t="shared" ref="C68:I68" si="33">C50-C64+C65</f>
        <v>18</v>
      </c>
      <c r="D68" s="2">
        <f t="shared" si="33"/>
        <v>12</v>
      </c>
      <c r="E68" s="2">
        <f t="shared" si="33"/>
        <v>16</v>
      </c>
      <c r="F68" s="2">
        <f t="shared" si="33"/>
        <v>12</v>
      </c>
      <c r="G68" s="2">
        <f t="shared" si="33"/>
        <v>10</v>
      </c>
      <c r="H68" s="2">
        <f t="shared" si="33"/>
        <v>3</v>
      </c>
      <c r="I68" s="2">
        <f t="shared" si="33"/>
        <v>9</v>
      </c>
      <c r="J68" s="2">
        <f>SUM(B68:I68)</f>
        <v>83</v>
      </c>
    </row>
    <row r="70" spans="1:16" x14ac:dyDescent="0.25">
      <c r="A70" s="4" t="s">
        <v>261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6" x14ac:dyDescent="0.25">
      <c r="A71" s="2"/>
      <c r="B71" s="1" t="s">
        <v>77</v>
      </c>
      <c r="C71" s="1" t="s">
        <v>78</v>
      </c>
      <c r="D71" s="1" t="s">
        <v>79</v>
      </c>
      <c r="E71" s="1" t="s">
        <v>80</v>
      </c>
      <c r="F71" s="1" t="s">
        <v>81</v>
      </c>
      <c r="G71" s="1" t="s">
        <v>82</v>
      </c>
      <c r="H71" s="1" t="s">
        <v>83</v>
      </c>
      <c r="I71" s="1" t="s">
        <v>183</v>
      </c>
      <c r="J71" s="1" t="s">
        <v>184</v>
      </c>
      <c r="K71" s="1" t="s">
        <v>212</v>
      </c>
      <c r="L71" s="1"/>
      <c r="M71" s="1" t="s">
        <v>230</v>
      </c>
    </row>
    <row r="72" spans="1:16" x14ac:dyDescent="0.25">
      <c r="A72" s="1" t="s">
        <v>168</v>
      </c>
      <c r="B72" s="2">
        <f>28.3319999999999-K72</f>
        <v>26.009999999999902</v>
      </c>
      <c r="C72" s="2">
        <v>6.48</v>
      </c>
      <c r="D72" s="2">
        <v>5.76</v>
      </c>
      <c r="E72" s="2">
        <v>4.7460000000000004</v>
      </c>
      <c r="F72" s="2">
        <v>4.38</v>
      </c>
      <c r="G72" s="2">
        <v>8.1</v>
      </c>
      <c r="H72" s="2">
        <v>1.1399999999999999</v>
      </c>
      <c r="I72" s="2">
        <v>2.25</v>
      </c>
      <c r="J72" s="2">
        <v>14.22</v>
      </c>
      <c r="K72" s="2">
        <v>2.3220000000000001</v>
      </c>
      <c r="L72" s="2">
        <f>SUM(B72:K72)</f>
        <v>75.407999999999916</v>
      </c>
      <c r="M72" s="2">
        <v>63934</v>
      </c>
    </row>
    <row r="73" spans="1:16" x14ac:dyDescent="0.25">
      <c r="A73" s="1" t="s">
        <v>169</v>
      </c>
      <c r="B73" s="2">
        <v>23</v>
      </c>
      <c r="C73" s="2">
        <v>7.5</v>
      </c>
      <c r="D73" s="2">
        <v>8</v>
      </c>
      <c r="E73" s="2">
        <v>5</v>
      </c>
      <c r="F73" s="2">
        <f>5.61*0.85</f>
        <v>4.7685000000000004</v>
      </c>
      <c r="G73" s="2">
        <f>10.67*0.7</f>
        <v>7.4689999999999994</v>
      </c>
      <c r="H73" s="2">
        <v>2</v>
      </c>
      <c r="I73" s="2">
        <v>3</v>
      </c>
      <c r="J73" s="2">
        <v>12</v>
      </c>
      <c r="K73" s="2">
        <v>5.8699999999999992</v>
      </c>
      <c r="L73" s="2">
        <f>SUM(B73:K73)</f>
        <v>78.607500000000016</v>
      </c>
      <c r="M73" s="2"/>
    </row>
    <row r="74" spans="1:16" x14ac:dyDescent="0.25">
      <c r="A74" s="1" t="s">
        <v>196</v>
      </c>
      <c r="B74" s="2">
        <f t="shared" ref="B74:L74" si="34">B73-B72</f>
        <v>-3.0099999999999021</v>
      </c>
      <c r="C74" s="2">
        <f t="shared" si="34"/>
        <v>1.0199999999999996</v>
      </c>
      <c r="D74" s="2">
        <f t="shared" si="34"/>
        <v>2.2400000000000002</v>
      </c>
      <c r="E74" s="2">
        <f t="shared" si="34"/>
        <v>0.25399999999999956</v>
      </c>
      <c r="F74" s="2">
        <f t="shared" si="34"/>
        <v>0.38850000000000051</v>
      </c>
      <c r="G74" s="2">
        <f t="shared" si="34"/>
        <v>-0.63100000000000023</v>
      </c>
      <c r="H74" s="2">
        <f t="shared" si="34"/>
        <v>0.8600000000000001</v>
      </c>
      <c r="I74" s="2">
        <f t="shared" si="34"/>
        <v>0.75</v>
      </c>
      <c r="J74" s="2">
        <f t="shared" si="34"/>
        <v>-2.2200000000000006</v>
      </c>
      <c r="K74" s="2">
        <f t="shared" si="34"/>
        <v>3.5479999999999992</v>
      </c>
      <c r="L74" s="2">
        <f t="shared" si="34"/>
        <v>3.1995000000000999</v>
      </c>
      <c r="M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M75" s="2"/>
    </row>
    <row r="76" spans="1:16" x14ac:dyDescent="0.25">
      <c r="A76" s="2"/>
      <c r="B76" s="1" t="s">
        <v>167</v>
      </c>
      <c r="C76" s="1" t="s">
        <v>182</v>
      </c>
      <c r="D76" s="1" t="s">
        <v>192</v>
      </c>
      <c r="E76" s="1" t="s">
        <v>193</v>
      </c>
      <c r="F76" s="1" t="s">
        <v>194</v>
      </c>
      <c r="G76" s="1" t="s">
        <v>195</v>
      </c>
      <c r="H76" s="2"/>
      <c r="I76" s="2"/>
      <c r="J76" s="2"/>
      <c r="K76" s="2"/>
      <c r="M76" s="2"/>
    </row>
    <row r="77" spans="1:16" x14ac:dyDescent="0.25">
      <c r="A77" s="1" t="s">
        <v>168</v>
      </c>
      <c r="B77" s="2">
        <v>240</v>
      </c>
      <c r="C77" s="2">
        <v>75</v>
      </c>
      <c r="D77" s="2">
        <v>66</v>
      </c>
      <c r="E77" s="2">
        <v>91</v>
      </c>
      <c r="F77" s="2">
        <v>83</v>
      </c>
      <c r="G77" s="2">
        <f>SUM(D77:F77)</f>
        <v>240</v>
      </c>
      <c r="H77" s="2"/>
      <c r="I77" s="2"/>
      <c r="J77" s="2"/>
      <c r="K77" s="2"/>
      <c r="M77" s="2"/>
      <c r="P77" s="2"/>
    </row>
    <row r="78" spans="1:16" x14ac:dyDescent="0.25">
      <c r="A78" s="1" t="s">
        <v>169</v>
      </c>
      <c r="B78" s="2">
        <v>290</v>
      </c>
      <c r="C78" s="2">
        <v>80</v>
      </c>
      <c r="D78" s="2">
        <v>50</v>
      </c>
      <c r="E78" s="2">
        <v>65</v>
      </c>
      <c r="F78" s="2">
        <v>60</v>
      </c>
      <c r="G78" s="2">
        <f>SUM(D78:F78)</f>
        <v>175</v>
      </c>
      <c r="H78" s="2"/>
      <c r="I78" s="2"/>
      <c r="J78" s="2"/>
      <c r="K78" s="2"/>
      <c r="M78" s="2"/>
      <c r="P78" s="2"/>
    </row>
    <row r="79" spans="1:16" x14ac:dyDescent="0.25">
      <c r="A79" s="1" t="s">
        <v>196</v>
      </c>
      <c r="B79" s="2">
        <f t="shared" ref="B79:G79" si="35">B78-B77</f>
        <v>50</v>
      </c>
      <c r="C79" s="2">
        <f t="shared" si="35"/>
        <v>5</v>
      </c>
      <c r="D79" s="2">
        <f t="shared" si="35"/>
        <v>-16</v>
      </c>
      <c r="E79" s="2">
        <f t="shared" si="35"/>
        <v>-26</v>
      </c>
      <c r="F79" s="2">
        <f t="shared" si="35"/>
        <v>-23</v>
      </c>
      <c r="G79" s="2">
        <f t="shared" si="35"/>
        <v>-65</v>
      </c>
      <c r="H79" s="2"/>
      <c r="I79" s="2"/>
      <c r="J79" s="2"/>
      <c r="K79" s="2"/>
      <c r="M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M80" s="2"/>
      <c r="P80" s="2"/>
    </row>
    <row r="81" spans="1:18" x14ac:dyDescent="0.25">
      <c r="A81" s="2"/>
      <c r="B81" s="1" t="s">
        <v>204</v>
      </c>
      <c r="C81" s="1" t="s">
        <v>205</v>
      </c>
      <c r="D81" s="1" t="s">
        <v>206</v>
      </c>
      <c r="E81" s="1" t="s">
        <v>207</v>
      </c>
      <c r="F81" s="1" t="s">
        <v>208</v>
      </c>
      <c r="G81" s="1" t="s">
        <v>123</v>
      </c>
      <c r="H81" s="1" t="s">
        <v>209</v>
      </c>
      <c r="I81" s="1" t="s">
        <v>143</v>
      </c>
      <c r="J81" s="1" t="s">
        <v>198</v>
      </c>
      <c r="K81" s="2"/>
      <c r="M81" s="2"/>
      <c r="P81" s="2"/>
    </row>
    <row r="82" spans="1:18" x14ac:dyDescent="0.25">
      <c r="A82" s="1" t="s">
        <v>168</v>
      </c>
      <c r="B82" s="2">
        <v>24</v>
      </c>
      <c r="C82" s="2">
        <v>38</v>
      </c>
      <c r="D82" s="2">
        <v>38</v>
      </c>
      <c r="E82" s="2">
        <v>50</v>
      </c>
      <c r="F82" s="2">
        <v>36</v>
      </c>
      <c r="G82" s="2">
        <v>36</v>
      </c>
      <c r="H82" s="2">
        <v>26</v>
      </c>
      <c r="I82" s="2">
        <v>13</v>
      </c>
      <c r="J82" s="2">
        <f>SUM(B82:I82)</f>
        <v>261</v>
      </c>
      <c r="K82" s="2"/>
      <c r="M82" s="2"/>
      <c r="P82" s="2"/>
    </row>
    <row r="83" spans="1:18" x14ac:dyDescent="0.25">
      <c r="A83" s="1" t="s">
        <v>169</v>
      </c>
      <c r="B83" s="2">
        <v>22</v>
      </c>
      <c r="C83" s="2">
        <v>38</v>
      </c>
      <c r="D83" s="2">
        <v>38</v>
      </c>
      <c r="E83" s="2">
        <v>35</v>
      </c>
      <c r="F83" s="2">
        <v>33</v>
      </c>
      <c r="G83" s="2">
        <v>38</v>
      </c>
      <c r="H83" s="2">
        <v>23</v>
      </c>
      <c r="I83" s="2">
        <v>20</v>
      </c>
      <c r="J83" s="2">
        <f>SUM(B83:I83)</f>
        <v>247</v>
      </c>
      <c r="K83" s="2"/>
      <c r="M83" s="2"/>
      <c r="P83" s="2"/>
    </row>
    <row r="84" spans="1:18" x14ac:dyDescent="0.25">
      <c r="A84" s="1" t="s">
        <v>196</v>
      </c>
      <c r="B84" s="2">
        <f t="shared" ref="B84:I84" si="36">B83-B82</f>
        <v>-2</v>
      </c>
      <c r="C84" s="2">
        <f t="shared" si="36"/>
        <v>0</v>
      </c>
      <c r="D84" s="2">
        <f t="shared" si="36"/>
        <v>0</v>
      </c>
      <c r="E84" s="2">
        <f t="shared" si="36"/>
        <v>-15</v>
      </c>
      <c r="F84" s="2">
        <f t="shared" si="36"/>
        <v>-3</v>
      </c>
      <c r="G84" s="2">
        <f t="shared" si="36"/>
        <v>2</v>
      </c>
      <c r="H84" s="2">
        <f t="shared" si="36"/>
        <v>-3</v>
      </c>
      <c r="I84" s="2">
        <f t="shared" si="36"/>
        <v>7</v>
      </c>
      <c r="J84" s="2">
        <f>J83-J82</f>
        <v>-14</v>
      </c>
      <c r="K84" s="2"/>
      <c r="M84" s="2"/>
      <c r="P84" s="2"/>
    </row>
    <row r="85" spans="1:18" x14ac:dyDescent="0.25">
      <c r="A85" s="1" t="s">
        <v>213</v>
      </c>
      <c r="B85" s="2">
        <v>8</v>
      </c>
      <c r="C85" s="2">
        <v>11</v>
      </c>
      <c r="D85" s="2">
        <v>11</v>
      </c>
      <c r="E85" s="2">
        <v>12</v>
      </c>
      <c r="F85" s="2">
        <v>13</v>
      </c>
      <c r="G85" s="2">
        <v>12</v>
      </c>
      <c r="H85" s="2">
        <v>9</v>
      </c>
      <c r="I85" s="2">
        <v>14</v>
      </c>
      <c r="J85" s="2">
        <f>SUM(B85:I85)</f>
        <v>90</v>
      </c>
      <c r="K85" s="2"/>
      <c r="M85" s="2"/>
      <c r="P85" s="2"/>
    </row>
    <row r="86" spans="1:18" x14ac:dyDescent="0.25">
      <c r="A86" s="1" t="s">
        <v>260</v>
      </c>
      <c r="B86" s="2">
        <f>B67-B82+B83</f>
        <v>8</v>
      </c>
      <c r="C86" s="2">
        <f t="shared" ref="C86:I86" si="37">C67-C82+C83</f>
        <v>12</v>
      </c>
      <c r="D86" s="2">
        <f t="shared" si="37"/>
        <v>12</v>
      </c>
      <c r="E86" s="2">
        <f>E67-E82+E83</f>
        <v>-1</v>
      </c>
      <c r="F86" s="2">
        <f t="shared" si="37"/>
        <v>7</v>
      </c>
      <c r="G86" s="2">
        <f t="shared" si="37"/>
        <v>12</v>
      </c>
      <c r="H86" s="2">
        <f t="shared" si="37"/>
        <v>7</v>
      </c>
      <c r="I86" s="2">
        <f t="shared" si="37"/>
        <v>13</v>
      </c>
      <c r="J86" s="2">
        <f>SUM(B86:I86)</f>
        <v>70</v>
      </c>
      <c r="K86" s="2"/>
      <c r="M86" s="2"/>
      <c r="P86" s="2"/>
    </row>
    <row r="87" spans="1:18" x14ac:dyDescent="0.25">
      <c r="B87">
        <f>B68-B82+B83</f>
        <v>1</v>
      </c>
      <c r="C87" s="2">
        <f t="shared" ref="C87:H87" si="38">C68-C82+C83</f>
        <v>18</v>
      </c>
      <c r="D87" s="2">
        <f t="shared" si="38"/>
        <v>12</v>
      </c>
      <c r="E87" s="2">
        <f t="shared" si="38"/>
        <v>1</v>
      </c>
      <c r="F87" s="2">
        <f t="shared" si="38"/>
        <v>9</v>
      </c>
      <c r="G87" s="2">
        <f t="shared" si="38"/>
        <v>12</v>
      </c>
      <c r="H87" s="2">
        <f t="shared" si="38"/>
        <v>0</v>
      </c>
      <c r="I87" s="2">
        <f>I68-I82+I83</f>
        <v>16</v>
      </c>
      <c r="J87" s="2">
        <f>SUM(B87:I87)</f>
        <v>69</v>
      </c>
      <c r="P87" s="2"/>
    </row>
    <row r="88" spans="1:18" x14ac:dyDescent="0.25">
      <c r="P88" s="2"/>
    </row>
    <row r="89" spans="1:18" x14ac:dyDescent="0.25">
      <c r="A89" s="4" t="s">
        <v>262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</row>
    <row r="90" spans="1:18" x14ac:dyDescent="0.25">
      <c r="A90" s="2"/>
      <c r="B90" s="1" t="s">
        <v>77</v>
      </c>
      <c r="C90" s="1" t="s">
        <v>78</v>
      </c>
      <c r="D90" s="1" t="s">
        <v>79</v>
      </c>
      <c r="E90" s="1" t="s">
        <v>80</v>
      </c>
      <c r="F90" s="1" t="s">
        <v>81</v>
      </c>
      <c r="G90" s="1" t="s">
        <v>82</v>
      </c>
      <c r="H90" s="1" t="s">
        <v>83</v>
      </c>
      <c r="I90" s="1" t="s">
        <v>183</v>
      </c>
      <c r="J90" s="1" t="s">
        <v>184</v>
      </c>
      <c r="K90" s="1" t="s">
        <v>212</v>
      </c>
      <c r="L90" s="1" t="s">
        <v>263</v>
      </c>
      <c r="M90" s="1" t="s">
        <v>264</v>
      </c>
      <c r="N90" s="1"/>
      <c r="O90" s="1" t="s">
        <v>230</v>
      </c>
      <c r="R90" s="2"/>
    </row>
    <row r="91" spans="1:18" x14ac:dyDescent="0.25">
      <c r="A91" s="1" t="s">
        <v>168</v>
      </c>
      <c r="B91" s="2">
        <v>26.771999999999998</v>
      </c>
      <c r="C91" s="2">
        <v>4.71</v>
      </c>
      <c r="D91" s="2">
        <v>2.5499999999999998</v>
      </c>
      <c r="E91" s="2">
        <v>2.9249999999999998</v>
      </c>
      <c r="F91" s="2">
        <v>3.42</v>
      </c>
      <c r="G91" s="2">
        <v>9.9600000000000009</v>
      </c>
      <c r="H91" s="2">
        <v>1.74</v>
      </c>
      <c r="I91" s="2">
        <v>3.09</v>
      </c>
      <c r="J91" s="2">
        <v>12.18</v>
      </c>
      <c r="K91" s="2">
        <v>4.3620000000000001</v>
      </c>
      <c r="M91" s="2"/>
      <c r="N91" s="2">
        <f>SUM(B91:K91)</f>
        <v>71.709000000000003</v>
      </c>
      <c r="O91" s="2">
        <v>57214</v>
      </c>
      <c r="R91" s="2"/>
    </row>
    <row r="92" spans="1:18" x14ac:dyDescent="0.25">
      <c r="A92" s="1" t="s">
        <v>169</v>
      </c>
      <c r="B92" s="2">
        <v>23</v>
      </c>
      <c r="C92" s="2">
        <v>6.5</v>
      </c>
      <c r="D92" s="2">
        <v>4.5</v>
      </c>
      <c r="E92" s="2">
        <v>5</v>
      </c>
      <c r="F92" s="2">
        <f>5.61*0.85</f>
        <v>4.7685000000000004</v>
      </c>
      <c r="G92" s="2">
        <f>10.67*0.7</f>
        <v>7.4689999999999994</v>
      </c>
      <c r="H92" s="2">
        <v>2</v>
      </c>
      <c r="I92" s="2">
        <v>4</v>
      </c>
      <c r="J92" s="2">
        <v>10</v>
      </c>
      <c r="K92" s="2">
        <v>9.91</v>
      </c>
      <c r="L92" s="2">
        <v>5.5</v>
      </c>
      <c r="M92" s="2">
        <v>0</v>
      </c>
      <c r="N92" s="2">
        <f>SUM(B92:M92)</f>
        <v>82.647500000000008</v>
      </c>
      <c r="O92" s="2"/>
      <c r="R92" s="2"/>
    </row>
    <row r="93" spans="1:18" x14ac:dyDescent="0.25">
      <c r="A93" s="1" t="s">
        <v>196</v>
      </c>
      <c r="B93" s="2">
        <f t="shared" ref="B93:N93" si="39">B92-B91</f>
        <v>-3.7719999999999985</v>
      </c>
      <c r="C93" s="2">
        <f t="shared" si="39"/>
        <v>1.79</v>
      </c>
      <c r="D93" s="2">
        <f t="shared" si="39"/>
        <v>1.9500000000000002</v>
      </c>
      <c r="E93" s="2">
        <f t="shared" si="39"/>
        <v>2.0750000000000002</v>
      </c>
      <c r="F93" s="2">
        <f t="shared" si="39"/>
        <v>1.3485000000000005</v>
      </c>
      <c r="G93" s="2">
        <f t="shared" si="39"/>
        <v>-2.4910000000000014</v>
      </c>
      <c r="H93" s="2">
        <f t="shared" si="39"/>
        <v>0.26</v>
      </c>
      <c r="I93" s="2">
        <f t="shared" si="39"/>
        <v>0.91000000000000014</v>
      </c>
      <c r="J93" s="2">
        <f t="shared" si="39"/>
        <v>-2.1799999999999997</v>
      </c>
      <c r="K93" s="2">
        <f t="shared" si="39"/>
        <v>5.548</v>
      </c>
      <c r="L93" s="2">
        <f t="shared" si="39"/>
        <v>5.5</v>
      </c>
      <c r="M93" s="2">
        <f t="shared" si="39"/>
        <v>0</v>
      </c>
      <c r="N93" s="2">
        <f t="shared" si="39"/>
        <v>10.938500000000005</v>
      </c>
      <c r="O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M94" s="2"/>
    </row>
    <row r="95" spans="1:18" x14ac:dyDescent="0.25">
      <c r="A95" s="2"/>
      <c r="B95" s="1" t="s">
        <v>167</v>
      </c>
      <c r="C95" s="1" t="s">
        <v>182</v>
      </c>
      <c r="D95" s="1" t="s">
        <v>192</v>
      </c>
      <c r="E95" s="1" t="s">
        <v>193</v>
      </c>
      <c r="F95" s="1" t="s">
        <v>194</v>
      </c>
      <c r="G95" s="1" t="s">
        <v>195</v>
      </c>
      <c r="H95" s="2"/>
      <c r="I95" s="2"/>
      <c r="J95" s="2"/>
      <c r="K95" s="2"/>
      <c r="M95" s="2"/>
    </row>
    <row r="96" spans="1:18" x14ac:dyDescent="0.25">
      <c r="A96" s="1" t="s">
        <v>168</v>
      </c>
      <c r="B96" s="2">
        <v>195</v>
      </c>
      <c r="C96" s="2">
        <v>70</v>
      </c>
      <c r="D96" s="2">
        <v>64</v>
      </c>
      <c r="E96" s="2">
        <v>63</v>
      </c>
      <c r="F96" s="2">
        <v>66</v>
      </c>
      <c r="G96" s="2">
        <f>SUM(D96:F96)</f>
        <v>193</v>
      </c>
      <c r="H96" s="2"/>
      <c r="I96" s="2"/>
      <c r="J96" s="2"/>
      <c r="K96" s="2"/>
      <c r="M96" s="2"/>
    </row>
    <row r="97" spans="1:13" x14ac:dyDescent="0.25">
      <c r="A97" s="1" t="s">
        <v>169</v>
      </c>
      <c r="B97" s="2">
        <v>280</v>
      </c>
      <c r="C97" s="2">
        <v>90</v>
      </c>
      <c r="D97" s="2">
        <v>85</v>
      </c>
      <c r="E97" s="2">
        <v>70</v>
      </c>
      <c r="F97" s="2">
        <v>65</v>
      </c>
      <c r="G97" s="2">
        <f>SUM(D97:F97)</f>
        <v>220</v>
      </c>
      <c r="H97" s="2"/>
      <c r="I97" s="2"/>
      <c r="J97" s="2"/>
      <c r="K97" s="2"/>
      <c r="M97" s="2"/>
    </row>
    <row r="98" spans="1:13" x14ac:dyDescent="0.25">
      <c r="A98" s="1" t="s">
        <v>196</v>
      </c>
      <c r="B98" s="2">
        <f t="shared" ref="B98:G98" si="40">B97-B96</f>
        <v>85</v>
      </c>
      <c r="C98" s="2">
        <f t="shared" si="40"/>
        <v>20</v>
      </c>
      <c r="D98" s="2">
        <f t="shared" si="40"/>
        <v>21</v>
      </c>
      <c r="E98" s="2">
        <f t="shared" si="40"/>
        <v>7</v>
      </c>
      <c r="F98" s="2">
        <f t="shared" si="40"/>
        <v>-1</v>
      </c>
      <c r="G98" s="2">
        <f t="shared" si="40"/>
        <v>27</v>
      </c>
      <c r="H98" s="2"/>
      <c r="I98" s="2"/>
      <c r="J98" s="2"/>
      <c r="K98" s="2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M99" s="2"/>
    </row>
    <row r="100" spans="1:13" x14ac:dyDescent="0.25">
      <c r="A100" s="2"/>
      <c r="B100" s="1" t="s">
        <v>204</v>
      </c>
      <c r="C100" s="1" t="s">
        <v>205</v>
      </c>
      <c r="D100" s="1" t="s">
        <v>206</v>
      </c>
      <c r="E100" s="1" t="s">
        <v>207</v>
      </c>
      <c r="F100" s="1" t="s">
        <v>208</v>
      </c>
      <c r="G100" s="1" t="s">
        <v>123</v>
      </c>
      <c r="H100" s="1" t="s">
        <v>209</v>
      </c>
      <c r="I100" s="1" t="s">
        <v>143</v>
      </c>
      <c r="J100" s="1" t="s">
        <v>198</v>
      </c>
      <c r="K100" s="2"/>
      <c r="M100" s="2"/>
    </row>
    <row r="101" spans="1:13" x14ac:dyDescent="0.25">
      <c r="A101" s="1" t="s">
        <v>168</v>
      </c>
      <c r="B101" s="2">
        <v>26</v>
      </c>
      <c r="C101" s="2">
        <v>20</v>
      </c>
      <c r="D101" s="2">
        <v>20</v>
      </c>
      <c r="E101" s="2">
        <v>52</v>
      </c>
      <c r="F101" s="2">
        <v>33</v>
      </c>
      <c r="G101" s="2">
        <v>29</v>
      </c>
      <c r="H101" s="2">
        <v>20</v>
      </c>
      <c r="I101" s="2">
        <v>6</v>
      </c>
      <c r="J101" s="2">
        <f>SUM(B101:I101)</f>
        <v>206</v>
      </c>
      <c r="K101" s="2"/>
      <c r="M101" s="2"/>
    </row>
    <row r="102" spans="1:13" x14ac:dyDescent="0.25">
      <c r="A102" s="1" t="s">
        <v>169</v>
      </c>
      <c r="B102" s="2">
        <v>24</v>
      </c>
      <c r="C102" s="2">
        <v>15</v>
      </c>
      <c r="D102" s="2">
        <v>15</v>
      </c>
      <c r="E102" s="2">
        <v>50</v>
      </c>
      <c r="F102" s="2">
        <v>32</v>
      </c>
      <c r="G102" s="2">
        <v>24</v>
      </c>
      <c r="H102" s="2">
        <v>26</v>
      </c>
      <c r="I102" s="2">
        <v>0</v>
      </c>
      <c r="J102" s="2">
        <f>SUM(B102:I102)</f>
        <v>186</v>
      </c>
      <c r="K102" s="2"/>
      <c r="M102" s="2"/>
    </row>
    <row r="103" spans="1:13" x14ac:dyDescent="0.25">
      <c r="A103" s="1" t="s">
        <v>196</v>
      </c>
      <c r="B103" s="2">
        <f t="shared" ref="B103:I103" si="41">B102-B101</f>
        <v>-2</v>
      </c>
      <c r="C103" s="2">
        <f t="shared" si="41"/>
        <v>-5</v>
      </c>
      <c r="D103" s="2">
        <f t="shared" si="41"/>
        <v>-5</v>
      </c>
      <c r="E103" s="2">
        <f t="shared" si="41"/>
        <v>-2</v>
      </c>
      <c r="F103" s="2">
        <f t="shared" si="41"/>
        <v>-1</v>
      </c>
      <c r="G103" s="2">
        <f t="shared" si="41"/>
        <v>-5</v>
      </c>
      <c r="H103" s="2">
        <f t="shared" si="41"/>
        <v>6</v>
      </c>
      <c r="I103" s="2">
        <f t="shared" si="41"/>
        <v>-6</v>
      </c>
      <c r="J103" s="2">
        <f>J102-J101</f>
        <v>-20</v>
      </c>
      <c r="K103" s="2"/>
      <c r="M103" s="2"/>
    </row>
    <row r="104" spans="1:13" x14ac:dyDescent="0.25">
      <c r="A104" s="1" t="s">
        <v>213</v>
      </c>
      <c r="B104" s="2">
        <v>11</v>
      </c>
      <c r="C104" s="2">
        <v>6</v>
      </c>
      <c r="D104" s="2">
        <v>12</v>
      </c>
      <c r="E104" s="2">
        <v>9</v>
      </c>
      <c r="F104" s="2">
        <v>13</v>
      </c>
      <c r="G104" s="2">
        <v>10</v>
      </c>
      <c r="H104" s="2">
        <v>14</v>
      </c>
      <c r="I104" s="2">
        <v>7</v>
      </c>
      <c r="J104" s="2">
        <f>SUM(B104:I104)</f>
        <v>82</v>
      </c>
      <c r="K104" s="2"/>
      <c r="M104" s="2"/>
    </row>
    <row r="105" spans="1:13" x14ac:dyDescent="0.25">
      <c r="A105" s="1" t="s">
        <v>260</v>
      </c>
      <c r="B105" s="2">
        <f>B85-B101+B102</f>
        <v>6</v>
      </c>
      <c r="C105" s="2">
        <f t="shared" ref="C105:H105" si="42">C85-C101+C102</f>
        <v>6</v>
      </c>
      <c r="D105" s="2">
        <f t="shared" si="42"/>
        <v>6</v>
      </c>
      <c r="E105" s="2">
        <f t="shared" si="42"/>
        <v>10</v>
      </c>
      <c r="F105" s="2">
        <f t="shared" si="42"/>
        <v>12</v>
      </c>
      <c r="G105" s="2">
        <f t="shared" si="42"/>
        <v>7</v>
      </c>
      <c r="H105" s="2">
        <f t="shared" si="42"/>
        <v>15</v>
      </c>
      <c r="I105" s="2">
        <f>I85-I101+I102</f>
        <v>8</v>
      </c>
      <c r="J105" s="2">
        <f>SUM(B105:I105)</f>
        <v>70</v>
      </c>
      <c r="K105" s="2"/>
      <c r="M105" s="2"/>
    </row>
    <row r="106" spans="1:13" x14ac:dyDescent="0.25">
      <c r="A106" s="2"/>
      <c r="B106" s="2">
        <f>B86-B101+B102</f>
        <v>6</v>
      </c>
      <c r="C106" s="2">
        <f t="shared" ref="C106:I106" si="43">C86-C101+C102</f>
        <v>7</v>
      </c>
      <c r="D106" s="2">
        <f t="shared" si="43"/>
        <v>7</v>
      </c>
      <c r="E106" s="2">
        <f t="shared" si="43"/>
        <v>-3</v>
      </c>
      <c r="F106" s="2">
        <f t="shared" si="43"/>
        <v>6</v>
      </c>
      <c r="G106" s="2">
        <f t="shared" si="43"/>
        <v>7</v>
      </c>
      <c r="H106" s="2">
        <f t="shared" si="43"/>
        <v>13</v>
      </c>
      <c r="I106" s="2">
        <f t="shared" si="43"/>
        <v>7</v>
      </c>
      <c r="J106" s="2">
        <f>SUM(B106:I106)</f>
        <v>50</v>
      </c>
      <c r="K106" s="2"/>
      <c r="M106" s="2"/>
    </row>
    <row r="107" spans="1:13" x14ac:dyDescent="0.25">
      <c r="M107" s="2"/>
    </row>
    <row r="108" spans="1:13" x14ac:dyDescent="0.25">
      <c r="M108" s="2"/>
    </row>
    <row r="109" spans="1:13" x14ac:dyDescent="0.25">
      <c r="M109" s="2"/>
    </row>
    <row r="110" spans="1:13" x14ac:dyDescent="0.25">
      <c r="M110" s="2"/>
    </row>
    <row r="111" spans="1:13" x14ac:dyDescent="0.25">
      <c r="M111" s="2"/>
    </row>
    <row r="112" spans="1:13" x14ac:dyDescent="0.25">
      <c r="M112" s="2"/>
    </row>
    <row r="113" spans="13:13" x14ac:dyDescent="0.25">
      <c r="M113" s="2"/>
    </row>
  </sheetData>
  <mergeCells count="6">
    <mergeCell ref="A89:O89"/>
    <mergeCell ref="A1:K1"/>
    <mergeCell ref="A18:M18"/>
    <mergeCell ref="A35:M35"/>
    <mergeCell ref="A52:M52"/>
    <mergeCell ref="A70:M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R113"/>
  <sheetViews>
    <sheetView topLeftCell="A80" zoomScale="55" zoomScaleNormal="55" workbookViewId="0">
      <selection activeCell="M96" sqref="M96"/>
    </sheetView>
  </sheetViews>
  <sheetFormatPr baseColWidth="10" defaultRowHeight="15" x14ac:dyDescent="0.25"/>
  <cols>
    <col min="2" max="2" width="11.85546875" bestFit="1" customWidth="1"/>
    <col min="11" max="11" width="13.85546875" bestFit="1" customWidth="1"/>
    <col min="12" max="12" width="14.7109375" bestFit="1" customWidth="1"/>
    <col min="13" max="13" width="18.85546875" bestFit="1" customWidth="1"/>
    <col min="15" max="15" width="18.85546875" bestFit="1" customWidth="1"/>
  </cols>
  <sheetData>
    <row r="1" spans="1:13" x14ac:dyDescent="0.25">
      <c r="A1" s="4" t="s">
        <v>199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2"/>
      <c r="B2" s="1" t="s">
        <v>77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  <c r="H2" s="1" t="s">
        <v>83</v>
      </c>
      <c r="I2" s="1" t="s">
        <v>183</v>
      </c>
      <c r="J2" s="1" t="s">
        <v>184</v>
      </c>
      <c r="K2" s="1" t="s">
        <v>212</v>
      </c>
      <c r="L2" s="1"/>
      <c r="M2" s="1" t="s">
        <v>230</v>
      </c>
    </row>
    <row r="3" spans="1:13" x14ac:dyDescent="0.25">
      <c r="A3" s="1" t="s">
        <v>168</v>
      </c>
      <c r="B3">
        <f>101.432999999999-K3</f>
        <v>95.459999999998999</v>
      </c>
      <c r="C3">
        <v>18.059999999999899</v>
      </c>
      <c r="D3">
        <v>10.8</v>
      </c>
      <c r="E3">
        <v>14.241</v>
      </c>
      <c r="F3">
        <v>10.08</v>
      </c>
      <c r="G3">
        <v>15.149999999999901</v>
      </c>
      <c r="H3">
        <v>2.4</v>
      </c>
      <c r="I3">
        <v>4.38</v>
      </c>
      <c r="J3">
        <v>33.479999999999997</v>
      </c>
      <c r="K3">
        <v>5.9729999999999999</v>
      </c>
      <c r="L3" s="2">
        <f>SUM(B3:K3)</f>
        <v>210.02399999999881</v>
      </c>
      <c r="M3">
        <v>168878</v>
      </c>
    </row>
    <row r="4" spans="1:13" x14ac:dyDescent="0.25">
      <c r="A4" s="1" t="s">
        <v>169</v>
      </c>
      <c r="B4">
        <v>85.5</v>
      </c>
      <c r="C4">
        <v>26</v>
      </c>
      <c r="D4">
        <v>12</v>
      </c>
      <c r="E4">
        <v>16</v>
      </c>
      <c r="F4">
        <f>14.29*0.85</f>
        <v>12.1465</v>
      </c>
      <c r="G4">
        <f>24.17*0.7</f>
        <v>16.919</v>
      </c>
      <c r="H4">
        <v>3</v>
      </c>
      <c r="J4">
        <v>38</v>
      </c>
      <c r="K4">
        <v>20.66</v>
      </c>
      <c r="L4" s="2">
        <f>SUM(B4:K4)</f>
        <v>230.22550000000001</v>
      </c>
    </row>
    <row r="5" spans="1:13" x14ac:dyDescent="0.25">
      <c r="A5" s="1" t="s">
        <v>196</v>
      </c>
      <c r="B5" s="2">
        <f>B4-B3</f>
        <v>-9.959999999998999</v>
      </c>
      <c r="C5" s="2">
        <f t="shared" ref="C5:K5" si="0">C4-C3</f>
        <v>7.9400000000001008</v>
      </c>
      <c r="D5" s="2">
        <f t="shared" si="0"/>
        <v>1.1999999999999993</v>
      </c>
      <c r="E5" s="2">
        <f t="shared" si="0"/>
        <v>1.7590000000000003</v>
      </c>
      <c r="F5" s="2">
        <f t="shared" si="0"/>
        <v>2.0664999999999996</v>
      </c>
      <c r="G5" s="2">
        <f t="shared" si="0"/>
        <v>1.7690000000000996</v>
      </c>
      <c r="H5" s="2">
        <f t="shared" si="0"/>
        <v>0.60000000000000009</v>
      </c>
      <c r="I5" s="2">
        <f t="shared" si="0"/>
        <v>-4.38</v>
      </c>
      <c r="J5" s="2">
        <f t="shared" si="0"/>
        <v>4.5200000000000031</v>
      </c>
      <c r="K5" s="2">
        <f t="shared" si="0"/>
        <v>14.687000000000001</v>
      </c>
      <c r="L5" s="2">
        <f>SUM(B5:K5)</f>
        <v>20.201500000001204</v>
      </c>
    </row>
    <row r="7" spans="1:13" x14ac:dyDescent="0.25">
      <c r="B7" s="1" t="s">
        <v>167</v>
      </c>
      <c r="C7" s="1" t="s">
        <v>182</v>
      </c>
      <c r="D7" s="1" t="s">
        <v>192</v>
      </c>
      <c r="E7" s="1" t="s">
        <v>193</v>
      </c>
      <c r="F7" s="1" t="s">
        <v>194</v>
      </c>
      <c r="G7" s="1" t="s">
        <v>195</v>
      </c>
    </row>
    <row r="8" spans="1:13" x14ac:dyDescent="0.25">
      <c r="A8" s="1" t="s">
        <v>168</v>
      </c>
      <c r="B8">
        <v>763</v>
      </c>
      <c r="C8">
        <v>293</v>
      </c>
      <c r="D8">
        <v>153</v>
      </c>
      <c r="E8">
        <v>283</v>
      </c>
      <c r="F8">
        <v>354</v>
      </c>
      <c r="G8" s="2">
        <f>SUM(D8:F8)</f>
        <v>790</v>
      </c>
    </row>
    <row r="9" spans="1:13" x14ac:dyDescent="0.25">
      <c r="A9" s="1" t="s">
        <v>169</v>
      </c>
      <c r="B9">
        <v>1100</v>
      </c>
      <c r="C9">
        <v>350</v>
      </c>
      <c r="D9">
        <v>230</v>
      </c>
      <c r="E9">
        <v>380</v>
      </c>
      <c r="F9">
        <v>380</v>
      </c>
      <c r="G9" s="2">
        <f>SUM(D9:F9)</f>
        <v>990</v>
      </c>
    </row>
    <row r="10" spans="1:13" x14ac:dyDescent="0.25">
      <c r="A10" s="1" t="s">
        <v>196</v>
      </c>
      <c r="B10" s="2">
        <f>B9-B8</f>
        <v>337</v>
      </c>
      <c r="C10" s="2">
        <f t="shared" ref="C10:F10" si="1">C9-C8</f>
        <v>57</v>
      </c>
      <c r="D10" s="2">
        <f t="shared" si="1"/>
        <v>77</v>
      </c>
      <c r="E10" s="2">
        <f t="shared" si="1"/>
        <v>97</v>
      </c>
      <c r="F10" s="2">
        <f t="shared" si="1"/>
        <v>26</v>
      </c>
      <c r="G10" s="2">
        <f t="shared" ref="G10" si="2">G9-G8</f>
        <v>200</v>
      </c>
    </row>
    <row r="12" spans="1:13" x14ac:dyDescent="0.25"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208</v>
      </c>
      <c r="G12" s="1" t="s">
        <v>123</v>
      </c>
      <c r="H12" s="1" t="s">
        <v>209</v>
      </c>
      <c r="I12" s="1" t="s">
        <v>198</v>
      </c>
      <c r="K12" s="2"/>
    </row>
    <row r="13" spans="1:13" x14ac:dyDescent="0.25">
      <c r="A13" s="1" t="s">
        <v>168</v>
      </c>
      <c r="B13" s="2">
        <v>37</v>
      </c>
      <c r="C13" s="2">
        <v>42</v>
      </c>
      <c r="D13" s="2">
        <v>80</v>
      </c>
      <c r="E13" s="2">
        <v>48</v>
      </c>
      <c r="F13" s="2">
        <v>119</v>
      </c>
      <c r="G13" s="2">
        <v>89</v>
      </c>
      <c r="H13" s="2">
        <v>79</v>
      </c>
      <c r="I13" s="2">
        <f>SUM(B13:H13)</f>
        <v>494</v>
      </c>
      <c r="K13" s="2"/>
    </row>
    <row r="14" spans="1:13" x14ac:dyDescent="0.25">
      <c r="A14" s="1" t="s">
        <v>169</v>
      </c>
      <c r="B14">
        <v>48</v>
      </c>
      <c r="C14">
        <v>90</v>
      </c>
      <c r="D14">
        <v>65</v>
      </c>
      <c r="E14">
        <v>130</v>
      </c>
      <c r="F14">
        <v>95</v>
      </c>
      <c r="G14">
        <v>100</v>
      </c>
      <c r="H14">
        <v>70</v>
      </c>
      <c r="I14" s="2">
        <f>SUM(B14:H14)</f>
        <v>598</v>
      </c>
      <c r="K14" s="2"/>
    </row>
    <row r="15" spans="1:13" x14ac:dyDescent="0.25">
      <c r="A15" s="1" t="s">
        <v>196</v>
      </c>
      <c r="B15" s="2">
        <f>B14-B13</f>
        <v>11</v>
      </c>
      <c r="C15" s="2">
        <f t="shared" ref="C15:H15" si="3">C14-C13</f>
        <v>48</v>
      </c>
      <c r="D15" s="2">
        <f t="shared" si="3"/>
        <v>-15</v>
      </c>
      <c r="E15" s="2">
        <f t="shared" si="3"/>
        <v>82</v>
      </c>
      <c r="F15" s="2">
        <f t="shared" si="3"/>
        <v>-24</v>
      </c>
      <c r="G15" s="2">
        <f t="shared" si="3"/>
        <v>11</v>
      </c>
      <c r="H15" s="2">
        <f t="shared" si="3"/>
        <v>-9</v>
      </c>
      <c r="I15" s="2">
        <f t="shared" ref="I15" si="4">I14-I13</f>
        <v>104</v>
      </c>
      <c r="K15" s="2"/>
    </row>
    <row r="16" spans="1:13" x14ac:dyDescent="0.25">
      <c r="A16" s="1" t="s">
        <v>213</v>
      </c>
      <c r="K16" s="2"/>
    </row>
    <row r="17" spans="1:15" x14ac:dyDescent="0.25">
      <c r="E17" s="2"/>
      <c r="K17" s="2"/>
    </row>
    <row r="18" spans="1:15" x14ac:dyDescent="0.25">
      <c r="A18" s="4" t="s">
        <v>258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5" x14ac:dyDescent="0.25">
      <c r="B19" s="1" t="s">
        <v>77</v>
      </c>
      <c r="C19" s="1" t="s">
        <v>78</v>
      </c>
      <c r="D19" s="1" t="s">
        <v>79</v>
      </c>
      <c r="E19" s="1" t="s">
        <v>80</v>
      </c>
      <c r="F19" s="1" t="s">
        <v>81</v>
      </c>
      <c r="G19" s="1" t="s">
        <v>82</v>
      </c>
      <c r="H19" s="1" t="s">
        <v>83</v>
      </c>
      <c r="I19" s="1" t="s">
        <v>183</v>
      </c>
      <c r="J19" s="1" t="s">
        <v>184</v>
      </c>
      <c r="K19" s="1" t="s">
        <v>212</v>
      </c>
      <c r="L19" s="1"/>
      <c r="M19" s="1" t="s">
        <v>230</v>
      </c>
    </row>
    <row r="20" spans="1:15" x14ac:dyDescent="0.25">
      <c r="A20" s="1" t="s">
        <v>168</v>
      </c>
      <c r="B20" s="2">
        <v>112.97399999999899</v>
      </c>
      <c r="C20" s="2">
        <v>19.529999999999902</v>
      </c>
      <c r="D20" s="2">
        <v>8.1599999999999895</v>
      </c>
      <c r="E20" s="2">
        <v>12.575999999999899</v>
      </c>
      <c r="F20" s="2">
        <v>10.5</v>
      </c>
      <c r="G20" s="2">
        <v>18.989999999999998</v>
      </c>
      <c r="H20" s="2">
        <v>3.27</v>
      </c>
      <c r="I20" s="2">
        <v>3.87</v>
      </c>
      <c r="J20" s="2">
        <v>37.319999999999901</v>
      </c>
      <c r="K20" s="2">
        <v>13.763999999999999</v>
      </c>
      <c r="L20" s="2">
        <f>SUM(B20:K20)</f>
        <v>240.95399999999873</v>
      </c>
      <c r="M20">
        <v>179290</v>
      </c>
      <c r="N20" s="2"/>
    </row>
    <row r="21" spans="1:15" x14ac:dyDescent="0.25">
      <c r="A21" s="1" t="s">
        <v>169</v>
      </c>
      <c r="B21">
        <v>92.88</v>
      </c>
      <c r="C21">
        <v>24</v>
      </c>
      <c r="D21">
        <v>9.5</v>
      </c>
      <c r="E21" s="2">
        <v>15</v>
      </c>
      <c r="F21">
        <f>20.13*0.85</f>
        <v>17.110499999999998</v>
      </c>
      <c r="G21">
        <f>26.445*0.7</f>
        <v>18.511499999999998</v>
      </c>
      <c r="H21">
        <v>5</v>
      </c>
      <c r="J21">
        <v>24</v>
      </c>
      <c r="K21" s="2">
        <v>35.03</v>
      </c>
      <c r="L21" s="2">
        <f>SUM(B21:K21)</f>
        <v>241.03200000000001</v>
      </c>
      <c r="N21" s="2"/>
    </row>
    <row r="22" spans="1:15" x14ac:dyDescent="0.25">
      <c r="A22" s="1" t="s">
        <v>196</v>
      </c>
      <c r="B22" s="2">
        <f>B21-B20</f>
        <v>-20.093999999998999</v>
      </c>
      <c r="C22" s="2">
        <f t="shared" ref="C22:K22" si="5">C21-C20</f>
        <v>4.4700000000000983</v>
      </c>
      <c r="D22" s="2">
        <f t="shared" si="5"/>
        <v>1.3400000000000105</v>
      </c>
      <c r="E22" s="2">
        <f t="shared" si="5"/>
        <v>2.4240000000001007</v>
      </c>
      <c r="F22" s="2">
        <f t="shared" si="5"/>
        <v>6.6104999999999983</v>
      </c>
      <c r="G22" s="2">
        <f t="shared" si="5"/>
        <v>-0.47850000000000037</v>
      </c>
      <c r="H22" s="2">
        <f t="shared" si="5"/>
        <v>1.73</v>
      </c>
      <c r="I22" s="2">
        <f t="shared" si="5"/>
        <v>-3.87</v>
      </c>
      <c r="J22" s="2">
        <f t="shared" si="5"/>
        <v>-13.319999999999901</v>
      </c>
      <c r="K22" s="2">
        <f t="shared" si="5"/>
        <v>21.266000000000002</v>
      </c>
      <c r="L22" s="2">
        <f>SUM(B22:K22)</f>
        <v>7.8000000001306802E-2</v>
      </c>
      <c r="N22" s="2"/>
    </row>
    <row r="23" spans="1:15" x14ac:dyDescent="0.25">
      <c r="E23" s="2"/>
      <c r="K23" s="2"/>
      <c r="N23" s="2"/>
    </row>
    <row r="24" spans="1:15" x14ac:dyDescent="0.25">
      <c r="A24" s="2"/>
      <c r="B24" s="1" t="s">
        <v>167</v>
      </c>
      <c r="C24" s="1" t="s">
        <v>182</v>
      </c>
      <c r="D24" s="1" t="s">
        <v>192</v>
      </c>
      <c r="E24" s="1" t="s">
        <v>193</v>
      </c>
      <c r="F24" s="1" t="s">
        <v>194</v>
      </c>
      <c r="G24" s="1" t="s">
        <v>195</v>
      </c>
      <c r="H24" s="2"/>
      <c r="I24" s="2"/>
      <c r="K24" s="2"/>
      <c r="O24" s="2"/>
    </row>
    <row r="25" spans="1:15" x14ac:dyDescent="0.25">
      <c r="A25" s="1" t="s">
        <v>168</v>
      </c>
      <c r="B25" s="2">
        <v>833</v>
      </c>
      <c r="C25" s="2">
        <v>315</v>
      </c>
      <c r="D25" s="2">
        <v>219</v>
      </c>
      <c r="E25" s="2">
        <v>369</v>
      </c>
      <c r="F25" s="2">
        <v>343</v>
      </c>
      <c r="G25" s="2">
        <f>SUM(D25:F25)</f>
        <v>931</v>
      </c>
      <c r="H25" s="2"/>
      <c r="I25" s="2"/>
      <c r="K25" s="2"/>
    </row>
    <row r="26" spans="1:15" x14ac:dyDescent="0.25">
      <c r="A26" s="1" t="s">
        <v>169</v>
      </c>
      <c r="B26" s="2">
        <v>1060</v>
      </c>
      <c r="C26" s="2">
        <v>345</v>
      </c>
      <c r="D26" s="2">
        <v>230</v>
      </c>
      <c r="E26" s="2">
        <v>380</v>
      </c>
      <c r="F26" s="2">
        <v>380</v>
      </c>
      <c r="G26" s="2">
        <f>SUM(D26:F26)</f>
        <v>990</v>
      </c>
      <c r="H26" s="2"/>
      <c r="I26" s="2"/>
      <c r="K26" s="2"/>
    </row>
    <row r="27" spans="1:15" x14ac:dyDescent="0.25">
      <c r="A27" s="1" t="s">
        <v>196</v>
      </c>
      <c r="B27" s="2">
        <f>B26-B25</f>
        <v>227</v>
      </c>
      <c r="C27" s="2">
        <f t="shared" ref="C27:G27" si="6">C26-C25</f>
        <v>30</v>
      </c>
      <c r="D27" s="2">
        <f t="shared" si="6"/>
        <v>11</v>
      </c>
      <c r="E27" s="2">
        <f t="shared" si="6"/>
        <v>11</v>
      </c>
      <c r="F27" s="2">
        <f t="shared" si="6"/>
        <v>37</v>
      </c>
      <c r="G27" s="2">
        <f t="shared" si="6"/>
        <v>59</v>
      </c>
      <c r="H27" s="2"/>
      <c r="I27" s="2"/>
      <c r="K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K28" s="2"/>
    </row>
    <row r="29" spans="1:15" x14ac:dyDescent="0.25">
      <c r="A29" s="2"/>
      <c r="B29" s="1" t="s">
        <v>204</v>
      </c>
      <c r="C29" s="1" t="s">
        <v>205</v>
      </c>
      <c r="D29" s="1" t="s">
        <v>206</v>
      </c>
      <c r="E29" s="1" t="s">
        <v>207</v>
      </c>
      <c r="F29" s="1" t="s">
        <v>208</v>
      </c>
      <c r="G29" s="1" t="s">
        <v>123</v>
      </c>
      <c r="H29" s="1" t="s">
        <v>209</v>
      </c>
      <c r="I29" s="1" t="s">
        <v>198</v>
      </c>
      <c r="K29" s="2"/>
    </row>
    <row r="30" spans="1:15" x14ac:dyDescent="0.25">
      <c r="A30" s="1" t="s">
        <v>168</v>
      </c>
      <c r="B30" s="2">
        <v>47</v>
      </c>
      <c r="C30" s="2">
        <v>68</v>
      </c>
      <c r="D30" s="2">
        <v>60</v>
      </c>
      <c r="E30" s="2">
        <v>189</v>
      </c>
      <c r="F30" s="2">
        <v>79</v>
      </c>
      <c r="G30" s="2">
        <v>82</v>
      </c>
      <c r="H30" s="2">
        <v>61</v>
      </c>
      <c r="I30" s="2">
        <f>SUM(B30:H30)</f>
        <v>586</v>
      </c>
      <c r="K30" s="2"/>
    </row>
    <row r="31" spans="1:15" x14ac:dyDescent="0.25">
      <c r="A31" s="1" t="s">
        <v>169</v>
      </c>
      <c r="B31" s="2">
        <v>53</v>
      </c>
      <c r="C31" s="2">
        <v>60</v>
      </c>
      <c r="D31" s="2">
        <v>50</v>
      </c>
      <c r="E31" s="2">
        <v>195</v>
      </c>
      <c r="F31" s="2">
        <v>88</v>
      </c>
      <c r="G31" s="2">
        <v>76</v>
      </c>
      <c r="H31" s="2">
        <v>67</v>
      </c>
      <c r="I31" s="2">
        <f>SUM(B31:H31)</f>
        <v>589</v>
      </c>
      <c r="K31" s="2"/>
    </row>
    <row r="32" spans="1:15" x14ac:dyDescent="0.25">
      <c r="A32" s="1" t="s">
        <v>196</v>
      </c>
      <c r="B32" s="2">
        <f>B31-B30</f>
        <v>6</v>
      </c>
      <c r="C32" s="2">
        <f t="shared" ref="C32:I32" si="7">C31-C30</f>
        <v>-8</v>
      </c>
      <c r="D32" s="2">
        <f t="shared" si="7"/>
        <v>-10</v>
      </c>
      <c r="E32" s="2">
        <f t="shared" si="7"/>
        <v>6</v>
      </c>
      <c r="F32" s="2">
        <f t="shared" si="7"/>
        <v>9</v>
      </c>
      <c r="G32" s="2">
        <f t="shared" si="7"/>
        <v>-6</v>
      </c>
      <c r="H32" s="2">
        <f t="shared" si="7"/>
        <v>6</v>
      </c>
      <c r="I32" s="2">
        <f t="shared" si="7"/>
        <v>3</v>
      </c>
      <c r="O32" s="2"/>
    </row>
    <row r="33" spans="1:16" x14ac:dyDescent="0.25">
      <c r="A33" s="1" t="s">
        <v>213</v>
      </c>
      <c r="B33" s="2"/>
      <c r="C33" s="2"/>
      <c r="D33" s="2"/>
      <c r="E33" s="2"/>
      <c r="F33" s="2"/>
      <c r="G33" s="2"/>
      <c r="H33" s="2"/>
      <c r="I33" s="2"/>
      <c r="O33" s="2"/>
    </row>
    <row r="34" spans="1:16" x14ac:dyDescent="0.25">
      <c r="O34" s="2"/>
    </row>
    <row r="35" spans="1:16" x14ac:dyDescent="0.25">
      <c r="A35" s="4" t="s">
        <v>256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O35" s="2"/>
    </row>
    <row r="36" spans="1:16" x14ac:dyDescent="0.25">
      <c r="A36" s="2"/>
      <c r="B36" s="1" t="s">
        <v>77</v>
      </c>
      <c r="C36" s="1" t="s">
        <v>78</v>
      </c>
      <c r="D36" s="1" t="s">
        <v>79</v>
      </c>
      <c r="E36" s="1" t="s">
        <v>80</v>
      </c>
      <c r="F36" s="1" t="s">
        <v>81</v>
      </c>
      <c r="G36" s="1" t="s">
        <v>82</v>
      </c>
      <c r="H36" s="1" t="s">
        <v>83</v>
      </c>
      <c r="I36" s="1" t="s">
        <v>183</v>
      </c>
      <c r="J36" s="1" t="s">
        <v>184</v>
      </c>
      <c r="K36" s="1" t="s">
        <v>212</v>
      </c>
      <c r="L36" s="1"/>
      <c r="M36" s="1" t="s">
        <v>230</v>
      </c>
      <c r="O36" s="2"/>
    </row>
    <row r="37" spans="1:16" x14ac:dyDescent="0.25">
      <c r="A37" s="1" t="s">
        <v>168</v>
      </c>
      <c r="B37" s="2">
        <f>130.212-K37</f>
        <v>119.16</v>
      </c>
      <c r="C37" s="2">
        <v>20.97</v>
      </c>
      <c r="D37" s="2">
        <v>8.94</v>
      </c>
      <c r="E37" s="2">
        <v>8.4930000000000003</v>
      </c>
      <c r="F37" s="2">
        <v>8.91</v>
      </c>
      <c r="G37" s="2">
        <v>13.89</v>
      </c>
      <c r="H37" s="2">
        <v>2.6399999999999899</v>
      </c>
      <c r="I37" s="2">
        <v>3.69</v>
      </c>
      <c r="J37" s="2">
        <v>36.209999999999901</v>
      </c>
      <c r="K37" s="2">
        <v>11.052</v>
      </c>
      <c r="L37" s="2">
        <f>SUM(B37:K37)</f>
        <v>233.95499999999987</v>
      </c>
      <c r="M37" s="2">
        <v>186925</v>
      </c>
      <c r="O37" s="2"/>
    </row>
    <row r="38" spans="1:16" x14ac:dyDescent="0.25">
      <c r="A38" s="1" t="s">
        <v>169</v>
      </c>
      <c r="B38" s="2">
        <v>113.55</v>
      </c>
      <c r="C38" s="2">
        <v>24</v>
      </c>
      <c r="D38" s="2">
        <v>10</v>
      </c>
      <c r="E38" s="2">
        <v>17</v>
      </c>
      <c r="F38" s="2">
        <f>18.41*0.85</f>
        <v>15.6485</v>
      </c>
      <c r="G38" s="2">
        <f>28.63*0.7</f>
        <v>20.040999999999997</v>
      </c>
      <c r="H38" s="2">
        <v>6</v>
      </c>
      <c r="I38" s="2"/>
      <c r="J38" s="2">
        <v>35</v>
      </c>
      <c r="K38" s="2">
        <v>27.63</v>
      </c>
      <c r="L38" s="2">
        <f>SUM(B38:K38)</f>
        <v>268.86950000000002</v>
      </c>
      <c r="M38" s="2"/>
      <c r="O38" s="2"/>
    </row>
    <row r="39" spans="1:16" x14ac:dyDescent="0.25">
      <c r="A39" s="1" t="s">
        <v>196</v>
      </c>
      <c r="B39" s="2">
        <f>B38-B37</f>
        <v>-5.6099999999999994</v>
      </c>
      <c r="C39" s="2">
        <f t="shared" ref="C39:K39" si="8">C38-C37</f>
        <v>3.0300000000000011</v>
      </c>
      <c r="D39" s="2">
        <f t="shared" si="8"/>
        <v>1.0600000000000005</v>
      </c>
      <c r="E39" s="2">
        <f t="shared" si="8"/>
        <v>8.5069999999999997</v>
      </c>
      <c r="F39" s="2">
        <f t="shared" si="8"/>
        <v>6.7385000000000002</v>
      </c>
      <c r="G39" s="2">
        <f t="shared" si="8"/>
        <v>6.1509999999999962</v>
      </c>
      <c r="H39" s="2">
        <f t="shared" si="8"/>
        <v>3.3600000000000101</v>
      </c>
      <c r="I39" s="2">
        <f t="shared" si="8"/>
        <v>-3.69</v>
      </c>
      <c r="J39" s="2">
        <f t="shared" si="8"/>
        <v>-1.2099999999999014</v>
      </c>
      <c r="K39" s="2">
        <f t="shared" si="8"/>
        <v>16.577999999999999</v>
      </c>
      <c r="L39" s="2">
        <f>SUM(B39:K39)</f>
        <v>34.914500000000103</v>
      </c>
      <c r="M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P40" s="2"/>
    </row>
    <row r="41" spans="1:16" x14ac:dyDescent="0.25">
      <c r="A41" s="2"/>
      <c r="B41" s="1" t="s">
        <v>167</v>
      </c>
      <c r="C41" s="1" t="s">
        <v>182</v>
      </c>
      <c r="D41" s="1" t="s">
        <v>192</v>
      </c>
      <c r="E41" s="1" t="s">
        <v>193</v>
      </c>
      <c r="F41" s="1" t="s">
        <v>194</v>
      </c>
      <c r="G41" s="1" t="s">
        <v>195</v>
      </c>
      <c r="H41" s="2"/>
      <c r="I41" s="2"/>
      <c r="J41" s="2"/>
      <c r="K41" s="2"/>
      <c r="L41" s="2"/>
      <c r="M41" s="2"/>
      <c r="P41" s="2"/>
    </row>
    <row r="42" spans="1:16" x14ac:dyDescent="0.25">
      <c r="A42" s="1" t="s">
        <v>168</v>
      </c>
      <c r="B42" s="2">
        <v>941</v>
      </c>
      <c r="C42" s="2">
        <v>420</v>
      </c>
      <c r="D42" s="2">
        <v>162</v>
      </c>
      <c r="E42" s="2">
        <v>465</v>
      </c>
      <c r="F42" s="2">
        <v>491</v>
      </c>
      <c r="G42" s="2">
        <f>SUM(D42:F42)</f>
        <v>1118</v>
      </c>
      <c r="H42" s="2"/>
      <c r="I42" s="2"/>
      <c r="J42" s="2"/>
      <c r="K42" s="2"/>
      <c r="L42" s="2"/>
      <c r="M42" s="2"/>
      <c r="P42" s="2"/>
    </row>
    <row r="43" spans="1:16" x14ac:dyDescent="0.25">
      <c r="A43" s="1" t="s">
        <v>169</v>
      </c>
      <c r="B43" s="2">
        <v>1240</v>
      </c>
      <c r="C43" s="2">
        <v>480</v>
      </c>
      <c r="D43" s="2">
        <v>260</v>
      </c>
      <c r="E43" s="2">
        <v>485</v>
      </c>
      <c r="F43" s="2">
        <v>400</v>
      </c>
      <c r="G43" s="2">
        <f>SUM(D43:F43)</f>
        <v>1145</v>
      </c>
      <c r="H43" s="2"/>
      <c r="I43" s="2"/>
      <c r="J43" s="2"/>
      <c r="K43" s="2"/>
      <c r="L43" s="2"/>
      <c r="M43" s="2"/>
      <c r="P43" s="2"/>
    </row>
    <row r="44" spans="1:16" x14ac:dyDescent="0.25">
      <c r="A44" s="1" t="s">
        <v>196</v>
      </c>
      <c r="B44" s="2">
        <f>B43-B42</f>
        <v>299</v>
      </c>
      <c r="C44" s="2">
        <f t="shared" ref="C44:G44" si="9">C43-C42</f>
        <v>60</v>
      </c>
      <c r="D44" s="2">
        <f t="shared" si="9"/>
        <v>98</v>
      </c>
      <c r="E44" s="2">
        <f t="shared" si="9"/>
        <v>20</v>
      </c>
      <c r="F44" s="2">
        <f t="shared" si="9"/>
        <v>-91</v>
      </c>
      <c r="G44" s="2">
        <f t="shared" si="9"/>
        <v>27</v>
      </c>
      <c r="H44" s="2"/>
      <c r="I44" s="2"/>
      <c r="J44" s="2"/>
      <c r="K44" s="2"/>
      <c r="L44" s="2"/>
      <c r="M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P45" s="2"/>
    </row>
    <row r="46" spans="1:16" x14ac:dyDescent="0.25">
      <c r="A46" s="2"/>
      <c r="B46" s="1" t="s">
        <v>204</v>
      </c>
      <c r="C46" s="1" t="s">
        <v>205</v>
      </c>
      <c r="D46" s="1" t="s">
        <v>206</v>
      </c>
      <c r="E46" s="1" t="s">
        <v>207</v>
      </c>
      <c r="F46" s="1" t="s">
        <v>208</v>
      </c>
      <c r="G46" s="1" t="s">
        <v>123</v>
      </c>
      <c r="H46" s="1" t="s">
        <v>209</v>
      </c>
      <c r="I46" s="1" t="s">
        <v>143</v>
      </c>
      <c r="J46" s="1" t="s">
        <v>198</v>
      </c>
      <c r="K46" s="2"/>
      <c r="L46" s="2"/>
      <c r="M46" s="2"/>
      <c r="P46" s="2"/>
    </row>
    <row r="47" spans="1:16" x14ac:dyDescent="0.25">
      <c r="A47" s="1" t="s">
        <v>168</v>
      </c>
      <c r="B47" s="2">
        <v>63</v>
      </c>
      <c r="C47" s="2">
        <v>62</v>
      </c>
      <c r="D47" s="2">
        <v>57</v>
      </c>
      <c r="E47" s="2">
        <v>142</v>
      </c>
      <c r="F47" s="2">
        <v>78</v>
      </c>
      <c r="G47" s="2">
        <v>85</v>
      </c>
      <c r="H47" s="2">
        <v>63</v>
      </c>
      <c r="I47">
        <v>23</v>
      </c>
      <c r="J47" s="2">
        <f>SUM(B47:I47)</f>
        <v>573</v>
      </c>
      <c r="K47" s="2"/>
      <c r="L47" s="2"/>
      <c r="M47" s="2"/>
      <c r="P47" s="2"/>
    </row>
    <row r="48" spans="1:16" x14ac:dyDescent="0.25">
      <c r="A48" s="1" t="s">
        <v>169</v>
      </c>
      <c r="B48" s="2">
        <v>55</v>
      </c>
      <c r="C48" s="2">
        <v>70</v>
      </c>
      <c r="D48" s="2">
        <v>85</v>
      </c>
      <c r="E48" s="2">
        <v>160</v>
      </c>
      <c r="F48" s="2">
        <v>85</v>
      </c>
      <c r="G48" s="2">
        <v>79</v>
      </c>
      <c r="H48" s="2">
        <v>65</v>
      </c>
      <c r="I48" s="2">
        <v>28</v>
      </c>
      <c r="J48" s="2">
        <f>SUM(B48:I48)</f>
        <v>627</v>
      </c>
      <c r="K48" s="2"/>
      <c r="L48" s="2"/>
      <c r="M48" s="2"/>
      <c r="P48" s="2"/>
    </row>
    <row r="49" spans="1:16" x14ac:dyDescent="0.25">
      <c r="A49" s="1" t="s">
        <v>196</v>
      </c>
      <c r="B49" s="2">
        <f>B48-B47</f>
        <v>-8</v>
      </c>
      <c r="C49" s="2">
        <f t="shared" ref="C49:I49" si="10">C48-C47</f>
        <v>8</v>
      </c>
      <c r="D49" s="2">
        <f t="shared" si="10"/>
        <v>28</v>
      </c>
      <c r="E49" s="2">
        <f t="shared" si="10"/>
        <v>18</v>
      </c>
      <c r="F49" s="2">
        <f t="shared" si="10"/>
        <v>7</v>
      </c>
      <c r="G49" s="2">
        <f t="shared" si="10"/>
        <v>-6</v>
      </c>
      <c r="H49" s="2">
        <f t="shared" si="10"/>
        <v>2</v>
      </c>
      <c r="I49" s="2">
        <f t="shared" si="10"/>
        <v>5</v>
      </c>
      <c r="J49" s="2">
        <f>J48-J47</f>
        <v>54</v>
      </c>
      <c r="K49" s="2"/>
      <c r="L49" s="2"/>
      <c r="M49" s="2"/>
      <c r="P49" s="2"/>
    </row>
    <row r="50" spans="1:16" x14ac:dyDescent="0.25">
      <c r="A50" s="1" t="s">
        <v>213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P50" s="2"/>
    </row>
    <row r="51" spans="1:16" x14ac:dyDescent="0.25">
      <c r="P51" s="2"/>
    </row>
    <row r="52" spans="1:16" x14ac:dyDescent="0.25">
      <c r="A52" s="4" t="s">
        <v>259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P52" s="2"/>
    </row>
    <row r="53" spans="1:16" x14ac:dyDescent="0.25">
      <c r="A53" s="2"/>
      <c r="B53" s="1" t="s">
        <v>77</v>
      </c>
      <c r="C53" s="1" t="s">
        <v>78</v>
      </c>
      <c r="D53" s="1" t="s">
        <v>79</v>
      </c>
      <c r="E53" s="1" t="s">
        <v>80</v>
      </c>
      <c r="F53" s="1" t="s">
        <v>81</v>
      </c>
      <c r="G53" s="1" t="s">
        <v>82</v>
      </c>
      <c r="H53" s="1" t="s">
        <v>83</v>
      </c>
      <c r="I53" s="1" t="s">
        <v>183</v>
      </c>
      <c r="J53" s="1" t="s">
        <v>184</v>
      </c>
      <c r="K53" s="1" t="s">
        <v>212</v>
      </c>
      <c r="L53" s="1"/>
      <c r="M53" s="1" t="s">
        <v>230</v>
      </c>
      <c r="P53" s="2"/>
    </row>
    <row r="54" spans="1:16" x14ac:dyDescent="0.25">
      <c r="A54" s="1" t="s">
        <v>168</v>
      </c>
      <c r="B54" s="2">
        <f>129.693-K54</f>
        <v>117.60000000000001</v>
      </c>
      <c r="C54" s="2">
        <v>20.729999999999901</v>
      </c>
      <c r="D54" s="2">
        <v>8.34</v>
      </c>
      <c r="E54" s="2">
        <v>13.061999999999999</v>
      </c>
      <c r="F54" s="2">
        <v>8.34</v>
      </c>
      <c r="G54" s="2">
        <v>14.579999999999901</v>
      </c>
      <c r="H54" s="2">
        <v>2.76</v>
      </c>
      <c r="I54" s="2">
        <v>3.27</v>
      </c>
      <c r="J54" s="2">
        <v>44.22</v>
      </c>
      <c r="K54" s="2">
        <v>12.093</v>
      </c>
      <c r="L54" s="2">
        <f>SUM(B54:K54)</f>
        <v>244.99499999999981</v>
      </c>
      <c r="M54" s="2">
        <v>191795</v>
      </c>
      <c r="P54" s="2"/>
    </row>
    <row r="55" spans="1:16" x14ac:dyDescent="0.25">
      <c r="A55" s="1" t="s">
        <v>169</v>
      </c>
      <c r="B55" s="2">
        <v>122.8</v>
      </c>
      <c r="C55" s="2">
        <v>28</v>
      </c>
      <c r="D55" s="2">
        <v>11</v>
      </c>
      <c r="E55" s="2">
        <v>18</v>
      </c>
      <c r="F55" s="2">
        <f>18.41*0.85</f>
        <v>15.6485</v>
      </c>
      <c r="G55" s="2">
        <f>28.63*0.7</f>
        <v>20.040999999999997</v>
      </c>
      <c r="H55" s="2">
        <v>2</v>
      </c>
      <c r="I55" s="2">
        <v>9</v>
      </c>
      <c r="J55" s="2">
        <v>36.6</v>
      </c>
      <c r="K55" s="2">
        <v>26.979999999999997</v>
      </c>
      <c r="L55" s="2">
        <f>SUM(B55:K55)</f>
        <v>290.06950000000006</v>
      </c>
      <c r="M55" s="2"/>
      <c r="P55" s="2"/>
    </row>
    <row r="56" spans="1:16" x14ac:dyDescent="0.25">
      <c r="A56" s="1" t="s">
        <v>196</v>
      </c>
      <c r="B56" s="2">
        <f>B55-B54</f>
        <v>5.1999999999999886</v>
      </c>
      <c r="C56" s="2">
        <f t="shared" ref="C56:K56" si="11">C55-C54</f>
        <v>7.270000000000099</v>
      </c>
      <c r="D56" s="2">
        <f t="shared" si="11"/>
        <v>2.66</v>
      </c>
      <c r="E56" s="2">
        <f t="shared" si="11"/>
        <v>4.9380000000000006</v>
      </c>
      <c r="F56" s="2">
        <f t="shared" si="11"/>
        <v>7.3085000000000004</v>
      </c>
      <c r="G56" s="2">
        <f t="shared" si="11"/>
        <v>5.4610000000000962</v>
      </c>
      <c r="H56" s="2">
        <f t="shared" si="11"/>
        <v>-0.75999999999999979</v>
      </c>
      <c r="I56" s="2">
        <f t="shared" si="11"/>
        <v>5.73</v>
      </c>
      <c r="J56" s="2">
        <f t="shared" si="11"/>
        <v>-7.6199999999999974</v>
      </c>
      <c r="K56" s="2">
        <f t="shared" si="11"/>
        <v>14.886999999999997</v>
      </c>
      <c r="L56" s="2">
        <f>SUM(B56:K56)</f>
        <v>45.074500000000185</v>
      </c>
      <c r="M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6" x14ac:dyDescent="0.25">
      <c r="A58" s="2"/>
      <c r="B58" s="1" t="s">
        <v>167</v>
      </c>
      <c r="C58" s="1" t="s">
        <v>182</v>
      </c>
      <c r="D58" s="1" t="s">
        <v>192</v>
      </c>
      <c r="E58" s="1" t="s">
        <v>193</v>
      </c>
      <c r="F58" s="1" t="s">
        <v>194</v>
      </c>
      <c r="G58" s="1" t="s">
        <v>195</v>
      </c>
      <c r="H58" s="2"/>
      <c r="I58" s="2"/>
      <c r="J58" s="2"/>
      <c r="K58" s="2"/>
      <c r="L58" s="2"/>
      <c r="M58" s="2"/>
    </row>
    <row r="59" spans="1:16" x14ac:dyDescent="0.25">
      <c r="A59" s="1" t="s">
        <v>168</v>
      </c>
      <c r="B59" s="2">
        <v>1024</v>
      </c>
      <c r="C59" s="2">
        <v>348</v>
      </c>
      <c r="D59" s="2">
        <v>237</v>
      </c>
      <c r="E59" s="2">
        <v>449</v>
      </c>
      <c r="F59" s="2">
        <v>450</v>
      </c>
      <c r="G59" s="2">
        <f>SUM(D59:F59)</f>
        <v>1136</v>
      </c>
      <c r="H59" s="2"/>
      <c r="I59" s="2"/>
      <c r="J59" s="2"/>
      <c r="K59" s="2"/>
      <c r="L59" s="2"/>
      <c r="M59" s="2"/>
    </row>
    <row r="60" spans="1:16" x14ac:dyDescent="0.25">
      <c r="A60" s="1" t="s">
        <v>169</v>
      </c>
      <c r="B60" s="2">
        <v>1270</v>
      </c>
      <c r="C60" s="2">
        <v>395</v>
      </c>
      <c r="D60" s="2">
        <v>225</v>
      </c>
      <c r="E60" s="2">
        <v>500</v>
      </c>
      <c r="F60" s="2">
        <v>500</v>
      </c>
      <c r="G60" s="2">
        <f>SUM(D60:F60)</f>
        <v>1225</v>
      </c>
      <c r="H60" s="2"/>
      <c r="I60" s="2"/>
      <c r="J60" s="2"/>
      <c r="K60" s="2"/>
      <c r="L60" s="2"/>
      <c r="M60" s="2"/>
    </row>
    <row r="61" spans="1:16" x14ac:dyDescent="0.25">
      <c r="A61" s="1" t="s">
        <v>196</v>
      </c>
      <c r="B61" s="2">
        <f>B60-B59</f>
        <v>246</v>
      </c>
      <c r="C61" s="2">
        <f t="shared" ref="C61:G61" si="12">C60-C59</f>
        <v>47</v>
      </c>
      <c r="D61" s="2">
        <f t="shared" si="12"/>
        <v>-12</v>
      </c>
      <c r="E61" s="2">
        <f t="shared" si="12"/>
        <v>51</v>
      </c>
      <c r="F61" s="2">
        <f t="shared" si="12"/>
        <v>50</v>
      </c>
      <c r="G61" s="2">
        <f t="shared" si="12"/>
        <v>89</v>
      </c>
      <c r="H61" s="2"/>
      <c r="I61" s="2"/>
      <c r="J61" s="2"/>
      <c r="K61" s="2"/>
      <c r="L61" s="2"/>
      <c r="M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6" x14ac:dyDescent="0.25">
      <c r="A63" s="2"/>
      <c r="B63" s="1" t="s">
        <v>204</v>
      </c>
      <c r="C63" s="1" t="s">
        <v>205</v>
      </c>
      <c r="D63" s="1" t="s">
        <v>206</v>
      </c>
      <c r="E63" s="1" t="s">
        <v>207</v>
      </c>
      <c r="F63" s="1" t="s">
        <v>208</v>
      </c>
      <c r="G63" s="1" t="s">
        <v>123</v>
      </c>
      <c r="H63" s="1" t="s">
        <v>209</v>
      </c>
      <c r="I63" s="1" t="s">
        <v>143</v>
      </c>
      <c r="J63" s="1" t="s">
        <v>198</v>
      </c>
      <c r="K63" s="2"/>
      <c r="L63" s="2"/>
      <c r="M63" s="2"/>
    </row>
    <row r="64" spans="1:16" x14ac:dyDescent="0.25">
      <c r="A64" s="1" t="s">
        <v>168</v>
      </c>
      <c r="B64" s="2">
        <v>53</v>
      </c>
      <c r="C64" s="2">
        <v>53</v>
      </c>
      <c r="D64" s="2">
        <v>37</v>
      </c>
      <c r="E64" s="2">
        <v>173</v>
      </c>
      <c r="F64" s="2">
        <v>80</v>
      </c>
      <c r="G64" s="2">
        <v>65</v>
      </c>
      <c r="H64" s="2">
        <v>45</v>
      </c>
      <c r="I64" s="2">
        <v>23</v>
      </c>
      <c r="J64" s="2">
        <f>SUM(B64:I64)</f>
        <v>529</v>
      </c>
      <c r="K64" s="2"/>
      <c r="L64" s="2"/>
      <c r="M64" s="2"/>
    </row>
    <row r="65" spans="1:16" x14ac:dyDescent="0.25">
      <c r="A65" s="1" t="s">
        <v>169</v>
      </c>
      <c r="B65" s="2">
        <v>80</v>
      </c>
      <c r="C65" s="2">
        <v>60</v>
      </c>
      <c r="D65" s="2">
        <v>50</v>
      </c>
      <c r="E65" s="2">
        <v>170</v>
      </c>
      <c r="F65" s="2">
        <v>88</v>
      </c>
      <c r="G65" s="2">
        <v>80</v>
      </c>
      <c r="H65" s="2">
        <v>69</v>
      </c>
      <c r="I65" s="2">
        <v>36</v>
      </c>
      <c r="J65" s="2">
        <f>SUM(B65:I65)</f>
        <v>633</v>
      </c>
      <c r="K65" s="2"/>
      <c r="L65" s="2"/>
      <c r="M65" s="2"/>
    </row>
    <row r="66" spans="1:16" x14ac:dyDescent="0.25">
      <c r="A66" s="1" t="s">
        <v>196</v>
      </c>
      <c r="B66" s="2">
        <f>B65-B64</f>
        <v>27</v>
      </c>
      <c r="C66" s="2">
        <f t="shared" ref="C66:I66" si="13">C65-C64</f>
        <v>7</v>
      </c>
      <c r="D66" s="2">
        <f t="shared" si="13"/>
        <v>13</v>
      </c>
      <c r="E66" s="2">
        <f t="shared" si="13"/>
        <v>-3</v>
      </c>
      <c r="F66" s="2">
        <f t="shared" si="13"/>
        <v>8</v>
      </c>
      <c r="G66" s="2">
        <f t="shared" si="13"/>
        <v>15</v>
      </c>
      <c r="H66" s="2">
        <f t="shared" si="13"/>
        <v>24</v>
      </c>
      <c r="I66" s="2">
        <f t="shared" si="13"/>
        <v>13</v>
      </c>
      <c r="J66" s="2">
        <f>J65-J64</f>
        <v>104</v>
      </c>
      <c r="K66" s="2"/>
      <c r="L66" s="2"/>
      <c r="M66" s="2"/>
    </row>
    <row r="67" spans="1:16" x14ac:dyDescent="0.25">
      <c r="A67" s="1" t="s">
        <v>213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6" x14ac:dyDescent="0.25">
      <c r="M68" s="2"/>
    </row>
    <row r="69" spans="1:16" x14ac:dyDescent="0.25">
      <c r="A69" s="4" t="s">
        <v>261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6" x14ac:dyDescent="0.25">
      <c r="A70" s="2"/>
      <c r="B70" s="1" t="s">
        <v>77</v>
      </c>
      <c r="C70" s="1" t="s">
        <v>78</v>
      </c>
      <c r="D70" s="1" t="s">
        <v>79</v>
      </c>
      <c r="E70" s="1" t="s">
        <v>80</v>
      </c>
      <c r="F70" s="1" t="s">
        <v>81</v>
      </c>
      <c r="G70" s="1" t="s">
        <v>82</v>
      </c>
      <c r="H70" s="1" t="s">
        <v>83</v>
      </c>
      <c r="I70" s="1" t="s">
        <v>183</v>
      </c>
      <c r="J70" s="1" t="s">
        <v>184</v>
      </c>
      <c r="K70" s="1" t="s">
        <v>212</v>
      </c>
      <c r="L70" s="1"/>
      <c r="M70" s="1" t="s">
        <v>230</v>
      </c>
    </row>
    <row r="71" spans="1:16" x14ac:dyDescent="0.25">
      <c r="A71" s="1" t="s">
        <v>168</v>
      </c>
      <c r="B71" s="2">
        <f>114.092999999999-K71</f>
        <v>109.53299999999899</v>
      </c>
      <c r="C71" s="2">
        <v>20.73</v>
      </c>
      <c r="D71" s="2">
        <v>7.4399999999999897</v>
      </c>
      <c r="E71" s="2">
        <v>12.023999999999999</v>
      </c>
      <c r="F71" s="2">
        <v>8.85</v>
      </c>
      <c r="G71" s="2">
        <v>14.01</v>
      </c>
      <c r="H71" s="2">
        <v>3.36</v>
      </c>
      <c r="I71" s="2">
        <v>4.1999999999999904</v>
      </c>
      <c r="J71" s="2">
        <v>37.89</v>
      </c>
      <c r="K71" s="2">
        <v>4.5599999999999996</v>
      </c>
      <c r="L71" s="2">
        <f>SUM(B71:K71)</f>
        <v>222.59699999999896</v>
      </c>
      <c r="M71" s="2">
        <v>183189</v>
      </c>
    </row>
    <row r="72" spans="1:16" x14ac:dyDescent="0.25">
      <c r="A72" s="1" t="s">
        <v>169</v>
      </c>
      <c r="B72" s="2">
        <v>94</v>
      </c>
      <c r="C72" s="2">
        <v>27</v>
      </c>
      <c r="D72" s="2">
        <v>10.5</v>
      </c>
      <c r="E72" s="2">
        <v>17</v>
      </c>
      <c r="F72" s="2">
        <f>18.41*0.85</f>
        <v>15.6485</v>
      </c>
      <c r="G72" s="2">
        <f>28.63*0.7</f>
        <v>20.040999999999997</v>
      </c>
      <c r="H72" s="2">
        <v>4</v>
      </c>
      <c r="I72" s="2">
        <v>5</v>
      </c>
      <c r="J72" s="2">
        <v>34</v>
      </c>
      <c r="K72" s="2">
        <v>22.02</v>
      </c>
      <c r="L72" s="2">
        <f>SUM(B72:K72)</f>
        <v>249.20950000000002</v>
      </c>
      <c r="M72" s="2"/>
      <c r="P72" s="2"/>
    </row>
    <row r="73" spans="1:16" x14ac:dyDescent="0.25">
      <c r="A73" s="1" t="s">
        <v>196</v>
      </c>
      <c r="B73" s="2">
        <f>B72-B71</f>
        <v>-15.532999999998992</v>
      </c>
      <c r="C73" s="2">
        <f t="shared" ref="C73:K73" si="14">C72-C71</f>
        <v>6.27</v>
      </c>
      <c r="D73" s="2">
        <f t="shared" si="14"/>
        <v>3.0600000000000103</v>
      </c>
      <c r="E73" s="2">
        <f t="shared" si="14"/>
        <v>4.9760000000000009</v>
      </c>
      <c r="F73" s="2">
        <f t="shared" si="14"/>
        <v>6.7985000000000007</v>
      </c>
      <c r="G73" s="2">
        <f t="shared" si="14"/>
        <v>6.030999999999997</v>
      </c>
      <c r="H73" s="2">
        <f t="shared" si="14"/>
        <v>0.64000000000000012</v>
      </c>
      <c r="I73" s="2">
        <f t="shared" si="14"/>
        <v>0.80000000000000959</v>
      </c>
      <c r="J73" s="2">
        <f t="shared" si="14"/>
        <v>-3.8900000000000006</v>
      </c>
      <c r="K73" s="2">
        <f t="shared" si="14"/>
        <v>17.46</v>
      </c>
      <c r="L73" s="2">
        <f>SUM(B73:K73)</f>
        <v>26.612500000001027</v>
      </c>
      <c r="M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P74" s="2"/>
    </row>
    <row r="75" spans="1:16" x14ac:dyDescent="0.25">
      <c r="A75" s="2"/>
      <c r="B75" s="1" t="s">
        <v>167</v>
      </c>
      <c r="C75" s="1" t="s">
        <v>182</v>
      </c>
      <c r="D75" s="1" t="s">
        <v>192</v>
      </c>
      <c r="E75" s="1" t="s">
        <v>193</v>
      </c>
      <c r="F75" s="1" t="s">
        <v>194</v>
      </c>
      <c r="G75" s="1" t="s">
        <v>195</v>
      </c>
      <c r="H75" s="2"/>
      <c r="I75" s="2"/>
      <c r="J75" s="2"/>
      <c r="K75" s="2"/>
      <c r="L75" s="2"/>
      <c r="M75" s="2"/>
      <c r="P75" s="2"/>
    </row>
    <row r="76" spans="1:16" x14ac:dyDescent="0.25">
      <c r="A76" s="1" t="s">
        <v>168</v>
      </c>
      <c r="B76" s="2">
        <v>872</v>
      </c>
      <c r="C76" s="2">
        <v>286</v>
      </c>
      <c r="D76" s="2">
        <v>194</v>
      </c>
      <c r="E76" s="2">
        <v>351</v>
      </c>
      <c r="F76" s="2">
        <v>339</v>
      </c>
      <c r="G76" s="2">
        <f>SUM(D76:F76)</f>
        <v>884</v>
      </c>
      <c r="H76" s="2"/>
      <c r="I76" s="2"/>
      <c r="J76" s="2"/>
      <c r="K76" s="2"/>
      <c r="L76" s="2"/>
      <c r="M76" s="2"/>
      <c r="P76" s="2"/>
    </row>
    <row r="77" spans="1:16" x14ac:dyDescent="0.25">
      <c r="A77" s="1" t="s">
        <v>169</v>
      </c>
      <c r="B77" s="2">
        <v>1130</v>
      </c>
      <c r="C77" s="2">
        <v>365</v>
      </c>
      <c r="D77" s="2">
        <v>270</v>
      </c>
      <c r="E77" s="2">
        <v>410</v>
      </c>
      <c r="F77" s="2">
        <v>410</v>
      </c>
      <c r="G77" s="2">
        <f>SUM(D77:F77)</f>
        <v>1090</v>
      </c>
      <c r="H77" s="2"/>
      <c r="I77" s="2"/>
      <c r="J77" s="2"/>
      <c r="K77" s="2"/>
      <c r="L77" s="2"/>
      <c r="M77" s="2"/>
      <c r="P77" s="2"/>
    </row>
    <row r="78" spans="1:16" x14ac:dyDescent="0.25">
      <c r="A78" s="1" t="s">
        <v>196</v>
      </c>
      <c r="B78" s="2">
        <f>B77-B76</f>
        <v>258</v>
      </c>
      <c r="C78" s="2">
        <f t="shared" ref="C78:G78" si="15">C77-C76</f>
        <v>79</v>
      </c>
      <c r="D78" s="2">
        <f t="shared" si="15"/>
        <v>76</v>
      </c>
      <c r="E78" s="2">
        <f t="shared" si="15"/>
        <v>59</v>
      </c>
      <c r="F78" s="2">
        <f t="shared" si="15"/>
        <v>71</v>
      </c>
      <c r="G78" s="2">
        <f t="shared" si="15"/>
        <v>206</v>
      </c>
      <c r="H78" s="2"/>
      <c r="I78" s="2"/>
      <c r="J78" s="2"/>
      <c r="K78" s="2"/>
      <c r="L78" s="2"/>
      <c r="M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P79" s="2"/>
    </row>
    <row r="80" spans="1:16" x14ac:dyDescent="0.25">
      <c r="A80" s="2"/>
      <c r="B80" s="1" t="s">
        <v>204</v>
      </c>
      <c r="C80" s="1" t="s">
        <v>205</v>
      </c>
      <c r="D80" s="1" t="s">
        <v>206</v>
      </c>
      <c r="E80" s="1" t="s">
        <v>207</v>
      </c>
      <c r="F80" s="1" t="s">
        <v>208</v>
      </c>
      <c r="G80" s="1" t="s">
        <v>123</v>
      </c>
      <c r="H80" s="1" t="s">
        <v>209</v>
      </c>
      <c r="I80" s="1" t="s">
        <v>143</v>
      </c>
      <c r="J80" s="1" t="s">
        <v>198</v>
      </c>
      <c r="K80" s="2"/>
      <c r="L80" s="2"/>
      <c r="M80" s="2"/>
      <c r="P80" s="2"/>
    </row>
    <row r="81" spans="1:18" x14ac:dyDescent="0.25">
      <c r="A81" s="1" t="s">
        <v>168</v>
      </c>
      <c r="B81" s="2">
        <v>36</v>
      </c>
      <c r="C81" s="2">
        <v>70</v>
      </c>
      <c r="D81" s="2">
        <v>76</v>
      </c>
      <c r="E81" s="2">
        <v>187</v>
      </c>
      <c r="F81" s="2">
        <v>84</v>
      </c>
      <c r="G81" s="2">
        <v>64</v>
      </c>
      <c r="H81" s="2">
        <v>61</v>
      </c>
      <c r="I81" s="2">
        <v>22</v>
      </c>
      <c r="J81" s="2">
        <f>SUM(B81:I81)</f>
        <v>600</v>
      </c>
      <c r="K81" s="2"/>
      <c r="L81" s="2"/>
      <c r="M81" s="2"/>
      <c r="P81" s="2"/>
    </row>
    <row r="82" spans="1:18" x14ac:dyDescent="0.25">
      <c r="A82" s="1" t="s">
        <v>169</v>
      </c>
      <c r="B82" s="2">
        <v>35</v>
      </c>
      <c r="C82" s="2">
        <v>75</v>
      </c>
      <c r="D82" s="2">
        <v>76</v>
      </c>
      <c r="E82" s="2">
        <v>190</v>
      </c>
      <c r="F82" s="2">
        <v>89</v>
      </c>
      <c r="G82" s="2">
        <v>50</v>
      </c>
      <c r="H82" s="2">
        <v>48</v>
      </c>
      <c r="I82" s="2">
        <v>16</v>
      </c>
      <c r="J82" s="2">
        <f>SUM(B82:I82)</f>
        <v>579</v>
      </c>
      <c r="K82" s="2"/>
      <c r="L82" s="2"/>
      <c r="M82" s="2"/>
      <c r="P82" s="2"/>
    </row>
    <row r="83" spans="1:18" x14ac:dyDescent="0.25">
      <c r="A83" s="1" t="s">
        <v>196</v>
      </c>
      <c r="B83" s="2">
        <f>B82-B81</f>
        <v>-1</v>
      </c>
      <c r="C83" s="2">
        <f t="shared" ref="C83:I83" si="16">C82-C81</f>
        <v>5</v>
      </c>
      <c r="D83" s="2">
        <f t="shared" si="16"/>
        <v>0</v>
      </c>
      <c r="E83" s="2">
        <f t="shared" si="16"/>
        <v>3</v>
      </c>
      <c r="F83" s="2">
        <f t="shared" si="16"/>
        <v>5</v>
      </c>
      <c r="G83" s="2">
        <f t="shared" si="16"/>
        <v>-14</v>
      </c>
      <c r="H83" s="2">
        <f t="shared" si="16"/>
        <v>-13</v>
      </c>
      <c r="I83" s="2">
        <f t="shared" si="16"/>
        <v>-6</v>
      </c>
      <c r="J83" s="2">
        <f>J82-J81</f>
        <v>-21</v>
      </c>
      <c r="K83" s="2"/>
      <c r="L83" s="2"/>
      <c r="M83" s="2"/>
      <c r="P83" s="2"/>
    </row>
    <row r="84" spans="1:18" x14ac:dyDescent="0.25">
      <c r="A84" s="1" t="s">
        <v>213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P84" s="2"/>
    </row>
    <row r="85" spans="1:18" x14ac:dyDescent="0.25">
      <c r="C85" s="2"/>
      <c r="P85" s="2"/>
    </row>
    <row r="86" spans="1:18" x14ac:dyDescent="0.25">
      <c r="A86" s="4" t="s">
        <v>262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</row>
    <row r="87" spans="1:18" x14ac:dyDescent="0.25">
      <c r="A87" s="2"/>
      <c r="B87" s="1" t="s">
        <v>77</v>
      </c>
      <c r="C87" s="1" t="s">
        <v>78</v>
      </c>
      <c r="D87" s="1" t="s">
        <v>79</v>
      </c>
      <c r="E87" s="1" t="s">
        <v>80</v>
      </c>
      <c r="F87" s="1" t="s">
        <v>81</v>
      </c>
      <c r="G87" s="1" t="s">
        <v>82</v>
      </c>
      <c r="H87" s="1" t="s">
        <v>83</v>
      </c>
      <c r="I87" s="1" t="s">
        <v>183</v>
      </c>
      <c r="J87" s="1" t="s">
        <v>184</v>
      </c>
      <c r="K87" s="1" t="s">
        <v>212</v>
      </c>
      <c r="L87" s="1" t="s">
        <v>263</v>
      </c>
      <c r="M87" s="1" t="s">
        <v>264</v>
      </c>
      <c r="N87" s="1"/>
      <c r="O87" s="1" t="s">
        <v>230</v>
      </c>
      <c r="R87" s="2"/>
    </row>
    <row r="88" spans="1:18" x14ac:dyDescent="0.25">
      <c r="A88" s="1" t="s">
        <v>168</v>
      </c>
      <c r="B88" s="2">
        <v>107.43899999999999</v>
      </c>
      <c r="C88" s="2">
        <v>19.079999999999998</v>
      </c>
      <c r="D88" s="2">
        <v>8.85</v>
      </c>
      <c r="E88" s="2">
        <v>12.294</v>
      </c>
      <c r="F88" s="2">
        <v>9.33</v>
      </c>
      <c r="G88" s="2">
        <v>0</v>
      </c>
      <c r="H88" s="2">
        <v>3.98999999999999</v>
      </c>
      <c r="I88" s="2">
        <v>5.4899999999999904</v>
      </c>
      <c r="J88" s="2">
        <v>41.31</v>
      </c>
      <c r="K88" s="2">
        <v>4.5599999999999996</v>
      </c>
      <c r="L88" s="2"/>
      <c r="M88" s="2"/>
      <c r="N88" s="2">
        <f>SUM(B88:K88)</f>
        <v>212.34299999999999</v>
      </c>
      <c r="O88" s="2">
        <v>187912</v>
      </c>
      <c r="R88" s="2"/>
    </row>
    <row r="89" spans="1:18" x14ac:dyDescent="0.25">
      <c r="A89" s="1" t="s">
        <v>169</v>
      </c>
      <c r="B89" s="2">
        <v>92</v>
      </c>
      <c r="C89" s="2">
        <v>22.5</v>
      </c>
      <c r="D89" s="2">
        <v>9.5</v>
      </c>
      <c r="E89" s="2">
        <v>14.5</v>
      </c>
      <c r="F89" s="2">
        <f>18.41*0.85</f>
        <v>15.6485</v>
      </c>
      <c r="G89" s="2">
        <f>28.63*0.7</f>
        <v>20.040999999999997</v>
      </c>
      <c r="H89" s="2">
        <v>5</v>
      </c>
      <c r="I89" s="2">
        <v>5</v>
      </c>
      <c r="J89" s="2">
        <v>40.6</v>
      </c>
      <c r="K89" s="2">
        <v>33.67</v>
      </c>
      <c r="L89" s="2">
        <v>9.5</v>
      </c>
      <c r="M89" s="2">
        <v>2</v>
      </c>
      <c r="N89" s="2">
        <f>SUM(B89:M89)</f>
        <v>269.95949999999999</v>
      </c>
      <c r="O89" s="2"/>
      <c r="R89" s="2"/>
    </row>
    <row r="90" spans="1:18" x14ac:dyDescent="0.25">
      <c r="A90" s="1" t="s">
        <v>196</v>
      </c>
      <c r="B90" s="2">
        <f>B89-B88</f>
        <v>-15.438999999999993</v>
      </c>
      <c r="C90" s="2">
        <f t="shared" ref="C90:M90" si="17">C89-C88</f>
        <v>3.4200000000000017</v>
      </c>
      <c r="D90" s="2">
        <f t="shared" si="17"/>
        <v>0.65000000000000036</v>
      </c>
      <c r="E90" s="2">
        <f t="shared" si="17"/>
        <v>2.2059999999999995</v>
      </c>
      <c r="F90" s="2">
        <f t="shared" si="17"/>
        <v>6.3185000000000002</v>
      </c>
      <c r="G90" s="2">
        <f t="shared" si="17"/>
        <v>20.040999999999997</v>
      </c>
      <c r="H90" s="2">
        <f t="shared" si="17"/>
        <v>1.01000000000001</v>
      </c>
      <c r="I90" s="2">
        <f t="shared" si="17"/>
        <v>-0.48999999999999044</v>
      </c>
      <c r="J90" s="2">
        <f t="shared" si="17"/>
        <v>-0.71000000000000085</v>
      </c>
      <c r="K90" s="2">
        <f t="shared" si="17"/>
        <v>29.110000000000003</v>
      </c>
      <c r="L90" s="2">
        <f t="shared" si="17"/>
        <v>9.5</v>
      </c>
      <c r="M90" s="2">
        <f t="shared" si="17"/>
        <v>2</v>
      </c>
      <c r="N90" s="2">
        <f>SUM(B90:K90)</f>
        <v>46.11650000000003</v>
      </c>
      <c r="O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8" x14ac:dyDescent="0.25">
      <c r="A92" s="2"/>
      <c r="B92" s="1" t="s">
        <v>167</v>
      </c>
      <c r="C92" s="1" t="s">
        <v>182</v>
      </c>
      <c r="D92" s="1" t="s">
        <v>192</v>
      </c>
      <c r="E92" s="1" t="s">
        <v>193</v>
      </c>
      <c r="F92" s="1" t="s">
        <v>194</v>
      </c>
      <c r="G92" s="1" t="s">
        <v>195</v>
      </c>
      <c r="H92" s="2"/>
      <c r="I92" s="2"/>
      <c r="J92" s="2"/>
      <c r="K92" s="2"/>
      <c r="L92" s="2"/>
      <c r="M92" s="2"/>
    </row>
    <row r="93" spans="1:18" x14ac:dyDescent="0.25">
      <c r="A93" s="1" t="s">
        <v>168</v>
      </c>
      <c r="B93" s="2">
        <v>806</v>
      </c>
      <c r="C93" s="2">
        <v>298</v>
      </c>
      <c r="D93" s="2">
        <v>180</v>
      </c>
      <c r="E93" s="2">
        <v>365</v>
      </c>
      <c r="F93" s="2">
        <v>372</v>
      </c>
      <c r="G93" s="2">
        <f>SUM(D93:F93)</f>
        <v>917</v>
      </c>
      <c r="H93" s="2"/>
      <c r="I93" s="2"/>
      <c r="J93" s="2"/>
      <c r="K93" s="2"/>
      <c r="L93" s="2"/>
      <c r="M93" s="2"/>
    </row>
    <row r="94" spans="1:18" x14ac:dyDescent="0.25">
      <c r="A94" s="1" t="s">
        <v>169</v>
      </c>
      <c r="B94" s="2">
        <v>1060</v>
      </c>
      <c r="C94" s="2">
        <v>340</v>
      </c>
      <c r="D94" s="2">
        <v>230</v>
      </c>
      <c r="E94" s="2">
        <v>380</v>
      </c>
      <c r="F94" s="2">
        <v>380</v>
      </c>
      <c r="G94" s="2">
        <f>SUM(D94:F94)</f>
        <v>990</v>
      </c>
      <c r="H94" s="2"/>
      <c r="I94" s="2"/>
      <c r="J94" s="2"/>
      <c r="K94" s="2"/>
      <c r="L94" s="2"/>
      <c r="M94" s="2"/>
    </row>
    <row r="95" spans="1:18" x14ac:dyDescent="0.25">
      <c r="A95" s="1" t="s">
        <v>196</v>
      </c>
      <c r="B95" s="2">
        <f>B94-B93</f>
        <v>254</v>
      </c>
      <c r="C95" s="2">
        <f t="shared" ref="C95:G95" si="18">C94-C93</f>
        <v>42</v>
      </c>
      <c r="D95" s="2">
        <f t="shared" si="18"/>
        <v>50</v>
      </c>
      <c r="E95" s="2">
        <f t="shared" si="18"/>
        <v>15</v>
      </c>
      <c r="F95" s="2">
        <f t="shared" si="18"/>
        <v>8</v>
      </c>
      <c r="G95" s="2">
        <f t="shared" si="18"/>
        <v>73</v>
      </c>
      <c r="H95" s="2"/>
      <c r="I95" s="2"/>
      <c r="J95" s="2"/>
      <c r="K95" s="2"/>
      <c r="L95" s="2"/>
      <c r="M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B97" s="1" t="s">
        <v>204</v>
      </c>
      <c r="C97" s="1" t="s">
        <v>205</v>
      </c>
      <c r="D97" s="1" t="s">
        <v>206</v>
      </c>
      <c r="E97" s="1" t="s">
        <v>207</v>
      </c>
      <c r="F97" s="1" t="s">
        <v>208</v>
      </c>
      <c r="G97" s="1" t="s">
        <v>123</v>
      </c>
      <c r="H97" s="1" t="s">
        <v>209</v>
      </c>
      <c r="I97" s="1" t="s">
        <v>143</v>
      </c>
      <c r="J97" s="1" t="s">
        <v>198</v>
      </c>
      <c r="K97" s="2"/>
      <c r="L97" s="2"/>
      <c r="M97" s="2"/>
    </row>
    <row r="98" spans="1:13" x14ac:dyDescent="0.25">
      <c r="A98" s="1" t="s">
        <v>168</v>
      </c>
      <c r="B98" s="2">
        <v>57</v>
      </c>
      <c r="C98" s="2">
        <v>60</v>
      </c>
      <c r="D98" s="2">
        <v>70</v>
      </c>
      <c r="E98" s="2">
        <v>180</v>
      </c>
      <c r="F98" s="2">
        <v>110</v>
      </c>
      <c r="G98" s="2">
        <v>82</v>
      </c>
      <c r="H98" s="2">
        <v>64</v>
      </c>
      <c r="I98" s="2">
        <v>21</v>
      </c>
      <c r="J98" s="2">
        <f>SUM(B98:I98)</f>
        <v>644</v>
      </c>
      <c r="K98" s="2"/>
      <c r="L98" s="2"/>
      <c r="M98" s="2"/>
    </row>
    <row r="99" spans="1:13" x14ac:dyDescent="0.25">
      <c r="A99" s="1" t="s">
        <v>169</v>
      </c>
      <c r="B99" s="2">
        <v>60</v>
      </c>
      <c r="C99" s="2">
        <v>45</v>
      </c>
      <c r="D99" s="2">
        <v>80</v>
      </c>
      <c r="E99" s="2">
        <v>165</v>
      </c>
      <c r="F99" s="2">
        <v>100</v>
      </c>
      <c r="G99" s="2">
        <v>85</v>
      </c>
      <c r="H99" s="2">
        <v>60</v>
      </c>
      <c r="I99" s="2">
        <v>23</v>
      </c>
      <c r="J99" s="2">
        <f>SUM(B99:I99)</f>
        <v>618</v>
      </c>
      <c r="K99" s="2"/>
      <c r="L99" s="2"/>
      <c r="M99" s="2"/>
    </row>
    <row r="100" spans="1:13" x14ac:dyDescent="0.25">
      <c r="A100" s="1" t="s">
        <v>196</v>
      </c>
      <c r="B100" s="2">
        <f>B99-B98</f>
        <v>3</v>
      </c>
      <c r="C100" s="2">
        <f t="shared" ref="C100:I100" si="19">C99-C98</f>
        <v>-15</v>
      </c>
      <c r="D100" s="2">
        <f t="shared" si="19"/>
        <v>10</v>
      </c>
      <c r="E100" s="2">
        <f t="shared" si="19"/>
        <v>-15</v>
      </c>
      <c r="F100" s="2">
        <f t="shared" si="19"/>
        <v>-10</v>
      </c>
      <c r="G100" s="2">
        <f t="shared" si="19"/>
        <v>3</v>
      </c>
      <c r="H100" s="2">
        <f t="shared" si="19"/>
        <v>-4</v>
      </c>
      <c r="I100" s="2">
        <f t="shared" si="19"/>
        <v>2</v>
      </c>
      <c r="J100" s="2">
        <f>J99-J98</f>
        <v>-26</v>
      </c>
      <c r="K100" s="2"/>
      <c r="L100" s="2"/>
      <c r="M100" s="2"/>
    </row>
    <row r="101" spans="1:13" x14ac:dyDescent="0.25">
      <c r="A101" s="1" t="s">
        <v>213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M102" s="2"/>
    </row>
    <row r="103" spans="1:13" x14ac:dyDescent="0.25">
      <c r="M103" s="2"/>
    </row>
    <row r="104" spans="1:13" x14ac:dyDescent="0.25">
      <c r="M104" s="2"/>
    </row>
    <row r="105" spans="1:13" x14ac:dyDescent="0.25">
      <c r="M105" s="2"/>
    </row>
    <row r="106" spans="1:13" x14ac:dyDescent="0.25">
      <c r="M106" s="2"/>
    </row>
    <row r="107" spans="1:13" x14ac:dyDescent="0.25">
      <c r="M107" s="2"/>
    </row>
    <row r="108" spans="1:13" x14ac:dyDescent="0.25">
      <c r="M108" s="2"/>
    </row>
    <row r="109" spans="1:13" x14ac:dyDescent="0.25">
      <c r="M109" s="2"/>
    </row>
    <row r="110" spans="1:13" x14ac:dyDescent="0.25">
      <c r="M110" s="2"/>
    </row>
    <row r="111" spans="1:13" x14ac:dyDescent="0.25">
      <c r="M111" s="2"/>
    </row>
    <row r="112" spans="1:13" x14ac:dyDescent="0.25">
      <c r="M112" s="2"/>
    </row>
    <row r="113" spans="13:13" x14ac:dyDescent="0.25">
      <c r="M113" s="2"/>
    </row>
  </sheetData>
  <mergeCells count="6">
    <mergeCell ref="A86:O86"/>
    <mergeCell ref="A18:M18"/>
    <mergeCell ref="A1:M1"/>
    <mergeCell ref="A35:M35"/>
    <mergeCell ref="A52:M52"/>
    <mergeCell ref="A69:M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K28"/>
  <sheetViews>
    <sheetView workbookViewId="0">
      <selection activeCell="A22" sqref="A22"/>
    </sheetView>
  </sheetViews>
  <sheetFormatPr baseColWidth="10" defaultRowHeight="15" x14ac:dyDescent="0.25"/>
  <cols>
    <col min="1" max="1" width="36" customWidth="1"/>
    <col min="5" max="5" width="40.85546875" bestFit="1" customWidth="1"/>
    <col min="13" max="13" width="27.140625" customWidth="1"/>
    <col min="17" max="17" width="44.28515625" bestFit="1" customWidth="1"/>
    <col min="21" max="21" width="39.5703125" bestFit="1" customWidth="1"/>
  </cols>
  <sheetData>
    <row r="1" spans="1:37" x14ac:dyDescent="0.25">
      <c r="A1">
        <v>0</v>
      </c>
      <c r="B1">
        <v>1</v>
      </c>
      <c r="C1">
        <v>2</v>
      </c>
      <c r="D1">
        <v>3</v>
      </c>
      <c r="E1">
        <v>0</v>
      </c>
      <c r="F1">
        <v>1</v>
      </c>
      <c r="G1">
        <v>2</v>
      </c>
      <c r="H1">
        <v>3</v>
      </c>
      <c r="I1">
        <v>0</v>
      </c>
      <c r="J1">
        <v>1</v>
      </c>
      <c r="K1">
        <v>2</v>
      </c>
      <c r="L1">
        <v>3</v>
      </c>
      <c r="M1">
        <v>0</v>
      </c>
      <c r="N1">
        <v>1</v>
      </c>
      <c r="O1">
        <v>2</v>
      </c>
      <c r="P1">
        <v>3</v>
      </c>
      <c r="Q1">
        <v>0</v>
      </c>
      <c r="R1">
        <v>1</v>
      </c>
      <c r="S1">
        <v>2</v>
      </c>
      <c r="T1">
        <v>3</v>
      </c>
      <c r="U1">
        <v>0</v>
      </c>
      <c r="V1">
        <v>1</v>
      </c>
      <c r="W1">
        <v>2</v>
      </c>
      <c r="X1">
        <v>3</v>
      </c>
      <c r="Y1">
        <v>0</v>
      </c>
      <c r="Z1">
        <v>1</v>
      </c>
      <c r="AA1">
        <v>2</v>
      </c>
      <c r="AB1">
        <v>3</v>
      </c>
      <c r="AC1" t="s">
        <v>170</v>
      </c>
      <c r="AD1">
        <v>3</v>
      </c>
      <c r="AE1">
        <v>22</v>
      </c>
      <c r="AF1" t="s">
        <v>34</v>
      </c>
      <c r="AG1">
        <v>3</v>
      </c>
      <c r="AH1">
        <v>1</v>
      </c>
      <c r="AI1" t="s">
        <v>186</v>
      </c>
      <c r="AJ1">
        <v>5</v>
      </c>
      <c r="AK1">
        <v>9</v>
      </c>
    </row>
    <row r="2" spans="1:37" x14ac:dyDescent="0.25">
      <c r="A2" t="s">
        <v>0</v>
      </c>
      <c r="B2">
        <v>13</v>
      </c>
      <c r="C2">
        <v>0.06</v>
      </c>
      <c r="D2">
        <v>0.78</v>
      </c>
      <c r="E2" t="s">
        <v>27</v>
      </c>
      <c r="F2">
        <v>2</v>
      </c>
      <c r="G2">
        <v>0.03</v>
      </c>
      <c r="H2">
        <v>0.06</v>
      </c>
      <c r="I2" t="s">
        <v>9</v>
      </c>
      <c r="J2">
        <v>2</v>
      </c>
      <c r="K2">
        <v>0.06</v>
      </c>
      <c r="L2">
        <v>0.12</v>
      </c>
      <c r="M2" t="s">
        <v>27</v>
      </c>
      <c r="N2">
        <v>2</v>
      </c>
      <c r="O2">
        <v>0.03</v>
      </c>
      <c r="P2">
        <v>0.06</v>
      </c>
      <c r="Q2" t="s">
        <v>54</v>
      </c>
      <c r="R2">
        <v>2</v>
      </c>
      <c r="S2">
        <v>0.06</v>
      </c>
      <c r="T2">
        <v>0.12</v>
      </c>
      <c r="U2" t="s">
        <v>63</v>
      </c>
      <c r="V2">
        <v>2</v>
      </c>
      <c r="W2">
        <v>0.12</v>
      </c>
      <c r="X2">
        <v>0.24</v>
      </c>
      <c r="Y2" t="s">
        <v>54</v>
      </c>
      <c r="Z2">
        <v>2</v>
      </c>
      <c r="AA2">
        <v>0.06</v>
      </c>
      <c r="AB2">
        <v>0.12</v>
      </c>
      <c r="AC2" t="s">
        <v>171</v>
      </c>
      <c r="AD2">
        <v>3</v>
      </c>
      <c r="AE2">
        <v>2</v>
      </c>
      <c r="AF2" t="s">
        <v>20</v>
      </c>
      <c r="AG2">
        <v>3</v>
      </c>
      <c r="AH2">
        <v>2</v>
      </c>
      <c r="AI2" t="s">
        <v>187</v>
      </c>
      <c r="AJ2">
        <v>5</v>
      </c>
      <c r="AK2">
        <v>4</v>
      </c>
    </row>
    <row r="3" spans="1:37" x14ac:dyDescent="0.25">
      <c r="A3" t="s">
        <v>1</v>
      </c>
      <c r="B3">
        <v>21</v>
      </c>
      <c r="C3">
        <v>0.06</v>
      </c>
      <c r="D3">
        <v>1.26</v>
      </c>
      <c r="E3" t="s">
        <v>7</v>
      </c>
      <c r="F3">
        <v>1</v>
      </c>
      <c r="G3">
        <v>0.03</v>
      </c>
      <c r="H3">
        <v>0.03</v>
      </c>
      <c r="I3" t="s">
        <v>39</v>
      </c>
      <c r="J3">
        <v>13</v>
      </c>
      <c r="K3">
        <v>0.06</v>
      </c>
      <c r="L3">
        <v>0.78</v>
      </c>
      <c r="M3" t="s">
        <v>8</v>
      </c>
      <c r="N3">
        <v>1</v>
      </c>
      <c r="O3">
        <v>0.06</v>
      </c>
      <c r="P3">
        <v>0.06</v>
      </c>
      <c r="Q3" t="s">
        <v>55</v>
      </c>
      <c r="R3">
        <v>3</v>
      </c>
      <c r="S3">
        <v>0.06</v>
      </c>
      <c r="T3">
        <v>0.18</v>
      </c>
      <c r="U3" t="s">
        <v>64</v>
      </c>
      <c r="V3">
        <v>2</v>
      </c>
      <c r="W3">
        <v>0.06</v>
      </c>
      <c r="X3">
        <v>0.12</v>
      </c>
      <c r="Y3" t="s">
        <v>55</v>
      </c>
      <c r="Z3">
        <v>3</v>
      </c>
      <c r="AA3">
        <v>0.06</v>
      </c>
      <c r="AB3">
        <v>0.18</v>
      </c>
      <c r="AC3" t="s">
        <v>36</v>
      </c>
      <c r="AD3">
        <v>3</v>
      </c>
      <c r="AE3">
        <v>3</v>
      </c>
      <c r="AF3" t="s">
        <v>21</v>
      </c>
      <c r="AG3">
        <v>3</v>
      </c>
      <c r="AH3">
        <v>3</v>
      </c>
      <c r="AI3" t="s">
        <v>29</v>
      </c>
      <c r="AJ3">
        <v>5</v>
      </c>
      <c r="AK3">
        <v>2</v>
      </c>
    </row>
    <row r="4" spans="1:37" x14ac:dyDescent="0.25">
      <c r="A4" t="s">
        <v>2</v>
      </c>
      <c r="B4">
        <v>12</v>
      </c>
      <c r="C4">
        <v>0.114</v>
      </c>
      <c r="D4">
        <v>1.3680000000000001</v>
      </c>
      <c r="E4" t="s">
        <v>28</v>
      </c>
      <c r="F4">
        <v>12</v>
      </c>
      <c r="G4">
        <v>0.06</v>
      </c>
      <c r="H4">
        <v>0.72</v>
      </c>
      <c r="I4" t="s">
        <v>40</v>
      </c>
      <c r="J4">
        <v>4</v>
      </c>
      <c r="K4">
        <v>0.06</v>
      </c>
      <c r="L4">
        <v>0.24</v>
      </c>
      <c r="M4" t="s">
        <v>48</v>
      </c>
      <c r="N4">
        <v>11</v>
      </c>
      <c r="O4">
        <v>0.06</v>
      </c>
      <c r="P4">
        <v>0.65999999999999903</v>
      </c>
      <c r="Q4" t="s">
        <v>56</v>
      </c>
      <c r="R4">
        <v>16</v>
      </c>
      <c r="S4">
        <v>0.06</v>
      </c>
      <c r="T4">
        <v>0.96</v>
      </c>
      <c r="U4" t="s">
        <v>65</v>
      </c>
      <c r="V4">
        <v>3</v>
      </c>
      <c r="W4">
        <v>0.06</v>
      </c>
      <c r="X4">
        <v>0.18</v>
      </c>
      <c r="Y4" t="s">
        <v>64</v>
      </c>
      <c r="Z4">
        <v>2</v>
      </c>
      <c r="AA4">
        <v>0.06</v>
      </c>
      <c r="AB4">
        <v>0.12</v>
      </c>
      <c r="AC4" t="s">
        <v>37</v>
      </c>
      <c r="AD4">
        <v>3</v>
      </c>
      <c r="AE4">
        <v>3</v>
      </c>
      <c r="AF4" t="s">
        <v>35</v>
      </c>
      <c r="AG4">
        <v>3</v>
      </c>
      <c r="AH4">
        <v>6</v>
      </c>
      <c r="AI4" t="s">
        <v>11</v>
      </c>
      <c r="AJ4">
        <v>5</v>
      </c>
      <c r="AK4">
        <v>3</v>
      </c>
    </row>
    <row r="5" spans="1:37" x14ac:dyDescent="0.25">
      <c r="A5" t="s">
        <v>3</v>
      </c>
      <c r="B5">
        <v>2</v>
      </c>
      <c r="C5">
        <v>0.28199999999999997</v>
      </c>
      <c r="D5">
        <v>0.56399999999999995</v>
      </c>
      <c r="E5" t="s">
        <v>29</v>
      </c>
      <c r="F5">
        <v>2</v>
      </c>
      <c r="G5">
        <v>0.03</v>
      </c>
      <c r="H5">
        <v>0.06</v>
      </c>
      <c r="I5" t="s">
        <v>41</v>
      </c>
      <c r="J5">
        <v>1</v>
      </c>
      <c r="K5">
        <v>0.06</v>
      </c>
      <c r="L5">
        <v>0.06</v>
      </c>
      <c r="M5" t="s">
        <v>29</v>
      </c>
      <c r="N5">
        <v>2</v>
      </c>
      <c r="O5">
        <v>0.03</v>
      </c>
      <c r="P5">
        <v>0.06</v>
      </c>
      <c r="Q5" t="s">
        <v>57</v>
      </c>
      <c r="R5">
        <v>2</v>
      </c>
      <c r="S5">
        <v>0.06</v>
      </c>
      <c r="T5">
        <v>0.12</v>
      </c>
      <c r="U5" t="s">
        <v>66</v>
      </c>
      <c r="V5">
        <v>2</v>
      </c>
      <c r="W5">
        <v>0.03</v>
      </c>
      <c r="X5">
        <v>0.06</v>
      </c>
      <c r="Y5" t="s">
        <v>74</v>
      </c>
      <c r="Z5">
        <v>1</v>
      </c>
      <c r="AA5">
        <v>0.06</v>
      </c>
      <c r="AB5">
        <v>0.06</v>
      </c>
      <c r="AC5" t="s">
        <v>46</v>
      </c>
      <c r="AD5">
        <v>3</v>
      </c>
      <c r="AE5">
        <v>3</v>
      </c>
      <c r="AF5" t="s">
        <v>177</v>
      </c>
      <c r="AG5">
        <v>3</v>
      </c>
      <c r="AH5">
        <v>8</v>
      </c>
      <c r="AI5" t="s">
        <v>12</v>
      </c>
      <c r="AJ5">
        <v>5</v>
      </c>
      <c r="AK5">
        <v>3</v>
      </c>
    </row>
    <row r="6" spans="1:37" x14ac:dyDescent="0.25">
      <c r="A6" t="s">
        <v>4</v>
      </c>
      <c r="B6">
        <v>5</v>
      </c>
      <c r="C6">
        <v>0.14099999999999999</v>
      </c>
      <c r="D6">
        <v>0.70499999999999996</v>
      </c>
      <c r="E6" t="s">
        <v>11</v>
      </c>
      <c r="F6">
        <v>3</v>
      </c>
      <c r="G6">
        <v>0.03</v>
      </c>
      <c r="H6">
        <v>0.09</v>
      </c>
      <c r="I6" t="s">
        <v>42</v>
      </c>
      <c r="J6">
        <v>2</v>
      </c>
      <c r="K6">
        <v>0.06</v>
      </c>
      <c r="L6">
        <v>0.12</v>
      </c>
      <c r="M6" t="s">
        <v>12</v>
      </c>
      <c r="N6">
        <v>3</v>
      </c>
      <c r="O6">
        <v>0.06</v>
      </c>
      <c r="P6">
        <v>0.18</v>
      </c>
      <c r="Q6" t="s">
        <v>58</v>
      </c>
      <c r="R6">
        <v>1</v>
      </c>
      <c r="S6">
        <v>0.06</v>
      </c>
      <c r="T6">
        <v>0.06</v>
      </c>
      <c r="U6" t="s">
        <v>67</v>
      </c>
      <c r="V6">
        <v>22</v>
      </c>
      <c r="W6">
        <v>0.06</v>
      </c>
      <c r="X6">
        <v>1.3199999999999901</v>
      </c>
      <c r="Y6" t="s">
        <v>66</v>
      </c>
      <c r="Z6">
        <v>2</v>
      </c>
      <c r="AA6">
        <v>0.03</v>
      </c>
      <c r="AB6">
        <v>0.06</v>
      </c>
      <c r="AC6" t="s">
        <v>23</v>
      </c>
      <c r="AD6">
        <v>3</v>
      </c>
      <c r="AE6">
        <v>14</v>
      </c>
      <c r="AF6" t="s">
        <v>52</v>
      </c>
      <c r="AG6">
        <v>3</v>
      </c>
      <c r="AH6">
        <v>3</v>
      </c>
      <c r="AI6" t="s">
        <v>30</v>
      </c>
      <c r="AJ6">
        <v>5</v>
      </c>
      <c r="AK6">
        <v>3</v>
      </c>
    </row>
    <row r="7" spans="1:37" x14ac:dyDescent="0.25">
      <c r="A7" t="s">
        <v>5</v>
      </c>
      <c r="B7">
        <v>12</v>
      </c>
      <c r="C7">
        <v>0.06</v>
      </c>
      <c r="D7">
        <v>0.72</v>
      </c>
      <c r="E7" t="s">
        <v>30</v>
      </c>
      <c r="F7">
        <v>3</v>
      </c>
      <c r="G7">
        <v>0.06</v>
      </c>
      <c r="H7">
        <v>0.18</v>
      </c>
      <c r="I7" t="s">
        <v>32</v>
      </c>
      <c r="J7">
        <v>2</v>
      </c>
      <c r="K7">
        <v>0.03</v>
      </c>
      <c r="L7">
        <v>0.06</v>
      </c>
      <c r="M7" t="s">
        <v>49</v>
      </c>
      <c r="N7">
        <v>8</v>
      </c>
      <c r="O7">
        <v>0.06</v>
      </c>
      <c r="P7">
        <v>0.48</v>
      </c>
      <c r="Q7" t="s">
        <v>59</v>
      </c>
      <c r="R7">
        <v>5</v>
      </c>
      <c r="S7">
        <v>0.12</v>
      </c>
      <c r="T7">
        <v>0.6</v>
      </c>
      <c r="U7" t="s">
        <v>68</v>
      </c>
      <c r="V7">
        <v>2</v>
      </c>
      <c r="W7">
        <v>0.06</v>
      </c>
      <c r="X7">
        <v>0.12</v>
      </c>
      <c r="Y7" t="s">
        <v>75</v>
      </c>
      <c r="Z7">
        <v>2</v>
      </c>
      <c r="AA7">
        <v>0.06</v>
      </c>
      <c r="AB7">
        <v>0.12</v>
      </c>
      <c r="AC7" t="s">
        <v>24</v>
      </c>
      <c r="AD7">
        <v>3</v>
      </c>
      <c r="AE7">
        <v>3</v>
      </c>
      <c r="AF7" t="s">
        <v>178</v>
      </c>
      <c r="AG7">
        <v>3</v>
      </c>
      <c r="AH7">
        <v>1</v>
      </c>
      <c r="AI7" t="s">
        <v>49</v>
      </c>
      <c r="AJ7">
        <v>5</v>
      </c>
      <c r="AK7">
        <v>8</v>
      </c>
    </row>
    <row r="8" spans="1:37" x14ac:dyDescent="0.25">
      <c r="A8" t="s">
        <v>6</v>
      </c>
      <c r="B8">
        <v>14</v>
      </c>
      <c r="C8">
        <v>0.06</v>
      </c>
      <c r="D8">
        <v>0.84</v>
      </c>
      <c r="E8" t="s">
        <v>14</v>
      </c>
      <c r="F8">
        <v>3</v>
      </c>
      <c r="G8">
        <v>0.03</v>
      </c>
      <c r="H8">
        <v>0.09</v>
      </c>
      <c r="I8" t="s">
        <v>43</v>
      </c>
      <c r="J8">
        <v>2</v>
      </c>
      <c r="K8">
        <v>0.06</v>
      </c>
      <c r="L8">
        <v>0.12</v>
      </c>
      <c r="M8" t="s">
        <v>41</v>
      </c>
      <c r="N8">
        <v>1</v>
      </c>
      <c r="O8">
        <v>0.06</v>
      </c>
      <c r="P8">
        <v>0.06</v>
      </c>
      <c r="Q8" t="s">
        <v>60</v>
      </c>
      <c r="R8">
        <v>42</v>
      </c>
      <c r="S8">
        <v>0.06</v>
      </c>
      <c r="T8">
        <v>2.52</v>
      </c>
      <c r="U8" t="s">
        <v>69</v>
      </c>
      <c r="V8">
        <v>8</v>
      </c>
      <c r="W8">
        <v>0.12</v>
      </c>
      <c r="X8">
        <v>0.96</v>
      </c>
      <c r="Y8" t="s">
        <v>58</v>
      </c>
      <c r="Z8">
        <v>1</v>
      </c>
      <c r="AA8">
        <v>0.06</v>
      </c>
      <c r="AB8">
        <v>0.06</v>
      </c>
      <c r="AC8" t="s">
        <v>25</v>
      </c>
      <c r="AD8">
        <v>3</v>
      </c>
      <c r="AE8">
        <v>4</v>
      </c>
      <c r="AF8" t="s">
        <v>44</v>
      </c>
      <c r="AG8">
        <v>3</v>
      </c>
      <c r="AH8">
        <v>5</v>
      </c>
      <c r="AI8" t="s">
        <v>40</v>
      </c>
      <c r="AJ8">
        <v>5</v>
      </c>
      <c r="AK8">
        <v>4</v>
      </c>
    </row>
    <row r="9" spans="1:37" x14ac:dyDescent="0.25">
      <c r="A9" t="s">
        <v>7</v>
      </c>
      <c r="B9">
        <v>1</v>
      </c>
      <c r="C9">
        <v>0.03</v>
      </c>
      <c r="D9">
        <v>0.03</v>
      </c>
      <c r="E9" t="s">
        <v>31</v>
      </c>
      <c r="F9">
        <v>2</v>
      </c>
      <c r="G9">
        <v>0.06</v>
      </c>
      <c r="H9">
        <v>0.12</v>
      </c>
      <c r="I9" t="s">
        <v>34</v>
      </c>
      <c r="J9">
        <v>1</v>
      </c>
      <c r="K9">
        <v>0.03</v>
      </c>
      <c r="L9">
        <v>0.03</v>
      </c>
      <c r="M9" t="s">
        <v>15</v>
      </c>
      <c r="N9">
        <v>3</v>
      </c>
      <c r="O9">
        <v>0.06</v>
      </c>
      <c r="P9">
        <v>0.18</v>
      </c>
      <c r="Q9" t="s">
        <v>61</v>
      </c>
      <c r="R9">
        <v>7</v>
      </c>
      <c r="S9">
        <v>0.06</v>
      </c>
      <c r="T9">
        <v>0.42</v>
      </c>
      <c r="U9" t="s">
        <v>70</v>
      </c>
      <c r="V9">
        <v>2</v>
      </c>
      <c r="W9">
        <v>0.03</v>
      </c>
      <c r="X9">
        <v>0.06</v>
      </c>
      <c r="Y9" t="s">
        <v>68</v>
      </c>
      <c r="Z9">
        <v>2</v>
      </c>
      <c r="AA9">
        <v>0.06</v>
      </c>
      <c r="AB9">
        <v>0.12</v>
      </c>
      <c r="AC9" t="s">
        <v>38</v>
      </c>
      <c r="AD9">
        <v>3</v>
      </c>
      <c r="AE9">
        <v>12</v>
      </c>
      <c r="AF9" t="s">
        <v>179</v>
      </c>
      <c r="AG9">
        <v>3</v>
      </c>
      <c r="AH9">
        <v>3</v>
      </c>
      <c r="AI9" t="s">
        <v>13</v>
      </c>
      <c r="AJ9">
        <v>5</v>
      </c>
      <c r="AK9">
        <v>21</v>
      </c>
    </row>
    <row r="10" spans="1:37" x14ac:dyDescent="0.25">
      <c r="A10" t="s">
        <v>8</v>
      </c>
      <c r="B10">
        <v>1</v>
      </c>
      <c r="C10">
        <v>0.06</v>
      </c>
      <c r="D10">
        <v>0.06</v>
      </c>
      <c r="E10" t="s">
        <v>32</v>
      </c>
      <c r="F10">
        <v>2</v>
      </c>
      <c r="G10">
        <v>0.03</v>
      </c>
      <c r="H10">
        <v>0.06</v>
      </c>
      <c r="I10" t="s">
        <v>21</v>
      </c>
      <c r="J10">
        <v>3</v>
      </c>
      <c r="K10">
        <v>0.06</v>
      </c>
      <c r="L10">
        <v>0.18</v>
      </c>
      <c r="M10" t="s">
        <v>50</v>
      </c>
      <c r="N10">
        <v>5</v>
      </c>
      <c r="O10">
        <v>0.06</v>
      </c>
      <c r="P10">
        <v>0.3</v>
      </c>
      <c r="Q10" t="s">
        <v>62</v>
      </c>
      <c r="R10">
        <v>1</v>
      </c>
      <c r="S10">
        <v>0.06</v>
      </c>
      <c r="T10">
        <v>0.06</v>
      </c>
      <c r="U10" t="s">
        <v>71</v>
      </c>
      <c r="V10">
        <v>44</v>
      </c>
      <c r="W10">
        <v>0.06</v>
      </c>
      <c r="X10">
        <v>2.6399999999999899</v>
      </c>
      <c r="Y10" t="s">
        <v>70</v>
      </c>
      <c r="Z10">
        <v>2</v>
      </c>
      <c r="AA10">
        <v>0.03</v>
      </c>
      <c r="AB10">
        <v>0.06</v>
      </c>
      <c r="AC10" t="s">
        <v>172</v>
      </c>
      <c r="AD10">
        <v>3</v>
      </c>
      <c r="AE10">
        <v>43</v>
      </c>
      <c r="AF10" t="s">
        <v>22</v>
      </c>
      <c r="AG10">
        <v>3</v>
      </c>
      <c r="AH10">
        <v>25</v>
      </c>
      <c r="AI10" t="s">
        <v>188</v>
      </c>
      <c r="AJ10">
        <v>5</v>
      </c>
      <c r="AK10">
        <v>30</v>
      </c>
    </row>
    <row r="11" spans="1:37" x14ac:dyDescent="0.25">
      <c r="A11" t="s">
        <v>9</v>
      </c>
      <c r="B11">
        <v>2</v>
      </c>
      <c r="C11">
        <v>0.06</v>
      </c>
      <c r="D11">
        <v>0.12</v>
      </c>
      <c r="E11" t="s">
        <v>17</v>
      </c>
      <c r="F11">
        <v>1</v>
      </c>
      <c r="G11">
        <v>0.03</v>
      </c>
      <c r="H11">
        <v>0.03</v>
      </c>
      <c r="I11" t="s">
        <v>44</v>
      </c>
      <c r="J11">
        <v>5</v>
      </c>
      <c r="K11">
        <v>0.06</v>
      </c>
      <c r="L11">
        <v>0.3</v>
      </c>
      <c r="M11" t="s">
        <v>18</v>
      </c>
      <c r="N11">
        <v>1</v>
      </c>
      <c r="O11">
        <v>0.06</v>
      </c>
      <c r="P11">
        <v>0.06</v>
      </c>
      <c r="U11" t="s">
        <v>72</v>
      </c>
      <c r="V11">
        <v>4</v>
      </c>
      <c r="W11">
        <v>0.03</v>
      </c>
      <c r="X11">
        <v>0.12</v>
      </c>
      <c r="Y11" t="s">
        <v>76</v>
      </c>
      <c r="Z11">
        <v>5</v>
      </c>
      <c r="AA11">
        <v>0.06</v>
      </c>
      <c r="AB11">
        <v>0.3</v>
      </c>
      <c r="AC11" t="s">
        <v>53</v>
      </c>
      <c r="AD11">
        <v>3</v>
      </c>
      <c r="AE11">
        <v>7</v>
      </c>
      <c r="AF11" t="s">
        <v>180</v>
      </c>
      <c r="AG11">
        <v>3</v>
      </c>
      <c r="AH11">
        <v>3</v>
      </c>
      <c r="AI11" t="s">
        <v>41</v>
      </c>
      <c r="AJ11">
        <v>5</v>
      </c>
      <c r="AK11">
        <v>1</v>
      </c>
    </row>
    <row r="12" spans="1:37" x14ac:dyDescent="0.25">
      <c r="A12" t="s">
        <v>10</v>
      </c>
      <c r="B12">
        <v>16</v>
      </c>
      <c r="C12">
        <v>0.06</v>
      </c>
      <c r="D12">
        <v>0.96</v>
      </c>
      <c r="E12" t="s">
        <v>33</v>
      </c>
      <c r="F12">
        <v>4</v>
      </c>
      <c r="G12">
        <v>0.06</v>
      </c>
      <c r="H12">
        <v>0.24</v>
      </c>
      <c r="I12" t="s">
        <v>45</v>
      </c>
      <c r="J12">
        <v>1</v>
      </c>
      <c r="K12">
        <v>0.06</v>
      </c>
      <c r="L12">
        <v>0.06</v>
      </c>
      <c r="M12" t="s">
        <v>51</v>
      </c>
      <c r="N12">
        <v>3</v>
      </c>
      <c r="O12">
        <v>0.06</v>
      </c>
      <c r="P12">
        <v>0.18</v>
      </c>
      <c r="U12" t="s">
        <v>73</v>
      </c>
      <c r="V12">
        <v>1</v>
      </c>
      <c r="W12">
        <v>0.06</v>
      </c>
      <c r="X12">
        <v>0.06</v>
      </c>
      <c r="Y12" t="s">
        <v>72</v>
      </c>
      <c r="Z12">
        <v>4</v>
      </c>
      <c r="AA12">
        <v>0.03</v>
      </c>
      <c r="AB12">
        <v>0.12</v>
      </c>
      <c r="AC12" t="s">
        <v>173</v>
      </c>
      <c r="AD12">
        <v>3</v>
      </c>
      <c r="AE12">
        <v>6</v>
      </c>
      <c r="AF12" t="s">
        <v>181</v>
      </c>
      <c r="AG12">
        <v>3</v>
      </c>
      <c r="AH12">
        <v>8</v>
      </c>
      <c r="AI12" t="s">
        <v>14</v>
      </c>
      <c r="AJ12">
        <v>5</v>
      </c>
      <c r="AK12">
        <v>3</v>
      </c>
    </row>
    <row r="13" spans="1:37" x14ac:dyDescent="0.25">
      <c r="A13" t="s">
        <v>11</v>
      </c>
      <c r="B13">
        <v>3</v>
      </c>
      <c r="C13">
        <v>0.03</v>
      </c>
      <c r="D13">
        <v>0.09</v>
      </c>
      <c r="E13" t="s">
        <v>34</v>
      </c>
      <c r="F13">
        <v>1</v>
      </c>
      <c r="G13">
        <v>0.03</v>
      </c>
      <c r="H13">
        <v>0.03</v>
      </c>
      <c r="I13" t="s">
        <v>37</v>
      </c>
      <c r="J13">
        <v>3</v>
      </c>
      <c r="K13">
        <v>0.06</v>
      </c>
      <c r="L13">
        <v>0.18</v>
      </c>
      <c r="M13" t="s">
        <v>52</v>
      </c>
      <c r="N13">
        <v>3</v>
      </c>
      <c r="O13">
        <v>0.06</v>
      </c>
      <c r="P13">
        <v>0.18</v>
      </c>
      <c r="AC13" t="s">
        <v>47</v>
      </c>
      <c r="AD13">
        <v>3</v>
      </c>
      <c r="AE13">
        <v>16</v>
      </c>
      <c r="AF13" t="s">
        <v>45</v>
      </c>
      <c r="AG13">
        <v>3</v>
      </c>
      <c r="AH13">
        <v>1</v>
      </c>
      <c r="AI13" t="s">
        <v>15</v>
      </c>
      <c r="AJ13">
        <v>5</v>
      </c>
      <c r="AK13">
        <v>3</v>
      </c>
    </row>
    <row r="14" spans="1:37" x14ac:dyDescent="0.25">
      <c r="A14" t="s">
        <v>12</v>
      </c>
      <c r="B14">
        <v>3</v>
      </c>
      <c r="C14">
        <v>0.06</v>
      </c>
      <c r="D14">
        <v>0.18</v>
      </c>
      <c r="E14" t="s">
        <v>20</v>
      </c>
      <c r="F14">
        <v>2</v>
      </c>
      <c r="G14">
        <v>0.03</v>
      </c>
      <c r="H14">
        <v>0.06</v>
      </c>
      <c r="I14" t="s">
        <v>46</v>
      </c>
      <c r="J14">
        <v>3</v>
      </c>
      <c r="K14">
        <v>0.12</v>
      </c>
      <c r="L14">
        <v>0.36</v>
      </c>
      <c r="M14" t="s">
        <v>36</v>
      </c>
      <c r="N14">
        <v>3</v>
      </c>
      <c r="O14">
        <v>0.06</v>
      </c>
      <c r="P14">
        <v>0.18</v>
      </c>
      <c r="AC14" t="s">
        <v>174</v>
      </c>
      <c r="AD14">
        <v>3</v>
      </c>
      <c r="AE14">
        <v>3</v>
      </c>
      <c r="AH14">
        <f>SUM(AH1:AH13)</f>
        <v>69</v>
      </c>
      <c r="AI14" t="s">
        <v>31</v>
      </c>
      <c r="AJ14">
        <v>5</v>
      </c>
      <c r="AK14">
        <v>2</v>
      </c>
    </row>
    <row r="15" spans="1:37" x14ac:dyDescent="0.25">
      <c r="A15" t="s">
        <v>13</v>
      </c>
      <c r="B15">
        <v>21</v>
      </c>
      <c r="C15">
        <v>0.06</v>
      </c>
      <c r="D15">
        <v>1.26</v>
      </c>
      <c r="E15" t="s">
        <v>35</v>
      </c>
      <c r="F15">
        <v>6</v>
      </c>
      <c r="G15">
        <v>0.06</v>
      </c>
      <c r="H15">
        <v>0.36</v>
      </c>
      <c r="I15" t="s">
        <v>25</v>
      </c>
      <c r="J15">
        <v>4</v>
      </c>
      <c r="K15">
        <v>0.12</v>
      </c>
      <c r="L15">
        <v>0.48</v>
      </c>
      <c r="M15" t="s">
        <v>46</v>
      </c>
      <c r="N15">
        <v>3</v>
      </c>
      <c r="O15">
        <v>0.12</v>
      </c>
      <c r="P15">
        <v>0.36</v>
      </c>
      <c r="AC15" t="s">
        <v>26</v>
      </c>
      <c r="AD15">
        <v>3</v>
      </c>
      <c r="AE15">
        <v>86</v>
      </c>
      <c r="AI15" t="s">
        <v>50</v>
      </c>
      <c r="AJ15">
        <v>5</v>
      </c>
      <c r="AK15">
        <v>5</v>
      </c>
    </row>
    <row r="16" spans="1:37" x14ac:dyDescent="0.25">
      <c r="A16" t="s">
        <v>14</v>
      </c>
      <c r="B16">
        <v>3</v>
      </c>
      <c r="C16">
        <v>0.03</v>
      </c>
      <c r="D16">
        <v>0.09</v>
      </c>
      <c r="E16" t="s">
        <v>36</v>
      </c>
      <c r="F16">
        <v>3</v>
      </c>
      <c r="G16">
        <v>0.06</v>
      </c>
      <c r="H16">
        <v>0.18</v>
      </c>
      <c r="I16" t="s">
        <v>47</v>
      </c>
      <c r="J16">
        <v>16</v>
      </c>
      <c r="K16">
        <v>0.12</v>
      </c>
      <c r="L16">
        <v>1.92</v>
      </c>
      <c r="M16" t="s">
        <v>24</v>
      </c>
      <c r="N16">
        <v>3</v>
      </c>
      <c r="O16">
        <v>0.12</v>
      </c>
      <c r="P16">
        <v>0.36</v>
      </c>
      <c r="AC16" t="s">
        <v>175</v>
      </c>
      <c r="AD16">
        <v>3</v>
      </c>
      <c r="AE16">
        <v>1</v>
      </c>
      <c r="AI16" t="s">
        <v>42</v>
      </c>
      <c r="AJ16">
        <v>5</v>
      </c>
      <c r="AK16">
        <v>2</v>
      </c>
    </row>
    <row r="17" spans="1:37" x14ac:dyDescent="0.25">
      <c r="A17" t="s">
        <v>15</v>
      </c>
      <c r="B17">
        <v>3</v>
      </c>
      <c r="C17">
        <v>0.06</v>
      </c>
      <c r="D17">
        <v>0.18</v>
      </c>
      <c r="E17" t="s">
        <v>37</v>
      </c>
      <c r="F17">
        <v>3</v>
      </c>
      <c r="G17">
        <v>0.06</v>
      </c>
      <c r="H17">
        <v>0.18</v>
      </c>
      <c r="M17" t="s">
        <v>53</v>
      </c>
      <c r="N17">
        <v>7</v>
      </c>
      <c r="O17">
        <v>0.12</v>
      </c>
      <c r="P17">
        <v>0.84</v>
      </c>
      <c r="AC17" t="s">
        <v>176</v>
      </c>
      <c r="AD17">
        <v>3</v>
      </c>
      <c r="AE17">
        <v>6</v>
      </c>
      <c r="AI17" t="s">
        <v>16</v>
      </c>
      <c r="AJ17">
        <v>5</v>
      </c>
      <c r="AK17">
        <v>32</v>
      </c>
    </row>
    <row r="18" spans="1:37" x14ac:dyDescent="0.25">
      <c r="A18" t="s">
        <v>16</v>
      </c>
      <c r="B18">
        <v>32</v>
      </c>
      <c r="C18">
        <v>0.06</v>
      </c>
      <c r="D18">
        <v>1.92</v>
      </c>
      <c r="E18" t="s">
        <v>23</v>
      </c>
      <c r="F18">
        <v>14</v>
      </c>
      <c r="G18">
        <v>0.06</v>
      </c>
      <c r="H18">
        <v>0.84</v>
      </c>
      <c r="AE18">
        <f>SUM(AE1:AE17)</f>
        <v>234</v>
      </c>
      <c r="AI18" t="s">
        <v>189</v>
      </c>
      <c r="AJ18">
        <v>5</v>
      </c>
      <c r="AK18">
        <v>57</v>
      </c>
    </row>
    <row r="19" spans="1:37" x14ac:dyDescent="0.25">
      <c r="A19" t="s">
        <v>17</v>
      </c>
      <c r="B19">
        <v>1</v>
      </c>
      <c r="C19">
        <v>0.03</v>
      </c>
      <c r="D19">
        <v>0.03</v>
      </c>
      <c r="E19" t="s">
        <v>38</v>
      </c>
      <c r="F19">
        <v>12</v>
      </c>
      <c r="G19">
        <v>0.12</v>
      </c>
      <c r="H19">
        <v>1.44</v>
      </c>
      <c r="AI19" t="s">
        <v>32</v>
      </c>
      <c r="AJ19">
        <v>5</v>
      </c>
      <c r="AK19">
        <v>2</v>
      </c>
    </row>
    <row r="20" spans="1:37" x14ac:dyDescent="0.25">
      <c r="A20" t="s">
        <v>18</v>
      </c>
      <c r="B20">
        <v>1</v>
      </c>
      <c r="C20">
        <v>0.06</v>
      </c>
      <c r="D20">
        <v>0.06</v>
      </c>
      <c r="AI20" t="s">
        <v>17</v>
      </c>
      <c r="AJ20">
        <v>5</v>
      </c>
      <c r="AK20">
        <v>1</v>
      </c>
    </row>
    <row r="21" spans="1:37" x14ac:dyDescent="0.25">
      <c r="A21" t="s">
        <v>19</v>
      </c>
      <c r="B21">
        <v>13</v>
      </c>
      <c r="C21">
        <v>0.06</v>
      </c>
      <c r="D21">
        <v>0.78</v>
      </c>
      <c r="AI21" t="s">
        <v>18</v>
      </c>
      <c r="AJ21">
        <v>5</v>
      </c>
      <c r="AK21">
        <v>1</v>
      </c>
    </row>
    <row r="22" spans="1:37" x14ac:dyDescent="0.25">
      <c r="A22" t="s">
        <v>20</v>
      </c>
      <c r="B22">
        <v>2</v>
      </c>
      <c r="C22">
        <v>0.03</v>
      </c>
      <c r="D22">
        <v>0.06</v>
      </c>
      <c r="AI22" t="s">
        <v>33</v>
      </c>
      <c r="AJ22">
        <v>5</v>
      </c>
      <c r="AK22">
        <v>4</v>
      </c>
    </row>
    <row r="23" spans="1:37" x14ac:dyDescent="0.25">
      <c r="A23" t="s">
        <v>21</v>
      </c>
      <c r="B23">
        <v>3</v>
      </c>
      <c r="C23">
        <v>0.06</v>
      </c>
      <c r="D23">
        <v>0.18</v>
      </c>
      <c r="AI23" t="s">
        <v>51</v>
      </c>
      <c r="AJ23">
        <v>5</v>
      </c>
      <c r="AK23">
        <v>3</v>
      </c>
    </row>
    <row r="24" spans="1:37" x14ac:dyDescent="0.25">
      <c r="A24" t="s">
        <v>22</v>
      </c>
      <c r="B24">
        <v>25</v>
      </c>
      <c r="C24">
        <v>0.06</v>
      </c>
      <c r="D24">
        <v>1.5</v>
      </c>
      <c r="AI24" t="s">
        <v>43</v>
      </c>
      <c r="AJ24">
        <v>5</v>
      </c>
      <c r="AK24">
        <v>2</v>
      </c>
    </row>
    <row r="25" spans="1:37" x14ac:dyDescent="0.25">
      <c r="A25" t="s">
        <v>23</v>
      </c>
      <c r="B25">
        <v>14</v>
      </c>
      <c r="C25">
        <v>0.06</v>
      </c>
      <c r="D25">
        <v>0.84</v>
      </c>
      <c r="AI25" t="s">
        <v>19</v>
      </c>
      <c r="AJ25">
        <v>5</v>
      </c>
      <c r="AK25">
        <v>13</v>
      </c>
    </row>
    <row r="26" spans="1:37" x14ac:dyDescent="0.25">
      <c r="A26" t="s">
        <v>24</v>
      </c>
      <c r="B26">
        <v>3</v>
      </c>
      <c r="C26">
        <v>0.12</v>
      </c>
      <c r="D26">
        <v>0.36</v>
      </c>
      <c r="AI26" t="s">
        <v>190</v>
      </c>
      <c r="AJ26">
        <v>5</v>
      </c>
      <c r="AK26">
        <v>15</v>
      </c>
    </row>
    <row r="27" spans="1:37" x14ac:dyDescent="0.25">
      <c r="A27" t="s">
        <v>25</v>
      </c>
      <c r="B27">
        <v>4</v>
      </c>
      <c r="C27">
        <v>0.12</v>
      </c>
      <c r="D27">
        <v>0.48</v>
      </c>
      <c r="AK27">
        <f>SUM(AK1:AK26)</f>
        <v>233</v>
      </c>
    </row>
    <row r="28" spans="1:37" x14ac:dyDescent="0.25">
      <c r="A28" t="s">
        <v>26</v>
      </c>
      <c r="B28">
        <v>86</v>
      </c>
      <c r="C28">
        <v>0.12</v>
      </c>
      <c r="D28">
        <v>10.32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3"/>
  <sheetViews>
    <sheetView topLeftCell="A4" workbookViewId="0">
      <selection activeCell="D22" sqref="D22:D23"/>
    </sheetView>
  </sheetViews>
  <sheetFormatPr baseColWidth="10" defaultRowHeight="15" x14ac:dyDescent="0.25"/>
  <sheetData>
    <row r="1" spans="1:13" x14ac:dyDescent="0.25">
      <c r="A1" t="s">
        <v>84</v>
      </c>
      <c r="B1" t="s">
        <v>86</v>
      </c>
      <c r="D1" t="s">
        <v>84</v>
      </c>
      <c r="E1" t="s">
        <v>86</v>
      </c>
      <c r="G1" t="s">
        <v>84</v>
      </c>
      <c r="H1" t="s">
        <v>86</v>
      </c>
      <c r="J1" t="s">
        <v>84</v>
      </c>
      <c r="K1" t="s">
        <v>85</v>
      </c>
      <c r="L1">
        <v>10</v>
      </c>
      <c r="M1" t="s">
        <v>108</v>
      </c>
    </row>
    <row r="2" spans="1:13" x14ac:dyDescent="0.25">
      <c r="A2">
        <v>1.26</v>
      </c>
      <c r="B2" t="s">
        <v>91</v>
      </c>
      <c r="D2">
        <v>30</v>
      </c>
      <c r="E2" t="s">
        <v>92</v>
      </c>
      <c r="G2">
        <v>10</v>
      </c>
      <c r="H2" t="s">
        <v>94</v>
      </c>
      <c r="J2">
        <v>2</v>
      </c>
      <c r="K2" t="s">
        <v>97</v>
      </c>
      <c r="L2">
        <v>5</v>
      </c>
      <c r="M2" t="s">
        <v>110</v>
      </c>
    </row>
    <row r="3" spans="1:13" x14ac:dyDescent="0.25">
      <c r="A3">
        <v>0.5</v>
      </c>
      <c r="B3" t="s">
        <v>96</v>
      </c>
      <c r="D3">
        <v>50</v>
      </c>
      <c r="E3" t="s">
        <v>92</v>
      </c>
      <c r="G3">
        <v>15</v>
      </c>
      <c r="H3" t="s">
        <v>94</v>
      </c>
      <c r="J3">
        <v>3</v>
      </c>
      <c r="K3" t="s">
        <v>97</v>
      </c>
      <c r="L3">
        <v>5</v>
      </c>
      <c r="M3" t="s">
        <v>112</v>
      </c>
    </row>
    <row r="4" spans="1:13" x14ac:dyDescent="0.25">
      <c r="A4">
        <v>3.32</v>
      </c>
      <c r="B4" t="s">
        <v>99</v>
      </c>
      <c r="D4">
        <v>60</v>
      </c>
      <c r="E4" t="s">
        <v>92</v>
      </c>
      <c r="G4">
        <v>15</v>
      </c>
      <c r="H4" t="s">
        <v>94</v>
      </c>
      <c r="J4">
        <v>3</v>
      </c>
      <c r="K4" t="s">
        <v>97</v>
      </c>
      <c r="L4">
        <v>15</v>
      </c>
      <c r="M4" t="s">
        <v>108</v>
      </c>
    </row>
    <row r="5" spans="1:13" x14ac:dyDescent="0.25">
      <c r="A5">
        <v>0.5</v>
      </c>
      <c r="B5" t="s">
        <v>101</v>
      </c>
      <c r="D5">
        <v>80</v>
      </c>
      <c r="E5" t="s">
        <v>92</v>
      </c>
      <c r="G5">
        <v>30</v>
      </c>
      <c r="H5" t="s">
        <v>94</v>
      </c>
      <c r="J5">
        <v>2</v>
      </c>
      <c r="K5" t="s">
        <v>97</v>
      </c>
      <c r="L5">
        <v>10</v>
      </c>
      <c r="M5" t="s">
        <v>110</v>
      </c>
    </row>
    <row r="6" spans="1:13" x14ac:dyDescent="0.25">
      <c r="A6">
        <v>0.5</v>
      </c>
      <c r="B6" t="s">
        <v>104</v>
      </c>
      <c r="D6">
        <v>25</v>
      </c>
      <c r="E6" t="s">
        <v>92</v>
      </c>
      <c r="G6">
        <v>10</v>
      </c>
      <c r="H6" t="s">
        <v>94</v>
      </c>
      <c r="J6">
        <v>2</v>
      </c>
      <c r="K6" t="s">
        <v>97</v>
      </c>
      <c r="L6">
        <v>15</v>
      </c>
      <c r="M6" t="s">
        <v>112</v>
      </c>
    </row>
    <row r="7" spans="1:13" x14ac:dyDescent="0.25">
      <c r="A7">
        <v>3</v>
      </c>
      <c r="B7" t="s">
        <v>105</v>
      </c>
      <c r="D7">
        <v>30</v>
      </c>
      <c r="E7" t="s">
        <v>92</v>
      </c>
      <c r="G7">
        <v>10</v>
      </c>
      <c r="H7" t="s">
        <v>94</v>
      </c>
      <c r="J7">
        <f>SUM(J2:J6)</f>
        <v>12</v>
      </c>
      <c r="L7">
        <v>20</v>
      </c>
      <c r="M7" t="s">
        <v>108</v>
      </c>
    </row>
    <row r="8" spans="1:13" x14ac:dyDescent="0.25">
      <c r="A8">
        <v>1.41</v>
      </c>
      <c r="B8" t="s">
        <v>91</v>
      </c>
      <c r="D8">
        <v>25</v>
      </c>
      <c r="E8" t="s">
        <v>92</v>
      </c>
      <c r="G8">
        <v>10</v>
      </c>
      <c r="H8" t="s">
        <v>94</v>
      </c>
      <c r="L8">
        <v>10</v>
      </c>
      <c r="M8" t="s">
        <v>110</v>
      </c>
    </row>
    <row r="9" spans="1:13" x14ac:dyDescent="0.25">
      <c r="A9">
        <v>1</v>
      </c>
      <c r="B9" t="s">
        <v>96</v>
      </c>
      <c r="D9">
        <f>SUM(D2:D8)</f>
        <v>300</v>
      </c>
      <c r="G9">
        <f>SUM(G2:G8)</f>
        <v>100</v>
      </c>
      <c r="L9">
        <v>20</v>
      </c>
      <c r="M9" t="s">
        <v>112</v>
      </c>
    </row>
    <row r="10" spans="1:13" x14ac:dyDescent="0.25">
      <c r="A10">
        <v>1.1000000000000001</v>
      </c>
      <c r="B10" t="s">
        <v>99</v>
      </c>
      <c r="L10">
        <v>30</v>
      </c>
      <c r="M10" t="s">
        <v>108</v>
      </c>
    </row>
    <row r="11" spans="1:13" x14ac:dyDescent="0.25">
      <c r="A11">
        <v>1</v>
      </c>
      <c r="B11" t="s">
        <v>101</v>
      </c>
      <c r="L11">
        <v>10</v>
      </c>
      <c r="M11" t="s">
        <v>110</v>
      </c>
    </row>
    <row r="12" spans="1:13" x14ac:dyDescent="0.25">
      <c r="A12">
        <v>1</v>
      </c>
      <c r="B12" t="s">
        <v>104</v>
      </c>
      <c r="L12">
        <v>30</v>
      </c>
      <c r="M12" t="s">
        <v>112</v>
      </c>
    </row>
    <row r="13" spans="1:13" x14ac:dyDescent="0.25">
      <c r="A13">
        <v>3</v>
      </c>
      <c r="B13" t="s">
        <v>105</v>
      </c>
      <c r="L13">
        <v>10</v>
      </c>
      <c r="M13" t="s">
        <v>108</v>
      </c>
    </row>
    <row r="14" spans="1:13" x14ac:dyDescent="0.25">
      <c r="A14">
        <v>3.3</v>
      </c>
      <c r="B14" t="s">
        <v>91</v>
      </c>
      <c r="L14">
        <v>5</v>
      </c>
      <c r="M14" t="s">
        <v>110</v>
      </c>
    </row>
    <row r="15" spans="1:13" x14ac:dyDescent="0.25">
      <c r="A15">
        <v>2</v>
      </c>
      <c r="B15" t="s">
        <v>96</v>
      </c>
      <c r="L15">
        <v>5</v>
      </c>
      <c r="M15" t="s">
        <v>112</v>
      </c>
    </row>
    <row r="16" spans="1:13" x14ac:dyDescent="0.25">
      <c r="A16">
        <v>1</v>
      </c>
      <c r="B16" t="s">
        <v>135</v>
      </c>
      <c r="L16">
        <v>10</v>
      </c>
      <c r="M16" t="s">
        <v>108</v>
      </c>
    </row>
    <row r="17" spans="1:13" x14ac:dyDescent="0.25">
      <c r="A17">
        <v>2.11</v>
      </c>
      <c r="B17" t="s">
        <v>99</v>
      </c>
      <c r="L17">
        <v>5</v>
      </c>
      <c r="M17" t="s">
        <v>110</v>
      </c>
    </row>
    <row r="18" spans="1:13" x14ac:dyDescent="0.25">
      <c r="A18">
        <v>1</v>
      </c>
      <c r="B18" t="s">
        <v>101</v>
      </c>
      <c r="L18">
        <v>5</v>
      </c>
      <c r="M18" t="s">
        <v>112</v>
      </c>
    </row>
    <row r="19" spans="1:13" x14ac:dyDescent="0.25">
      <c r="A19">
        <v>2</v>
      </c>
      <c r="B19" t="s">
        <v>104</v>
      </c>
      <c r="L19">
        <v>10</v>
      </c>
      <c r="M19" t="s">
        <v>108</v>
      </c>
    </row>
    <row r="20" spans="1:13" x14ac:dyDescent="0.25">
      <c r="A20">
        <v>8</v>
      </c>
      <c r="B20" t="s">
        <v>105</v>
      </c>
      <c r="L20">
        <v>5</v>
      </c>
      <c r="M20" t="s">
        <v>110</v>
      </c>
    </row>
    <row r="21" spans="1:13" x14ac:dyDescent="0.25">
      <c r="A21">
        <v>1.38</v>
      </c>
      <c r="B21" t="s">
        <v>91</v>
      </c>
      <c r="L21">
        <v>5</v>
      </c>
      <c r="M21" t="s">
        <v>112</v>
      </c>
    </row>
    <row r="22" spans="1:13" x14ac:dyDescent="0.25">
      <c r="A22">
        <v>2</v>
      </c>
      <c r="B22" t="s">
        <v>96</v>
      </c>
      <c r="L22">
        <f>SUM(L1:L21)</f>
        <v>240</v>
      </c>
    </row>
    <row r="23" spans="1:13" x14ac:dyDescent="0.25">
      <c r="A23">
        <v>3.26</v>
      </c>
      <c r="B23" t="s">
        <v>99</v>
      </c>
    </row>
    <row r="24" spans="1:13" x14ac:dyDescent="0.25">
      <c r="A24">
        <v>1</v>
      </c>
      <c r="B24" t="s">
        <v>101</v>
      </c>
    </row>
    <row r="25" spans="1:13" x14ac:dyDescent="0.25">
      <c r="A25">
        <v>2</v>
      </c>
      <c r="B25" t="s">
        <v>104</v>
      </c>
    </row>
    <row r="26" spans="1:13" x14ac:dyDescent="0.25">
      <c r="A26">
        <v>5</v>
      </c>
      <c r="B26" t="s">
        <v>105</v>
      </c>
    </row>
    <row r="27" spans="1:13" x14ac:dyDescent="0.25">
      <c r="A27">
        <v>1.61</v>
      </c>
      <c r="B27" t="s">
        <v>91</v>
      </c>
    </row>
    <row r="28" spans="1:13" x14ac:dyDescent="0.25">
      <c r="A28">
        <v>0.5</v>
      </c>
      <c r="B28" t="s">
        <v>96</v>
      </c>
    </row>
    <row r="29" spans="1:13" x14ac:dyDescent="0.25">
      <c r="A29">
        <v>0.5</v>
      </c>
      <c r="B29" t="s">
        <v>101</v>
      </c>
    </row>
    <row r="30" spans="1:13" x14ac:dyDescent="0.25">
      <c r="A30">
        <v>0.5</v>
      </c>
      <c r="B30" t="s">
        <v>104</v>
      </c>
    </row>
    <row r="31" spans="1:13" x14ac:dyDescent="0.25">
      <c r="A31">
        <v>3</v>
      </c>
      <c r="B31" t="s">
        <v>105</v>
      </c>
    </row>
    <row r="32" spans="1:13" x14ac:dyDescent="0.25">
      <c r="A32">
        <v>1.82</v>
      </c>
      <c r="B32" t="s">
        <v>91</v>
      </c>
    </row>
    <row r="33" spans="1:2" x14ac:dyDescent="0.25">
      <c r="A33">
        <v>0.5</v>
      </c>
      <c r="B33" t="s">
        <v>96</v>
      </c>
    </row>
    <row r="34" spans="1:2" x14ac:dyDescent="0.25">
      <c r="A34">
        <v>0.5</v>
      </c>
      <c r="B34" t="s">
        <v>101</v>
      </c>
    </row>
    <row r="35" spans="1:2" x14ac:dyDescent="0.25">
      <c r="A35">
        <v>0.5</v>
      </c>
      <c r="B35" t="s">
        <v>104</v>
      </c>
    </row>
    <row r="36" spans="1:2" x14ac:dyDescent="0.25">
      <c r="A36">
        <v>2</v>
      </c>
      <c r="B36" t="s">
        <v>105</v>
      </c>
    </row>
    <row r="37" spans="1:2" x14ac:dyDescent="0.25">
      <c r="A37">
        <v>3.19</v>
      </c>
      <c r="B37" t="s">
        <v>99</v>
      </c>
    </row>
    <row r="38" spans="1:2" x14ac:dyDescent="0.25">
      <c r="A38">
        <v>0.5</v>
      </c>
      <c r="B38" t="s">
        <v>96</v>
      </c>
    </row>
    <row r="39" spans="1:2" x14ac:dyDescent="0.25">
      <c r="A39">
        <v>1.2</v>
      </c>
      <c r="B39" t="s">
        <v>99</v>
      </c>
    </row>
    <row r="40" spans="1:2" x14ac:dyDescent="0.25">
      <c r="A40">
        <v>0.5</v>
      </c>
      <c r="B40" t="s">
        <v>101</v>
      </c>
    </row>
    <row r="41" spans="1:2" x14ac:dyDescent="0.25">
      <c r="A41">
        <v>0.5</v>
      </c>
      <c r="B41" t="s">
        <v>104</v>
      </c>
    </row>
    <row r="42" spans="1:2" x14ac:dyDescent="0.25">
      <c r="A42">
        <v>2</v>
      </c>
      <c r="B42" t="s">
        <v>105</v>
      </c>
    </row>
    <row r="43" spans="1:2" x14ac:dyDescent="0.25">
      <c r="A43">
        <f>SUBTOTAL(9,A2:A42)</f>
        <v>70.960000000000008</v>
      </c>
    </row>
  </sheetData>
  <autoFilter ref="B1:B4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21"/>
  <sheetViews>
    <sheetView workbookViewId="0">
      <selection activeCell="D22" sqref="D22"/>
    </sheetView>
  </sheetViews>
  <sheetFormatPr baseColWidth="10" defaultRowHeight="15" x14ac:dyDescent="0.25"/>
  <sheetData>
    <row r="1" spans="1:12" x14ac:dyDescent="0.25">
      <c r="A1" s="2"/>
      <c r="B1" s="2">
        <f>'RESUMEN PALOMAR'!B3/'RESUMEN TEPEYAC'!B30</f>
        <v>1.3961605584642234</v>
      </c>
      <c r="C1" s="2">
        <f>'RESUMEN PALOMAR'!C3/'RESUMEN TEPEYAC'!C30</f>
        <v>1.153846153846154</v>
      </c>
      <c r="D1" s="2">
        <f>'RESUMEN PALOMAR'!D3/'RESUMEN TEPEYAC'!D30</f>
        <v>0.72611464968152861</v>
      </c>
      <c r="E1" s="2">
        <f>'RESUMEN PALOMAR'!E3/'RESUMEN TEPEYAC'!E30</f>
        <v>0.91304347826087218</v>
      </c>
      <c r="F1" s="2">
        <f>'RESUMEN PALOMAR'!F3/'RESUMEN TEPEYAC'!F30</f>
        <v>1.3278688524590165</v>
      </c>
      <c r="G1" s="2">
        <f>'RESUMEN PALOMAR'!G3/'RESUMEN TEPEYAC'!G30</f>
        <v>1.6923076923076958</v>
      </c>
      <c r="H1" s="2">
        <f>'RESUMEN PALOMAR'!H3/'RESUMEN TEPEYAC'!H30</f>
        <v>2.3870967741935512</v>
      </c>
      <c r="I1" s="2">
        <f>'RESUMEN PALOMAR'!I3/'RESUMEN TEPEYAC'!I30</f>
        <v>2.4848484848484849</v>
      </c>
      <c r="J1" s="2">
        <f>'RESUMEN PALOMAR'!J3/'RESUMEN TEPEYAC'!J30</f>
        <v>1.4580152671755746</v>
      </c>
      <c r="K1" s="2">
        <f>'RESUMEN PALOMAR'!K3/'RESUMEN TEPEYAC'!K30</f>
        <v>2.9653179190751446</v>
      </c>
      <c r="L1" s="2">
        <f>'RESUMEN PALOMAR'!L3/'RESUMEN TEPEYAC'!L30</f>
        <v>1.4065240051505306</v>
      </c>
    </row>
    <row r="2" spans="1:12" x14ac:dyDescent="0.25">
      <c r="B2" s="2">
        <f>'RESUMEN PALOMAR'!B4/'RESUMEN TEPEYAC'!B31</f>
        <v>0.95238095238095233</v>
      </c>
      <c r="C2" s="2">
        <f>'RESUMEN PALOMAR'!C4/'RESUMEN TEPEYAC'!C31</f>
        <v>0.5714285714285714</v>
      </c>
      <c r="D2" s="2">
        <f>'RESUMEN PALOMAR'!D4/'RESUMEN TEPEYAC'!D31</f>
        <v>0.61538461538461542</v>
      </c>
      <c r="E2" s="2">
        <f>'RESUMEN PALOMAR'!E4/'RESUMEN TEPEYAC'!E31</f>
        <v>0.8</v>
      </c>
      <c r="F2" s="2">
        <f>'RESUMEN PALOMAR'!F4/'RESUMEN TEPEYAC'!F31</f>
        <v>3.0987124463519313</v>
      </c>
      <c r="G2" s="2">
        <f>'RESUMEN PALOMAR'!G4/'RESUMEN TEPEYAC'!G31</f>
        <v>1.1246290801186942</v>
      </c>
      <c r="H2" s="2">
        <f>'RESUMEN PALOMAR'!H4/'RESUMEN TEPEYAC'!H31</f>
        <v>1</v>
      </c>
      <c r="I2" s="2"/>
      <c r="J2" s="2">
        <f>'RESUMEN PALOMAR'!J4/'RESUMEN TEPEYAC'!J31</f>
        <v>1.1111111111111112</v>
      </c>
      <c r="K2" s="2">
        <f>'RESUMEN PALOMAR'!K4/'RESUMEN TEPEYAC'!K31</f>
        <v>0.41819941916747339</v>
      </c>
      <c r="L2" s="2">
        <f>'RESUMEN PALOMAR'!L4/'RESUMEN TEPEYAC'!L31</f>
        <v>0.82981664404961009</v>
      </c>
    </row>
    <row r="3" spans="1:12" x14ac:dyDescent="0.25">
      <c r="A3" s="2"/>
      <c r="B3" s="2">
        <f>'RESUMEN PALOMAR'!B8/'RESUMEN TEPEYAC'!B35</f>
        <v>1.0941176470588236</v>
      </c>
      <c r="C3" s="2">
        <f>'RESUMEN PALOMAR'!C8/'RESUMEN TEPEYAC'!C35</f>
        <v>1.04</v>
      </c>
      <c r="D3" s="2">
        <f>'RESUMEN PALOMAR'!D8/'RESUMEN TEPEYAC'!D35</f>
        <v>0.97222222222222221</v>
      </c>
      <c r="E3" s="2">
        <f>'RESUMEN PALOMAR'!E8/'RESUMEN TEPEYAC'!E35</f>
        <v>0.70886075949367089</v>
      </c>
      <c r="F3" s="2">
        <f>'RESUMEN PALOMAR'!F8/'RESUMEN TEPEYAC'!F35</f>
        <v>1.1836734693877551</v>
      </c>
      <c r="G3" s="2">
        <f>'RESUMEN PALOMAR'!G8/'RESUMEN TEPEYAC'!G35</f>
        <v>0.90853658536585369</v>
      </c>
      <c r="H3" s="2"/>
      <c r="I3" s="2"/>
      <c r="J3" s="2"/>
      <c r="K3" s="2"/>
      <c r="L3" s="2"/>
    </row>
    <row r="4" spans="1:12" x14ac:dyDescent="0.25">
      <c r="A4" s="2"/>
      <c r="B4" s="2">
        <f>'RESUMEN PALOMAR'!B9/'RESUMEN TEPEYAC'!B36</f>
        <v>0.82456140350877194</v>
      </c>
      <c r="C4" s="2">
        <f>'RESUMEN PALOMAR'!C9/'RESUMEN TEPEYAC'!C36</f>
        <v>0.8</v>
      </c>
      <c r="D4" s="2">
        <f>'RESUMEN PALOMAR'!D9/'RESUMEN TEPEYAC'!D36</f>
        <v>1.4166666666666667</v>
      </c>
      <c r="E4" s="2">
        <f>'RESUMEN PALOMAR'!E9/'RESUMEN TEPEYAC'!E36</f>
        <v>0.80952380952380953</v>
      </c>
      <c r="F4" s="2">
        <f>'RESUMEN PALOMAR'!F9/'RESUMEN TEPEYAC'!F36</f>
        <v>0.76470588235294112</v>
      </c>
      <c r="G4" s="2">
        <f>'RESUMEN PALOMAR'!G9/'RESUMEN TEPEYAC'!G36</f>
        <v>0.94</v>
      </c>
      <c r="L4" s="2"/>
    </row>
    <row r="5" spans="1:12" x14ac:dyDescent="0.25">
      <c r="A5" s="2"/>
      <c r="B5" s="2">
        <f>'RESUMEN PALOMAR'!B13/'RESUMEN TEPEYAC'!B40</f>
        <v>2.7777777777777777</v>
      </c>
      <c r="C5" s="2">
        <f>'RESUMEN PALOMAR'!C13/'RESUMEN TEPEYAC'!C40</f>
        <v>2.4</v>
      </c>
      <c r="D5" s="2">
        <f>'RESUMEN PALOMAR'!D13/'RESUMEN TEPEYAC'!D40</f>
        <v>0.88235294117647056</v>
      </c>
      <c r="E5" s="2">
        <f>'RESUMEN PALOMAR'!E13/'RESUMEN TEPEYAC'!E40</f>
        <v>2.1851851851851851</v>
      </c>
      <c r="F5" s="2">
        <f>'RESUMEN PALOMAR'!F13/'RESUMEN TEPEYAC'!F40</f>
        <v>1.0666666666666667</v>
      </c>
      <c r="G5" s="2">
        <f>'RESUMEN PALOMAR'!G13/'RESUMEN TEPEYAC'!G40</f>
        <v>1.6129032258064515</v>
      </c>
      <c r="H5" s="2">
        <f>'RESUMEN PALOMAR'!H13/'RESUMEN TEPEYAC'!H40</f>
        <v>1.1176470588235294</v>
      </c>
      <c r="I5" s="2">
        <f>'RESUMEN PALOMAR'!I13/'RESUMEN TEPEYAC'!I40</f>
        <v>1.5886524822695036</v>
      </c>
      <c r="J5" s="2"/>
      <c r="K5" s="2"/>
      <c r="L5" s="2"/>
    </row>
    <row r="6" spans="1:12" x14ac:dyDescent="0.25">
      <c r="A6" s="2"/>
      <c r="B6" s="2">
        <f>'RESUMEN PALOMAR'!B14/'RESUMEN TEPEYAC'!B41</f>
        <v>2.25</v>
      </c>
      <c r="C6" s="2">
        <f>'RESUMEN PALOMAR'!C14/'RESUMEN TEPEYAC'!C41</f>
        <v>1</v>
      </c>
      <c r="D6" s="2">
        <f>'RESUMEN PALOMAR'!D14/'RESUMEN TEPEYAC'!D41</f>
        <v>1.1176470588235294</v>
      </c>
      <c r="E6" s="2">
        <f>'RESUMEN PALOMAR'!E14/'RESUMEN TEPEYAC'!E41</f>
        <v>1.8611111111111112</v>
      </c>
      <c r="F6" s="2">
        <f>'RESUMEN PALOMAR'!F14/'RESUMEN TEPEYAC'!F41</f>
        <v>1.125</v>
      </c>
      <c r="G6" s="2">
        <f>'RESUMEN PALOMAR'!G14/'RESUMEN TEPEYAC'!G41</f>
        <v>1.88</v>
      </c>
      <c r="H6" s="2">
        <f>'RESUMEN PALOMAR'!H14/'RESUMEN TEPEYAC'!H41</f>
        <v>1.7333333333333334</v>
      </c>
      <c r="I6" s="2">
        <f>'RESUMEN PALOMAR'!I14/'RESUMEN TEPEYAC'!I41</f>
        <v>1.5246913580246915</v>
      </c>
      <c r="L6" s="2"/>
    </row>
    <row r="7" spans="1:12" x14ac:dyDescent="0.25">
      <c r="A7" s="2"/>
      <c r="B7" s="2">
        <f>'RESUMEN PALOMAR'!B13-'RESUMEN TEPEYAC'!B40</f>
        <v>16</v>
      </c>
      <c r="C7" s="2">
        <f>'RESUMEN PALOMAR'!C13-'RESUMEN TEPEYAC'!C40</f>
        <v>14</v>
      </c>
      <c r="D7" s="2">
        <f>'RESUMEN PALOMAR'!D13-'RESUMEN TEPEYAC'!D40</f>
        <v>-2</v>
      </c>
      <c r="E7" s="2">
        <f>'RESUMEN PALOMAR'!E13-'RESUMEN TEPEYAC'!E40</f>
        <v>32</v>
      </c>
      <c r="F7" s="2">
        <f>'RESUMEN PALOMAR'!F13-'RESUMEN TEPEYAC'!F40</f>
        <v>2</v>
      </c>
      <c r="G7" s="2">
        <f>'RESUMEN PALOMAR'!G13-'RESUMEN TEPEYAC'!G40</f>
        <v>19</v>
      </c>
      <c r="H7" s="2">
        <f>'RESUMEN PALOMAR'!H13-'RESUMEN TEPEYAC'!H40</f>
        <v>2</v>
      </c>
      <c r="I7" s="2">
        <f>'RESUMEN PALOMAR'!I13-'RESUMEN TEPEYAC'!I40</f>
        <v>83</v>
      </c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L9" s="2"/>
    </row>
    <row r="10" spans="1:12" x14ac:dyDescent="0.25">
      <c r="L10" s="2"/>
    </row>
    <row r="11" spans="1:12" x14ac:dyDescent="0.25">
      <c r="A11" t="s">
        <v>242</v>
      </c>
      <c r="B11" s="2" t="s">
        <v>231</v>
      </c>
      <c r="C11" s="2" t="s">
        <v>85</v>
      </c>
      <c r="D11" s="2" t="s">
        <v>84</v>
      </c>
      <c r="E11" s="2" t="s">
        <v>232</v>
      </c>
      <c r="G11" t="s">
        <v>243</v>
      </c>
      <c r="H11" t="s">
        <v>244</v>
      </c>
      <c r="J11" s="2"/>
    </row>
    <row r="12" spans="1:12" x14ac:dyDescent="0.25">
      <c r="A12">
        <v>398</v>
      </c>
      <c r="B12" s="2">
        <v>1</v>
      </c>
      <c r="C12" s="2" t="s">
        <v>233</v>
      </c>
      <c r="D12" s="2">
        <v>600</v>
      </c>
      <c r="E12" s="2">
        <v>12805.11</v>
      </c>
      <c r="F12">
        <f t="shared" ref="F12:F19" si="0">E12/D12</f>
        <v>21.341850000000001</v>
      </c>
      <c r="G12">
        <f t="shared" ref="G12:G19" si="1">D12-A12</f>
        <v>202</v>
      </c>
      <c r="H12">
        <f t="shared" ref="H12:H19" si="2">D12/A12</f>
        <v>1.5075376884422111</v>
      </c>
      <c r="I12">
        <f t="shared" ref="I12:I19" si="3">F12*G12</f>
        <v>4311.0537000000004</v>
      </c>
      <c r="J12" s="2">
        <f t="shared" ref="J12:J19" si="4">I12/$E$20</f>
        <v>8.8657761652818398E-2</v>
      </c>
    </row>
    <row r="13" spans="1:12" x14ac:dyDescent="0.25">
      <c r="A13">
        <v>129</v>
      </c>
      <c r="B13" s="2">
        <v>13</v>
      </c>
      <c r="C13" s="2" t="s">
        <v>234</v>
      </c>
      <c r="D13" s="2">
        <v>232</v>
      </c>
      <c r="E13" s="2">
        <v>8479.32</v>
      </c>
      <c r="F13" s="2">
        <f t="shared" si="0"/>
        <v>36.548793103448276</v>
      </c>
      <c r="G13" s="2">
        <f t="shared" si="1"/>
        <v>103</v>
      </c>
      <c r="H13" s="2">
        <f t="shared" si="2"/>
        <v>1.7984496124031009</v>
      </c>
      <c r="I13" s="2">
        <f t="shared" si="3"/>
        <v>3764.5256896551723</v>
      </c>
      <c r="J13" s="2">
        <f t="shared" si="4"/>
        <v>7.7418293659705525E-2</v>
      </c>
    </row>
    <row r="14" spans="1:12" x14ac:dyDescent="0.25">
      <c r="A14">
        <v>3</v>
      </c>
      <c r="B14" s="2">
        <v>4</v>
      </c>
      <c r="C14" s="2" t="s">
        <v>235</v>
      </c>
      <c r="D14" s="2">
        <v>17</v>
      </c>
      <c r="E14" s="2">
        <v>53.44</v>
      </c>
      <c r="F14" s="2">
        <f t="shared" si="0"/>
        <v>3.1435294117647059</v>
      </c>
      <c r="G14" s="2">
        <f t="shared" si="1"/>
        <v>14</v>
      </c>
      <c r="H14" s="2">
        <f t="shared" si="2"/>
        <v>5.666666666666667</v>
      </c>
      <c r="I14" s="2">
        <f t="shared" si="3"/>
        <v>44.009411764705881</v>
      </c>
      <c r="J14" s="2">
        <f t="shared" si="4"/>
        <v>9.0506317254086528E-4</v>
      </c>
    </row>
    <row r="15" spans="1:12" x14ac:dyDescent="0.25">
      <c r="A15">
        <v>12</v>
      </c>
      <c r="B15" s="2">
        <v>14</v>
      </c>
      <c r="C15" s="2" t="s">
        <v>236</v>
      </c>
      <c r="D15" s="2">
        <v>20</v>
      </c>
      <c r="E15" s="2">
        <v>818.96</v>
      </c>
      <c r="F15" s="2">
        <f t="shared" si="0"/>
        <v>40.948</v>
      </c>
      <c r="G15" s="2">
        <f t="shared" si="1"/>
        <v>8</v>
      </c>
      <c r="H15" s="2">
        <f t="shared" si="2"/>
        <v>1.6666666666666667</v>
      </c>
      <c r="I15" s="2">
        <f t="shared" si="3"/>
        <v>327.584</v>
      </c>
      <c r="J15" s="2">
        <f t="shared" si="4"/>
        <v>6.73683656347794E-3</v>
      </c>
    </row>
    <row r="16" spans="1:12" x14ac:dyDescent="0.25">
      <c r="A16">
        <v>194</v>
      </c>
      <c r="B16" s="2">
        <v>7</v>
      </c>
      <c r="C16" s="2" t="s">
        <v>237</v>
      </c>
      <c r="D16" s="2">
        <v>298</v>
      </c>
      <c r="E16" s="2">
        <v>6165.52</v>
      </c>
      <c r="F16" s="2">
        <f t="shared" si="0"/>
        <v>20.689664429530204</v>
      </c>
      <c r="G16" s="2">
        <f t="shared" si="1"/>
        <v>104</v>
      </c>
      <c r="H16" s="2">
        <f t="shared" si="2"/>
        <v>1.5360824742268042</v>
      </c>
      <c r="I16" s="2">
        <f t="shared" si="3"/>
        <v>2151.7251006711413</v>
      </c>
      <c r="J16" s="2">
        <f t="shared" si="4"/>
        <v>4.4250697020472907E-2</v>
      </c>
    </row>
    <row r="17" spans="1:12" x14ac:dyDescent="0.25">
      <c r="A17">
        <v>295</v>
      </c>
      <c r="B17" s="2">
        <v>5</v>
      </c>
      <c r="C17" s="2" t="s">
        <v>238</v>
      </c>
      <c r="D17" s="2">
        <v>436</v>
      </c>
      <c r="E17" s="2">
        <v>9725.84</v>
      </c>
      <c r="F17" s="2">
        <f t="shared" si="0"/>
        <v>22.306972477064221</v>
      </c>
      <c r="G17" s="2">
        <f t="shared" si="1"/>
        <v>141</v>
      </c>
      <c r="H17" s="2">
        <f t="shared" si="2"/>
        <v>1.4779661016949153</v>
      </c>
      <c r="I17" s="2">
        <f t="shared" si="3"/>
        <v>3145.2831192660551</v>
      </c>
      <c r="J17" s="2">
        <f t="shared" si="4"/>
        <v>6.4683434845296192E-2</v>
      </c>
    </row>
    <row r="18" spans="1:12" x14ac:dyDescent="0.25">
      <c r="A18">
        <v>17</v>
      </c>
      <c r="B18" s="2">
        <v>2</v>
      </c>
      <c r="C18" s="2" t="s">
        <v>239</v>
      </c>
      <c r="D18" s="2">
        <v>16</v>
      </c>
      <c r="E18" s="2">
        <v>368.11</v>
      </c>
      <c r="F18" s="2">
        <f t="shared" si="0"/>
        <v>23.006875000000001</v>
      </c>
      <c r="G18" s="2">
        <f t="shared" si="1"/>
        <v>-1</v>
      </c>
      <c r="H18" s="2">
        <f t="shared" si="2"/>
        <v>0.94117647058823528</v>
      </c>
      <c r="I18" s="2">
        <f t="shared" si="3"/>
        <v>-23.006875000000001</v>
      </c>
      <c r="J18" s="2">
        <f t="shared" si="4"/>
        <v>-4.7314141322948172E-4</v>
      </c>
    </row>
    <row r="19" spans="1:12" x14ac:dyDescent="0.25">
      <c r="A19">
        <v>245</v>
      </c>
      <c r="B19" s="2">
        <v>3</v>
      </c>
      <c r="C19" s="2" t="s">
        <v>240</v>
      </c>
      <c r="D19" s="2">
        <v>264</v>
      </c>
      <c r="E19" s="2">
        <v>10209.49</v>
      </c>
      <c r="F19" s="2">
        <f t="shared" si="0"/>
        <v>38.672310606060606</v>
      </c>
      <c r="G19" s="2">
        <f t="shared" si="1"/>
        <v>19</v>
      </c>
      <c r="H19" s="2">
        <f t="shared" si="2"/>
        <v>1.0775510204081633</v>
      </c>
      <c r="I19" s="2">
        <f t="shared" si="3"/>
        <v>734.77390151515146</v>
      </c>
      <c r="J19" s="2">
        <f t="shared" si="4"/>
        <v>1.511078589191356E-2</v>
      </c>
    </row>
    <row r="20" spans="1:12" x14ac:dyDescent="0.25">
      <c r="B20" s="2"/>
      <c r="C20" s="2" t="s">
        <v>241</v>
      </c>
      <c r="D20" s="2">
        <v>1883</v>
      </c>
      <c r="E20" s="2">
        <v>48625.79</v>
      </c>
      <c r="J20" s="2"/>
    </row>
    <row r="21" spans="1:12" x14ac:dyDescent="0.25">
      <c r="L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filterMode="1"/>
  <dimension ref="A1:B351"/>
  <sheetViews>
    <sheetView workbookViewId="0">
      <selection activeCell="A29" sqref="A29:A334"/>
    </sheetView>
  </sheetViews>
  <sheetFormatPr baseColWidth="10" defaultRowHeight="15" x14ac:dyDescent="0.25"/>
  <sheetData>
    <row r="1" spans="1:2" x14ac:dyDescent="0.25">
      <c r="A1" t="s">
        <v>84</v>
      </c>
      <c r="B1" t="s">
        <v>86</v>
      </c>
    </row>
    <row r="2" spans="1:2" hidden="1" x14ac:dyDescent="0.25">
      <c r="A2">
        <v>20</v>
      </c>
      <c r="B2" t="s">
        <v>119</v>
      </c>
    </row>
    <row r="3" spans="1:2" hidden="1" x14ac:dyDescent="0.25">
      <c r="A3">
        <v>10</v>
      </c>
      <c r="B3" t="s">
        <v>88</v>
      </c>
    </row>
    <row r="4" spans="1:2" hidden="1" x14ac:dyDescent="0.25">
      <c r="A4">
        <v>3</v>
      </c>
      <c r="B4" t="s">
        <v>90</v>
      </c>
    </row>
    <row r="5" spans="1:2" hidden="1" x14ac:dyDescent="0.25">
      <c r="A5">
        <v>6.4</v>
      </c>
      <c r="B5" t="s">
        <v>91</v>
      </c>
    </row>
    <row r="6" spans="1:2" hidden="1" x14ac:dyDescent="0.25">
      <c r="A6">
        <v>100</v>
      </c>
      <c r="B6" t="s">
        <v>93</v>
      </c>
    </row>
    <row r="7" spans="1:2" hidden="1" x14ac:dyDescent="0.25">
      <c r="A7">
        <v>25</v>
      </c>
      <c r="B7" t="s">
        <v>95</v>
      </c>
    </row>
    <row r="8" spans="1:2" hidden="1" x14ac:dyDescent="0.25">
      <c r="A8">
        <v>1</v>
      </c>
      <c r="B8" t="s">
        <v>247</v>
      </c>
    </row>
    <row r="9" spans="1:2" hidden="1" x14ac:dyDescent="0.25">
      <c r="A9">
        <v>8.4700000000000006</v>
      </c>
      <c r="B9" t="s">
        <v>120</v>
      </c>
    </row>
    <row r="10" spans="1:2" hidden="1" x14ac:dyDescent="0.25">
      <c r="A10">
        <v>1</v>
      </c>
      <c r="B10" t="s">
        <v>221</v>
      </c>
    </row>
    <row r="11" spans="1:2" hidden="1" x14ac:dyDescent="0.25">
      <c r="A11">
        <v>4</v>
      </c>
      <c r="B11" t="s">
        <v>121</v>
      </c>
    </row>
    <row r="12" spans="1:2" hidden="1" x14ac:dyDescent="0.25">
      <c r="A12">
        <v>1</v>
      </c>
      <c r="B12" t="s">
        <v>135</v>
      </c>
    </row>
    <row r="13" spans="1:2" hidden="1" x14ac:dyDescent="0.25">
      <c r="A13">
        <v>5.3449999999999998</v>
      </c>
      <c r="B13" t="s">
        <v>99</v>
      </c>
    </row>
    <row r="14" spans="1:2" hidden="1" x14ac:dyDescent="0.25">
      <c r="A14">
        <v>6</v>
      </c>
      <c r="B14" t="s">
        <v>100</v>
      </c>
    </row>
    <row r="15" spans="1:2" hidden="1" x14ac:dyDescent="0.25">
      <c r="A15">
        <v>6</v>
      </c>
      <c r="B15" t="s">
        <v>211</v>
      </c>
    </row>
    <row r="16" spans="1:2" hidden="1" x14ac:dyDescent="0.25">
      <c r="A16">
        <v>8</v>
      </c>
      <c r="B16" t="s">
        <v>138</v>
      </c>
    </row>
    <row r="17" spans="1:2" hidden="1" x14ac:dyDescent="0.25">
      <c r="A17">
        <v>1</v>
      </c>
      <c r="B17" t="s">
        <v>150</v>
      </c>
    </row>
    <row r="18" spans="1:2" hidden="1" x14ac:dyDescent="0.25">
      <c r="A18">
        <v>1</v>
      </c>
      <c r="B18" t="s">
        <v>103</v>
      </c>
    </row>
    <row r="19" spans="1:2" hidden="1" x14ac:dyDescent="0.25">
      <c r="A19">
        <v>1.6</v>
      </c>
      <c r="B19" t="s">
        <v>124</v>
      </c>
    </row>
    <row r="20" spans="1:2" hidden="1" x14ac:dyDescent="0.25">
      <c r="A20">
        <v>1.88</v>
      </c>
      <c r="B20" t="s">
        <v>105</v>
      </c>
    </row>
    <row r="21" spans="1:2" hidden="1" x14ac:dyDescent="0.25">
      <c r="A21">
        <v>6.34</v>
      </c>
      <c r="B21" t="s">
        <v>125</v>
      </c>
    </row>
    <row r="22" spans="1:2" hidden="1" x14ac:dyDescent="0.25">
      <c r="A22">
        <v>0.5</v>
      </c>
      <c r="B22" t="s">
        <v>140</v>
      </c>
    </row>
    <row r="23" spans="1:2" hidden="1" x14ac:dyDescent="0.25">
      <c r="A23">
        <v>3</v>
      </c>
      <c r="B23" t="s">
        <v>106</v>
      </c>
    </row>
    <row r="24" spans="1:2" hidden="1" x14ac:dyDescent="0.25">
      <c r="A24">
        <v>3</v>
      </c>
      <c r="B24" t="s">
        <v>141</v>
      </c>
    </row>
    <row r="25" spans="1:2" hidden="1" x14ac:dyDescent="0.25">
      <c r="A25">
        <v>1</v>
      </c>
      <c r="B25" t="s">
        <v>151</v>
      </c>
    </row>
    <row r="26" spans="1:2" hidden="1" x14ac:dyDescent="0.25">
      <c r="A26">
        <v>2</v>
      </c>
      <c r="B26" t="s">
        <v>216</v>
      </c>
    </row>
    <row r="27" spans="1:2" hidden="1" x14ac:dyDescent="0.25">
      <c r="A27">
        <v>30</v>
      </c>
      <c r="B27" t="s">
        <v>109</v>
      </c>
    </row>
    <row r="28" spans="1:2" hidden="1" x14ac:dyDescent="0.25">
      <c r="A28">
        <v>15</v>
      </c>
      <c r="B28" t="s">
        <v>111</v>
      </c>
    </row>
    <row r="29" spans="1:2" x14ac:dyDescent="0.25">
      <c r="A29">
        <v>30</v>
      </c>
      <c r="B29" t="s">
        <v>113</v>
      </c>
    </row>
    <row r="30" spans="1:2" hidden="1" x14ac:dyDescent="0.25">
      <c r="A30">
        <v>50</v>
      </c>
      <c r="B30" t="s">
        <v>115</v>
      </c>
    </row>
    <row r="31" spans="1:2" hidden="1" x14ac:dyDescent="0.25">
      <c r="A31">
        <v>1.5</v>
      </c>
      <c r="B31" t="s">
        <v>127</v>
      </c>
    </row>
    <row r="32" spans="1:2" hidden="1" x14ac:dyDescent="0.25">
      <c r="A32">
        <v>2</v>
      </c>
      <c r="B32" t="s">
        <v>147</v>
      </c>
    </row>
    <row r="33" spans="1:2" hidden="1" x14ac:dyDescent="0.25">
      <c r="A33">
        <v>2</v>
      </c>
      <c r="B33" t="s">
        <v>148</v>
      </c>
    </row>
    <row r="34" spans="1:2" hidden="1" x14ac:dyDescent="0.25">
      <c r="A34">
        <v>2</v>
      </c>
      <c r="B34" t="s">
        <v>118</v>
      </c>
    </row>
    <row r="35" spans="1:2" hidden="1" x14ac:dyDescent="0.25">
      <c r="A35">
        <v>1</v>
      </c>
      <c r="B35" t="s">
        <v>222</v>
      </c>
    </row>
    <row r="36" spans="1:2" hidden="1" x14ac:dyDescent="0.25">
      <c r="A36">
        <v>10</v>
      </c>
      <c r="B36" t="s">
        <v>130</v>
      </c>
    </row>
    <row r="37" spans="1:2" hidden="1" x14ac:dyDescent="0.25">
      <c r="A37">
        <v>10</v>
      </c>
      <c r="B37" t="s">
        <v>131</v>
      </c>
    </row>
    <row r="38" spans="1:2" hidden="1" x14ac:dyDescent="0.25">
      <c r="A38">
        <v>10</v>
      </c>
      <c r="B38" t="s">
        <v>87</v>
      </c>
    </row>
    <row r="39" spans="1:2" hidden="1" x14ac:dyDescent="0.25">
      <c r="A39">
        <v>20</v>
      </c>
      <c r="B39" t="s">
        <v>119</v>
      </c>
    </row>
    <row r="40" spans="1:2" hidden="1" x14ac:dyDescent="0.25">
      <c r="A40">
        <v>10</v>
      </c>
      <c r="B40" t="s">
        <v>88</v>
      </c>
    </row>
    <row r="41" spans="1:2" hidden="1" x14ac:dyDescent="0.25">
      <c r="A41">
        <v>10</v>
      </c>
      <c r="B41" t="s">
        <v>89</v>
      </c>
    </row>
    <row r="42" spans="1:2" hidden="1" x14ac:dyDescent="0.25">
      <c r="A42">
        <v>10</v>
      </c>
      <c r="B42" t="s">
        <v>132</v>
      </c>
    </row>
    <row r="43" spans="1:2" hidden="1" x14ac:dyDescent="0.25">
      <c r="A43">
        <v>170</v>
      </c>
      <c r="B43" t="s">
        <v>93</v>
      </c>
    </row>
    <row r="44" spans="1:2" hidden="1" x14ac:dyDescent="0.25">
      <c r="A44">
        <v>50</v>
      </c>
      <c r="B44" t="s">
        <v>95</v>
      </c>
    </row>
    <row r="45" spans="1:2" hidden="1" x14ac:dyDescent="0.25">
      <c r="A45">
        <v>3</v>
      </c>
      <c r="B45" t="s">
        <v>96</v>
      </c>
    </row>
    <row r="46" spans="1:2" hidden="1" x14ac:dyDescent="0.25">
      <c r="A46">
        <v>7.22</v>
      </c>
      <c r="B46" t="s">
        <v>120</v>
      </c>
    </row>
    <row r="47" spans="1:2" hidden="1" x14ac:dyDescent="0.25">
      <c r="A47">
        <v>2</v>
      </c>
      <c r="B47" t="s">
        <v>136</v>
      </c>
    </row>
    <row r="48" spans="1:2" hidden="1" x14ac:dyDescent="0.25">
      <c r="A48">
        <v>5</v>
      </c>
      <c r="B48" t="s">
        <v>214</v>
      </c>
    </row>
    <row r="49" spans="1:2" hidden="1" x14ac:dyDescent="0.25">
      <c r="A49">
        <v>5</v>
      </c>
      <c r="B49" t="s">
        <v>144</v>
      </c>
    </row>
    <row r="50" spans="1:2" hidden="1" x14ac:dyDescent="0.25">
      <c r="A50">
        <v>2.17</v>
      </c>
      <c r="B50" t="s">
        <v>99</v>
      </c>
    </row>
    <row r="51" spans="1:2" hidden="1" x14ac:dyDescent="0.25">
      <c r="A51">
        <v>2</v>
      </c>
      <c r="B51" t="s">
        <v>100</v>
      </c>
    </row>
    <row r="52" spans="1:2" hidden="1" x14ac:dyDescent="0.25">
      <c r="A52">
        <v>5</v>
      </c>
      <c r="B52" t="s">
        <v>145</v>
      </c>
    </row>
    <row r="53" spans="1:2" hidden="1" x14ac:dyDescent="0.25">
      <c r="A53">
        <v>3</v>
      </c>
      <c r="B53" t="s">
        <v>101</v>
      </c>
    </row>
    <row r="54" spans="1:2" hidden="1" x14ac:dyDescent="0.25">
      <c r="A54">
        <v>10</v>
      </c>
      <c r="B54" t="s">
        <v>102</v>
      </c>
    </row>
    <row r="55" spans="1:2" hidden="1" x14ac:dyDescent="0.25">
      <c r="A55">
        <v>2</v>
      </c>
      <c r="B55" t="s">
        <v>104</v>
      </c>
    </row>
    <row r="56" spans="1:2" hidden="1" x14ac:dyDescent="0.25">
      <c r="A56">
        <v>0.4</v>
      </c>
      <c r="B56" t="s">
        <v>124</v>
      </c>
    </row>
    <row r="57" spans="1:2" hidden="1" x14ac:dyDescent="0.25">
      <c r="A57">
        <v>10</v>
      </c>
      <c r="B57" t="s">
        <v>105</v>
      </c>
    </row>
    <row r="58" spans="1:2" hidden="1" x14ac:dyDescent="0.25">
      <c r="A58">
        <v>5.94</v>
      </c>
      <c r="B58" t="s">
        <v>125</v>
      </c>
    </row>
    <row r="59" spans="1:2" hidden="1" x14ac:dyDescent="0.25">
      <c r="A59">
        <v>2</v>
      </c>
      <c r="B59" t="s">
        <v>107</v>
      </c>
    </row>
    <row r="60" spans="1:2" hidden="1" x14ac:dyDescent="0.25">
      <c r="A60">
        <v>3</v>
      </c>
      <c r="B60" t="s">
        <v>141</v>
      </c>
    </row>
    <row r="61" spans="1:2" hidden="1" x14ac:dyDescent="0.25">
      <c r="A61">
        <v>60</v>
      </c>
      <c r="B61" t="s">
        <v>109</v>
      </c>
    </row>
    <row r="62" spans="1:2" hidden="1" x14ac:dyDescent="0.25">
      <c r="A62">
        <v>30</v>
      </c>
      <c r="B62" t="s">
        <v>111</v>
      </c>
    </row>
    <row r="63" spans="1:2" x14ac:dyDescent="0.25">
      <c r="A63">
        <v>60</v>
      </c>
      <c r="B63" t="s">
        <v>113</v>
      </c>
    </row>
    <row r="64" spans="1:2" hidden="1" x14ac:dyDescent="0.25">
      <c r="A64">
        <v>20</v>
      </c>
      <c r="B64" t="s">
        <v>114</v>
      </c>
    </row>
    <row r="65" spans="1:2" hidden="1" x14ac:dyDescent="0.25">
      <c r="A65">
        <v>30</v>
      </c>
      <c r="B65" t="s">
        <v>116</v>
      </c>
    </row>
    <row r="66" spans="1:2" hidden="1" x14ac:dyDescent="0.25">
      <c r="A66">
        <v>2</v>
      </c>
      <c r="B66" t="s">
        <v>118</v>
      </c>
    </row>
    <row r="67" spans="1:2" hidden="1" x14ac:dyDescent="0.25">
      <c r="A67">
        <v>36</v>
      </c>
      <c r="B67" t="s">
        <v>152</v>
      </c>
    </row>
    <row r="68" spans="1:2" hidden="1" x14ac:dyDescent="0.25">
      <c r="A68">
        <v>48</v>
      </c>
      <c r="B68" t="s">
        <v>210</v>
      </c>
    </row>
    <row r="69" spans="1:2" hidden="1" x14ac:dyDescent="0.25">
      <c r="A69">
        <v>12</v>
      </c>
      <c r="B69" t="s">
        <v>153</v>
      </c>
    </row>
    <row r="70" spans="1:2" hidden="1" x14ac:dyDescent="0.25">
      <c r="A70">
        <v>12</v>
      </c>
      <c r="B70" t="s">
        <v>154</v>
      </c>
    </row>
    <row r="71" spans="1:2" hidden="1" x14ac:dyDescent="0.25">
      <c r="A71">
        <v>24</v>
      </c>
      <c r="B71" t="s">
        <v>155</v>
      </c>
    </row>
    <row r="72" spans="1:2" hidden="1" x14ac:dyDescent="0.25">
      <c r="A72">
        <v>226</v>
      </c>
      <c r="B72" t="s">
        <v>156</v>
      </c>
    </row>
    <row r="73" spans="1:2" hidden="1" x14ac:dyDescent="0.25">
      <c r="A73">
        <v>18</v>
      </c>
      <c r="B73" t="s">
        <v>157</v>
      </c>
    </row>
    <row r="74" spans="1:2" hidden="1" x14ac:dyDescent="0.25">
      <c r="A74">
        <v>12</v>
      </c>
      <c r="B74" t="s">
        <v>158</v>
      </c>
    </row>
    <row r="75" spans="1:2" hidden="1" x14ac:dyDescent="0.25">
      <c r="A75">
        <v>120</v>
      </c>
      <c r="B75" t="s">
        <v>159</v>
      </c>
    </row>
    <row r="76" spans="1:2" hidden="1" x14ac:dyDescent="0.25">
      <c r="A76">
        <v>6</v>
      </c>
      <c r="B76" t="s">
        <v>249</v>
      </c>
    </row>
    <row r="77" spans="1:2" hidden="1" x14ac:dyDescent="0.25">
      <c r="A77">
        <v>144</v>
      </c>
      <c r="B77" t="s">
        <v>160</v>
      </c>
    </row>
    <row r="78" spans="1:2" hidden="1" x14ac:dyDescent="0.25">
      <c r="A78">
        <v>24</v>
      </c>
      <c r="B78" t="s">
        <v>200</v>
      </c>
    </row>
    <row r="79" spans="1:2" hidden="1" x14ac:dyDescent="0.25">
      <c r="A79">
        <v>12</v>
      </c>
      <c r="B79" t="s">
        <v>245</v>
      </c>
    </row>
    <row r="80" spans="1:2" hidden="1" x14ac:dyDescent="0.25">
      <c r="A80">
        <v>5</v>
      </c>
      <c r="B80" t="s">
        <v>201</v>
      </c>
    </row>
    <row r="81" spans="1:2" hidden="1" x14ac:dyDescent="0.25">
      <c r="A81">
        <v>12</v>
      </c>
      <c r="B81" t="s">
        <v>227</v>
      </c>
    </row>
    <row r="82" spans="1:2" hidden="1" x14ac:dyDescent="0.25">
      <c r="A82">
        <v>36</v>
      </c>
      <c r="B82" t="s">
        <v>161</v>
      </c>
    </row>
    <row r="83" spans="1:2" hidden="1" x14ac:dyDescent="0.25">
      <c r="A83">
        <v>48</v>
      </c>
      <c r="B83" t="s">
        <v>162</v>
      </c>
    </row>
    <row r="84" spans="1:2" hidden="1" x14ac:dyDescent="0.25">
      <c r="A84">
        <v>48</v>
      </c>
      <c r="B84" t="s">
        <v>163</v>
      </c>
    </row>
    <row r="85" spans="1:2" hidden="1" x14ac:dyDescent="0.25">
      <c r="A85">
        <v>36</v>
      </c>
      <c r="B85" t="s">
        <v>228</v>
      </c>
    </row>
    <row r="86" spans="1:2" hidden="1" x14ac:dyDescent="0.25">
      <c r="A86">
        <v>6</v>
      </c>
      <c r="B86" t="s">
        <v>202</v>
      </c>
    </row>
    <row r="87" spans="1:2" hidden="1" x14ac:dyDescent="0.25">
      <c r="A87">
        <v>6</v>
      </c>
      <c r="B87" t="s">
        <v>203</v>
      </c>
    </row>
    <row r="88" spans="1:2" hidden="1" x14ac:dyDescent="0.25">
      <c r="A88">
        <v>72</v>
      </c>
      <c r="B88" t="s">
        <v>164</v>
      </c>
    </row>
    <row r="89" spans="1:2" hidden="1" x14ac:dyDescent="0.25">
      <c r="A89">
        <v>2</v>
      </c>
      <c r="B89" t="s">
        <v>90</v>
      </c>
    </row>
    <row r="90" spans="1:2" hidden="1" x14ac:dyDescent="0.25">
      <c r="A90">
        <v>1.57</v>
      </c>
      <c r="B90" t="s">
        <v>91</v>
      </c>
    </row>
    <row r="91" spans="1:2" hidden="1" x14ac:dyDescent="0.25">
      <c r="A91">
        <v>1.2</v>
      </c>
      <c r="B91" t="s">
        <v>121</v>
      </c>
    </row>
    <row r="92" spans="1:2" hidden="1" x14ac:dyDescent="0.25">
      <c r="A92">
        <v>50</v>
      </c>
      <c r="B92" t="s">
        <v>134</v>
      </c>
    </row>
    <row r="93" spans="1:2" hidden="1" x14ac:dyDescent="0.25">
      <c r="A93">
        <v>1</v>
      </c>
      <c r="B93" t="s">
        <v>215</v>
      </c>
    </row>
    <row r="94" spans="1:2" hidden="1" x14ac:dyDescent="0.25">
      <c r="A94">
        <v>1.08</v>
      </c>
      <c r="B94" t="s">
        <v>99</v>
      </c>
    </row>
    <row r="95" spans="1:2" hidden="1" x14ac:dyDescent="0.25">
      <c r="A95">
        <v>25</v>
      </c>
      <c r="B95" t="s">
        <v>123</v>
      </c>
    </row>
    <row r="96" spans="1:2" hidden="1" x14ac:dyDescent="0.25">
      <c r="A96">
        <v>20</v>
      </c>
      <c r="B96" t="s">
        <v>146</v>
      </c>
    </row>
    <row r="97" spans="1:2" hidden="1" x14ac:dyDescent="0.25">
      <c r="A97">
        <v>0.4</v>
      </c>
      <c r="B97" t="s">
        <v>124</v>
      </c>
    </row>
    <row r="98" spans="1:2" hidden="1" x14ac:dyDescent="0.25">
      <c r="A98">
        <v>5</v>
      </c>
      <c r="B98" t="s">
        <v>107</v>
      </c>
    </row>
    <row r="99" spans="1:2" hidden="1" x14ac:dyDescent="0.25">
      <c r="A99">
        <v>3</v>
      </c>
      <c r="B99" t="s">
        <v>126</v>
      </c>
    </row>
    <row r="100" spans="1:2" hidden="1" x14ac:dyDescent="0.25">
      <c r="A100">
        <v>1</v>
      </c>
      <c r="B100" t="s">
        <v>216</v>
      </c>
    </row>
    <row r="101" spans="1:2" hidden="1" x14ac:dyDescent="0.25">
      <c r="A101">
        <v>2</v>
      </c>
      <c r="B101" t="s">
        <v>96</v>
      </c>
    </row>
    <row r="102" spans="1:2" hidden="1" x14ac:dyDescent="0.25">
      <c r="A102">
        <v>1</v>
      </c>
      <c r="B102" t="s">
        <v>101</v>
      </c>
    </row>
    <row r="103" spans="1:2" hidden="1" x14ac:dyDescent="0.25">
      <c r="A103">
        <v>1</v>
      </c>
      <c r="B103" t="s">
        <v>104</v>
      </c>
    </row>
    <row r="104" spans="1:2" hidden="1" x14ac:dyDescent="0.25">
      <c r="A104">
        <v>8</v>
      </c>
      <c r="B104" t="s">
        <v>105</v>
      </c>
    </row>
    <row r="105" spans="1:2" hidden="1" x14ac:dyDescent="0.25">
      <c r="A105">
        <v>15</v>
      </c>
      <c r="B105" t="s">
        <v>130</v>
      </c>
    </row>
    <row r="106" spans="1:2" hidden="1" x14ac:dyDescent="0.25">
      <c r="A106">
        <v>15</v>
      </c>
      <c r="B106" t="s">
        <v>131</v>
      </c>
    </row>
    <row r="107" spans="1:2" hidden="1" x14ac:dyDescent="0.25">
      <c r="A107">
        <v>15</v>
      </c>
      <c r="B107" t="s">
        <v>87</v>
      </c>
    </row>
    <row r="108" spans="1:2" hidden="1" x14ac:dyDescent="0.25">
      <c r="A108">
        <v>30</v>
      </c>
      <c r="B108" t="s">
        <v>119</v>
      </c>
    </row>
    <row r="109" spans="1:2" hidden="1" x14ac:dyDescent="0.25">
      <c r="A109">
        <v>15</v>
      </c>
      <c r="B109" t="s">
        <v>88</v>
      </c>
    </row>
    <row r="110" spans="1:2" hidden="1" x14ac:dyDescent="0.25">
      <c r="A110">
        <v>15</v>
      </c>
      <c r="B110" t="s">
        <v>89</v>
      </c>
    </row>
    <row r="111" spans="1:2" hidden="1" x14ac:dyDescent="0.25">
      <c r="A111">
        <v>15</v>
      </c>
      <c r="B111" t="s">
        <v>132</v>
      </c>
    </row>
    <row r="112" spans="1:2" hidden="1" x14ac:dyDescent="0.25">
      <c r="A112">
        <v>3</v>
      </c>
      <c r="B112" t="s">
        <v>90</v>
      </c>
    </row>
    <row r="113" spans="1:2" hidden="1" x14ac:dyDescent="0.25">
      <c r="A113">
        <v>3.34</v>
      </c>
      <c r="B113" t="s">
        <v>91</v>
      </c>
    </row>
    <row r="114" spans="1:2" hidden="1" x14ac:dyDescent="0.25">
      <c r="A114">
        <v>270</v>
      </c>
      <c r="B114" t="s">
        <v>93</v>
      </c>
    </row>
    <row r="115" spans="1:2" hidden="1" x14ac:dyDescent="0.25">
      <c r="A115">
        <v>75</v>
      </c>
      <c r="B115" t="s">
        <v>95</v>
      </c>
    </row>
    <row r="116" spans="1:2" hidden="1" x14ac:dyDescent="0.25">
      <c r="A116">
        <v>1</v>
      </c>
      <c r="B116" t="s">
        <v>133</v>
      </c>
    </row>
    <row r="117" spans="1:2" hidden="1" x14ac:dyDescent="0.25">
      <c r="A117">
        <v>1</v>
      </c>
      <c r="B117" t="s">
        <v>246</v>
      </c>
    </row>
    <row r="118" spans="1:2" hidden="1" x14ac:dyDescent="0.25">
      <c r="A118">
        <v>1</v>
      </c>
      <c r="B118" t="s">
        <v>223</v>
      </c>
    </row>
    <row r="119" spans="1:2" hidden="1" x14ac:dyDescent="0.25">
      <c r="A119">
        <v>1</v>
      </c>
      <c r="B119" t="s">
        <v>247</v>
      </c>
    </row>
    <row r="120" spans="1:2" hidden="1" x14ac:dyDescent="0.25">
      <c r="A120">
        <v>6</v>
      </c>
      <c r="B120" t="s">
        <v>96</v>
      </c>
    </row>
    <row r="121" spans="1:2" hidden="1" x14ac:dyDescent="0.25">
      <c r="A121">
        <v>4.43</v>
      </c>
      <c r="B121" t="s">
        <v>120</v>
      </c>
    </row>
    <row r="122" spans="1:2" hidden="1" x14ac:dyDescent="0.25">
      <c r="A122">
        <v>3</v>
      </c>
      <c r="B122" t="s">
        <v>98</v>
      </c>
    </row>
    <row r="123" spans="1:2" hidden="1" x14ac:dyDescent="0.25">
      <c r="A123">
        <v>2</v>
      </c>
      <c r="B123" t="s">
        <v>135</v>
      </c>
    </row>
    <row r="124" spans="1:2" hidden="1" x14ac:dyDescent="0.25">
      <c r="A124">
        <v>2</v>
      </c>
      <c r="B124" t="s">
        <v>137</v>
      </c>
    </row>
    <row r="125" spans="1:2" hidden="1" x14ac:dyDescent="0.25">
      <c r="A125">
        <v>2</v>
      </c>
      <c r="B125" t="s">
        <v>144</v>
      </c>
    </row>
    <row r="126" spans="1:2" hidden="1" x14ac:dyDescent="0.25">
      <c r="A126">
        <v>5.3</v>
      </c>
      <c r="B126" t="s">
        <v>99</v>
      </c>
    </row>
    <row r="127" spans="1:2" hidden="1" x14ac:dyDescent="0.25">
      <c r="A127">
        <v>1</v>
      </c>
      <c r="B127" t="s">
        <v>150</v>
      </c>
    </row>
    <row r="128" spans="1:2" hidden="1" x14ac:dyDescent="0.25">
      <c r="A128">
        <v>4</v>
      </c>
      <c r="B128" t="s">
        <v>101</v>
      </c>
    </row>
    <row r="129" spans="1:2" hidden="1" x14ac:dyDescent="0.25">
      <c r="A129">
        <v>2</v>
      </c>
      <c r="B129" t="s">
        <v>104</v>
      </c>
    </row>
    <row r="130" spans="1:2" hidden="1" x14ac:dyDescent="0.25">
      <c r="A130">
        <v>19</v>
      </c>
      <c r="B130" t="s">
        <v>105</v>
      </c>
    </row>
    <row r="131" spans="1:2" hidden="1" x14ac:dyDescent="0.25">
      <c r="A131">
        <v>5.84</v>
      </c>
      <c r="B131" t="s">
        <v>125</v>
      </c>
    </row>
    <row r="132" spans="1:2" hidden="1" x14ac:dyDescent="0.25">
      <c r="A132">
        <v>5</v>
      </c>
      <c r="B132" t="s">
        <v>107</v>
      </c>
    </row>
    <row r="133" spans="1:2" hidden="1" x14ac:dyDescent="0.25">
      <c r="A133">
        <v>24</v>
      </c>
      <c r="B133" t="s">
        <v>142</v>
      </c>
    </row>
    <row r="134" spans="1:2" hidden="1" x14ac:dyDescent="0.25">
      <c r="A134">
        <v>1</v>
      </c>
      <c r="B134" t="s">
        <v>216</v>
      </c>
    </row>
    <row r="135" spans="1:2" hidden="1" x14ac:dyDescent="0.25">
      <c r="A135">
        <v>90</v>
      </c>
      <c r="B135" t="s">
        <v>109</v>
      </c>
    </row>
    <row r="136" spans="1:2" hidden="1" x14ac:dyDescent="0.25">
      <c r="A136">
        <v>70</v>
      </c>
      <c r="B136" t="s">
        <v>111</v>
      </c>
    </row>
    <row r="137" spans="1:2" x14ac:dyDescent="0.25">
      <c r="A137">
        <v>90</v>
      </c>
      <c r="B137" t="s">
        <v>113</v>
      </c>
    </row>
    <row r="138" spans="1:2" hidden="1" x14ac:dyDescent="0.25">
      <c r="A138">
        <v>8</v>
      </c>
      <c r="B138" t="s">
        <v>143</v>
      </c>
    </row>
    <row r="139" spans="1:2" hidden="1" x14ac:dyDescent="0.25">
      <c r="A139">
        <v>2</v>
      </c>
      <c r="B139" t="s">
        <v>127</v>
      </c>
    </row>
    <row r="140" spans="1:2" hidden="1" x14ac:dyDescent="0.25">
      <c r="A140">
        <v>6</v>
      </c>
      <c r="B140" t="s">
        <v>117</v>
      </c>
    </row>
    <row r="141" spans="1:2" hidden="1" x14ac:dyDescent="0.25">
      <c r="A141">
        <v>1</v>
      </c>
      <c r="B141" t="s">
        <v>118</v>
      </c>
    </row>
    <row r="142" spans="1:2" hidden="1" x14ac:dyDescent="0.25">
      <c r="A142">
        <v>2</v>
      </c>
      <c r="B142" t="s">
        <v>128</v>
      </c>
    </row>
    <row r="143" spans="1:2" hidden="1" x14ac:dyDescent="0.25">
      <c r="A143">
        <v>2</v>
      </c>
      <c r="B143" t="s">
        <v>129</v>
      </c>
    </row>
    <row r="144" spans="1:2" hidden="1" x14ac:dyDescent="0.25">
      <c r="A144">
        <v>2</v>
      </c>
      <c r="B144" t="s">
        <v>90</v>
      </c>
    </row>
    <row r="145" spans="1:2" hidden="1" x14ac:dyDescent="0.25">
      <c r="A145">
        <v>3.47</v>
      </c>
      <c r="B145" t="s">
        <v>91</v>
      </c>
    </row>
    <row r="146" spans="1:2" hidden="1" x14ac:dyDescent="0.25">
      <c r="A146">
        <v>3</v>
      </c>
      <c r="B146" t="s">
        <v>98</v>
      </c>
    </row>
    <row r="147" spans="1:2" hidden="1" x14ac:dyDescent="0.25">
      <c r="A147">
        <v>1.5</v>
      </c>
      <c r="B147" t="s">
        <v>99</v>
      </c>
    </row>
    <row r="148" spans="1:2" hidden="1" x14ac:dyDescent="0.25">
      <c r="A148">
        <v>2</v>
      </c>
      <c r="B148" t="s">
        <v>226</v>
      </c>
    </row>
    <row r="149" spans="1:2" hidden="1" x14ac:dyDescent="0.25">
      <c r="A149">
        <v>25</v>
      </c>
      <c r="B149" t="s">
        <v>123</v>
      </c>
    </row>
    <row r="150" spans="1:2" hidden="1" x14ac:dyDescent="0.25">
      <c r="A150">
        <v>40</v>
      </c>
      <c r="B150" t="s">
        <v>146</v>
      </c>
    </row>
    <row r="151" spans="1:2" hidden="1" x14ac:dyDescent="0.25">
      <c r="A151">
        <v>1.2</v>
      </c>
      <c r="B151" t="s">
        <v>124</v>
      </c>
    </row>
    <row r="152" spans="1:2" hidden="1" x14ac:dyDescent="0.25">
      <c r="A152">
        <v>1</v>
      </c>
      <c r="B152" t="s">
        <v>140</v>
      </c>
    </row>
    <row r="153" spans="1:2" hidden="1" x14ac:dyDescent="0.25">
      <c r="A153">
        <v>2</v>
      </c>
      <c r="B153" t="s">
        <v>106</v>
      </c>
    </row>
    <row r="154" spans="1:2" hidden="1" x14ac:dyDescent="0.25">
      <c r="A154">
        <v>40</v>
      </c>
      <c r="B154" t="s">
        <v>115</v>
      </c>
    </row>
    <row r="155" spans="1:2" hidden="1" x14ac:dyDescent="0.25">
      <c r="A155">
        <v>3</v>
      </c>
      <c r="B155" t="s">
        <v>117</v>
      </c>
    </row>
    <row r="156" spans="1:2" hidden="1" x14ac:dyDescent="0.25">
      <c r="A156">
        <v>1</v>
      </c>
      <c r="B156" t="s">
        <v>148</v>
      </c>
    </row>
    <row r="157" spans="1:2" hidden="1" x14ac:dyDescent="0.25">
      <c r="A157">
        <v>2</v>
      </c>
      <c r="B157" t="s">
        <v>128</v>
      </c>
    </row>
    <row r="158" spans="1:2" hidden="1" x14ac:dyDescent="0.25">
      <c r="A158">
        <v>15</v>
      </c>
      <c r="B158" t="s">
        <v>130</v>
      </c>
    </row>
    <row r="159" spans="1:2" hidden="1" x14ac:dyDescent="0.25">
      <c r="A159">
        <v>15</v>
      </c>
      <c r="B159" t="s">
        <v>131</v>
      </c>
    </row>
    <row r="160" spans="1:2" hidden="1" x14ac:dyDescent="0.25">
      <c r="A160">
        <v>15</v>
      </c>
      <c r="B160" t="s">
        <v>87</v>
      </c>
    </row>
    <row r="161" spans="1:2" hidden="1" x14ac:dyDescent="0.25">
      <c r="A161">
        <v>30</v>
      </c>
      <c r="B161" t="s">
        <v>119</v>
      </c>
    </row>
    <row r="162" spans="1:2" hidden="1" x14ac:dyDescent="0.25">
      <c r="A162">
        <v>15</v>
      </c>
      <c r="B162" t="s">
        <v>88</v>
      </c>
    </row>
    <row r="163" spans="1:2" hidden="1" x14ac:dyDescent="0.25">
      <c r="A163">
        <v>15</v>
      </c>
      <c r="B163" t="s">
        <v>89</v>
      </c>
    </row>
    <row r="164" spans="1:2" hidden="1" x14ac:dyDescent="0.25">
      <c r="A164">
        <v>15</v>
      </c>
      <c r="B164" t="s">
        <v>132</v>
      </c>
    </row>
    <row r="165" spans="1:2" hidden="1" x14ac:dyDescent="0.25">
      <c r="A165">
        <v>6</v>
      </c>
      <c r="B165" t="s">
        <v>90</v>
      </c>
    </row>
    <row r="166" spans="1:2" hidden="1" x14ac:dyDescent="0.25">
      <c r="A166">
        <v>1.85</v>
      </c>
      <c r="B166" t="s">
        <v>91</v>
      </c>
    </row>
    <row r="167" spans="1:2" hidden="1" x14ac:dyDescent="0.25">
      <c r="A167">
        <v>280</v>
      </c>
      <c r="B167" t="s">
        <v>93</v>
      </c>
    </row>
    <row r="168" spans="1:2" hidden="1" x14ac:dyDescent="0.25">
      <c r="A168">
        <v>120</v>
      </c>
      <c r="B168" t="s">
        <v>95</v>
      </c>
    </row>
    <row r="169" spans="1:2" hidden="1" x14ac:dyDescent="0.25">
      <c r="A169">
        <v>1</v>
      </c>
      <c r="B169" t="s">
        <v>133</v>
      </c>
    </row>
    <row r="170" spans="1:2" hidden="1" x14ac:dyDescent="0.25">
      <c r="A170">
        <v>1</v>
      </c>
      <c r="B170" t="s">
        <v>246</v>
      </c>
    </row>
    <row r="171" spans="1:2" hidden="1" x14ac:dyDescent="0.25">
      <c r="A171">
        <v>1</v>
      </c>
      <c r="B171" t="s">
        <v>247</v>
      </c>
    </row>
    <row r="172" spans="1:2" hidden="1" x14ac:dyDescent="0.25">
      <c r="A172">
        <v>7</v>
      </c>
      <c r="B172" t="s">
        <v>96</v>
      </c>
    </row>
    <row r="173" spans="1:2" hidden="1" x14ac:dyDescent="0.25">
      <c r="A173">
        <v>3.91</v>
      </c>
      <c r="B173" t="s">
        <v>120</v>
      </c>
    </row>
    <row r="174" spans="1:2" hidden="1" x14ac:dyDescent="0.25">
      <c r="A174">
        <v>1</v>
      </c>
      <c r="B174" t="s">
        <v>221</v>
      </c>
    </row>
    <row r="175" spans="1:2" hidden="1" x14ac:dyDescent="0.25">
      <c r="A175">
        <v>6</v>
      </c>
      <c r="B175" t="s">
        <v>98</v>
      </c>
    </row>
    <row r="176" spans="1:2" hidden="1" x14ac:dyDescent="0.25">
      <c r="A176">
        <v>100</v>
      </c>
      <c r="B176" t="s">
        <v>134</v>
      </c>
    </row>
    <row r="177" spans="1:2" hidden="1" x14ac:dyDescent="0.25">
      <c r="A177">
        <v>1</v>
      </c>
      <c r="B177" t="s">
        <v>149</v>
      </c>
    </row>
    <row r="178" spans="1:2" hidden="1" x14ac:dyDescent="0.25">
      <c r="A178">
        <v>4</v>
      </c>
      <c r="B178" t="s">
        <v>136</v>
      </c>
    </row>
    <row r="179" spans="1:2" hidden="1" x14ac:dyDescent="0.25">
      <c r="A179">
        <v>5</v>
      </c>
      <c r="B179" t="s">
        <v>214</v>
      </c>
    </row>
    <row r="180" spans="1:2" hidden="1" x14ac:dyDescent="0.25">
      <c r="A180">
        <v>5.49</v>
      </c>
      <c r="B180" t="s">
        <v>99</v>
      </c>
    </row>
    <row r="181" spans="1:2" hidden="1" x14ac:dyDescent="0.25">
      <c r="A181">
        <v>5</v>
      </c>
      <c r="B181" t="s">
        <v>100</v>
      </c>
    </row>
    <row r="182" spans="1:2" hidden="1" x14ac:dyDescent="0.25">
      <c r="A182">
        <v>12</v>
      </c>
      <c r="B182" t="s">
        <v>211</v>
      </c>
    </row>
    <row r="183" spans="1:2" hidden="1" x14ac:dyDescent="0.25">
      <c r="A183">
        <v>10</v>
      </c>
      <c r="B183" t="s">
        <v>138</v>
      </c>
    </row>
    <row r="184" spans="1:2" hidden="1" x14ac:dyDescent="0.25">
      <c r="A184">
        <v>1</v>
      </c>
      <c r="B184" t="s">
        <v>150</v>
      </c>
    </row>
    <row r="185" spans="1:2" hidden="1" x14ac:dyDescent="0.25">
      <c r="A185">
        <v>4</v>
      </c>
      <c r="B185" t="s">
        <v>101</v>
      </c>
    </row>
    <row r="186" spans="1:2" hidden="1" x14ac:dyDescent="0.25">
      <c r="A186">
        <v>25</v>
      </c>
      <c r="B186" t="s">
        <v>123</v>
      </c>
    </row>
    <row r="187" spans="1:2" hidden="1" x14ac:dyDescent="0.25">
      <c r="A187">
        <v>8</v>
      </c>
      <c r="B187" t="s">
        <v>102</v>
      </c>
    </row>
    <row r="188" spans="1:2" hidden="1" x14ac:dyDescent="0.25">
      <c r="A188">
        <v>1.5</v>
      </c>
      <c r="B188" t="s">
        <v>104</v>
      </c>
    </row>
    <row r="189" spans="1:2" hidden="1" x14ac:dyDescent="0.25">
      <c r="A189">
        <v>0.4</v>
      </c>
      <c r="B189" t="s">
        <v>124</v>
      </c>
    </row>
    <row r="190" spans="1:2" hidden="1" x14ac:dyDescent="0.25">
      <c r="A190">
        <v>1</v>
      </c>
      <c r="B190" t="s">
        <v>139</v>
      </c>
    </row>
    <row r="191" spans="1:2" hidden="1" x14ac:dyDescent="0.25">
      <c r="A191">
        <v>30</v>
      </c>
      <c r="B191" t="s">
        <v>105</v>
      </c>
    </row>
    <row r="192" spans="1:2" hidden="1" x14ac:dyDescent="0.25">
      <c r="A192">
        <v>5.46</v>
      </c>
      <c r="B192" t="s">
        <v>125</v>
      </c>
    </row>
    <row r="193" spans="1:2" hidden="1" x14ac:dyDescent="0.25">
      <c r="A193">
        <v>1</v>
      </c>
      <c r="B193" t="s">
        <v>140</v>
      </c>
    </row>
    <row r="194" spans="1:2" hidden="1" x14ac:dyDescent="0.25">
      <c r="A194">
        <v>5</v>
      </c>
      <c r="B194" t="s">
        <v>107</v>
      </c>
    </row>
    <row r="195" spans="1:2" hidden="1" x14ac:dyDescent="0.25">
      <c r="A195">
        <v>5</v>
      </c>
      <c r="B195" t="s">
        <v>217</v>
      </c>
    </row>
    <row r="196" spans="1:2" hidden="1" x14ac:dyDescent="0.25">
      <c r="A196">
        <v>110</v>
      </c>
      <c r="B196" t="s">
        <v>109</v>
      </c>
    </row>
    <row r="197" spans="1:2" hidden="1" x14ac:dyDescent="0.25">
      <c r="A197">
        <v>70</v>
      </c>
      <c r="B197" t="s">
        <v>111</v>
      </c>
    </row>
    <row r="198" spans="1:2" x14ac:dyDescent="0.25">
      <c r="A198">
        <v>110</v>
      </c>
      <c r="B198" t="s">
        <v>113</v>
      </c>
    </row>
    <row r="199" spans="1:2" hidden="1" x14ac:dyDescent="0.25">
      <c r="A199">
        <v>20</v>
      </c>
      <c r="B199" t="s">
        <v>115</v>
      </c>
    </row>
    <row r="200" spans="1:2" hidden="1" x14ac:dyDescent="0.25">
      <c r="A200">
        <v>20</v>
      </c>
      <c r="B200" t="s">
        <v>116</v>
      </c>
    </row>
    <row r="201" spans="1:2" hidden="1" x14ac:dyDescent="0.25">
      <c r="A201">
        <v>1</v>
      </c>
      <c r="B201" t="s">
        <v>147</v>
      </c>
    </row>
    <row r="202" spans="1:2" hidden="1" x14ac:dyDescent="0.25">
      <c r="A202">
        <v>1</v>
      </c>
      <c r="B202" t="s">
        <v>219</v>
      </c>
    </row>
    <row r="203" spans="1:2" hidden="1" x14ac:dyDescent="0.25">
      <c r="A203">
        <v>3</v>
      </c>
      <c r="B203" t="s">
        <v>118</v>
      </c>
    </row>
    <row r="204" spans="1:2" hidden="1" x14ac:dyDescent="0.25">
      <c r="A204">
        <v>3</v>
      </c>
      <c r="B204" t="s">
        <v>128</v>
      </c>
    </row>
    <row r="205" spans="1:2" hidden="1" x14ac:dyDescent="0.25">
      <c r="A205">
        <v>25</v>
      </c>
      <c r="B205" t="s">
        <v>119</v>
      </c>
    </row>
    <row r="206" spans="1:2" hidden="1" x14ac:dyDescent="0.25">
      <c r="A206">
        <v>5</v>
      </c>
      <c r="B206" t="s">
        <v>90</v>
      </c>
    </row>
    <row r="207" spans="1:2" hidden="1" x14ac:dyDescent="0.25">
      <c r="A207">
        <v>3.5</v>
      </c>
      <c r="B207" t="s">
        <v>91</v>
      </c>
    </row>
    <row r="208" spans="1:2" hidden="1" x14ac:dyDescent="0.25">
      <c r="A208">
        <v>8.6999999999999993</v>
      </c>
      <c r="B208" t="s">
        <v>120</v>
      </c>
    </row>
    <row r="209" spans="1:2" hidden="1" x14ac:dyDescent="0.25">
      <c r="A209">
        <v>3</v>
      </c>
      <c r="B209" t="s">
        <v>98</v>
      </c>
    </row>
    <row r="210" spans="1:2" hidden="1" x14ac:dyDescent="0.25">
      <c r="A210">
        <v>3</v>
      </c>
      <c r="B210" t="s">
        <v>98</v>
      </c>
    </row>
    <row r="211" spans="1:2" hidden="1" x14ac:dyDescent="0.25">
      <c r="A211">
        <v>1</v>
      </c>
      <c r="B211" t="s">
        <v>135</v>
      </c>
    </row>
    <row r="212" spans="1:2" hidden="1" x14ac:dyDescent="0.25">
      <c r="A212">
        <v>4.5</v>
      </c>
      <c r="B212" t="s">
        <v>99</v>
      </c>
    </row>
    <row r="213" spans="1:2" hidden="1" x14ac:dyDescent="0.25">
      <c r="A213">
        <v>12</v>
      </c>
      <c r="B213" t="s">
        <v>211</v>
      </c>
    </row>
    <row r="214" spans="1:2" hidden="1" x14ac:dyDescent="0.25">
      <c r="A214">
        <v>4</v>
      </c>
      <c r="B214" t="s">
        <v>138</v>
      </c>
    </row>
    <row r="215" spans="1:2" hidden="1" x14ac:dyDescent="0.25">
      <c r="A215">
        <v>25</v>
      </c>
      <c r="B215" t="s">
        <v>123</v>
      </c>
    </row>
    <row r="216" spans="1:2" hidden="1" x14ac:dyDescent="0.25">
      <c r="A216">
        <v>6</v>
      </c>
      <c r="B216" t="s">
        <v>102</v>
      </c>
    </row>
    <row r="217" spans="1:2" hidden="1" x14ac:dyDescent="0.25">
      <c r="A217">
        <v>1</v>
      </c>
      <c r="B217" t="s">
        <v>103</v>
      </c>
    </row>
    <row r="218" spans="1:2" hidden="1" x14ac:dyDescent="0.25">
      <c r="A218">
        <v>1.6</v>
      </c>
      <c r="B218" t="s">
        <v>124</v>
      </c>
    </row>
    <row r="219" spans="1:2" hidden="1" x14ac:dyDescent="0.25">
      <c r="A219">
        <v>6</v>
      </c>
      <c r="B219" t="s">
        <v>125</v>
      </c>
    </row>
    <row r="220" spans="1:2" hidden="1" x14ac:dyDescent="0.25">
      <c r="A220">
        <v>5</v>
      </c>
      <c r="B220" t="s">
        <v>107</v>
      </c>
    </row>
    <row r="221" spans="1:2" hidden="1" x14ac:dyDescent="0.25">
      <c r="A221">
        <v>4</v>
      </c>
      <c r="B221" t="s">
        <v>141</v>
      </c>
    </row>
    <row r="222" spans="1:2" hidden="1" x14ac:dyDescent="0.25">
      <c r="A222">
        <v>8</v>
      </c>
      <c r="B222" t="s">
        <v>217</v>
      </c>
    </row>
    <row r="223" spans="1:2" hidden="1" x14ac:dyDescent="0.25">
      <c r="A223">
        <v>8</v>
      </c>
      <c r="B223" t="s">
        <v>225</v>
      </c>
    </row>
    <row r="224" spans="1:2" hidden="1" x14ac:dyDescent="0.25">
      <c r="A224">
        <v>40</v>
      </c>
      <c r="B224" t="s">
        <v>115</v>
      </c>
    </row>
    <row r="225" spans="1:2" hidden="1" x14ac:dyDescent="0.25">
      <c r="A225">
        <v>8</v>
      </c>
      <c r="B225" t="s">
        <v>117</v>
      </c>
    </row>
    <row r="226" spans="1:2" hidden="1" x14ac:dyDescent="0.25">
      <c r="A226">
        <v>3</v>
      </c>
      <c r="B226" t="s">
        <v>147</v>
      </c>
    </row>
    <row r="227" spans="1:2" hidden="1" x14ac:dyDescent="0.25">
      <c r="A227">
        <v>1</v>
      </c>
      <c r="B227" t="s">
        <v>148</v>
      </c>
    </row>
    <row r="228" spans="1:2" hidden="1" x14ac:dyDescent="0.25">
      <c r="A228">
        <v>1</v>
      </c>
      <c r="B228" t="s">
        <v>219</v>
      </c>
    </row>
    <row r="229" spans="1:2" hidden="1" x14ac:dyDescent="0.25">
      <c r="A229">
        <v>10</v>
      </c>
      <c r="B229" t="s">
        <v>130</v>
      </c>
    </row>
    <row r="230" spans="1:2" hidden="1" x14ac:dyDescent="0.25">
      <c r="A230">
        <v>10</v>
      </c>
      <c r="B230" t="s">
        <v>131</v>
      </c>
    </row>
    <row r="231" spans="1:2" hidden="1" x14ac:dyDescent="0.25">
      <c r="A231">
        <v>25</v>
      </c>
      <c r="B231" t="s">
        <v>119</v>
      </c>
    </row>
    <row r="232" spans="1:2" hidden="1" x14ac:dyDescent="0.25">
      <c r="A232">
        <v>20</v>
      </c>
      <c r="B232" t="s">
        <v>88</v>
      </c>
    </row>
    <row r="233" spans="1:2" hidden="1" x14ac:dyDescent="0.25">
      <c r="A233">
        <v>15</v>
      </c>
      <c r="B233" t="s">
        <v>89</v>
      </c>
    </row>
    <row r="234" spans="1:2" hidden="1" x14ac:dyDescent="0.25">
      <c r="A234">
        <v>15</v>
      </c>
      <c r="B234" t="s">
        <v>132</v>
      </c>
    </row>
    <row r="235" spans="1:2" hidden="1" x14ac:dyDescent="0.25">
      <c r="A235">
        <v>5</v>
      </c>
      <c r="B235" t="s">
        <v>90</v>
      </c>
    </row>
    <row r="236" spans="1:2" hidden="1" x14ac:dyDescent="0.25">
      <c r="A236">
        <v>1</v>
      </c>
      <c r="B236" t="s">
        <v>220</v>
      </c>
    </row>
    <row r="237" spans="1:2" hidden="1" x14ac:dyDescent="0.25">
      <c r="A237">
        <v>80</v>
      </c>
      <c r="B237" t="s">
        <v>93</v>
      </c>
    </row>
    <row r="238" spans="1:2" hidden="1" x14ac:dyDescent="0.25">
      <c r="A238">
        <v>25</v>
      </c>
      <c r="B238" t="s">
        <v>95</v>
      </c>
    </row>
    <row r="239" spans="1:2" hidden="1" x14ac:dyDescent="0.25">
      <c r="A239">
        <v>1</v>
      </c>
      <c r="B239" t="s">
        <v>133</v>
      </c>
    </row>
    <row r="240" spans="1:2" hidden="1" x14ac:dyDescent="0.25">
      <c r="A240">
        <v>1</v>
      </c>
      <c r="B240" t="s">
        <v>246</v>
      </c>
    </row>
    <row r="241" spans="1:2" hidden="1" x14ac:dyDescent="0.25">
      <c r="A241">
        <v>2</v>
      </c>
      <c r="B241" t="s">
        <v>96</v>
      </c>
    </row>
    <row r="242" spans="1:2" hidden="1" x14ac:dyDescent="0.25">
      <c r="A242">
        <v>1</v>
      </c>
      <c r="B242" t="s">
        <v>121</v>
      </c>
    </row>
    <row r="243" spans="1:2" hidden="1" x14ac:dyDescent="0.25">
      <c r="A243">
        <v>100</v>
      </c>
      <c r="B243" t="s">
        <v>134</v>
      </c>
    </row>
    <row r="244" spans="1:2" hidden="1" x14ac:dyDescent="0.25">
      <c r="A244">
        <v>2</v>
      </c>
      <c r="B244" t="s">
        <v>136</v>
      </c>
    </row>
    <row r="245" spans="1:2" hidden="1" x14ac:dyDescent="0.25">
      <c r="A245">
        <v>100</v>
      </c>
      <c r="B245" t="s">
        <v>251</v>
      </c>
    </row>
    <row r="246" spans="1:2" hidden="1" x14ac:dyDescent="0.25">
      <c r="A246">
        <v>1</v>
      </c>
      <c r="B246" t="s">
        <v>137</v>
      </c>
    </row>
    <row r="247" spans="1:2" hidden="1" x14ac:dyDescent="0.25">
      <c r="A247">
        <v>5</v>
      </c>
      <c r="B247" t="s">
        <v>100</v>
      </c>
    </row>
    <row r="248" spans="1:2" hidden="1" x14ac:dyDescent="0.25">
      <c r="A248">
        <v>6</v>
      </c>
      <c r="B248" t="s">
        <v>211</v>
      </c>
    </row>
    <row r="249" spans="1:2" hidden="1" x14ac:dyDescent="0.25">
      <c r="A249">
        <v>1</v>
      </c>
      <c r="B249" t="s">
        <v>101</v>
      </c>
    </row>
    <row r="250" spans="1:2" hidden="1" x14ac:dyDescent="0.25">
      <c r="A250">
        <v>30</v>
      </c>
      <c r="B250" t="s">
        <v>123</v>
      </c>
    </row>
    <row r="251" spans="1:2" hidden="1" x14ac:dyDescent="0.25">
      <c r="A251">
        <v>1</v>
      </c>
      <c r="B251" t="s">
        <v>252</v>
      </c>
    </row>
    <row r="252" spans="1:2" hidden="1" x14ac:dyDescent="0.25">
      <c r="A252">
        <v>20</v>
      </c>
      <c r="B252" t="s">
        <v>146</v>
      </c>
    </row>
    <row r="253" spans="1:2" hidden="1" x14ac:dyDescent="0.25">
      <c r="A253">
        <v>1</v>
      </c>
      <c r="B253" t="s">
        <v>104</v>
      </c>
    </row>
    <row r="254" spans="1:2" hidden="1" x14ac:dyDescent="0.25">
      <c r="A254">
        <v>0.4</v>
      </c>
      <c r="B254" t="s">
        <v>124</v>
      </c>
    </row>
    <row r="255" spans="1:2" hidden="1" x14ac:dyDescent="0.25">
      <c r="A255">
        <v>3</v>
      </c>
      <c r="B255" t="s">
        <v>139</v>
      </c>
    </row>
    <row r="256" spans="1:2" hidden="1" x14ac:dyDescent="0.25">
      <c r="A256">
        <v>8</v>
      </c>
      <c r="B256" t="s">
        <v>105</v>
      </c>
    </row>
    <row r="257" spans="1:2" hidden="1" x14ac:dyDescent="0.25">
      <c r="A257">
        <v>0.5</v>
      </c>
      <c r="B257" t="s">
        <v>140</v>
      </c>
    </row>
    <row r="258" spans="1:2" hidden="1" x14ac:dyDescent="0.25">
      <c r="A258">
        <v>2</v>
      </c>
      <c r="B258" t="s">
        <v>106</v>
      </c>
    </row>
    <row r="259" spans="1:2" hidden="1" x14ac:dyDescent="0.25">
      <c r="A259">
        <v>3</v>
      </c>
      <c r="B259" t="s">
        <v>107</v>
      </c>
    </row>
    <row r="260" spans="1:2" hidden="1" x14ac:dyDescent="0.25">
      <c r="A260">
        <v>2</v>
      </c>
      <c r="B260" t="s">
        <v>107</v>
      </c>
    </row>
    <row r="261" spans="1:2" hidden="1" x14ac:dyDescent="0.25">
      <c r="A261">
        <v>2</v>
      </c>
      <c r="B261" t="s">
        <v>151</v>
      </c>
    </row>
    <row r="262" spans="1:2" hidden="1" x14ac:dyDescent="0.25">
      <c r="A262">
        <v>1</v>
      </c>
      <c r="B262" t="s">
        <v>224</v>
      </c>
    </row>
    <row r="263" spans="1:2" hidden="1" x14ac:dyDescent="0.25">
      <c r="A263">
        <v>1</v>
      </c>
      <c r="B263" t="s">
        <v>253</v>
      </c>
    </row>
    <row r="264" spans="1:2" hidden="1" x14ac:dyDescent="0.25">
      <c r="A264">
        <v>3</v>
      </c>
      <c r="B264" t="s">
        <v>218</v>
      </c>
    </row>
    <row r="265" spans="1:2" hidden="1" x14ac:dyDescent="0.25">
      <c r="A265">
        <v>120</v>
      </c>
      <c r="B265" t="s">
        <v>248</v>
      </c>
    </row>
    <row r="266" spans="1:2" hidden="1" x14ac:dyDescent="0.25">
      <c r="A266">
        <v>30</v>
      </c>
      <c r="B266" t="s">
        <v>109</v>
      </c>
    </row>
    <row r="267" spans="1:2" hidden="1" x14ac:dyDescent="0.25">
      <c r="A267">
        <v>15</v>
      </c>
      <c r="B267" t="s">
        <v>111</v>
      </c>
    </row>
    <row r="268" spans="1:2" x14ac:dyDescent="0.25">
      <c r="A268">
        <v>30</v>
      </c>
      <c r="B268" t="s">
        <v>113</v>
      </c>
    </row>
    <row r="269" spans="1:2" hidden="1" x14ac:dyDescent="0.25">
      <c r="A269">
        <v>5</v>
      </c>
      <c r="B269" t="s">
        <v>143</v>
      </c>
    </row>
    <row r="270" spans="1:2" hidden="1" x14ac:dyDescent="0.25">
      <c r="A270">
        <v>20</v>
      </c>
      <c r="B270" t="s">
        <v>114</v>
      </c>
    </row>
    <row r="271" spans="1:2" hidden="1" x14ac:dyDescent="0.25">
      <c r="A271">
        <v>10</v>
      </c>
      <c r="B271" t="s">
        <v>115</v>
      </c>
    </row>
    <row r="272" spans="1:2" hidden="1" x14ac:dyDescent="0.25">
      <c r="A272">
        <v>1</v>
      </c>
      <c r="B272" t="s">
        <v>147</v>
      </c>
    </row>
    <row r="273" spans="1:2" hidden="1" x14ac:dyDescent="0.25">
      <c r="A273">
        <v>1</v>
      </c>
      <c r="B273" t="s">
        <v>148</v>
      </c>
    </row>
    <row r="274" spans="1:2" hidden="1" x14ac:dyDescent="0.25">
      <c r="A274">
        <v>5</v>
      </c>
      <c r="B274" t="s">
        <v>118</v>
      </c>
    </row>
    <row r="275" spans="1:2" hidden="1" x14ac:dyDescent="0.25">
      <c r="A275">
        <v>3</v>
      </c>
      <c r="B275" t="s">
        <v>128</v>
      </c>
    </row>
    <row r="276" spans="1:2" hidden="1" x14ac:dyDescent="0.25">
      <c r="A276">
        <v>2</v>
      </c>
      <c r="B276" t="s">
        <v>129</v>
      </c>
    </row>
    <row r="277" spans="1:2" hidden="1" x14ac:dyDescent="0.25">
      <c r="A277">
        <v>3</v>
      </c>
      <c r="B277" t="s">
        <v>130</v>
      </c>
    </row>
    <row r="278" spans="1:2" hidden="1" x14ac:dyDescent="0.25">
      <c r="A278">
        <v>10</v>
      </c>
      <c r="B278" t="s">
        <v>131</v>
      </c>
    </row>
    <row r="279" spans="1:2" hidden="1" x14ac:dyDescent="0.25">
      <c r="A279">
        <v>10</v>
      </c>
      <c r="B279" t="s">
        <v>87</v>
      </c>
    </row>
    <row r="280" spans="1:2" hidden="1" x14ac:dyDescent="0.25">
      <c r="A280">
        <v>20</v>
      </c>
      <c r="B280" t="s">
        <v>119</v>
      </c>
    </row>
    <row r="281" spans="1:2" hidden="1" x14ac:dyDescent="0.25">
      <c r="A281">
        <v>8</v>
      </c>
      <c r="B281" t="s">
        <v>88</v>
      </c>
    </row>
    <row r="282" spans="1:2" hidden="1" x14ac:dyDescent="0.25">
      <c r="A282">
        <v>1</v>
      </c>
      <c r="B282" t="s">
        <v>89</v>
      </c>
    </row>
    <row r="283" spans="1:2" hidden="1" x14ac:dyDescent="0.25">
      <c r="A283">
        <v>2</v>
      </c>
      <c r="B283" t="s">
        <v>132</v>
      </c>
    </row>
    <row r="284" spans="1:2" hidden="1" x14ac:dyDescent="0.25">
      <c r="A284">
        <v>2</v>
      </c>
      <c r="B284" t="s">
        <v>90</v>
      </c>
    </row>
    <row r="285" spans="1:2" hidden="1" x14ac:dyDescent="0.25">
      <c r="A285">
        <v>80</v>
      </c>
      <c r="B285" t="s">
        <v>93</v>
      </c>
    </row>
    <row r="286" spans="1:2" hidden="1" x14ac:dyDescent="0.25">
      <c r="A286">
        <v>25</v>
      </c>
      <c r="B286" t="s">
        <v>95</v>
      </c>
    </row>
    <row r="287" spans="1:2" hidden="1" x14ac:dyDescent="0.25">
      <c r="A287">
        <v>2</v>
      </c>
      <c r="B287" t="s">
        <v>96</v>
      </c>
    </row>
    <row r="288" spans="1:2" hidden="1" x14ac:dyDescent="0.25">
      <c r="A288">
        <v>2</v>
      </c>
      <c r="B288" t="s">
        <v>98</v>
      </c>
    </row>
    <row r="289" spans="1:2" hidden="1" x14ac:dyDescent="0.25">
      <c r="A289">
        <v>1</v>
      </c>
      <c r="B289" t="s">
        <v>135</v>
      </c>
    </row>
    <row r="290" spans="1:2" hidden="1" x14ac:dyDescent="0.25">
      <c r="A290">
        <v>2</v>
      </c>
      <c r="B290" t="s">
        <v>137</v>
      </c>
    </row>
    <row r="291" spans="1:2" hidden="1" x14ac:dyDescent="0.25">
      <c r="A291">
        <v>1.06</v>
      </c>
      <c r="B291" t="s">
        <v>99</v>
      </c>
    </row>
    <row r="292" spans="1:2" hidden="1" x14ac:dyDescent="0.25">
      <c r="A292">
        <v>2</v>
      </c>
      <c r="B292" t="s">
        <v>122</v>
      </c>
    </row>
    <row r="293" spans="1:2" hidden="1" x14ac:dyDescent="0.25">
      <c r="A293">
        <v>1</v>
      </c>
      <c r="B293" t="s">
        <v>101</v>
      </c>
    </row>
    <row r="294" spans="1:2" hidden="1" x14ac:dyDescent="0.25">
      <c r="A294">
        <v>1</v>
      </c>
      <c r="B294" t="s">
        <v>104</v>
      </c>
    </row>
    <row r="295" spans="1:2" hidden="1" x14ac:dyDescent="0.25">
      <c r="A295">
        <v>8</v>
      </c>
      <c r="B295" t="s">
        <v>105</v>
      </c>
    </row>
    <row r="296" spans="1:2" hidden="1" x14ac:dyDescent="0.25">
      <c r="A296">
        <v>4</v>
      </c>
      <c r="B296" t="s">
        <v>254</v>
      </c>
    </row>
    <row r="297" spans="1:2" hidden="1" x14ac:dyDescent="0.25">
      <c r="A297">
        <v>5</v>
      </c>
      <c r="B297" t="s">
        <v>229</v>
      </c>
    </row>
    <row r="298" spans="1:2" hidden="1" x14ac:dyDescent="0.25">
      <c r="A298">
        <v>0.5</v>
      </c>
      <c r="B298" t="s">
        <v>140</v>
      </c>
    </row>
    <row r="299" spans="1:2" hidden="1" x14ac:dyDescent="0.25">
      <c r="A299">
        <v>1</v>
      </c>
      <c r="B299" t="s">
        <v>106</v>
      </c>
    </row>
    <row r="300" spans="1:2" hidden="1" x14ac:dyDescent="0.25">
      <c r="A300">
        <v>1</v>
      </c>
      <c r="B300" t="s">
        <v>151</v>
      </c>
    </row>
    <row r="301" spans="1:2" hidden="1" x14ac:dyDescent="0.25">
      <c r="A301">
        <v>30</v>
      </c>
      <c r="B301" t="s">
        <v>109</v>
      </c>
    </row>
    <row r="302" spans="1:2" hidden="1" x14ac:dyDescent="0.25">
      <c r="A302">
        <v>15</v>
      </c>
      <c r="B302" t="s">
        <v>111</v>
      </c>
    </row>
    <row r="303" spans="1:2" x14ac:dyDescent="0.25">
      <c r="A303">
        <v>30</v>
      </c>
      <c r="B303" t="s">
        <v>113</v>
      </c>
    </row>
    <row r="304" spans="1:2" hidden="1" x14ac:dyDescent="0.25">
      <c r="A304">
        <v>20</v>
      </c>
      <c r="B304" t="s">
        <v>115</v>
      </c>
    </row>
    <row r="305" spans="1:2" hidden="1" x14ac:dyDescent="0.25">
      <c r="A305">
        <v>1</v>
      </c>
      <c r="B305" t="s">
        <v>147</v>
      </c>
    </row>
    <row r="306" spans="1:2" hidden="1" x14ac:dyDescent="0.25">
      <c r="A306">
        <v>1</v>
      </c>
      <c r="B306" t="s">
        <v>222</v>
      </c>
    </row>
    <row r="307" spans="1:2" hidden="1" x14ac:dyDescent="0.25">
      <c r="A307">
        <v>10</v>
      </c>
      <c r="B307" t="s">
        <v>119</v>
      </c>
    </row>
    <row r="308" spans="1:2" hidden="1" x14ac:dyDescent="0.25">
      <c r="A308">
        <v>20</v>
      </c>
      <c r="B308" t="s">
        <v>89</v>
      </c>
    </row>
    <row r="309" spans="1:2" hidden="1" x14ac:dyDescent="0.25">
      <c r="A309">
        <v>5</v>
      </c>
      <c r="B309" t="s">
        <v>90</v>
      </c>
    </row>
    <row r="310" spans="1:2" hidden="1" x14ac:dyDescent="0.25">
      <c r="A310">
        <v>3</v>
      </c>
      <c r="B310" t="s">
        <v>121</v>
      </c>
    </row>
    <row r="311" spans="1:2" hidden="1" x14ac:dyDescent="0.25">
      <c r="A311">
        <v>1.6</v>
      </c>
      <c r="B311" t="s">
        <v>124</v>
      </c>
    </row>
    <row r="312" spans="1:2" hidden="1" x14ac:dyDescent="0.25">
      <c r="A312">
        <v>5</v>
      </c>
      <c r="B312" t="s">
        <v>107</v>
      </c>
    </row>
    <row r="313" spans="1:2" hidden="1" x14ac:dyDescent="0.25">
      <c r="A313">
        <v>20</v>
      </c>
      <c r="B313" t="s">
        <v>115</v>
      </c>
    </row>
    <row r="314" spans="1:2" hidden="1" x14ac:dyDescent="0.25">
      <c r="A314">
        <v>4</v>
      </c>
      <c r="B314" t="s">
        <v>117</v>
      </c>
    </row>
    <row r="315" spans="1:2" hidden="1" x14ac:dyDescent="0.25">
      <c r="A315">
        <v>1</v>
      </c>
      <c r="B315" t="s">
        <v>147</v>
      </c>
    </row>
    <row r="316" spans="1:2" hidden="1" x14ac:dyDescent="0.25">
      <c r="A316">
        <v>1</v>
      </c>
      <c r="B316" t="s">
        <v>148</v>
      </c>
    </row>
    <row r="317" spans="1:2" hidden="1" x14ac:dyDescent="0.25">
      <c r="A317">
        <v>15</v>
      </c>
      <c r="B317" t="s">
        <v>119</v>
      </c>
    </row>
    <row r="318" spans="1:2" hidden="1" x14ac:dyDescent="0.25">
      <c r="A318">
        <v>10</v>
      </c>
      <c r="B318" t="s">
        <v>88</v>
      </c>
    </row>
    <row r="319" spans="1:2" hidden="1" x14ac:dyDescent="0.25">
      <c r="A319">
        <v>10</v>
      </c>
      <c r="B319" t="s">
        <v>132</v>
      </c>
    </row>
    <row r="320" spans="1:2" hidden="1" x14ac:dyDescent="0.25">
      <c r="A320">
        <v>80</v>
      </c>
      <c r="B320" t="s">
        <v>93</v>
      </c>
    </row>
    <row r="321" spans="1:2" hidden="1" x14ac:dyDescent="0.25">
      <c r="A321">
        <v>25</v>
      </c>
      <c r="B321" t="s">
        <v>95</v>
      </c>
    </row>
    <row r="322" spans="1:2" hidden="1" x14ac:dyDescent="0.25">
      <c r="A322">
        <v>2</v>
      </c>
      <c r="B322" t="s">
        <v>96</v>
      </c>
    </row>
    <row r="323" spans="1:2" hidden="1" x14ac:dyDescent="0.25">
      <c r="A323">
        <v>4.25</v>
      </c>
      <c r="B323" t="s">
        <v>120</v>
      </c>
    </row>
    <row r="324" spans="1:2" hidden="1" x14ac:dyDescent="0.25">
      <c r="A324">
        <v>1</v>
      </c>
      <c r="B324" t="s">
        <v>121</v>
      </c>
    </row>
    <row r="325" spans="1:2" hidden="1" x14ac:dyDescent="0.25">
      <c r="A325">
        <v>1</v>
      </c>
      <c r="B325" t="s">
        <v>150</v>
      </c>
    </row>
    <row r="326" spans="1:2" hidden="1" x14ac:dyDescent="0.25">
      <c r="A326">
        <v>1</v>
      </c>
      <c r="B326" t="s">
        <v>101</v>
      </c>
    </row>
    <row r="327" spans="1:2" hidden="1" x14ac:dyDescent="0.25">
      <c r="A327">
        <v>25</v>
      </c>
      <c r="B327" t="s">
        <v>123</v>
      </c>
    </row>
    <row r="328" spans="1:2" hidden="1" x14ac:dyDescent="0.25">
      <c r="A328">
        <v>1</v>
      </c>
      <c r="B328" t="s">
        <v>104</v>
      </c>
    </row>
    <row r="329" spans="1:2" hidden="1" x14ac:dyDescent="0.25">
      <c r="A329">
        <v>0.8</v>
      </c>
      <c r="B329" t="s">
        <v>124</v>
      </c>
    </row>
    <row r="330" spans="1:2" hidden="1" x14ac:dyDescent="0.25">
      <c r="A330">
        <v>8</v>
      </c>
      <c r="B330" t="s">
        <v>105</v>
      </c>
    </row>
    <row r="331" spans="1:2" hidden="1" x14ac:dyDescent="0.25">
      <c r="A331">
        <v>5.45</v>
      </c>
      <c r="B331" t="s">
        <v>125</v>
      </c>
    </row>
    <row r="332" spans="1:2" hidden="1" x14ac:dyDescent="0.25">
      <c r="A332">
        <v>30</v>
      </c>
      <c r="B332" t="s">
        <v>109</v>
      </c>
    </row>
    <row r="333" spans="1:2" hidden="1" x14ac:dyDescent="0.25">
      <c r="A333">
        <v>15</v>
      </c>
      <c r="B333" t="s">
        <v>111</v>
      </c>
    </row>
    <row r="334" spans="1:2" x14ac:dyDescent="0.25">
      <c r="A334">
        <v>30</v>
      </c>
      <c r="B334" t="s">
        <v>113</v>
      </c>
    </row>
    <row r="335" spans="1:2" hidden="1" x14ac:dyDescent="0.25">
      <c r="A335">
        <v>8</v>
      </c>
      <c r="B335" t="s">
        <v>143</v>
      </c>
    </row>
    <row r="336" spans="1:2" hidden="1" x14ac:dyDescent="0.25">
      <c r="A336">
        <v>10</v>
      </c>
      <c r="B336" t="s">
        <v>115</v>
      </c>
    </row>
    <row r="337" spans="1:2" hidden="1" x14ac:dyDescent="0.25">
      <c r="A337">
        <v>1</v>
      </c>
      <c r="B337" t="s">
        <v>127</v>
      </c>
    </row>
    <row r="338" spans="1:2" hidden="1" x14ac:dyDescent="0.25">
      <c r="A338">
        <v>5</v>
      </c>
      <c r="B338" t="s">
        <v>128</v>
      </c>
    </row>
    <row r="339" spans="1:2" hidden="1" x14ac:dyDescent="0.25">
      <c r="A339">
        <v>1</v>
      </c>
      <c r="B339" t="s">
        <v>129</v>
      </c>
    </row>
    <row r="340" spans="1:2" hidden="1" x14ac:dyDescent="0.25">
      <c r="A340">
        <v>4</v>
      </c>
      <c r="B340" t="s">
        <v>98</v>
      </c>
    </row>
    <row r="341" spans="1:2" hidden="1" x14ac:dyDescent="0.25">
      <c r="A341">
        <v>2.2599999999999998</v>
      </c>
      <c r="B341" t="s">
        <v>121</v>
      </c>
    </row>
    <row r="342" spans="1:2" hidden="1" x14ac:dyDescent="0.25">
      <c r="A342">
        <v>5</v>
      </c>
      <c r="B342" t="s">
        <v>214</v>
      </c>
    </row>
    <row r="343" spans="1:2" hidden="1" x14ac:dyDescent="0.25">
      <c r="A343">
        <v>10</v>
      </c>
      <c r="B343" t="s">
        <v>138</v>
      </c>
    </row>
    <row r="344" spans="1:2" hidden="1" x14ac:dyDescent="0.25">
      <c r="A344">
        <v>2</v>
      </c>
      <c r="B344" t="s">
        <v>255</v>
      </c>
    </row>
    <row r="345" spans="1:2" hidden="1" x14ac:dyDescent="0.25">
      <c r="A345">
        <v>2</v>
      </c>
      <c r="B345" t="s">
        <v>226</v>
      </c>
    </row>
    <row r="346" spans="1:2" hidden="1" x14ac:dyDescent="0.25">
      <c r="A346">
        <v>5</v>
      </c>
      <c r="B346" t="s">
        <v>102</v>
      </c>
    </row>
    <row r="347" spans="1:2" hidden="1" x14ac:dyDescent="0.25">
      <c r="A347">
        <v>1</v>
      </c>
      <c r="B347" t="s">
        <v>250</v>
      </c>
    </row>
    <row r="348" spans="1:2" hidden="1" x14ac:dyDescent="0.25">
      <c r="A348">
        <v>1</v>
      </c>
      <c r="B348" t="s">
        <v>107</v>
      </c>
    </row>
    <row r="349" spans="1:2" hidden="1" x14ac:dyDescent="0.25">
      <c r="A349">
        <v>3</v>
      </c>
      <c r="B349" t="s">
        <v>126</v>
      </c>
    </row>
    <row r="350" spans="1:2" hidden="1" x14ac:dyDescent="0.25">
      <c r="A350">
        <v>1</v>
      </c>
      <c r="B350" t="s">
        <v>147</v>
      </c>
    </row>
    <row r="351" spans="1:2" hidden="1" x14ac:dyDescent="0.25">
      <c r="A351">
        <v>3</v>
      </c>
      <c r="B351" t="s">
        <v>117</v>
      </c>
    </row>
  </sheetData>
  <autoFilter ref="B1:B351">
    <filterColumn colId="0">
      <filters>
        <filter val="TACO DORADOR FRIJO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 TEPEYAC</vt:lpstr>
      <vt:lpstr>RESUMEN PALOMAR</vt:lpstr>
      <vt:lpstr>RESUMEN INGLATERRA</vt:lpstr>
      <vt:lpstr>DESGLOCE</vt:lpstr>
      <vt:lpstr>ENVIO</vt:lpstr>
      <vt:lpstr>Hoja2</vt:lpstr>
      <vt:lpstr>Hoja5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2018-05-24T22:48:10Z</dcterms:created>
  <dcterms:modified xsi:type="dcterms:W3CDTF">2018-07-25T22:16:26Z</dcterms:modified>
</cp:coreProperties>
</file>