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xr:revisionPtr revIDLastSave="0" documentId="13_ncr:1_{8E35A646-1C1D-4F1E-A3E8-CA9CD52D7E2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Virus" sheetId="1" r:id="rId1"/>
    <sheet name="Gráficos" sheetId="2" r:id="rId2"/>
    <sheet name="Virus_INF_GEO" sheetId="4" r:id="rId3"/>
    <sheet name="Virus_VSR_GEO" sheetId="5" r:id="rId4"/>
    <sheet name="Leyendas" sheetId="3" state="hidden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  <c r="A2" i="5" l="1"/>
  <c r="A2" i="4"/>
  <c r="C9" i="3" l="1"/>
  <c r="C8" i="3"/>
  <c r="C7" i="3"/>
  <c r="C6" i="3"/>
  <c r="C5" i="3"/>
  <c r="C4" i="3"/>
  <c r="U57" i="4" l="1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A4" i="5"/>
  <c r="U57" i="5" l="1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A1" i="5" l="1"/>
  <c r="A4" i="4"/>
  <c r="A1" i="4"/>
  <c r="A4" i="1"/>
  <c r="A1" i="1"/>
  <c r="C21" i="3" l="1"/>
  <c r="C20" i="3"/>
  <c r="C19" i="3"/>
  <c r="C18" i="3"/>
  <c r="C17" i="3"/>
  <c r="C16" i="3"/>
  <c r="C15" i="3"/>
  <c r="C14" i="3"/>
  <c r="C13" i="3"/>
  <c r="C12" i="3"/>
  <c r="C11" i="3"/>
  <c r="C10" i="3"/>
  <c r="BZ57" i="1"/>
  <c r="BZ56" i="1"/>
  <c r="BZ55" i="1"/>
  <c r="BZ54" i="1"/>
  <c r="BZ53" i="1"/>
  <c r="BZ52" i="1"/>
  <c r="BZ51" i="1"/>
  <c r="BZ50" i="1"/>
  <c r="BZ49" i="1"/>
  <c r="BZ48" i="1"/>
  <c r="BZ47" i="1"/>
  <c r="BZ46" i="1"/>
  <c r="BZ45" i="1"/>
  <c r="BZ44" i="1"/>
  <c r="BZ43" i="1"/>
  <c r="BZ42" i="1"/>
  <c r="BZ41" i="1"/>
  <c r="BZ40" i="1"/>
  <c r="BZ39" i="1"/>
  <c r="BZ38" i="1"/>
  <c r="BZ37" i="1"/>
  <c r="BZ36" i="1"/>
  <c r="BZ35" i="1"/>
  <c r="BZ34" i="1"/>
  <c r="BZ33" i="1"/>
  <c r="BZ32" i="1"/>
  <c r="BZ31" i="1"/>
  <c r="BZ30" i="1"/>
  <c r="BZ29" i="1"/>
  <c r="BZ28" i="1"/>
  <c r="BZ27" i="1"/>
  <c r="BZ26" i="1"/>
  <c r="BZ25" i="1"/>
  <c r="BZ24" i="1"/>
  <c r="BZ23" i="1"/>
  <c r="BZ22" i="1"/>
  <c r="BZ21" i="1"/>
  <c r="BZ20" i="1"/>
  <c r="BZ19" i="1"/>
  <c r="BZ18" i="1"/>
  <c r="BZ17" i="1"/>
  <c r="BZ16" i="1"/>
  <c r="BZ15" i="1"/>
  <c r="BZ14" i="1"/>
  <c r="BZ13" i="1"/>
  <c r="BZ12" i="1"/>
  <c r="BZ11" i="1"/>
  <c r="BZ10" i="1"/>
  <c r="BZ9" i="1"/>
  <c r="BZ8" i="1"/>
  <c r="BZ7" i="1"/>
  <c r="BZ6" i="1"/>
  <c r="BY6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V53" i="1"/>
  <c r="A6" i="1"/>
  <c r="AC58" i="1"/>
  <c r="BA56" i="1"/>
  <c r="BA54" i="1"/>
  <c r="AO58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AD58" i="1"/>
  <c r="AH58" i="1"/>
  <c r="AL58" i="1"/>
  <c r="AP58" i="1"/>
  <c r="BA55" i="1"/>
  <c r="BA57" i="1"/>
  <c r="AA58" i="1"/>
  <c r="AI58" i="1"/>
  <c r="AM58" i="1"/>
  <c r="AQ58" i="1"/>
  <c r="AB58" i="1"/>
  <c r="AF58" i="1"/>
  <c r="AJ58" i="1"/>
  <c r="AN58" i="1"/>
  <c r="AK58" i="1"/>
  <c r="BA58" i="1"/>
  <c r="AE58" i="1" l="1"/>
  <c r="AG58" i="1"/>
</calcChain>
</file>

<file path=xl/sharedStrings.xml><?xml version="1.0" encoding="utf-8"?>
<sst xmlns="http://schemas.openxmlformats.org/spreadsheetml/2006/main" count="287" uniqueCount="140">
  <si>
    <t>SE</t>
  </si>
  <si>
    <t>Positivo Influenza  B</t>
  </si>
  <si>
    <t>Positivo otros virus respiratorios*</t>
  </si>
  <si>
    <t>Muestras Negativas</t>
  </si>
  <si>
    <t># Muestras analizadas</t>
  </si>
  <si>
    <t># Muestras positivas</t>
  </si>
  <si>
    <t xml:space="preserve"># Muestras positivas para influenza </t>
  </si>
  <si>
    <t># Muestras positivas para influenza A</t>
  </si>
  <si>
    <t># Muestras positivas para influenza B</t>
  </si>
  <si>
    <t>% Influenza entre total de muestras</t>
  </si>
  <si>
    <t>%Influenza A</t>
  </si>
  <si>
    <t>Entre las influenza A</t>
  </si>
  <si>
    <t>% Parainfluenza</t>
  </si>
  <si>
    <t>% VSR</t>
  </si>
  <si>
    <t>% Adenovirus</t>
  </si>
  <si>
    <t>% Metapneumovirus</t>
  </si>
  <si>
    <t>% Rinovirus</t>
  </si>
  <si>
    <t>Coronavirus</t>
  </si>
  <si>
    <t>Bocavirus</t>
  </si>
  <si>
    <t>% Otros Virus</t>
  </si>
  <si>
    <t>A(H1N1)pdm09</t>
  </si>
  <si>
    <t>A no subtipificado</t>
  </si>
  <si>
    <t>A no subtipificable</t>
  </si>
  <si>
    <t>A(H1)</t>
  </si>
  <si>
    <t>B Victoria</t>
  </si>
  <si>
    <t>B Yamagata</t>
  </si>
  <si>
    <t>B linaje no determinado</t>
  </si>
  <si>
    <t xml:space="preserve">Parainfluenza </t>
  </si>
  <si>
    <t xml:space="preserve">VSR </t>
  </si>
  <si>
    <t>Adenovirus</t>
  </si>
  <si>
    <t>Metapneumovirus</t>
  </si>
  <si>
    <t>Rinovirus</t>
  </si>
  <si>
    <t>% Positivos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</si>
  <si>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</si>
  <si>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</si>
  <si>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</si>
  <si>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</si>
  <si>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</si>
  <si>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</si>
  <si>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</si>
  <si>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</si>
  <si>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</si>
  <si>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</si>
  <si>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</si>
  <si>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</si>
  <si>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</si>
  <si>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</si>
  <si>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</si>
  <si>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</si>
  <si>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</si>
  <si>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</si>
  <si>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</si>
  <si>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</si>
  <si>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</si>
  <si>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</si>
  <si>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</si>
  <si>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</si>
  <si>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</si>
  <si>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</si>
  <si>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</si>
  <si>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</si>
  <si>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</si>
  <si>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</si>
  <si>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</si>
  <si>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</si>
  <si>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</si>
  <si>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</si>
  <si>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</si>
  <si>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</si>
  <si>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</si>
  <si>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</si>
  <si>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</si>
  <si>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</si>
  <si>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</si>
  <si>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</si>
  <si>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</si>
  <si>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</si>
  <si>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</si>
  <si>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</si>
  <si>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</si>
  <si>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</si>
  <si>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</si>
  <si>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</si>
  <si>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</si>
  <si>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</si>
  <si>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Total</t>
  </si>
  <si>
    <t xml:space="preserve">% de muestras positivas virus respiratorios </t>
  </si>
  <si>
    <t>% de muestras positivas para influenza</t>
  </si>
  <si>
    <t xml:space="preserve">% positivo para influenza A </t>
  </si>
  <si>
    <t>% positivo para influenza B</t>
  </si>
  <si>
    <t>% de muestras positivas para otros virus respiratorios (diferentes a influenza)</t>
  </si>
  <si>
    <t>Año</t>
  </si>
  <si>
    <t>Vigilancia</t>
  </si>
  <si>
    <t>País</t>
  </si>
  <si>
    <t>Región</t>
  </si>
  <si>
    <t>Establecimiento</t>
  </si>
  <si>
    <t>IRAG</t>
  </si>
  <si>
    <t>Grafica</t>
  </si>
  <si>
    <t>Pestaña</t>
  </si>
  <si>
    <t>Leyenda</t>
  </si>
  <si>
    <t>Graficos</t>
  </si>
  <si>
    <t>Gráficos IRAG</t>
  </si>
  <si>
    <t>Hoja 1</t>
  </si>
  <si>
    <t>Fallecidos IRAG</t>
  </si>
  <si>
    <t>B Victoria ∆162/163</t>
  </si>
  <si>
    <t>Honduras</t>
  </si>
  <si>
    <t>Positivo Influenza A</t>
  </si>
  <si>
    <t>Numero de los casos</t>
  </si>
  <si>
    <t>La porcentaje de positividad</t>
  </si>
  <si>
    <t>% influenza B</t>
  </si>
  <si>
    <t>% Pandémica</t>
  </si>
  <si>
    <t>% A no subtificado</t>
  </si>
  <si>
    <t>% A no subtipificable</t>
  </si>
  <si>
    <t>% Estacional (H1)</t>
  </si>
  <si>
    <t>% Estacional (H3)</t>
  </si>
  <si>
    <r>
      <t>INDICACIONES:</t>
    </r>
    <r>
      <rPr>
        <sz val="10"/>
        <rFont val="Calibri Light"/>
        <family val="2"/>
      </rPr>
      <t xml:space="preserve"> ingrese el número de muestras positivas para cada virus aislado. 
</t>
    </r>
    <r>
      <rPr>
        <b/>
        <sz val="10"/>
        <rFont val="Calibri Light"/>
        <family val="2"/>
      </rPr>
      <t>NOTA 1:</t>
    </r>
    <r>
      <rPr>
        <sz val="10"/>
        <rFont val="Calibri Light"/>
        <family val="2"/>
      </rPr>
      <t xml:space="preserve"> Escribir en las celdas en amarillo. Indicar el número de muestras negativas para obtener el % de positividad. </t>
    </r>
  </si>
  <si>
    <t>ATLANTIDA</t>
  </si>
  <si>
    <t>CHOLUTECA</t>
  </si>
  <si>
    <t>COLON</t>
  </si>
  <si>
    <t>COMAYAGUA</t>
  </si>
  <si>
    <t>COPAN</t>
  </si>
  <si>
    <t>CORTES</t>
  </si>
  <si>
    <t>EL PARAISO</t>
  </si>
  <si>
    <t>FRANCISCO MORAZAN</t>
  </si>
  <si>
    <t>GRACIAS A DIOS</t>
  </si>
  <si>
    <t>INTIBUCA</t>
  </si>
  <si>
    <t>ISLAS DE LA BAHIA</t>
  </si>
  <si>
    <t>LA PAZ</t>
  </si>
  <si>
    <t>LEMPIRA</t>
  </si>
  <si>
    <t>OCOTEPEQUE</t>
  </si>
  <si>
    <t>OLANCHO</t>
  </si>
  <si>
    <t>SANTA BARBARA</t>
  </si>
  <si>
    <t>VALLE</t>
  </si>
  <si>
    <t>YORO</t>
  </si>
  <si>
    <t>Range begin</t>
  </si>
  <si>
    <t>Range end</t>
  </si>
  <si>
    <t>A(H3N2)</t>
  </si>
  <si>
    <t>Distribución de virus de influenza por provincia de residencia del caso</t>
  </si>
  <si>
    <t>Distribución de virus de VSR por provincia de residencia del caso</t>
  </si>
  <si>
    <t>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</si>
</sst>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sz val="10"/>
      <name val="Arial Narrow"/>
      <family val="2"/>
    </font>
    <font>
      <b/>
      <sz val="12"/>
      <name val="Arial Narrow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2"/>
      <color theme="1"/>
      <name val="Arial"/>
      <family val="2"/>
    </font>
    <font>
      <b/>
      <sz val="10"/>
      <color theme="0"/>
      <name val="Calibri Light"/>
      <family val="2"/>
    </font>
    <font>
      <b/>
      <sz val="10"/>
      <name val="Calibri Light"/>
      <family val="2"/>
    </font>
    <font>
      <b/>
      <sz val="9"/>
      <name val="Calibri Light"/>
      <family val="2"/>
    </font>
    <font>
      <b/>
      <sz val="14"/>
      <color theme="0"/>
      <name val="Calibri Light"/>
      <family val="2"/>
    </font>
    <font>
      <sz val="10"/>
      <name val="Calibri Light"/>
      <family val="2"/>
    </font>
    <font>
      <b/>
      <sz val="14"/>
      <name val="Calibri Light"/>
      <family val="2"/>
    </font>
    <font>
      <b/>
      <sz val="12"/>
      <name val="Calibri Light"/>
      <family val="2"/>
    </font>
    <font>
      <sz val="18"/>
      <color theme="3"/>
      <name val="Cambria"/>
      <family val="2"/>
      <scheme val="major"/>
    </font>
  </fonts>
  <fills count="4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39997558519241921"/>
        <bgColor indexed="64"/>
      </patternFill>
    </fill>
  </fills>
  <borders count="4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/>
      <top style="medium">
        <color indexed="64"/>
      </top>
      <bottom style="thin">
        <color indexed="23"/>
      </bottom>
      <diagonal/>
    </border>
    <border>
      <left/>
      <right/>
      <top style="medium">
        <color indexed="64"/>
      </top>
      <bottom style="thin">
        <color indexed="23"/>
      </bottom>
      <diagonal/>
    </border>
    <border>
      <left/>
      <right style="thin">
        <color indexed="23"/>
      </right>
      <top style="medium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25">
    <xf numFmtId="0" fontId="0" fillId="0" borderId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9" borderId="0" applyNumberFormat="0" applyBorder="0" applyAlignment="0" applyProtection="0"/>
    <xf numFmtId="0" fontId="17" fillId="12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9" fillId="8" borderId="0" applyNumberFormat="0" applyBorder="0" applyAlignment="0" applyProtection="0"/>
    <xf numFmtId="0" fontId="20" fillId="20" borderId="3" applyNumberFormat="0" applyAlignment="0" applyProtection="0"/>
    <xf numFmtId="0" fontId="20" fillId="20" borderId="3" applyNumberFormat="0" applyAlignment="0" applyProtection="0"/>
    <xf numFmtId="0" fontId="20" fillId="20" borderId="3" applyNumberFormat="0" applyAlignment="0" applyProtection="0"/>
    <xf numFmtId="0" fontId="20" fillId="20" borderId="3" applyNumberFormat="0" applyAlignment="0" applyProtection="0"/>
    <xf numFmtId="0" fontId="20" fillId="20" borderId="3" applyNumberFormat="0" applyAlignment="0" applyProtection="0"/>
    <xf numFmtId="0" fontId="20" fillId="20" borderId="3" applyNumberFormat="0" applyAlignment="0" applyProtection="0"/>
    <xf numFmtId="0" fontId="20" fillId="20" borderId="3" applyNumberFormat="0" applyAlignment="0" applyProtection="0"/>
    <xf numFmtId="0" fontId="20" fillId="20" borderId="3" applyNumberFormat="0" applyAlignment="0" applyProtection="0"/>
    <xf numFmtId="0" fontId="20" fillId="20" borderId="3" applyNumberFormat="0" applyAlignment="0" applyProtection="0"/>
    <xf numFmtId="0" fontId="20" fillId="20" borderId="3" applyNumberFormat="0" applyAlignment="0" applyProtection="0"/>
    <xf numFmtId="0" fontId="21" fillId="21" borderId="10" applyNumberFormat="0" applyAlignment="0" applyProtection="0"/>
    <xf numFmtId="0" fontId="22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25" borderId="0" applyNumberFormat="0" applyBorder="0" applyAlignment="0" applyProtection="0"/>
    <xf numFmtId="0" fontId="24" fillId="11" borderId="3" applyNumberFormat="0" applyAlignment="0" applyProtection="0"/>
    <xf numFmtId="0" fontId="24" fillId="11" borderId="3" applyNumberFormat="0" applyAlignment="0" applyProtection="0"/>
    <xf numFmtId="0" fontId="24" fillId="11" borderId="3" applyNumberFormat="0" applyAlignment="0" applyProtection="0"/>
    <xf numFmtId="0" fontId="24" fillId="11" borderId="3" applyNumberFormat="0" applyAlignment="0" applyProtection="0"/>
    <xf numFmtId="0" fontId="24" fillId="11" borderId="3" applyNumberFormat="0" applyAlignment="0" applyProtection="0"/>
    <xf numFmtId="0" fontId="24" fillId="11" borderId="3" applyNumberFormat="0" applyAlignment="0" applyProtection="0"/>
    <xf numFmtId="0" fontId="24" fillId="11" borderId="3" applyNumberFormat="0" applyAlignment="0" applyProtection="0"/>
    <xf numFmtId="0" fontId="24" fillId="11" borderId="3" applyNumberFormat="0" applyAlignment="0" applyProtection="0"/>
    <xf numFmtId="0" fontId="24" fillId="11" borderId="3" applyNumberFormat="0" applyAlignment="0" applyProtection="0"/>
    <xf numFmtId="0" fontId="24" fillId="11" borderId="3" applyNumberFormat="0" applyAlignment="0" applyProtection="0"/>
    <xf numFmtId="0" fontId="25" fillId="7" borderId="0" applyNumberFormat="0" applyBorder="0" applyAlignment="0" applyProtection="0"/>
    <xf numFmtId="0" fontId="26" fillId="26" borderId="0" applyNumberFormat="0" applyBorder="0" applyAlignment="0" applyProtection="0"/>
    <xf numFmtId="0" fontId="27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7" fillId="0" borderId="0"/>
    <xf numFmtId="0" fontId="27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7" fillId="0" borderId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7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1" fillId="0" borderId="0"/>
    <xf numFmtId="0" fontId="1" fillId="0" borderId="0"/>
    <xf numFmtId="0" fontId="29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7" fillId="2" borderId="1" applyNumberFormat="0" applyFont="0" applyAlignment="0" applyProtection="0"/>
    <xf numFmtId="9" fontId="27" fillId="0" borderId="0" applyFont="0" applyFill="0" applyBorder="0" applyAlignment="0" applyProtection="0"/>
    <xf numFmtId="0" fontId="30" fillId="20" borderId="12" applyNumberFormat="0" applyAlignment="0" applyProtection="0"/>
    <xf numFmtId="0" fontId="30" fillId="20" borderId="12" applyNumberFormat="0" applyAlignment="0" applyProtection="0"/>
    <xf numFmtId="0" fontId="30" fillId="20" borderId="12" applyNumberFormat="0" applyAlignment="0" applyProtection="0"/>
    <xf numFmtId="0" fontId="30" fillId="20" borderId="12" applyNumberFormat="0" applyAlignment="0" applyProtection="0"/>
    <xf numFmtId="0" fontId="30" fillId="20" borderId="12" applyNumberFormat="0" applyAlignment="0" applyProtection="0"/>
    <xf numFmtId="0" fontId="30" fillId="20" borderId="12" applyNumberFormat="0" applyAlignment="0" applyProtection="0"/>
    <xf numFmtId="0" fontId="30" fillId="20" borderId="12" applyNumberFormat="0" applyAlignment="0" applyProtection="0"/>
    <xf numFmtId="0" fontId="30" fillId="20" borderId="12" applyNumberFormat="0" applyAlignment="0" applyProtection="0"/>
    <xf numFmtId="0" fontId="30" fillId="20" borderId="12" applyNumberFormat="0" applyAlignment="0" applyProtection="0"/>
    <xf numFmtId="0" fontId="30" fillId="20" borderId="12" applyNumberFormat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3" applyNumberFormat="0" applyFill="0" applyAlignment="0" applyProtection="0"/>
    <xf numFmtId="0" fontId="34" fillId="0" borderId="14" applyNumberFormat="0" applyFill="0" applyAlignment="0" applyProtection="0"/>
    <xf numFmtId="0" fontId="23" fillId="0" borderId="15" applyNumberFormat="0" applyFill="0" applyAlignment="0" applyProtection="0"/>
    <xf numFmtId="0" fontId="35" fillId="0" borderId="0" applyNumberFormat="0" applyFill="0" applyBorder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27" fillId="0" borderId="0"/>
    <xf numFmtId="0" fontId="45" fillId="0" borderId="0" applyNumberFormat="0" applyFill="0" applyBorder="0" applyAlignment="0" applyProtection="0"/>
  </cellStyleXfs>
  <cellXfs count="102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49" fontId="4" fillId="0" borderId="3" xfId="0" applyNumberFormat="1" applyFont="1" applyBorder="1" applyAlignment="1">
      <alignment horizontal="center" vertical="top" wrapText="1"/>
    </xf>
    <xf numFmtId="0" fontId="5" fillId="4" borderId="3" xfId="0" applyFont="1" applyFill="1" applyBorder="1" applyAlignment="1" applyProtection="1">
      <alignment horizontal="center"/>
      <protection locked="0"/>
    </xf>
    <xf numFmtId="0" fontId="5" fillId="4" borderId="5" xfId="0" applyFont="1" applyFill="1" applyBorder="1" applyAlignment="1" applyProtection="1">
      <alignment horizontal="center" vertical="top" wrapText="1"/>
      <protection locked="0"/>
    </xf>
    <xf numFmtId="0" fontId="5" fillId="4" borderId="3" xfId="0" applyFont="1" applyFill="1" applyBorder="1" applyAlignment="1" applyProtection="1">
      <alignment horizontal="center" vertical="top" wrapText="1"/>
      <protection locked="0"/>
    </xf>
    <xf numFmtId="0" fontId="5" fillId="5" borderId="3" xfId="0" applyFont="1" applyFill="1" applyBorder="1" applyAlignment="1">
      <alignment horizontal="center" vertical="top" wrapText="1"/>
    </xf>
    <xf numFmtId="164" fontId="5" fillId="5" borderId="3" xfId="0" applyNumberFormat="1" applyFont="1" applyFill="1" applyBorder="1" applyAlignment="1">
      <alignment horizontal="center"/>
    </xf>
    <xf numFmtId="164" fontId="5" fillId="5" borderId="5" xfId="0" applyNumberFormat="1" applyFont="1" applyFill="1" applyBorder="1" applyAlignment="1">
      <alignment horizontal="center"/>
    </xf>
    <xf numFmtId="164" fontId="2" fillId="0" borderId="0" xfId="0" applyNumberFormat="1" applyFont="1"/>
    <xf numFmtId="0" fontId="6" fillId="4" borderId="3" xfId="0" applyFont="1" applyFill="1" applyBorder="1" applyAlignment="1" applyProtection="1">
      <alignment horizontal="center"/>
      <protection locked="0"/>
    </xf>
    <xf numFmtId="0" fontId="6" fillId="4" borderId="3" xfId="0" applyFont="1" applyFill="1" applyBorder="1" applyAlignment="1" applyProtection="1">
      <alignment horizontal="center" vertical="top" wrapText="1"/>
      <protection locked="0"/>
    </xf>
    <xf numFmtId="0" fontId="6" fillId="5" borderId="3" xfId="0" applyFont="1" applyFill="1" applyBorder="1" applyAlignment="1">
      <alignment horizontal="center" vertical="top" wrapText="1"/>
    </xf>
    <xf numFmtId="164" fontId="4" fillId="0" borderId="0" xfId="0" applyNumberFormat="1" applyFont="1"/>
    <xf numFmtId="0" fontId="4" fillId="0" borderId="0" xfId="0" applyFont="1"/>
    <xf numFmtId="0" fontId="7" fillId="4" borderId="3" xfId="0" applyFont="1" applyFill="1" applyBorder="1" applyAlignment="1" applyProtection="1">
      <alignment horizontal="center"/>
      <protection locked="0"/>
    </xf>
    <xf numFmtId="0" fontId="8" fillId="3" borderId="3" xfId="0" applyFont="1" applyFill="1" applyBorder="1" applyAlignment="1">
      <alignment horizontal="center" vertical="center" wrapText="1"/>
    </xf>
    <xf numFmtId="164" fontId="9" fillId="3" borderId="3" xfId="0" applyNumberFormat="1" applyFont="1" applyFill="1" applyBorder="1" applyAlignment="1">
      <alignment horizontal="center" vertical="center"/>
    </xf>
    <xf numFmtId="164" fontId="5" fillId="3" borderId="5" xfId="0" applyNumberFormat="1" applyFont="1" applyFill="1" applyBorder="1" applyAlignment="1">
      <alignment horizontal="center"/>
    </xf>
    <xf numFmtId="0" fontId="9" fillId="0" borderId="0" xfId="0" applyFont="1" applyAlignment="1">
      <alignment vertical="center"/>
    </xf>
    <xf numFmtId="0" fontId="0" fillId="0" borderId="0" xfId="0" applyFill="1"/>
    <xf numFmtId="0" fontId="0" fillId="0" borderId="6" xfId="0" applyFill="1" applyBorder="1" applyAlignment="1"/>
    <xf numFmtId="164" fontId="11" fillId="5" borderId="4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5" fillId="0" borderId="0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/>
    <xf numFmtId="0" fontId="0" fillId="0" borderId="0" xfId="0" applyFont="1"/>
    <xf numFmtId="0" fontId="0" fillId="0" borderId="0" xfId="0" applyNumberFormat="1"/>
    <xf numFmtId="49" fontId="0" fillId="0" borderId="0" xfId="0" applyNumberFormat="1"/>
    <xf numFmtId="0" fontId="0" fillId="0" borderId="0" xfId="0" applyAlignment="1"/>
    <xf numFmtId="0" fontId="16" fillId="0" borderId="0" xfId="0" applyFont="1" applyAlignment="1">
      <alignment wrapText="1"/>
    </xf>
    <xf numFmtId="0" fontId="0" fillId="0" borderId="0" xfId="0" applyFont="1" applyAlignment="1"/>
    <xf numFmtId="49" fontId="40" fillId="31" borderId="20" xfId="0" applyNumberFormat="1" applyFont="1" applyFill="1" applyBorder="1" applyAlignment="1">
      <alignment horizontal="center" vertical="center" wrapText="1"/>
    </xf>
    <xf numFmtId="49" fontId="40" fillId="31" borderId="21" xfId="0" applyNumberFormat="1" applyFont="1" applyFill="1" applyBorder="1" applyAlignment="1">
      <alignment horizontal="center" vertical="center" wrapText="1"/>
    </xf>
    <xf numFmtId="49" fontId="40" fillId="32" borderId="21" xfId="0" applyNumberFormat="1" applyFont="1" applyFill="1" applyBorder="1" applyAlignment="1">
      <alignment horizontal="center" vertical="center" wrapText="1"/>
    </xf>
    <xf numFmtId="49" fontId="40" fillId="33" borderId="21" xfId="0" applyNumberFormat="1" applyFont="1" applyFill="1" applyBorder="1" applyAlignment="1">
      <alignment horizontal="center" vertical="center" wrapText="1"/>
    </xf>
    <xf numFmtId="49" fontId="40" fillId="34" borderId="21" xfId="0" applyNumberFormat="1" applyFont="1" applyFill="1" applyBorder="1" applyAlignment="1">
      <alignment horizontal="center" vertical="center" wrapText="1"/>
    </xf>
    <xf numFmtId="0" fontId="42" fillId="36" borderId="44" xfId="0" applyFont="1" applyFill="1" applyBorder="1" applyAlignment="1">
      <alignment horizontal="center" vertical="center" wrapText="1"/>
    </xf>
    <xf numFmtId="49" fontId="42" fillId="36" borderId="44" xfId="0" applyNumberFormat="1" applyFont="1" applyFill="1" applyBorder="1" applyAlignment="1">
      <alignment horizontal="center" vertical="center" wrapText="1"/>
    </xf>
    <xf numFmtId="0" fontId="42" fillId="0" borderId="0" xfId="0" applyFont="1"/>
    <xf numFmtId="0" fontId="0" fillId="41" borderId="45" xfId="0" applyFill="1" applyBorder="1" applyAlignment="1">
      <alignment horizontal="center" vertical="center" wrapText="1"/>
    </xf>
    <xf numFmtId="0" fontId="0" fillId="41" borderId="46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47" xfId="0" applyBorder="1"/>
    <xf numFmtId="0" fontId="0" fillId="42" borderId="47" xfId="0" applyFill="1" applyBorder="1"/>
    <xf numFmtId="0" fontId="0" fillId="0" borderId="4" xfId="0" applyBorder="1"/>
    <xf numFmtId="0" fontId="0" fillId="42" borderId="4" xfId="0" applyFill="1" applyBorder="1"/>
    <xf numFmtId="0" fontId="0" fillId="43" borderId="45" xfId="0" applyFill="1" applyBorder="1" applyAlignment="1">
      <alignment horizontal="center" vertical="center" wrapText="1"/>
    </xf>
    <xf numFmtId="0" fontId="0" fillId="43" borderId="46" xfId="0" applyFill="1" applyBorder="1" applyAlignment="1">
      <alignment horizontal="center" vertical="center" wrapText="1"/>
    </xf>
    <xf numFmtId="1" fontId="2" fillId="0" borderId="0" xfId="0" applyNumberFormat="1" applyFont="1"/>
    <xf numFmtId="1" fontId="4" fillId="0" borderId="0" xfId="0" applyNumberFormat="1" applyFont="1"/>
    <xf numFmtId="0" fontId="0" fillId="0" borderId="48" xfId="0" applyBorder="1" applyAlignment="1"/>
    <xf numFmtId="0" fontId="39" fillId="38" borderId="0" xfId="0" applyFont="1" applyFill="1" applyBorder="1" applyAlignment="1">
      <alignment horizontal="center" vertical="center" wrapText="1"/>
    </xf>
    <xf numFmtId="0" fontId="39" fillId="38" borderId="27" xfId="0" applyFont="1" applyFill="1" applyBorder="1" applyAlignment="1">
      <alignment horizontal="center" vertical="center" wrapText="1"/>
    </xf>
    <xf numFmtId="0" fontId="41" fillId="37" borderId="0" xfId="0" applyFont="1" applyFill="1" applyBorder="1" applyAlignment="1">
      <alignment horizontal="center" vertical="center"/>
    </xf>
    <xf numFmtId="0" fontId="41" fillId="37" borderId="27" xfId="0" applyFont="1" applyFill="1" applyBorder="1" applyAlignment="1">
      <alignment horizontal="center" vertical="center"/>
    </xf>
    <xf numFmtId="0" fontId="4" fillId="3" borderId="3" xfId="0" applyNumberFormat="1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left" vertical="center"/>
    </xf>
    <xf numFmtId="0" fontId="10" fillId="5" borderId="8" xfId="0" applyFont="1" applyFill="1" applyBorder="1" applyAlignment="1">
      <alignment horizontal="left" vertical="center"/>
    </xf>
    <xf numFmtId="0" fontId="10" fillId="5" borderId="9" xfId="0" applyFont="1" applyFill="1" applyBorder="1" applyAlignment="1">
      <alignment horizontal="left" vertical="center"/>
    </xf>
    <xf numFmtId="0" fontId="10" fillId="5" borderId="7" xfId="0" applyFont="1" applyFill="1" applyBorder="1" applyAlignment="1">
      <alignment horizontal="left" vertical="center" wrapText="1"/>
    </xf>
    <xf numFmtId="0" fontId="10" fillId="5" borderId="8" xfId="0" applyFont="1" applyFill="1" applyBorder="1" applyAlignment="1">
      <alignment horizontal="left" vertical="center" wrapText="1"/>
    </xf>
    <xf numFmtId="0" fontId="10" fillId="5" borderId="9" xfId="0" applyFont="1" applyFill="1" applyBorder="1" applyAlignment="1">
      <alignment horizontal="left" vertical="center" wrapText="1"/>
    </xf>
    <xf numFmtId="49" fontId="39" fillId="36" borderId="32" xfId="0" applyNumberFormat="1" applyFont="1" applyFill="1" applyBorder="1" applyAlignment="1">
      <alignment horizontal="center" vertical="center" wrapText="1"/>
    </xf>
    <xf numFmtId="49" fontId="39" fillId="36" borderId="35" xfId="0" applyNumberFormat="1" applyFont="1" applyFill="1" applyBorder="1" applyAlignment="1">
      <alignment horizontal="center" vertical="center" wrapText="1"/>
    </xf>
    <xf numFmtId="0" fontId="37" fillId="0" borderId="2" xfId="0" applyFont="1" applyBorder="1" applyAlignment="1">
      <alignment horizontal="center" vertical="center" wrapText="1"/>
    </xf>
    <xf numFmtId="49" fontId="39" fillId="36" borderId="33" xfId="0" applyNumberFormat="1" applyFont="1" applyFill="1" applyBorder="1" applyAlignment="1">
      <alignment horizontal="center" vertical="center" wrapText="1"/>
    </xf>
    <xf numFmtId="49" fontId="39" fillId="36" borderId="36" xfId="0" applyNumberFormat="1" applyFont="1" applyFill="1" applyBorder="1" applyAlignment="1">
      <alignment horizontal="center" vertical="center" wrapText="1"/>
    </xf>
    <xf numFmtId="49" fontId="39" fillId="36" borderId="37" xfId="0" applyNumberFormat="1" applyFont="1" applyFill="1" applyBorder="1" applyAlignment="1">
      <alignment horizontal="center" vertical="center" wrapText="1"/>
    </xf>
    <xf numFmtId="49" fontId="39" fillId="36" borderId="42" xfId="0" applyNumberFormat="1" applyFont="1" applyFill="1" applyBorder="1" applyAlignment="1">
      <alignment horizontal="center" vertical="center" wrapText="1"/>
    </xf>
    <xf numFmtId="49" fontId="39" fillId="36" borderId="38" xfId="0" applyNumberFormat="1" applyFont="1" applyFill="1" applyBorder="1" applyAlignment="1">
      <alignment horizontal="center" vertical="center" wrapText="1"/>
    </xf>
    <xf numFmtId="49" fontId="39" fillId="36" borderId="43" xfId="0" applyNumberFormat="1" applyFont="1" applyFill="1" applyBorder="1" applyAlignment="1">
      <alignment horizontal="center" vertical="center" wrapText="1"/>
    </xf>
    <xf numFmtId="49" fontId="39" fillId="36" borderId="39" xfId="0" applyNumberFormat="1" applyFont="1" applyFill="1" applyBorder="1" applyAlignment="1">
      <alignment horizontal="center" vertical="center" wrapText="1"/>
    </xf>
    <xf numFmtId="49" fontId="39" fillId="36" borderId="40" xfId="0" applyNumberFormat="1" applyFont="1" applyFill="1" applyBorder="1" applyAlignment="1">
      <alignment horizontal="center" vertical="center" wrapText="1"/>
    </xf>
    <xf numFmtId="49" fontId="39" fillId="36" borderId="41" xfId="0" applyNumberFormat="1" applyFont="1" applyFill="1" applyBorder="1" applyAlignment="1">
      <alignment horizontal="center" vertical="center" wrapText="1"/>
    </xf>
    <xf numFmtId="0" fontId="41" fillId="35" borderId="23" xfId="0" applyFont="1" applyFill="1" applyBorder="1" applyAlignment="1">
      <alignment horizontal="center" vertical="center" wrapText="1"/>
    </xf>
    <xf numFmtId="0" fontId="41" fillId="35" borderId="24" xfId="0" applyFont="1" applyFill="1" applyBorder="1" applyAlignment="1">
      <alignment horizontal="center" vertical="center" wrapText="1"/>
    </xf>
    <xf numFmtId="0" fontId="41" fillId="35" borderId="25" xfId="0" applyFont="1" applyFill="1" applyBorder="1" applyAlignment="1">
      <alignment horizontal="center" vertical="center" wrapText="1"/>
    </xf>
    <xf numFmtId="0" fontId="41" fillId="35" borderId="26" xfId="0" applyFont="1" applyFill="1" applyBorder="1" applyAlignment="1">
      <alignment horizontal="center" vertical="center" wrapText="1"/>
    </xf>
    <xf numFmtId="0" fontId="41" fillId="35" borderId="0" xfId="0" applyFont="1" applyFill="1" applyBorder="1" applyAlignment="1">
      <alignment horizontal="center" vertical="center" wrapText="1"/>
    </xf>
    <xf numFmtId="0" fontId="41" fillId="35" borderId="27" xfId="0" applyFont="1" applyFill="1" applyBorder="1" applyAlignment="1">
      <alignment horizontal="center" vertical="center" wrapText="1"/>
    </xf>
    <xf numFmtId="0" fontId="41" fillId="35" borderId="28" xfId="0" applyFont="1" applyFill="1" applyBorder="1" applyAlignment="1">
      <alignment horizontal="center" vertical="center" wrapText="1"/>
    </xf>
    <xf numFmtId="0" fontId="41" fillId="35" borderId="29" xfId="0" applyFont="1" applyFill="1" applyBorder="1" applyAlignment="1">
      <alignment horizontal="center" vertical="center" wrapText="1"/>
    </xf>
    <xf numFmtId="0" fontId="41" fillId="35" borderId="30" xfId="0" applyFont="1" applyFill="1" applyBorder="1" applyAlignment="1">
      <alignment horizontal="center" vertical="center" wrapText="1"/>
    </xf>
    <xf numFmtId="49" fontId="39" fillId="36" borderId="31" xfId="0" applyNumberFormat="1" applyFont="1" applyFill="1" applyBorder="1" applyAlignment="1">
      <alignment horizontal="center" vertical="center" wrapText="1"/>
    </xf>
    <xf numFmtId="49" fontId="39" fillId="36" borderId="34" xfId="0" applyNumberFormat="1" applyFont="1" applyFill="1" applyBorder="1" applyAlignment="1">
      <alignment horizontal="center" vertical="center" wrapText="1"/>
    </xf>
    <xf numFmtId="49" fontId="38" fillId="27" borderId="17" xfId="0" applyNumberFormat="1" applyFont="1" applyFill="1" applyBorder="1" applyAlignment="1">
      <alignment horizontal="center" vertical="center" wrapText="1"/>
    </xf>
    <xf numFmtId="49" fontId="38" fillId="27" borderId="18" xfId="0" applyNumberFormat="1" applyFont="1" applyFill="1" applyBorder="1" applyAlignment="1">
      <alignment horizontal="center" vertical="center" wrapText="1"/>
    </xf>
    <xf numFmtId="49" fontId="38" fillId="28" borderId="18" xfId="0" applyNumberFormat="1" applyFont="1" applyFill="1" applyBorder="1" applyAlignment="1">
      <alignment horizontal="center" vertical="center"/>
    </xf>
    <xf numFmtId="49" fontId="38" fillId="29" borderId="18" xfId="0" applyNumberFormat="1" applyFont="1" applyFill="1" applyBorder="1" applyAlignment="1">
      <alignment horizontal="center" vertical="center" wrapText="1"/>
    </xf>
    <xf numFmtId="49" fontId="39" fillId="30" borderId="19" xfId="0" applyNumberFormat="1" applyFont="1" applyFill="1" applyBorder="1" applyAlignment="1">
      <alignment horizontal="center" vertical="center" wrapText="1"/>
    </xf>
    <xf numFmtId="49" fontId="39" fillId="30" borderId="22" xfId="0" applyNumberFormat="1" applyFont="1" applyFill="1" applyBorder="1" applyAlignment="1">
      <alignment horizontal="center" vertical="center" wrapText="1"/>
    </xf>
    <xf numFmtId="0" fontId="44" fillId="40" borderId="29" xfId="0" applyFont="1" applyFill="1" applyBorder="1" applyAlignment="1">
      <alignment horizontal="center" vertical="center" wrapText="1"/>
    </xf>
    <xf numFmtId="0" fontId="43" fillId="39" borderId="0" xfId="0" applyFont="1" applyFill="1" applyBorder="1" applyAlignment="1">
      <alignment horizontal="center"/>
    </xf>
  </cellXfs>
  <cellStyles count="225">
    <cellStyle name="20% - Énfasis1 2" xfId="1" xr:uid="{00000000-0005-0000-0000-000000000000}"/>
    <cellStyle name="20% - Énfasis2 2" xfId="2" xr:uid="{00000000-0005-0000-0000-000001000000}"/>
    <cellStyle name="20% - Énfasis3 2" xfId="3" xr:uid="{00000000-0005-0000-0000-000002000000}"/>
    <cellStyle name="20% - Énfasis4 2" xfId="4" xr:uid="{00000000-0005-0000-0000-000003000000}"/>
    <cellStyle name="20% - Énfasis5 2" xfId="5" xr:uid="{00000000-0005-0000-0000-000004000000}"/>
    <cellStyle name="20% - Énfasis6 2" xfId="6" xr:uid="{00000000-0005-0000-0000-000005000000}"/>
    <cellStyle name="40% - Énfasis1 2" xfId="7" xr:uid="{00000000-0005-0000-0000-000006000000}"/>
    <cellStyle name="40% - Énfasis2 2" xfId="8" xr:uid="{00000000-0005-0000-0000-000007000000}"/>
    <cellStyle name="40% - Énfasis3 2" xfId="9" xr:uid="{00000000-0005-0000-0000-000008000000}"/>
    <cellStyle name="40% - Énfasis4 2" xfId="10" xr:uid="{00000000-0005-0000-0000-000009000000}"/>
    <cellStyle name="40% - Énfasis5 2" xfId="11" xr:uid="{00000000-0005-0000-0000-00000A000000}"/>
    <cellStyle name="40% - Énfasis6 2" xfId="12" xr:uid="{00000000-0005-0000-0000-00000B000000}"/>
    <cellStyle name="60% - Énfasis1 2" xfId="13" xr:uid="{00000000-0005-0000-0000-00000C000000}"/>
    <cellStyle name="60% - Énfasis2 2" xfId="14" xr:uid="{00000000-0005-0000-0000-00000D000000}"/>
    <cellStyle name="60% - Énfasis3 2" xfId="15" xr:uid="{00000000-0005-0000-0000-00000E000000}"/>
    <cellStyle name="60% - Énfasis4 2" xfId="16" xr:uid="{00000000-0005-0000-0000-00000F000000}"/>
    <cellStyle name="60% - Énfasis5 2" xfId="17" xr:uid="{00000000-0005-0000-0000-000010000000}"/>
    <cellStyle name="60% - Énfasis6 2" xfId="18" xr:uid="{00000000-0005-0000-0000-000011000000}"/>
    <cellStyle name="Buena 2" xfId="19" xr:uid="{00000000-0005-0000-0000-000012000000}"/>
    <cellStyle name="Cálculo 2" xfId="20" xr:uid="{00000000-0005-0000-0000-000013000000}"/>
    <cellStyle name="Cálculo 2 2" xfId="21" xr:uid="{00000000-0005-0000-0000-000014000000}"/>
    <cellStyle name="Cálculo 2 2 2" xfId="22" xr:uid="{00000000-0005-0000-0000-000015000000}"/>
    <cellStyle name="Cálculo 2 2 2 2" xfId="23" xr:uid="{00000000-0005-0000-0000-000016000000}"/>
    <cellStyle name="Cálculo 2 2 3" xfId="24" xr:uid="{00000000-0005-0000-0000-000017000000}"/>
    <cellStyle name="Cálculo 2 3" xfId="25" xr:uid="{00000000-0005-0000-0000-000018000000}"/>
    <cellStyle name="Cálculo 2 3 2" xfId="26" xr:uid="{00000000-0005-0000-0000-000019000000}"/>
    <cellStyle name="Cálculo 2 4" xfId="27" xr:uid="{00000000-0005-0000-0000-00001A000000}"/>
    <cellStyle name="Cálculo 2 4 2" xfId="28" xr:uid="{00000000-0005-0000-0000-00001B000000}"/>
    <cellStyle name="Cálculo 2 5" xfId="29" xr:uid="{00000000-0005-0000-0000-00001C000000}"/>
    <cellStyle name="Celda de comprobación 2" xfId="30" xr:uid="{00000000-0005-0000-0000-00001D000000}"/>
    <cellStyle name="Celda vinculada 2" xfId="31" xr:uid="{00000000-0005-0000-0000-00001E000000}"/>
    <cellStyle name="Encabezado 4 2" xfId="32" xr:uid="{00000000-0005-0000-0000-00001F000000}"/>
    <cellStyle name="Énfasis1 2" xfId="33" xr:uid="{00000000-0005-0000-0000-000020000000}"/>
    <cellStyle name="Énfasis2 2" xfId="34" xr:uid="{00000000-0005-0000-0000-000021000000}"/>
    <cellStyle name="Énfasis3 2" xfId="35" xr:uid="{00000000-0005-0000-0000-000022000000}"/>
    <cellStyle name="Énfasis4 2" xfId="36" xr:uid="{00000000-0005-0000-0000-000023000000}"/>
    <cellStyle name="Énfasis5 2" xfId="37" xr:uid="{00000000-0005-0000-0000-000024000000}"/>
    <cellStyle name="Énfasis6 2" xfId="38" xr:uid="{00000000-0005-0000-0000-000025000000}"/>
    <cellStyle name="Entrada 2" xfId="39" xr:uid="{00000000-0005-0000-0000-000026000000}"/>
    <cellStyle name="Entrada 2 2" xfId="40" xr:uid="{00000000-0005-0000-0000-000027000000}"/>
    <cellStyle name="Entrada 2 2 2" xfId="41" xr:uid="{00000000-0005-0000-0000-000028000000}"/>
    <cellStyle name="Entrada 2 2 2 2" xfId="42" xr:uid="{00000000-0005-0000-0000-000029000000}"/>
    <cellStyle name="Entrada 2 2 3" xfId="43" xr:uid="{00000000-0005-0000-0000-00002A000000}"/>
    <cellStyle name="Entrada 2 3" xfId="44" xr:uid="{00000000-0005-0000-0000-00002B000000}"/>
    <cellStyle name="Entrada 2 3 2" xfId="45" xr:uid="{00000000-0005-0000-0000-00002C000000}"/>
    <cellStyle name="Entrada 2 4" xfId="46" xr:uid="{00000000-0005-0000-0000-00002D000000}"/>
    <cellStyle name="Entrada 2 4 2" xfId="47" xr:uid="{00000000-0005-0000-0000-00002E000000}"/>
    <cellStyle name="Entrada 2 5" xfId="48" xr:uid="{00000000-0005-0000-0000-00002F000000}"/>
    <cellStyle name="Incorrecto 2" xfId="49" xr:uid="{00000000-0005-0000-0000-000030000000}"/>
    <cellStyle name="Neutral 2" xfId="50" xr:uid="{00000000-0005-0000-0000-000031000000}"/>
    <cellStyle name="Normal" xfId="0" builtinId="0"/>
    <cellStyle name="Normal 10" xfId="51" xr:uid="{00000000-0005-0000-0000-000033000000}"/>
    <cellStyle name="Normal 10 10" xfId="52" xr:uid="{00000000-0005-0000-0000-000034000000}"/>
    <cellStyle name="Normal 10 2" xfId="53" xr:uid="{00000000-0005-0000-0000-000035000000}"/>
    <cellStyle name="Normal 10 3" xfId="54" xr:uid="{00000000-0005-0000-0000-000036000000}"/>
    <cellStyle name="Normal 10 4" xfId="55" xr:uid="{00000000-0005-0000-0000-000037000000}"/>
    <cellStyle name="Normal 10 5" xfId="56" xr:uid="{00000000-0005-0000-0000-000038000000}"/>
    <cellStyle name="Normal 10 6" xfId="57" xr:uid="{00000000-0005-0000-0000-000039000000}"/>
    <cellStyle name="Normal 10 7" xfId="58" xr:uid="{00000000-0005-0000-0000-00003A000000}"/>
    <cellStyle name="Normal 10 8" xfId="59" xr:uid="{00000000-0005-0000-0000-00003B000000}"/>
    <cellStyle name="Normal 10 9" xfId="60" xr:uid="{00000000-0005-0000-0000-00003C000000}"/>
    <cellStyle name="Normal 11" xfId="61" xr:uid="{00000000-0005-0000-0000-00003D000000}"/>
    <cellStyle name="Normal 11 10" xfId="62" xr:uid="{00000000-0005-0000-0000-00003E000000}"/>
    <cellStyle name="Normal 11 2" xfId="63" xr:uid="{00000000-0005-0000-0000-00003F000000}"/>
    <cellStyle name="Normal 11 3" xfId="64" xr:uid="{00000000-0005-0000-0000-000040000000}"/>
    <cellStyle name="Normal 11 4" xfId="65" xr:uid="{00000000-0005-0000-0000-000041000000}"/>
    <cellStyle name="Normal 11 5" xfId="66" xr:uid="{00000000-0005-0000-0000-000042000000}"/>
    <cellStyle name="Normal 11 6" xfId="67" xr:uid="{00000000-0005-0000-0000-000043000000}"/>
    <cellStyle name="Normal 11 7" xfId="68" xr:uid="{00000000-0005-0000-0000-000044000000}"/>
    <cellStyle name="Normal 11 8" xfId="69" xr:uid="{00000000-0005-0000-0000-000045000000}"/>
    <cellStyle name="Normal 11 9" xfId="70" xr:uid="{00000000-0005-0000-0000-000046000000}"/>
    <cellStyle name="Normal 12" xfId="71" xr:uid="{00000000-0005-0000-0000-000047000000}"/>
    <cellStyle name="Normal 12 2" xfId="72" xr:uid="{00000000-0005-0000-0000-000048000000}"/>
    <cellStyle name="Normal 12 3" xfId="73" xr:uid="{00000000-0005-0000-0000-000049000000}"/>
    <cellStyle name="Normal 12 4" xfId="74" xr:uid="{00000000-0005-0000-0000-00004A000000}"/>
    <cellStyle name="Normal 12 5" xfId="75" xr:uid="{00000000-0005-0000-0000-00004B000000}"/>
    <cellStyle name="Normal 12 6" xfId="76" xr:uid="{00000000-0005-0000-0000-00004C000000}"/>
    <cellStyle name="Normal 12 7" xfId="77" xr:uid="{00000000-0005-0000-0000-00004D000000}"/>
    <cellStyle name="Normal 12 8" xfId="78" xr:uid="{00000000-0005-0000-0000-00004E000000}"/>
    <cellStyle name="Normal 13" xfId="79" xr:uid="{00000000-0005-0000-0000-00004F000000}"/>
    <cellStyle name="Normal 13 2" xfId="80" xr:uid="{00000000-0005-0000-0000-000050000000}"/>
    <cellStyle name="Normal 13 3" xfId="81" xr:uid="{00000000-0005-0000-0000-000051000000}"/>
    <cellStyle name="Normal 13 4" xfId="82" xr:uid="{00000000-0005-0000-0000-000052000000}"/>
    <cellStyle name="Normal 13 5" xfId="83" xr:uid="{00000000-0005-0000-0000-000053000000}"/>
    <cellStyle name="Normal 13 6" xfId="84" xr:uid="{00000000-0005-0000-0000-000054000000}"/>
    <cellStyle name="Normal 14" xfId="85" xr:uid="{00000000-0005-0000-0000-000055000000}"/>
    <cellStyle name="Normal 14 2" xfId="86" xr:uid="{00000000-0005-0000-0000-000056000000}"/>
    <cellStyle name="Normal 14 3" xfId="87" xr:uid="{00000000-0005-0000-0000-000057000000}"/>
    <cellStyle name="Normal 14 4" xfId="88" xr:uid="{00000000-0005-0000-0000-000058000000}"/>
    <cellStyle name="Normal 14 5" xfId="89" xr:uid="{00000000-0005-0000-0000-000059000000}"/>
    <cellStyle name="Normal 14 6" xfId="90" xr:uid="{00000000-0005-0000-0000-00005A000000}"/>
    <cellStyle name="Normal 15" xfId="91" xr:uid="{00000000-0005-0000-0000-00005B000000}"/>
    <cellStyle name="Normal 15 2" xfId="223" xr:uid="{00000000-0005-0000-0000-00005C000000}"/>
    <cellStyle name="Normal 16" xfId="92" xr:uid="{00000000-0005-0000-0000-00005D000000}"/>
    <cellStyle name="Normal 16 2" xfId="93" xr:uid="{00000000-0005-0000-0000-00005E000000}"/>
    <cellStyle name="Normal 16 3" xfId="94" xr:uid="{00000000-0005-0000-0000-00005F000000}"/>
    <cellStyle name="Normal 16 4" xfId="95" xr:uid="{00000000-0005-0000-0000-000060000000}"/>
    <cellStyle name="Normal 16 5" xfId="96" xr:uid="{00000000-0005-0000-0000-000061000000}"/>
    <cellStyle name="Normal 16 6" xfId="97" xr:uid="{00000000-0005-0000-0000-000062000000}"/>
    <cellStyle name="Normal 17" xfId="98" xr:uid="{00000000-0005-0000-0000-000063000000}"/>
    <cellStyle name="Normal 17 2" xfId="99" xr:uid="{00000000-0005-0000-0000-000064000000}"/>
    <cellStyle name="Normal 17 3" xfId="100" xr:uid="{00000000-0005-0000-0000-000065000000}"/>
    <cellStyle name="Normal 17 4" xfId="101" xr:uid="{00000000-0005-0000-0000-000066000000}"/>
    <cellStyle name="Normal 18" xfId="102" xr:uid="{00000000-0005-0000-0000-000067000000}"/>
    <cellStyle name="Normal 19" xfId="103" xr:uid="{00000000-0005-0000-0000-000068000000}"/>
    <cellStyle name="Normal 19 2" xfId="104" xr:uid="{00000000-0005-0000-0000-000069000000}"/>
    <cellStyle name="Normal 19 3" xfId="105" xr:uid="{00000000-0005-0000-0000-00006A000000}"/>
    <cellStyle name="Normal 19 4" xfId="106" xr:uid="{00000000-0005-0000-0000-00006B000000}"/>
    <cellStyle name="Normal 2" xfId="107" xr:uid="{00000000-0005-0000-0000-00006C000000}"/>
    <cellStyle name="Normal 2 2" xfId="108" xr:uid="{00000000-0005-0000-0000-00006D000000}"/>
    <cellStyle name="Normal 2 3" xfId="109" xr:uid="{00000000-0005-0000-0000-00006E000000}"/>
    <cellStyle name="Normal 20" xfId="110" xr:uid="{00000000-0005-0000-0000-00006F000000}"/>
    <cellStyle name="Normal 21" xfId="111" xr:uid="{00000000-0005-0000-0000-000070000000}"/>
    <cellStyle name="Normal 22" xfId="112" xr:uid="{00000000-0005-0000-0000-000071000000}"/>
    <cellStyle name="Normal 23" xfId="113" xr:uid="{00000000-0005-0000-0000-000072000000}"/>
    <cellStyle name="Normal 3" xfId="114" xr:uid="{00000000-0005-0000-0000-000073000000}"/>
    <cellStyle name="Normal 4" xfId="115" xr:uid="{00000000-0005-0000-0000-000074000000}"/>
    <cellStyle name="Normal 4 10" xfId="116" xr:uid="{00000000-0005-0000-0000-000075000000}"/>
    <cellStyle name="Normal 4 11" xfId="117" xr:uid="{00000000-0005-0000-0000-000076000000}"/>
    <cellStyle name="Normal 4 12" xfId="118" xr:uid="{00000000-0005-0000-0000-000077000000}"/>
    <cellStyle name="Normal 4 13" xfId="119" xr:uid="{00000000-0005-0000-0000-000078000000}"/>
    <cellStyle name="Normal 4 14" xfId="120" xr:uid="{00000000-0005-0000-0000-000079000000}"/>
    <cellStyle name="Normal 4 15" xfId="121" xr:uid="{00000000-0005-0000-0000-00007A000000}"/>
    <cellStyle name="Normal 4 16" xfId="122" xr:uid="{00000000-0005-0000-0000-00007B000000}"/>
    <cellStyle name="Normal 4 2" xfId="123" xr:uid="{00000000-0005-0000-0000-00007C000000}"/>
    <cellStyle name="Normal 4 3" xfId="124" xr:uid="{00000000-0005-0000-0000-00007D000000}"/>
    <cellStyle name="Normal 4 4" xfId="125" xr:uid="{00000000-0005-0000-0000-00007E000000}"/>
    <cellStyle name="Normal 4 5" xfId="126" xr:uid="{00000000-0005-0000-0000-00007F000000}"/>
    <cellStyle name="Normal 4 6" xfId="127" xr:uid="{00000000-0005-0000-0000-000080000000}"/>
    <cellStyle name="Normal 4 7" xfId="128" xr:uid="{00000000-0005-0000-0000-000081000000}"/>
    <cellStyle name="Normal 4 8" xfId="129" xr:uid="{00000000-0005-0000-0000-000082000000}"/>
    <cellStyle name="Normal 4 9" xfId="130" xr:uid="{00000000-0005-0000-0000-000083000000}"/>
    <cellStyle name="Normal 5" xfId="131" xr:uid="{00000000-0005-0000-0000-000084000000}"/>
    <cellStyle name="Normal 5 10" xfId="132" xr:uid="{00000000-0005-0000-0000-000085000000}"/>
    <cellStyle name="Normal 5 11" xfId="133" xr:uid="{00000000-0005-0000-0000-000086000000}"/>
    <cellStyle name="Normal 5 12" xfId="134" xr:uid="{00000000-0005-0000-0000-000087000000}"/>
    <cellStyle name="Normal 5 13" xfId="135" xr:uid="{00000000-0005-0000-0000-000088000000}"/>
    <cellStyle name="Normal 5 14" xfId="136" xr:uid="{00000000-0005-0000-0000-000089000000}"/>
    <cellStyle name="Normal 5 15" xfId="137" xr:uid="{00000000-0005-0000-0000-00008A000000}"/>
    <cellStyle name="Normal 5 2" xfId="138" xr:uid="{00000000-0005-0000-0000-00008B000000}"/>
    <cellStyle name="Normal 5 3" xfId="139" xr:uid="{00000000-0005-0000-0000-00008C000000}"/>
    <cellStyle name="Normal 5 4" xfId="140" xr:uid="{00000000-0005-0000-0000-00008D000000}"/>
    <cellStyle name="Normal 5 5" xfId="141" xr:uid="{00000000-0005-0000-0000-00008E000000}"/>
    <cellStyle name="Normal 5 6" xfId="142" xr:uid="{00000000-0005-0000-0000-00008F000000}"/>
    <cellStyle name="Normal 5 7" xfId="143" xr:uid="{00000000-0005-0000-0000-000090000000}"/>
    <cellStyle name="Normal 5 8" xfId="144" xr:uid="{00000000-0005-0000-0000-000091000000}"/>
    <cellStyle name="Normal 5 9" xfId="145" xr:uid="{00000000-0005-0000-0000-000092000000}"/>
    <cellStyle name="Normal 6" xfId="146" xr:uid="{00000000-0005-0000-0000-000093000000}"/>
    <cellStyle name="Normal 6 10" xfId="147" xr:uid="{00000000-0005-0000-0000-000094000000}"/>
    <cellStyle name="Normal 6 11" xfId="148" xr:uid="{00000000-0005-0000-0000-000095000000}"/>
    <cellStyle name="Normal 6 12" xfId="149" xr:uid="{00000000-0005-0000-0000-000096000000}"/>
    <cellStyle name="Normal 6 13" xfId="150" xr:uid="{00000000-0005-0000-0000-000097000000}"/>
    <cellStyle name="Normal 6 14" xfId="151" xr:uid="{00000000-0005-0000-0000-000098000000}"/>
    <cellStyle name="Normal 6 15" xfId="152" xr:uid="{00000000-0005-0000-0000-000099000000}"/>
    <cellStyle name="Normal 6 2" xfId="153" xr:uid="{00000000-0005-0000-0000-00009A000000}"/>
    <cellStyle name="Normal 6 3" xfId="154" xr:uid="{00000000-0005-0000-0000-00009B000000}"/>
    <cellStyle name="Normal 6 4" xfId="155" xr:uid="{00000000-0005-0000-0000-00009C000000}"/>
    <cellStyle name="Normal 6 5" xfId="156" xr:uid="{00000000-0005-0000-0000-00009D000000}"/>
    <cellStyle name="Normal 6 6" xfId="157" xr:uid="{00000000-0005-0000-0000-00009E000000}"/>
    <cellStyle name="Normal 6 7" xfId="158" xr:uid="{00000000-0005-0000-0000-00009F000000}"/>
    <cellStyle name="Normal 6 8" xfId="159" xr:uid="{00000000-0005-0000-0000-0000A0000000}"/>
    <cellStyle name="Normal 6 9" xfId="160" xr:uid="{00000000-0005-0000-0000-0000A1000000}"/>
    <cellStyle name="Normal 7" xfId="161" xr:uid="{00000000-0005-0000-0000-0000A2000000}"/>
    <cellStyle name="Normal 7 10" xfId="162" xr:uid="{00000000-0005-0000-0000-0000A3000000}"/>
    <cellStyle name="Normal 7 11" xfId="163" xr:uid="{00000000-0005-0000-0000-0000A4000000}"/>
    <cellStyle name="Normal 7 12" xfId="164" xr:uid="{00000000-0005-0000-0000-0000A5000000}"/>
    <cellStyle name="Normal 7 2" xfId="165" xr:uid="{00000000-0005-0000-0000-0000A6000000}"/>
    <cellStyle name="Normal 7 3" xfId="166" xr:uid="{00000000-0005-0000-0000-0000A7000000}"/>
    <cellStyle name="Normal 7 4" xfId="167" xr:uid="{00000000-0005-0000-0000-0000A8000000}"/>
    <cellStyle name="Normal 7 5" xfId="168" xr:uid="{00000000-0005-0000-0000-0000A9000000}"/>
    <cellStyle name="Normal 7 6" xfId="169" xr:uid="{00000000-0005-0000-0000-0000AA000000}"/>
    <cellStyle name="Normal 7 7" xfId="170" xr:uid="{00000000-0005-0000-0000-0000AB000000}"/>
    <cellStyle name="Normal 7 8" xfId="171" xr:uid="{00000000-0005-0000-0000-0000AC000000}"/>
    <cellStyle name="Normal 7 9" xfId="172" xr:uid="{00000000-0005-0000-0000-0000AD000000}"/>
    <cellStyle name="Normal 8" xfId="173" xr:uid="{00000000-0005-0000-0000-0000AE000000}"/>
    <cellStyle name="Normal 8 10" xfId="174" xr:uid="{00000000-0005-0000-0000-0000AF000000}"/>
    <cellStyle name="Normal 8 11" xfId="175" xr:uid="{00000000-0005-0000-0000-0000B0000000}"/>
    <cellStyle name="Normal 8 12" xfId="176" xr:uid="{00000000-0005-0000-0000-0000B1000000}"/>
    <cellStyle name="Normal 8 2" xfId="177" xr:uid="{00000000-0005-0000-0000-0000B2000000}"/>
    <cellStyle name="Normal 8 3" xfId="178" xr:uid="{00000000-0005-0000-0000-0000B3000000}"/>
    <cellStyle name="Normal 8 4" xfId="179" xr:uid="{00000000-0005-0000-0000-0000B4000000}"/>
    <cellStyle name="Normal 8 5" xfId="180" xr:uid="{00000000-0005-0000-0000-0000B5000000}"/>
    <cellStyle name="Normal 8 6" xfId="181" xr:uid="{00000000-0005-0000-0000-0000B6000000}"/>
    <cellStyle name="Normal 8 7" xfId="182" xr:uid="{00000000-0005-0000-0000-0000B7000000}"/>
    <cellStyle name="Normal 8 8" xfId="183" xr:uid="{00000000-0005-0000-0000-0000B8000000}"/>
    <cellStyle name="Normal 8 9" xfId="184" xr:uid="{00000000-0005-0000-0000-0000B9000000}"/>
    <cellStyle name="Normal 9" xfId="185" xr:uid="{00000000-0005-0000-0000-0000BA000000}"/>
    <cellStyle name="Normal 9 10" xfId="186" xr:uid="{00000000-0005-0000-0000-0000BB000000}"/>
    <cellStyle name="Normal 9 2" xfId="187" xr:uid="{00000000-0005-0000-0000-0000BC000000}"/>
    <cellStyle name="Normal 9 3" xfId="188" xr:uid="{00000000-0005-0000-0000-0000BD000000}"/>
    <cellStyle name="Normal 9 4" xfId="189" xr:uid="{00000000-0005-0000-0000-0000BE000000}"/>
    <cellStyle name="Normal 9 5" xfId="190" xr:uid="{00000000-0005-0000-0000-0000BF000000}"/>
    <cellStyle name="Normal 9 6" xfId="191" xr:uid="{00000000-0005-0000-0000-0000C0000000}"/>
    <cellStyle name="Normal 9 7" xfId="192" xr:uid="{00000000-0005-0000-0000-0000C1000000}"/>
    <cellStyle name="Normal 9 8" xfId="193" xr:uid="{00000000-0005-0000-0000-0000C2000000}"/>
    <cellStyle name="Normal 9 9" xfId="194" xr:uid="{00000000-0005-0000-0000-0000C3000000}"/>
    <cellStyle name="Notas 2" xfId="195" xr:uid="{00000000-0005-0000-0000-0000C4000000}"/>
    <cellStyle name="Percent 2" xfId="196" xr:uid="{00000000-0005-0000-0000-0000C5000000}"/>
    <cellStyle name="Salida 2" xfId="197" xr:uid="{00000000-0005-0000-0000-0000C6000000}"/>
    <cellStyle name="Salida 2 2" xfId="198" xr:uid="{00000000-0005-0000-0000-0000C7000000}"/>
    <cellStyle name="Salida 2 2 2" xfId="199" xr:uid="{00000000-0005-0000-0000-0000C8000000}"/>
    <cellStyle name="Salida 2 2 2 2" xfId="200" xr:uid="{00000000-0005-0000-0000-0000C9000000}"/>
    <cellStyle name="Salida 2 2 3" xfId="201" xr:uid="{00000000-0005-0000-0000-0000CA000000}"/>
    <cellStyle name="Salida 2 3" xfId="202" xr:uid="{00000000-0005-0000-0000-0000CB000000}"/>
    <cellStyle name="Salida 2 3 2" xfId="203" xr:uid="{00000000-0005-0000-0000-0000CC000000}"/>
    <cellStyle name="Salida 2 4" xfId="204" xr:uid="{00000000-0005-0000-0000-0000CD000000}"/>
    <cellStyle name="Salida 2 4 2" xfId="205" xr:uid="{00000000-0005-0000-0000-0000CE000000}"/>
    <cellStyle name="Salida 2 5" xfId="206" xr:uid="{00000000-0005-0000-0000-0000CF000000}"/>
    <cellStyle name="Texto de advertencia 2" xfId="207" xr:uid="{00000000-0005-0000-0000-0000D0000000}"/>
    <cellStyle name="Texto explicativo 2" xfId="208" xr:uid="{00000000-0005-0000-0000-0000D1000000}"/>
    <cellStyle name="Título 1 2" xfId="209" xr:uid="{00000000-0005-0000-0000-0000D2000000}"/>
    <cellStyle name="Título 2 2" xfId="210" xr:uid="{00000000-0005-0000-0000-0000D3000000}"/>
    <cellStyle name="Título 3 2" xfId="211" xr:uid="{00000000-0005-0000-0000-0000D4000000}"/>
    <cellStyle name="Título 4" xfId="212" xr:uid="{00000000-0005-0000-0000-0000D5000000}"/>
    <cellStyle name="Título 4 2" xfId="224" xr:uid="{00000000-0005-0000-0000-0000D6000000}"/>
    <cellStyle name="Total 2" xfId="213" xr:uid="{00000000-0005-0000-0000-0000D7000000}"/>
    <cellStyle name="Total 2 2" xfId="214" xr:uid="{00000000-0005-0000-0000-0000D8000000}"/>
    <cellStyle name="Total 2 2 2" xfId="215" xr:uid="{00000000-0005-0000-0000-0000D9000000}"/>
    <cellStyle name="Total 2 2 2 2" xfId="216" xr:uid="{00000000-0005-0000-0000-0000DA000000}"/>
    <cellStyle name="Total 2 2 3" xfId="217" xr:uid="{00000000-0005-0000-0000-0000DB000000}"/>
    <cellStyle name="Total 2 3" xfId="218" xr:uid="{00000000-0005-0000-0000-0000DC000000}"/>
    <cellStyle name="Total 2 3 2" xfId="219" xr:uid="{00000000-0005-0000-0000-0000DD000000}"/>
    <cellStyle name="Total 2 4" xfId="220" xr:uid="{00000000-0005-0000-0000-0000DE000000}"/>
    <cellStyle name="Total 2 4 2" xfId="221" xr:uid="{00000000-0005-0000-0000-0000DF000000}"/>
    <cellStyle name="Total 2 5" xfId="222" xr:uid="{00000000-0005-0000-0000-0000E0000000}"/>
  </cellStyles>
  <dxfs count="0"/>
  <tableStyles count="0" defaultTableStyle="TableStyleMedium2" defaultPivotStyle="PivotStyleLight16"/>
  <colors>
    <mruColors>
      <color rgb="FF0099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Porcentaje de Pruebas Positivas a Influenza, en comparación con Otros Virus Respiratorios, por semana epidemiológica. Honduras, 2019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9.9414698758704192E-2"/>
          <c:y val="0.11578919753086421"/>
          <c:w val="0.84252535573720855"/>
          <c:h val="0.64569166666666677"/>
        </c:manualLayout>
      </c:layout>
      <c:lineChart>
        <c:grouping val="stacked"/>
        <c:varyColors val="0"/>
        <c:ser>
          <c:idx val="0"/>
          <c:order val="0"/>
          <c:tx>
            <c:strRef>
              <c:f>Virus!$AB$4:$AB$5</c:f>
              <c:strCache>
                <c:ptCount val="2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Virus!$AK$4:$AK$5</c:f>
              <c:strCache>
                <c:ptCount val="2"/>
                <c:pt idx="0">
                  <c:v>% VSR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Virus!$AJ$4:$AJ$5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Virus!$AL$4:$AL$5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Virus!$AL$6:$AL$57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929216"/>
        <c:axId val="49853504"/>
      </c:lineChart>
      <c:catAx>
        <c:axId val="16192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5439305177111716"/>
              <c:y val="0.859017129629629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49853504"/>
        <c:crosses val="autoZero"/>
        <c:auto val="1"/>
        <c:lblAlgn val="ctr"/>
        <c:lblOffset val="100"/>
        <c:tickMarkSkip val="1"/>
        <c:noMultiLvlLbl val="0"/>
      </c:catAx>
      <c:valAx>
        <c:axId val="49853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700"/>
                  <a:t>Porcentaje de positivos</a:t>
                </a:r>
              </a:p>
            </c:rich>
          </c:tx>
          <c:layout>
            <c:manualLayout>
              <c:xMode val="edge"/>
              <c:yMode val="edge"/>
              <c:x val="1.4742279745685743E-2"/>
              <c:y val="0.300000154320987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61929216"/>
        <c:crosses val="autoZero"/>
        <c:crossBetween val="between"/>
        <c:minorUnit val="1.0000000000000002E-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8469686648501363"/>
          <c:y val="0.92912347655707384"/>
          <c:w val="0.64880320920375412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Proporción acumulada de los virus de influenza. Honduras, 2019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Virus!$D$5:$L$5</c:f>
              <c:strCache>
                <c:ptCount val="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Virus!$D$5:$L$5</c:f>
              <c:strCache>
                <c:ptCount val="8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Yamagata</c:v>
                </c:pt>
                <c:pt idx="7">
                  <c:v>B linaje no determinado</c:v>
                </c:pt>
              </c:strCache>
            </c:strRef>
          </c:cat>
          <c:val>
            <c:numRef>
              <c:f>Virus!$D$58:$L$58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5.5985552115583079E-2"/>
          <c:y val="0.85641064814814816"/>
          <c:w val="0.8717750257997936"/>
          <c:h val="0.1005458333333333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Distribución de influenza (tipos y subtipos) por semana epidemiológica. Honduras, 2019</c:v>
            </c:pt>
          </c:strCache>
        </c:strRef>
      </c:tx>
      <c:layout>
        <c:manualLayout>
          <c:xMode val="edge"/>
          <c:yMode val="edge"/>
          <c:x val="0.16952641537995761"/>
          <c:y val="2.498626543209876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3509968210717511"/>
          <c:h val="0.60787561728395068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Virus!$D$5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5050"/>
            </a:solidFill>
            <a:ln w="25400">
              <a:noFill/>
            </a:ln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0"/>
          <c:order val="1"/>
          <c:tx>
            <c:strRef>
              <c:f>Virus!$E$5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2"/>
          <c:tx>
            <c:strRef>
              <c:f>Virus!$F$5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2"/>
          <c:order val="3"/>
          <c:tx>
            <c:strRef>
              <c:f>Virus!$G$5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Virus!$G$6:$G$57</c:f>
            </c:numRef>
          </c:val>
          <c:extLst>
            <c:ext xmlns:c16="http://schemas.microsoft.com/office/drawing/2014/chart" uri="{C3380CC4-5D6E-409C-BE32-E72D297353CC}">
              <c16:uniqueId val="{00000003-786A-4473-986C-812228386C68}"/>
            </c:ext>
          </c:extLst>
        </c:ser>
        <c:ser>
          <c:idx val="3"/>
          <c:order val="4"/>
          <c:tx>
            <c:strRef>
              <c:f>Virus!$H$5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4"/>
          <c:order val="5"/>
          <c:tx>
            <c:strRef>
              <c:f>Virus!$I$4:$L$4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Virus!$Z$6:$Z$57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62033152"/>
        <c:axId val="164381248"/>
      </c:barChart>
      <c:lineChart>
        <c:grouping val="standard"/>
        <c:varyColors val="0"/>
        <c:ser>
          <c:idx val="6"/>
          <c:order val="6"/>
          <c:tx>
            <c:strRef>
              <c:f>Virus!$AB$4:$AB$5</c:f>
              <c:strCache>
                <c:ptCount val="2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Virus!$AB$6:$AB$57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44512"/>
        <c:axId val="164381824"/>
      </c:lineChart>
      <c:catAx>
        <c:axId val="162033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600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03239479261277"/>
              <c:y val="0.807565895061728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164381248"/>
        <c:crosses val="autoZero"/>
        <c:auto val="1"/>
        <c:lblAlgn val="ctr"/>
        <c:lblOffset val="100"/>
        <c:tickMarkSkip val="1"/>
        <c:noMultiLvlLbl val="0"/>
      </c:catAx>
      <c:valAx>
        <c:axId val="164381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700" b="1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3798819255222526E-2"/>
              <c:y val="0.206853395061728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162033152"/>
        <c:crosses val="autoZero"/>
        <c:crossBetween val="between"/>
        <c:minorUnit val="1"/>
      </c:valAx>
      <c:valAx>
        <c:axId val="16438182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sz="1700" b="1" i="0" baseline="0">
                    <a:effectLst/>
                  </a:rPr>
                  <a:t>Porcentaje de positivos</a:t>
                </a:r>
                <a:endParaRPr lang="en-US" sz="1700">
                  <a:effectLst/>
                </a:endParaRP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64544512"/>
        <c:crosses val="max"/>
        <c:crossBetween val="between"/>
        <c:minorUnit val="1.0000000000000002E-2"/>
      </c:valAx>
      <c:catAx>
        <c:axId val="164544512"/>
        <c:scaling>
          <c:orientation val="minMax"/>
        </c:scaling>
        <c:delete val="1"/>
        <c:axPos val="b"/>
        <c:majorTickMark val="out"/>
        <c:minorTickMark val="none"/>
        <c:tickLblPos val="nextTo"/>
        <c:crossAx val="164381824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0.1368887375113533"/>
          <c:y val="0.88186512345679013"/>
          <c:w val="0.74331668180442023"/>
          <c:h val="8.3773611111111104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Proporción acumulada de los virus de influenza y otros virus respiratorios. Honduras, 2019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Virus!$D$5:$T$5</c:f>
              <c:strCache>
                <c:ptCount val="17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  <c:pt idx="9">
                  <c:v>Parainfluenza </c:v>
                </c:pt>
                <c:pt idx="10">
                  <c:v>VSR 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Otros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7030A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Virus!$D$5:$T$5</c:f>
              <c:strCache>
                <c:ptCount val="16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Yamagata</c:v>
                </c:pt>
                <c:pt idx="7">
                  <c:v>B linaje no determinado</c:v>
                </c:pt>
                <c:pt idx="8">
                  <c:v>Parainfluenza </c:v>
                </c:pt>
                <c:pt idx="9">
                  <c:v>VSR </c:v>
                </c:pt>
                <c:pt idx="10">
                  <c:v>Adenovirus</c:v>
                </c:pt>
                <c:pt idx="11">
                  <c:v>Metapneumovirus</c:v>
                </c:pt>
                <c:pt idx="12">
                  <c:v>Rinovirus</c:v>
                </c:pt>
                <c:pt idx="13">
                  <c:v>Coronavirus</c:v>
                </c:pt>
                <c:pt idx="14">
                  <c:v>Bocavirus</c:v>
                </c:pt>
                <c:pt idx="15">
                  <c:v>Otros</c:v>
                </c:pt>
              </c:strCache>
            </c:strRef>
          </c:cat>
          <c:val>
            <c:numRef>
              <c:f>Virus!$D$58:$T$58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566035493827161"/>
          <c:w val="0.94174788644324614"/>
          <c:h val="0.1307677469135802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Leyendas!$C$4</c:f>
          <c:strCache>
            <c:ptCount val="1"/>
            <c:pt idx="0">
              <c:v>Distribución de virus influenza y otros virus respiratorios en vigilancia centinela IRAG por semana epidmiológica. Honduras, 2019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41E-2"/>
          <c:y val="0.11707932098765432"/>
          <c:w val="0.83232089499987705"/>
          <c:h val="0.623227006172839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Virus!$D$5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A28D-40AD-AE0C-CCA16C8CB3E6}"/>
            </c:ext>
          </c:extLst>
        </c:ser>
        <c:ser>
          <c:idx val="1"/>
          <c:order val="1"/>
          <c:tx>
            <c:strRef>
              <c:f>Virus!$E$5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A28D-40AD-AE0C-CCA16C8CB3E6}"/>
            </c:ext>
          </c:extLst>
        </c:ser>
        <c:ser>
          <c:idx val="2"/>
          <c:order val="2"/>
          <c:tx>
            <c:strRef>
              <c:f>Virus!$F$5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A28D-40AD-AE0C-CCA16C8CB3E6}"/>
            </c:ext>
          </c:extLst>
        </c:ser>
        <c:ser>
          <c:idx val="3"/>
          <c:order val="3"/>
          <c:tx>
            <c:strRef>
              <c:f>Virus!$G$5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Virus!$G$6:$G$57</c:f>
            </c:numRef>
          </c:val>
          <c:extLst>
            <c:ext xmlns:c16="http://schemas.microsoft.com/office/drawing/2014/chart" uri="{C3380CC4-5D6E-409C-BE32-E72D297353CC}">
              <c16:uniqueId val="{00000003-A28D-40AD-AE0C-CCA16C8CB3E6}"/>
            </c:ext>
          </c:extLst>
        </c:ser>
        <c:ser>
          <c:idx val="4"/>
          <c:order val="4"/>
          <c:tx>
            <c:strRef>
              <c:f>Virus!$H$5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A28D-40AD-AE0C-CCA16C8CB3E6}"/>
            </c:ext>
          </c:extLst>
        </c:ser>
        <c:ser>
          <c:idx val="6"/>
          <c:order val="5"/>
          <c:tx>
            <c:strRef>
              <c:f>Virus!$M$5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Virus!$M$6:$M$57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A28D-40AD-AE0C-CCA16C8CB3E6}"/>
            </c:ext>
          </c:extLst>
        </c:ser>
        <c:ser>
          <c:idx val="7"/>
          <c:order val="6"/>
          <c:tx>
            <c:strRef>
              <c:f>Virus!$N$5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Virus!$N$6:$N$57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6-A28D-40AD-AE0C-CCA16C8CB3E6}"/>
            </c:ext>
          </c:extLst>
        </c:ser>
        <c:ser>
          <c:idx val="10"/>
          <c:order val="7"/>
          <c:tx>
            <c:strRef>
              <c:f>Virus!$O$5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Virus!$O$6:$O$57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A28D-40AD-AE0C-CCA16C8CB3E6}"/>
            </c:ext>
          </c:extLst>
        </c:ser>
        <c:ser>
          <c:idx val="11"/>
          <c:order val="8"/>
          <c:tx>
            <c:strRef>
              <c:f>Virus!$P$5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Virus!$P$6:$P$57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8-A28D-40AD-AE0C-CCA16C8CB3E6}"/>
            </c:ext>
          </c:extLst>
        </c:ser>
        <c:ser>
          <c:idx val="12"/>
          <c:order val="9"/>
          <c:tx>
            <c:strRef>
              <c:f>Virus!$Q$5</c:f>
              <c:strCache>
                <c:ptCount val="1"/>
                <c:pt idx="0">
                  <c:v>Rinovirus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Virus!$Q$6:$Q$57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9-A28D-40AD-AE0C-CCA16C8CB3E6}"/>
            </c:ext>
          </c:extLst>
        </c:ser>
        <c:ser>
          <c:idx val="13"/>
          <c:order val="10"/>
          <c:tx>
            <c:strRef>
              <c:f>Virus!$R$5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Virus!$R$6:$R$57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A-A28D-40AD-AE0C-CCA16C8CB3E6}"/>
            </c:ext>
          </c:extLst>
        </c:ser>
        <c:ser>
          <c:idx val="14"/>
          <c:order val="11"/>
          <c:tx>
            <c:strRef>
              <c:f>Virus!$S$5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Virus!$S$6:$S$57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B-A28D-40AD-AE0C-CCA16C8CB3E6}"/>
            </c:ext>
          </c:extLst>
        </c:ser>
        <c:ser>
          <c:idx val="15"/>
          <c:order val="12"/>
          <c:tx>
            <c:strRef>
              <c:f>Virus!$T$5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Virus!$T$6:$T$57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C-A28D-40AD-AE0C-CCA16C8CB3E6}"/>
            </c:ext>
          </c:extLst>
        </c:ser>
        <c:ser>
          <c:idx val="5"/>
          <c:order val="14"/>
          <c:tx>
            <c:strRef>
              <c:f>Virus!$I$4:$L$4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Virus!$Z$6:$Z$57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D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64561920"/>
        <c:axId val="164700160"/>
      </c:barChart>
      <c:lineChart>
        <c:grouping val="standard"/>
        <c:varyColors val="0"/>
        <c:ser>
          <c:idx val="16"/>
          <c:order val="13"/>
          <c:tx>
            <c:strRef>
              <c:f>Virus!$AA$4</c:f>
              <c:strCache>
                <c:ptCount val="1"/>
                <c:pt idx="0">
                  <c:v>% Positivos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Virus!$AA$6:$AA$57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47072"/>
        <c:axId val="164700736"/>
      </c:lineChart>
      <c:catAx>
        <c:axId val="16456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4700160"/>
        <c:crosses val="autoZero"/>
        <c:auto val="1"/>
        <c:lblAlgn val="ctr"/>
        <c:lblOffset val="100"/>
        <c:noMultiLvlLbl val="0"/>
      </c:catAx>
      <c:valAx>
        <c:axId val="1647001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700">
                    <a:latin typeface="Arial" panose="020B0604020202020204" pitchFamily="34" charset="0"/>
                    <a:cs typeface="Arial" panose="020B0604020202020204" pitchFamily="34" charset="0"/>
                  </a:rPr>
                  <a:t>Número de muestras positivas</a:t>
                </a:r>
              </a:p>
            </c:rich>
          </c:tx>
          <c:layout>
            <c:manualLayout>
              <c:xMode val="edge"/>
              <c:yMode val="edge"/>
              <c:x val="2.1864292918684372E-2"/>
              <c:y val="0.20372438271604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4561920"/>
        <c:crosses val="autoZero"/>
        <c:crossBetween val="between"/>
        <c:minorUnit val="1"/>
      </c:valAx>
      <c:valAx>
        <c:axId val="16470073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sz="17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Porcentaje de positivos</a:t>
                </a:r>
                <a:endParaRPr lang="en-US" sz="17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96595654814957788"/>
              <c:y val="0.2642101851851851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GT"/>
          </a:p>
        </c:txPr>
        <c:crossAx val="164547072"/>
        <c:crosses val="max"/>
        <c:crossBetween val="between"/>
        <c:minorUnit val="1.0000000000000002E-2"/>
      </c:valAx>
      <c:catAx>
        <c:axId val="164547072"/>
        <c:scaling>
          <c:orientation val="minMax"/>
        </c:scaling>
        <c:delete val="1"/>
        <c:axPos val="b"/>
        <c:majorTickMark val="out"/>
        <c:minorTickMark val="none"/>
        <c:tickLblPos val="nextTo"/>
        <c:crossAx val="16470073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8663669204291064"/>
          <c:y val="0.84399140218893254"/>
          <c:w val="0.68055982908408974"/>
          <c:h val="0.13001045482128104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spPr>
    <a:ln w="38100">
      <a:solidFill>
        <a:schemeClr val="bg1">
          <a:lumMod val="65000"/>
        </a:scheme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Distribución de influenza B según linaje y semana epidemiológica. Honduras, 2019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156993642143511"/>
          <c:h val="0.66217361111111106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Virus!$I$5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Virus!$I$6:$I$57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Virus!$J$5</c:f>
              <c:strCache>
                <c:ptCount val="1"/>
                <c:pt idx="0">
                  <c:v>B Victoria ∆162/163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Virus!$J$6:$J$57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Virus!$K$5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Virus!$K$6:$K$57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ser>
          <c:idx val="3"/>
          <c:order val="3"/>
          <c:tx>
            <c:strRef>
              <c:f>Virus!$L$5</c:f>
              <c:strCache>
                <c:ptCount val="1"/>
                <c:pt idx="0">
                  <c:v>B linaje no determinado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Virus!$L$6:$L$57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779C-467C-9299-1A3DBA305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64562944"/>
        <c:axId val="164703040"/>
      </c:barChart>
      <c:catAx>
        <c:axId val="16456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Semana epidemiológica</a:t>
                </a:r>
                <a:endParaRPr lang="en-US" sz="16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41964040266424463"/>
              <c:y val="0.8831787037037035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4703040"/>
        <c:crossesAt val="0"/>
        <c:auto val="1"/>
        <c:lblAlgn val="ctr"/>
        <c:lblOffset val="100"/>
        <c:noMultiLvlLbl val="0"/>
      </c:catAx>
      <c:valAx>
        <c:axId val="164703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700">
                    <a:latin typeface="Arial" panose="020B0604020202020204" pitchFamily="34" charset="0"/>
                    <a:cs typeface="Arial" panose="020B0604020202020204" pitchFamily="34" charset="0"/>
                  </a:rPr>
                  <a:t>Número de casos positivos para influenza B</a:t>
                </a:r>
              </a:p>
            </c:rich>
          </c:tx>
          <c:layout>
            <c:manualLayout>
              <c:xMode val="edge"/>
              <c:yMode val="edge"/>
              <c:x val="8.1843778383287914E-3"/>
              <c:y val="0.1016945987654321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4562944"/>
        <c:crosses val="autoZero"/>
        <c:crossBetween val="between"/>
        <c:minorUnit val="1"/>
      </c:valAx>
    </c:plotArea>
    <c:legend>
      <c:legendPos val="b"/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spPr>
    <a:ln w="38100">
      <a:solidFill>
        <a:schemeClr val="bg1">
          <a:lumMod val="65000"/>
        </a:scheme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383720</xdr:colOff>
      <xdr:row>39</xdr:row>
      <xdr:rowOff>28575</xdr:rowOff>
    </xdr:from>
    <xdr:to>
      <xdr:col>17</xdr:col>
      <xdr:colOff>641720</xdr:colOff>
      <xdr:row>73</xdr:row>
      <xdr:rowOff>31575</xdr:rowOff>
    </xdr:to>
    <xdr:graphicFrame macro="">
      <xdr:nvGraphicFramePr>
        <xdr:cNvPr id="2" name="CV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368753</xdr:colOff>
      <xdr:row>153</xdr:row>
      <xdr:rowOff>12247</xdr:rowOff>
    </xdr:from>
    <xdr:to>
      <xdr:col>16</xdr:col>
      <xdr:colOff>483053</xdr:colOff>
      <xdr:row>187</xdr:row>
      <xdr:rowOff>15247</xdr:rowOff>
    </xdr:to>
    <xdr:graphicFrame macro="">
      <xdr:nvGraphicFramePr>
        <xdr:cNvPr id="3" name="CV5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370115</xdr:colOff>
      <xdr:row>77</xdr:row>
      <xdr:rowOff>14968</xdr:rowOff>
    </xdr:from>
    <xdr:to>
      <xdr:col>17</xdr:col>
      <xdr:colOff>628115</xdr:colOff>
      <xdr:row>111</xdr:row>
      <xdr:rowOff>17968</xdr:rowOff>
    </xdr:to>
    <xdr:graphicFrame macro="">
      <xdr:nvGraphicFramePr>
        <xdr:cNvPr id="4" name="CV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17689</xdr:colOff>
      <xdr:row>153</xdr:row>
      <xdr:rowOff>5442</xdr:rowOff>
    </xdr:from>
    <xdr:to>
      <xdr:col>33</xdr:col>
      <xdr:colOff>130489</xdr:colOff>
      <xdr:row>187</xdr:row>
      <xdr:rowOff>8442</xdr:rowOff>
    </xdr:to>
    <xdr:graphicFrame macro="">
      <xdr:nvGraphicFramePr>
        <xdr:cNvPr id="5" name="CV6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364671</xdr:colOff>
      <xdr:row>1</xdr:row>
      <xdr:rowOff>10886</xdr:rowOff>
    </xdr:from>
    <xdr:to>
      <xdr:col>17</xdr:col>
      <xdr:colOff>621846</xdr:colOff>
      <xdr:row>35</xdr:row>
      <xdr:rowOff>13886</xdr:rowOff>
    </xdr:to>
    <xdr:graphicFrame macro="">
      <xdr:nvGraphicFramePr>
        <xdr:cNvPr id="6" name="CV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361950</xdr:colOff>
      <xdr:row>115</xdr:row>
      <xdr:rowOff>27215</xdr:rowOff>
    </xdr:from>
    <xdr:to>
      <xdr:col>17</xdr:col>
      <xdr:colOff>619950</xdr:colOff>
      <xdr:row>149</xdr:row>
      <xdr:rowOff>179894</xdr:rowOff>
    </xdr:to>
    <xdr:graphicFrame macro="">
      <xdr:nvGraphicFramePr>
        <xdr:cNvPr id="7" name="CV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BZ75"/>
  <sheetViews>
    <sheetView tabSelected="1" zoomScale="60" zoomScaleNormal="60" workbookViewId="0">
      <selection activeCell="A3" sqref="A3:U3"/>
    </sheetView>
  </sheetViews>
  <sheetFormatPr baseColWidth="10" defaultColWidth="11.42578125" defaultRowHeight="15" x14ac:dyDescent="0.25"/>
  <cols>
    <col min="1" max="1" width="15.140625" bestFit="1" customWidth="1"/>
    <col min="2" max="2" width="15.85546875" bestFit="1" customWidth="1"/>
    <col min="3" max="3" width="9.140625" customWidth="1"/>
    <col min="4" max="4" width="16.140625" customWidth="1"/>
    <col min="5" max="5" width="15.140625" customWidth="1"/>
    <col min="6" max="6" width="17.7109375" customWidth="1"/>
    <col min="7" max="7" width="9.42578125" hidden="1" customWidth="1"/>
    <col min="8" max="9" width="12.140625" customWidth="1"/>
    <col min="10" max="10" width="13.85546875" customWidth="1"/>
    <col min="11" max="11" width="16.28515625" customWidth="1"/>
    <col min="12" max="12" width="18.85546875" customWidth="1"/>
    <col min="13" max="13" width="17.85546875" customWidth="1"/>
    <col min="14" max="14" width="9.42578125" customWidth="1"/>
    <col min="15" max="15" width="16.7109375" customWidth="1"/>
    <col min="16" max="16" width="13" customWidth="1"/>
    <col min="17" max="17" width="14.42578125" customWidth="1"/>
    <col min="18" max="18" width="9.42578125" customWidth="1"/>
    <col min="19" max="19" width="12.42578125" customWidth="1"/>
    <col min="20" max="20" width="9.42578125" customWidth="1"/>
    <col min="21" max="21" width="14.85546875" customWidth="1"/>
    <col min="22" max="22" width="16.28515625" customWidth="1"/>
    <col min="23" max="23" width="13.7109375" customWidth="1"/>
    <col min="24" max="24" width="15.28515625" customWidth="1"/>
    <col min="25" max="25" width="14.7109375" customWidth="1"/>
    <col min="26" max="26" width="13.7109375" customWidth="1"/>
    <col min="27" max="27" width="16.42578125" customWidth="1"/>
    <col min="28" max="28" width="15" customWidth="1"/>
    <col min="29" max="29" width="16.42578125" customWidth="1"/>
    <col min="30" max="34" width="13.7109375" customWidth="1"/>
    <col min="35" max="35" width="17.42578125" customWidth="1"/>
    <col min="36" max="36" width="19.85546875" customWidth="1"/>
    <col min="37" max="37" width="15" customWidth="1"/>
    <col min="38" max="38" width="16.42578125" customWidth="1"/>
    <col min="39" max="40" width="15" customWidth="1"/>
    <col min="41" max="41" width="16.42578125" customWidth="1"/>
    <col min="42" max="43" width="15" customWidth="1"/>
    <col min="259" max="259" width="1.7109375" customWidth="1"/>
    <col min="260" max="260" width="9.140625" customWidth="1"/>
    <col min="261" max="261" width="9.42578125" customWidth="1"/>
    <col min="262" max="262" width="12.5703125" customWidth="1"/>
    <col min="263" max="263" width="13.140625" customWidth="1"/>
    <col min="264" max="264" width="9.42578125" customWidth="1"/>
    <col min="265" max="265" width="12.140625" customWidth="1"/>
    <col min="266" max="267" width="9.42578125" customWidth="1"/>
    <col min="268" max="268" width="13.140625" customWidth="1"/>
    <col min="269" max="269" width="13.140625" bestFit="1" customWidth="1"/>
    <col min="270" max="270" width="9.42578125" customWidth="1"/>
    <col min="271" max="271" width="11.42578125" bestFit="1" customWidth="1"/>
    <col min="272" max="274" width="9.42578125" customWidth="1"/>
    <col min="275" max="275" width="10.5703125" customWidth="1"/>
    <col min="276" max="277" width="9.42578125" customWidth="1"/>
    <col min="278" max="278" width="12.7109375" customWidth="1"/>
    <col min="279" max="279" width="11" customWidth="1"/>
    <col min="280" max="280" width="13.42578125" customWidth="1"/>
    <col min="281" max="282" width="13.7109375" customWidth="1"/>
    <col min="283" max="284" width="15" customWidth="1"/>
    <col min="285" max="291" width="13.7109375" customWidth="1"/>
    <col min="292" max="299" width="15" customWidth="1"/>
    <col min="515" max="515" width="1.7109375" customWidth="1"/>
    <col min="516" max="516" width="9.140625" customWidth="1"/>
    <col min="517" max="517" width="9.42578125" customWidth="1"/>
    <col min="518" max="518" width="12.5703125" customWidth="1"/>
    <col min="519" max="519" width="13.140625" customWidth="1"/>
    <col min="520" max="520" width="9.42578125" customWidth="1"/>
    <col min="521" max="521" width="12.140625" customWidth="1"/>
    <col min="522" max="523" width="9.42578125" customWidth="1"/>
    <col min="524" max="524" width="13.140625" customWidth="1"/>
    <col min="525" max="525" width="13.140625" bestFit="1" customWidth="1"/>
    <col min="526" max="526" width="9.42578125" customWidth="1"/>
    <col min="527" max="527" width="11.42578125" bestFit="1" customWidth="1"/>
    <col min="528" max="530" width="9.42578125" customWidth="1"/>
    <col min="531" max="531" width="10.5703125" customWidth="1"/>
    <col min="532" max="533" width="9.42578125" customWidth="1"/>
    <col min="534" max="534" width="12.7109375" customWidth="1"/>
    <col min="535" max="535" width="11" customWidth="1"/>
    <col min="536" max="536" width="13.42578125" customWidth="1"/>
    <col min="537" max="538" width="13.7109375" customWidth="1"/>
    <col min="539" max="540" width="15" customWidth="1"/>
    <col min="541" max="547" width="13.7109375" customWidth="1"/>
    <col min="548" max="555" width="15" customWidth="1"/>
    <col min="771" max="771" width="1.7109375" customWidth="1"/>
    <col min="772" max="772" width="9.140625" customWidth="1"/>
    <col min="773" max="773" width="9.42578125" customWidth="1"/>
    <col min="774" max="774" width="12.5703125" customWidth="1"/>
    <col min="775" max="775" width="13.140625" customWidth="1"/>
    <col min="776" max="776" width="9.42578125" customWidth="1"/>
    <col min="777" max="777" width="12.140625" customWidth="1"/>
    <col min="778" max="779" width="9.42578125" customWidth="1"/>
    <col min="780" max="780" width="13.140625" customWidth="1"/>
    <col min="781" max="781" width="13.140625" bestFit="1" customWidth="1"/>
    <col min="782" max="782" width="9.42578125" customWidth="1"/>
    <col min="783" max="783" width="11.42578125" bestFit="1" customWidth="1"/>
    <col min="784" max="786" width="9.42578125" customWidth="1"/>
    <col min="787" max="787" width="10.5703125" customWidth="1"/>
    <col min="788" max="789" width="9.42578125" customWidth="1"/>
    <col min="790" max="790" width="12.7109375" customWidth="1"/>
    <col min="791" max="791" width="11" customWidth="1"/>
    <col min="792" max="792" width="13.42578125" customWidth="1"/>
    <col min="793" max="794" width="13.7109375" customWidth="1"/>
    <col min="795" max="796" width="15" customWidth="1"/>
    <col min="797" max="803" width="13.7109375" customWidth="1"/>
    <col min="804" max="811" width="15" customWidth="1"/>
    <col min="1027" max="1027" width="1.7109375" customWidth="1"/>
    <col min="1028" max="1028" width="9.140625" customWidth="1"/>
    <col min="1029" max="1029" width="9.42578125" customWidth="1"/>
    <col min="1030" max="1030" width="12.5703125" customWidth="1"/>
    <col min="1031" max="1031" width="13.140625" customWidth="1"/>
    <col min="1032" max="1032" width="9.42578125" customWidth="1"/>
    <col min="1033" max="1033" width="12.140625" customWidth="1"/>
    <col min="1034" max="1035" width="9.42578125" customWidth="1"/>
    <col min="1036" max="1036" width="13.140625" customWidth="1"/>
    <col min="1037" max="1037" width="13.140625" bestFit="1" customWidth="1"/>
    <col min="1038" max="1038" width="9.42578125" customWidth="1"/>
    <col min="1039" max="1039" width="11.42578125" bestFit="1" customWidth="1"/>
    <col min="1040" max="1042" width="9.42578125" customWidth="1"/>
    <col min="1043" max="1043" width="10.5703125" customWidth="1"/>
    <col min="1044" max="1045" width="9.42578125" customWidth="1"/>
    <col min="1046" max="1046" width="12.7109375" customWidth="1"/>
    <col min="1047" max="1047" width="11" customWidth="1"/>
    <col min="1048" max="1048" width="13.42578125" customWidth="1"/>
    <col min="1049" max="1050" width="13.7109375" customWidth="1"/>
    <col min="1051" max="1052" width="15" customWidth="1"/>
    <col min="1053" max="1059" width="13.7109375" customWidth="1"/>
    <col min="1060" max="1067" width="15" customWidth="1"/>
    <col min="1283" max="1283" width="1.7109375" customWidth="1"/>
    <col min="1284" max="1284" width="9.140625" customWidth="1"/>
    <col min="1285" max="1285" width="9.42578125" customWidth="1"/>
    <col min="1286" max="1286" width="12.5703125" customWidth="1"/>
    <col min="1287" max="1287" width="13.140625" customWidth="1"/>
    <col min="1288" max="1288" width="9.42578125" customWidth="1"/>
    <col min="1289" max="1289" width="12.140625" customWidth="1"/>
    <col min="1290" max="1291" width="9.42578125" customWidth="1"/>
    <col min="1292" max="1292" width="13.140625" customWidth="1"/>
    <col min="1293" max="1293" width="13.140625" bestFit="1" customWidth="1"/>
    <col min="1294" max="1294" width="9.42578125" customWidth="1"/>
    <col min="1295" max="1295" width="11.42578125" bestFit="1" customWidth="1"/>
    <col min="1296" max="1298" width="9.42578125" customWidth="1"/>
    <col min="1299" max="1299" width="10.5703125" customWidth="1"/>
    <col min="1300" max="1301" width="9.42578125" customWidth="1"/>
    <col min="1302" max="1302" width="12.7109375" customWidth="1"/>
    <col min="1303" max="1303" width="11" customWidth="1"/>
    <col min="1304" max="1304" width="13.42578125" customWidth="1"/>
    <col min="1305" max="1306" width="13.7109375" customWidth="1"/>
    <col min="1307" max="1308" width="15" customWidth="1"/>
    <col min="1309" max="1315" width="13.7109375" customWidth="1"/>
    <col min="1316" max="1323" width="15" customWidth="1"/>
    <col min="1539" max="1539" width="1.7109375" customWidth="1"/>
    <col min="1540" max="1540" width="9.140625" customWidth="1"/>
    <col min="1541" max="1541" width="9.42578125" customWidth="1"/>
    <col min="1542" max="1542" width="12.5703125" customWidth="1"/>
    <col min="1543" max="1543" width="13.140625" customWidth="1"/>
    <col min="1544" max="1544" width="9.42578125" customWidth="1"/>
    <col min="1545" max="1545" width="12.140625" customWidth="1"/>
    <col min="1546" max="1547" width="9.42578125" customWidth="1"/>
    <col min="1548" max="1548" width="13.140625" customWidth="1"/>
    <col min="1549" max="1549" width="13.140625" bestFit="1" customWidth="1"/>
    <col min="1550" max="1550" width="9.42578125" customWidth="1"/>
    <col min="1551" max="1551" width="11.42578125" bestFit="1" customWidth="1"/>
    <col min="1552" max="1554" width="9.42578125" customWidth="1"/>
    <col min="1555" max="1555" width="10.5703125" customWidth="1"/>
    <col min="1556" max="1557" width="9.42578125" customWidth="1"/>
    <col min="1558" max="1558" width="12.7109375" customWidth="1"/>
    <col min="1559" max="1559" width="11" customWidth="1"/>
    <col min="1560" max="1560" width="13.42578125" customWidth="1"/>
    <col min="1561" max="1562" width="13.7109375" customWidth="1"/>
    <col min="1563" max="1564" width="15" customWidth="1"/>
    <col min="1565" max="1571" width="13.7109375" customWidth="1"/>
    <col min="1572" max="1579" width="15" customWidth="1"/>
    <col min="1795" max="1795" width="1.7109375" customWidth="1"/>
    <col min="1796" max="1796" width="9.140625" customWidth="1"/>
    <col min="1797" max="1797" width="9.42578125" customWidth="1"/>
    <col min="1798" max="1798" width="12.5703125" customWidth="1"/>
    <col min="1799" max="1799" width="13.140625" customWidth="1"/>
    <col min="1800" max="1800" width="9.42578125" customWidth="1"/>
    <col min="1801" max="1801" width="12.140625" customWidth="1"/>
    <col min="1802" max="1803" width="9.42578125" customWidth="1"/>
    <col min="1804" max="1804" width="13.140625" customWidth="1"/>
    <col min="1805" max="1805" width="13.140625" bestFit="1" customWidth="1"/>
    <col min="1806" max="1806" width="9.42578125" customWidth="1"/>
    <col min="1807" max="1807" width="11.42578125" bestFit="1" customWidth="1"/>
    <col min="1808" max="1810" width="9.42578125" customWidth="1"/>
    <col min="1811" max="1811" width="10.5703125" customWidth="1"/>
    <col min="1812" max="1813" width="9.42578125" customWidth="1"/>
    <col min="1814" max="1814" width="12.7109375" customWidth="1"/>
    <col min="1815" max="1815" width="11" customWidth="1"/>
    <col min="1816" max="1816" width="13.42578125" customWidth="1"/>
    <col min="1817" max="1818" width="13.7109375" customWidth="1"/>
    <col min="1819" max="1820" width="15" customWidth="1"/>
    <col min="1821" max="1827" width="13.7109375" customWidth="1"/>
    <col min="1828" max="1835" width="15" customWidth="1"/>
    <col min="2051" max="2051" width="1.7109375" customWidth="1"/>
    <col min="2052" max="2052" width="9.140625" customWidth="1"/>
    <col min="2053" max="2053" width="9.42578125" customWidth="1"/>
    <col min="2054" max="2054" width="12.5703125" customWidth="1"/>
    <col min="2055" max="2055" width="13.140625" customWidth="1"/>
    <col min="2056" max="2056" width="9.42578125" customWidth="1"/>
    <col min="2057" max="2057" width="12.140625" customWidth="1"/>
    <col min="2058" max="2059" width="9.42578125" customWidth="1"/>
    <col min="2060" max="2060" width="13.140625" customWidth="1"/>
    <col min="2061" max="2061" width="13.140625" bestFit="1" customWidth="1"/>
    <col min="2062" max="2062" width="9.42578125" customWidth="1"/>
    <col min="2063" max="2063" width="11.42578125" bestFit="1" customWidth="1"/>
    <col min="2064" max="2066" width="9.42578125" customWidth="1"/>
    <col min="2067" max="2067" width="10.5703125" customWidth="1"/>
    <col min="2068" max="2069" width="9.42578125" customWidth="1"/>
    <col min="2070" max="2070" width="12.7109375" customWidth="1"/>
    <col min="2071" max="2071" width="11" customWidth="1"/>
    <col min="2072" max="2072" width="13.42578125" customWidth="1"/>
    <col min="2073" max="2074" width="13.7109375" customWidth="1"/>
    <col min="2075" max="2076" width="15" customWidth="1"/>
    <col min="2077" max="2083" width="13.7109375" customWidth="1"/>
    <col min="2084" max="2091" width="15" customWidth="1"/>
    <col min="2307" max="2307" width="1.7109375" customWidth="1"/>
    <col min="2308" max="2308" width="9.140625" customWidth="1"/>
    <col min="2309" max="2309" width="9.42578125" customWidth="1"/>
    <col min="2310" max="2310" width="12.5703125" customWidth="1"/>
    <col min="2311" max="2311" width="13.140625" customWidth="1"/>
    <col min="2312" max="2312" width="9.42578125" customWidth="1"/>
    <col min="2313" max="2313" width="12.140625" customWidth="1"/>
    <col min="2314" max="2315" width="9.42578125" customWidth="1"/>
    <col min="2316" max="2316" width="13.140625" customWidth="1"/>
    <col min="2317" max="2317" width="13.140625" bestFit="1" customWidth="1"/>
    <col min="2318" max="2318" width="9.42578125" customWidth="1"/>
    <col min="2319" max="2319" width="11.42578125" bestFit="1" customWidth="1"/>
    <col min="2320" max="2322" width="9.42578125" customWidth="1"/>
    <col min="2323" max="2323" width="10.5703125" customWidth="1"/>
    <col min="2324" max="2325" width="9.42578125" customWidth="1"/>
    <col min="2326" max="2326" width="12.7109375" customWidth="1"/>
    <col min="2327" max="2327" width="11" customWidth="1"/>
    <col min="2328" max="2328" width="13.42578125" customWidth="1"/>
    <col min="2329" max="2330" width="13.7109375" customWidth="1"/>
    <col min="2331" max="2332" width="15" customWidth="1"/>
    <col min="2333" max="2339" width="13.7109375" customWidth="1"/>
    <col min="2340" max="2347" width="15" customWidth="1"/>
    <col min="2563" max="2563" width="1.7109375" customWidth="1"/>
    <col min="2564" max="2564" width="9.140625" customWidth="1"/>
    <col min="2565" max="2565" width="9.42578125" customWidth="1"/>
    <col min="2566" max="2566" width="12.5703125" customWidth="1"/>
    <col min="2567" max="2567" width="13.140625" customWidth="1"/>
    <col min="2568" max="2568" width="9.42578125" customWidth="1"/>
    <col min="2569" max="2569" width="12.140625" customWidth="1"/>
    <col min="2570" max="2571" width="9.42578125" customWidth="1"/>
    <col min="2572" max="2572" width="13.140625" customWidth="1"/>
    <col min="2573" max="2573" width="13.140625" bestFit="1" customWidth="1"/>
    <col min="2574" max="2574" width="9.42578125" customWidth="1"/>
    <col min="2575" max="2575" width="11.42578125" bestFit="1" customWidth="1"/>
    <col min="2576" max="2578" width="9.42578125" customWidth="1"/>
    <col min="2579" max="2579" width="10.5703125" customWidth="1"/>
    <col min="2580" max="2581" width="9.42578125" customWidth="1"/>
    <col min="2582" max="2582" width="12.7109375" customWidth="1"/>
    <col min="2583" max="2583" width="11" customWidth="1"/>
    <col min="2584" max="2584" width="13.42578125" customWidth="1"/>
    <col min="2585" max="2586" width="13.7109375" customWidth="1"/>
    <col min="2587" max="2588" width="15" customWidth="1"/>
    <col min="2589" max="2595" width="13.7109375" customWidth="1"/>
    <col min="2596" max="2603" width="15" customWidth="1"/>
    <col min="2819" max="2819" width="1.7109375" customWidth="1"/>
    <col min="2820" max="2820" width="9.140625" customWidth="1"/>
    <col min="2821" max="2821" width="9.42578125" customWidth="1"/>
    <col min="2822" max="2822" width="12.5703125" customWidth="1"/>
    <col min="2823" max="2823" width="13.140625" customWidth="1"/>
    <col min="2824" max="2824" width="9.42578125" customWidth="1"/>
    <col min="2825" max="2825" width="12.140625" customWidth="1"/>
    <col min="2826" max="2827" width="9.42578125" customWidth="1"/>
    <col min="2828" max="2828" width="13.140625" customWidth="1"/>
    <col min="2829" max="2829" width="13.140625" bestFit="1" customWidth="1"/>
    <col min="2830" max="2830" width="9.42578125" customWidth="1"/>
    <col min="2831" max="2831" width="11.42578125" bestFit="1" customWidth="1"/>
    <col min="2832" max="2834" width="9.42578125" customWidth="1"/>
    <col min="2835" max="2835" width="10.5703125" customWidth="1"/>
    <col min="2836" max="2837" width="9.42578125" customWidth="1"/>
    <col min="2838" max="2838" width="12.7109375" customWidth="1"/>
    <col min="2839" max="2839" width="11" customWidth="1"/>
    <col min="2840" max="2840" width="13.42578125" customWidth="1"/>
    <col min="2841" max="2842" width="13.7109375" customWidth="1"/>
    <col min="2843" max="2844" width="15" customWidth="1"/>
    <col min="2845" max="2851" width="13.7109375" customWidth="1"/>
    <col min="2852" max="2859" width="15" customWidth="1"/>
    <col min="3075" max="3075" width="1.7109375" customWidth="1"/>
    <col min="3076" max="3076" width="9.140625" customWidth="1"/>
    <col min="3077" max="3077" width="9.42578125" customWidth="1"/>
    <col min="3078" max="3078" width="12.5703125" customWidth="1"/>
    <col min="3079" max="3079" width="13.140625" customWidth="1"/>
    <col min="3080" max="3080" width="9.42578125" customWidth="1"/>
    <col min="3081" max="3081" width="12.140625" customWidth="1"/>
    <col min="3082" max="3083" width="9.42578125" customWidth="1"/>
    <col min="3084" max="3084" width="13.140625" customWidth="1"/>
    <col min="3085" max="3085" width="13.140625" bestFit="1" customWidth="1"/>
    <col min="3086" max="3086" width="9.42578125" customWidth="1"/>
    <col min="3087" max="3087" width="11.42578125" bestFit="1" customWidth="1"/>
    <col min="3088" max="3090" width="9.42578125" customWidth="1"/>
    <col min="3091" max="3091" width="10.5703125" customWidth="1"/>
    <col min="3092" max="3093" width="9.42578125" customWidth="1"/>
    <col min="3094" max="3094" width="12.7109375" customWidth="1"/>
    <col min="3095" max="3095" width="11" customWidth="1"/>
    <col min="3096" max="3096" width="13.42578125" customWidth="1"/>
    <col min="3097" max="3098" width="13.7109375" customWidth="1"/>
    <col min="3099" max="3100" width="15" customWidth="1"/>
    <col min="3101" max="3107" width="13.7109375" customWidth="1"/>
    <col min="3108" max="3115" width="15" customWidth="1"/>
    <col min="3331" max="3331" width="1.7109375" customWidth="1"/>
    <col min="3332" max="3332" width="9.140625" customWidth="1"/>
    <col min="3333" max="3333" width="9.42578125" customWidth="1"/>
    <col min="3334" max="3334" width="12.5703125" customWidth="1"/>
    <col min="3335" max="3335" width="13.140625" customWidth="1"/>
    <col min="3336" max="3336" width="9.42578125" customWidth="1"/>
    <col min="3337" max="3337" width="12.140625" customWidth="1"/>
    <col min="3338" max="3339" width="9.42578125" customWidth="1"/>
    <col min="3340" max="3340" width="13.140625" customWidth="1"/>
    <col min="3341" max="3341" width="13.140625" bestFit="1" customWidth="1"/>
    <col min="3342" max="3342" width="9.42578125" customWidth="1"/>
    <col min="3343" max="3343" width="11.42578125" bestFit="1" customWidth="1"/>
    <col min="3344" max="3346" width="9.42578125" customWidth="1"/>
    <col min="3347" max="3347" width="10.5703125" customWidth="1"/>
    <col min="3348" max="3349" width="9.42578125" customWidth="1"/>
    <col min="3350" max="3350" width="12.7109375" customWidth="1"/>
    <col min="3351" max="3351" width="11" customWidth="1"/>
    <col min="3352" max="3352" width="13.42578125" customWidth="1"/>
    <col min="3353" max="3354" width="13.7109375" customWidth="1"/>
    <col min="3355" max="3356" width="15" customWidth="1"/>
    <col min="3357" max="3363" width="13.7109375" customWidth="1"/>
    <col min="3364" max="3371" width="15" customWidth="1"/>
    <col min="3587" max="3587" width="1.7109375" customWidth="1"/>
    <col min="3588" max="3588" width="9.140625" customWidth="1"/>
    <col min="3589" max="3589" width="9.42578125" customWidth="1"/>
    <col min="3590" max="3590" width="12.5703125" customWidth="1"/>
    <col min="3591" max="3591" width="13.140625" customWidth="1"/>
    <col min="3592" max="3592" width="9.42578125" customWidth="1"/>
    <col min="3593" max="3593" width="12.140625" customWidth="1"/>
    <col min="3594" max="3595" width="9.42578125" customWidth="1"/>
    <col min="3596" max="3596" width="13.140625" customWidth="1"/>
    <col min="3597" max="3597" width="13.140625" bestFit="1" customWidth="1"/>
    <col min="3598" max="3598" width="9.42578125" customWidth="1"/>
    <col min="3599" max="3599" width="11.42578125" bestFit="1" customWidth="1"/>
    <col min="3600" max="3602" width="9.42578125" customWidth="1"/>
    <col min="3603" max="3603" width="10.5703125" customWidth="1"/>
    <col min="3604" max="3605" width="9.42578125" customWidth="1"/>
    <col min="3606" max="3606" width="12.7109375" customWidth="1"/>
    <col min="3607" max="3607" width="11" customWidth="1"/>
    <col min="3608" max="3608" width="13.42578125" customWidth="1"/>
    <col min="3609" max="3610" width="13.7109375" customWidth="1"/>
    <col min="3611" max="3612" width="15" customWidth="1"/>
    <col min="3613" max="3619" width="13.7109375" customWidth="1"/>
    <col min="3620" max="3627" width="15" customWidth="1"/>
    <col min="3843" max="3843" width="1.7109375" customWidth="1"/>
    <col min="3844" max="3844" width="9.140625" customWidth="1"/>
    <col min="3845" max="3845" width="9.42578125" customWidth="1"/>
    <col min="3846" max="3846" width="12.5703125" customWidth="1"/>
    <col min="3847" max="3847" width="13.140625" customWidth="1"/>
    <col min="3848" max="3848" width="9.42578125" customWidth="1"/>
    <col min="3849" max="3849" width="12.140625" customWidth="1"/>
    <col min="3850" max="3851" width="9.42578125" customWidth="1"/>
    <col min="3852" max="3852" width="13.140625" customWidth="1"/>
    <col min="3853" max="3853" width="13.140625" bestFit="1" customWidth="1"/>
    <col min="3854" max="3854" width="9.42578125" customWidth="1"/>
    <col min="3855" max="3855" width="11.42578125" bestFit="1" customWidth="1"/>
    <col min="3856" max="3858" width="9.42578125" customWidth="1"/>
    <col min="3859" max="3859" width="10.5703125" customWidth="1"/>
    <col min="3860" max="3861" width="9.42578125" customWidth="1"/>
    <col min="3862" max="3862" width="12.7109375" customWidth="1"/>
    <col min="3863" max="3863" width="11" customWidth="1"/>
    <col min="3864" max="3864" width="13.42578125" customWidth="1"/>
    <col min="3865" max="3866" width="13.7109375" customWidth="1"/>
    <col min="3867" max="3868" width="15" customWidth="1"/>
    <col min="3869" max="3875" width="13.7109375" customWidth="1"/>
    <col min="3876" max="3883" width="15" customWidth="1"/>
    <col min="4099" max="4099" width="1.7109375" customWidth="1"/>
    <col min="4100" max="4100" width="9.140625" customWidth="1"/>
    <col min="4101" max="4101" width="9.42578125" customWidth="1"/>
    <col min="4102" max="4102" width="12.5703125" customWidth="1"/>
    <col min="4103" max="4103" width="13.140625" customWidth="1"/>
    <col min="4104" max="4104" width="9.42578125" customWidth="1"/>
    <col min="4105" max="4105" width="12.140625" customWidth="1"/>
    <col min="4106" max="4107" width="9.42578125" customWidth="1"/>
    <col min="4108" max="4108" width="13.140625" customWidth="1"/>
    <col min="4109" max="4109" width="13.140625" bestFit="1" customWidth="1"/>
    <col min="4110" max="4110" width="9.42578125" customWidth="1"/>
    <col min="4111" max="4111" width="11.42578125" bestFit="1" customWidth="1"/>
    <col min="4112" max="4114" width="9.42578125" customWidth="1"/>
    <col min="4115" max="4115" width="10.5703125" customWidth="1"/>
    <col min="4116" max="4117" width="9.42578125" customWidth="1"/>
    <col min="4118" max="4118" width="12.7109375" customWidth="1"/>
    <col min="4119" max="4119" width="11" customWidth="1"/>
    <col min="4120" max="4120" width="13.42578125" customWidth="1"/>
    <col min="4121" max="4122" width="13.7109375" customWidth="1"/>
    <col min="4123" max="4124" width="15" customWidth="1"/>
    <col min="4125" max="4131" width="13.7109375" customWidth="1"/>
    <col min="4132" max="4139" width="15" customWidth="1"/>
    <col min="4355" max="4355" width="1.7109375" customWidth="1"/>
    <col min="4356" max="4356" width="9.140625" customWidth="1"/>
    <col min="4357" max="4357" width="9.42578125" customWidth="1"/>
    <col min="4358" max="4358" width="12.5703125" customWidth="1"/>
    <col min="4359" max="4359" width="13.140625" customWidth="1"/>
    <col min="4360" max="4360" width="9.42578125" customWidth="1"/>
    <col min="4361" max="4361" width="12.140625" customWidth="1"/>
    <col min="4362" max="4363" width="9.42578125" customWidth="1"/>
    <col min="4364" max="4364" width="13.140625" customWidth="1"/>
    <col min="4365" max="4365" width="13.140625" bestFit="1" customWidth="1"/>
    <col min="4366" max="4366" width="9.42578125" customWidth="1"/>
    <col min="4367" max="4367" width="11.42578125" bestFit="1" customWidth="1"/>
    <col min="4368" max="4370" width="9.42578125" customWidth="1"/>
    <col min="4371" max="4371" width="10.5703125" customWidth="1"/>
    <col min="4372" max="4373" width="9.42578125" customWidth="1"/>
    <col min="4374" max="4374" width="12.7109375" customWidth="1"/>
    <col min="4375" max="4375" width="11" customWidth="1"/>
    <col min="4376" max="4376" width="13.42578125" customWidth="1"/>
    <col min="4377" max="4378" width="13.7109375" customWidth="1"/>
    <col min="4379" max="4380" width="15" customWidth="1"/>
    <col min="4381" max="4387" width="13.7109375" customWidth="1"/>
    <col min="4388" max="4395" width="15" customWidth="1"/>
    <col min="4611" max="4611" width="1.7109375" customWidth="1"/>
    <col min="4612" max="4612" width="9.140625" customWidth="1"/>
    <col min="4613" max="4613" width="9.42578125" customWidth="1"/>
    <col min="4614" max="4614" width="12.5703125" customWidth="1"/>
    <col min="4615" max="4615" width="13.140625" customWidth="1"/>
    <col min="4616" max="4616" width="9.42578125" customWidth="1"/>
    <col min="4617" max="4617" width="12.140625" customWidth="1"/>
    <col min="4618" max="4619" width="9.42578125" customWidth="1"/>
    <col min="4620" max="4620" width="13.140625" customWidth="1"/>
    <col min="4621" max="4621" width="13.140625" bestFit="1" customWidth="1"/>
    <col min="4622" max="4622" width="9.42578125" customWidth="1"/>
    <col min="4623" max="4623" width="11.42578125" bestFit="1" customWidth="1"/>
    <col min="4624" max="4626" width="9.42578125" customWidth="1"/>
    <col min="4627" max="4627" width="10.5703125" customWidth="1"/>
    <col min="4628" max="4629" width="9.42578125" customWidth="1"/>
    <col min="4630" max="4630" width="12.7109375" customWidth="1"/>
    <col min="4631" max="4631" width="11" customWidth="1"/>
    <col min="4632" max="4632" width="13.42578125" customWidth="1"/>
    <col min="4633" max="4634" width="13.7109375" customWidth="1"/>
    <col min="4635" max="4636" width="15" customWidth="1"/>
    <col min="4637" max="4643" width="13.7109375" customWidth="1"/>
    <col min="4644" max="4651" width="15" customWidth="1"/>
    <col min="4867" max="4867" width="1.7109375" customWidth="1"/>
    <col min="4868" max="4868" width="9.140625" customWidth="1"/>
    <col min="4869" max="4869" width="9.42578125" customWidth="1"/>
    <col min="4870" max="4870" width="12.5703125" customWidth="1"/>
    <col min="4871" max="4871" width="13.140625" customWidth="1"/>
    <col min="4872" max="4872" width="9.42578125" customWidth="1"/>
    <col min="4873" max="4873" width="12.140625" customWidth="1"/>
    <col min="4874" max="4875" width="9.42578125" customWidth="1"/>
    <col min="4876" max="4876" width="13.140625" customWidth="1"/>
    <col min="4877" max="4877" width="13.140625" bestFit="1" customWidth="1"/>
    <col min="4878" max="4878" width="9.42578125" customWidth="1"/>
    <col min="4879" max="4879" width="11.42578125" bestFit="1" customWidth="1"/>
    <col min="4880" max="4882" width="9.42578125" customWidth="1"/>
    <col min="4883" max="4883" width="10.5703125" customWidth="1"/>
    <col min="4884" max="4885" width="9.42578125" customWidth="1"/>
    <col min="4886" max="4886" width="12.7109375" customWidth="1"/>
    <col min="4887" max="4887" width="11" customWidth="1"/>
    <col min="4888" max="4888" width="13.42578125" customWidth="1"/>
    <col min="4889" max="4890" width="13.7109375" customWidth="1"/>
    <col min="4891" max="4892" width="15" customWidth="1"/>
    <col min="4893" max="4899" width="13.7109375" customWidth="1"/>
    <col min="4900" max="4907" width="15" customWidth="1"/>
    <col min="5123" max="5123" width="1.7109375" customWidth="1"/>
    <col min="5124" max="5124" width="9.140625" customWidth="1"/>
    <col min="5125" max="5125" width="9.42578125" customWidth="1"/>
    <col min="5126" max="5126" width="12.5703125" customWidth="1"/>
    <col min="5127" max="5127" width="13.140625" customWidth="1"/>
    <col min="5128" max="5128" width="9.42578125" customWidth="1"/>
    <col min="5129" max="5129" width="12.140625" customWidth="1"/>
    <col min="5130" max="5131" width="9.42578125" customWidth="1"/>
    <col min="5132" max="5132" width="13.140625" customWidth="1"/>
    <col min="5133" max="5133" width="13.140625" bestFit="1" customWidth="1"/>
    <col min="5134" max="5134" width="9.42578125" customWidth="1"/>
    <col min="5135" max="5135" width="11.42578125" bestFit="1" customWidth="1"/>
    <col min="5136" max="5138" width="9.42578125" customWidth="1"/>
    <col min="5139" max="5139" width="10.5703125" customWidth="1"/>
    <col min="5140" max="5141" width="9.42578125" customWidth="1"/>
    <col min="5142" max="5142" width="12.7109375" customWidth="1"/>
    <col min="5143" max="5143" width="11" customWidth="1"/>
    <col min="5144" max="5144" width="13.42578125" customWidth="1"/>
    <col min="5145" max="5146" width="13.7109375" customWidth="1"/>
    <col min="5147" max="5148" width="15" customWidth="1"/>
    <col min="5149" max="5155" width="13.7109375" customWidth="1"/>
    <col min="5156" max="5163" width="15" customWidth="1"/>
    <col min="5379" max="5379" width="1.7109375" customWidth="1"/>
    <col min="5380" max="5380" width="9.140625" customWidth="1"/>
    <col min="5381" max="5381" width="9.42578125" customWidth="1"/>
    <col min="5382" max="5382" width="12.5703125" customWidth="1"/>
    <col min="5383" max="5383" width="13.140625" customWidth="1"/>
    <col min="5384" max="5384" width="9.42578125" customWidth="1"/>
    <col min="5385" max="5385" width="12.140625" customWidth="1"/>
    <col min="5386" max="5387" width="9.42578125" customWidth="1"/>
    <col min="5388" max="5388" width="13.140625" customWidth="1"/>
    <col min="5389" max="5389" width="13.140625" bestFit="1" customWidth="1"/>
    <col min="5390" max="5390" width="9.42578125" customWidth="1"/>
    <col min="5391" max="5391" width="11.42578125" bestFit="1" customWidth="1"/>
    <col min="5392" max="5394" width="9.42578125" customWidth="1"/>
    <col min="5395" max="5395" width="10.5703125" customWidth="1"/>
    <col min="5396" max="5397" width="9.42578125" customWidth="1"/>
    <col min="5398" max="5398" width="12.7109375" customWidth="1"/>
    <col min="5399" max="5399" width="11" customWidth="1"/>
    <col min="5400" max="5400" width="13.42578125" customWidth="1"/>
    <col min="5401" max="5402" width="13.7109375" customWidth="1"/>
    <col min="5403" max="5404" width="15" customWidth="1"/>
    <col min="5405" max="5411" width="13.7109375" customWidth="1"/>
    <col min="5412" max="5419" width="15" customWidth="1"/>
    <col min="5635" max="5635" width="1.7109375" customWidth="1"/>
    <col min="5636" max="5636" width="9.140625" customWidth="1"/>
    <col min="5637" max="5637" width="9.42578125" customWidth="1"/>
    <col min="5638" max="5638" width="12.5703125" customWidth="1"/>
    <col min="5639" max="5639" width="13.140625" customWidth="1"/>
    <col min="5640" max="5640" width="9.42578125" customWidth="1"/>
    <col min="5641" max="5641" width="12.140625" customWidth="1"/>
    <col min="5642" max="5643" width="9.42578125" customWidth="1"/>
    <col min="5644" max="5644" width="13.140625" customWidth="1"/>
    <col min="5645" max="5645" width="13.140625" bestFit="1" customWidth="1"/>
    <col min="5646" max="5646" width="9.42578125" customWidth="1"/>
    <col min="5647" max="5647" width="11.42578125" bestFit="1" customWidth="1"/>
    <col min="5648" max="5650" width="9.42578125" customWidth="1"/>
    <col min="5651" max="5651" width="10.5703125" customWidth="1"/>
    <col min="5652" max="5653" width="9.42578125" customWidth="1"/>
    <col min="5654" max="5654" width="12.7109375" customWidth="1"/>
    <col min="5655" max="5655" width="11" customWidth="1"/>
    <col min="5656" max="5656" width="13.42578125" customWidth="1"/>
    <col min="5657" max="5658" width="13.7109375" customWidth="1"/>
    <col min="5659" max="5660" width="15" customWidth="1"/>
    <col min="5661" max="5667" width="13.7109375" customWidth="1"/>
    <col min="5668" max="5675" width="15" customWidth="1"/>
    <col min="5891" max="5891" width="1.7109375" customWidth="1"/>
    <col min="5892" max="5892" width="9.140625" customWidth="1"/>
    <col min="5893" max="5893" width="9.42578125" customWidth="1"/>
    <col min="5894" max="5894" width="12.5703125" customWidth="1"/>
    <col min="5895" max="5895" width="13.140625" customWidth="1"/>
    <col min="5896" max="5896" width="9.42578125" customWidth="1"/>
    <col min="5897" max="5897" width="12.140625" customWidth="1"/>
    <col min="5898" max="5899" width="9.42578125" customWidth="1"/>
    <col min="5900" max="5900" width="13.140625" customWidth="1"/>
    <col min="5901" max="5901" width="13.140625" bestFit="1" customWidth="1"/>
    <col min="5902" max="5902" width="9.42578125" customWidth="1"/>
    <col min="5903" max="5903" width="11.42578125" bestFit="1" customWidth="1"/>
    <col min="5904" max="5906" width="9.42578125" customWidth="1"/>
    <col min="5907" max="5907" width="10.5703125" customWidth="1"/>
    <col min="5908" max="5909" width="9.42578125" customWidth="1"/>
    <col min="5910" max="5910" width="12.7109375" customWidth="1"/>
    <col min="5911" max="5911" width="11" customWidth="1"/>
    <col min="5912" max="5912" width="13.42578125" customWidth="1"/>
    <col min="5913" max="5914" width="13.7109375" customWidth="1"/>
    <col min="5915" max="5916" width="15" customWidth="1"/>
    <col min="5917" max="5923" width="13.7109375" customWidth="1"/>
    <col min="5924" max="5931" width="15" customWidth="1"/>
    <col min="6147" max="6147" width="1.7109375" customWidth="1"/>
    <col min="6148" max="6148" width="9.140625" customWidth="1"/>
    <col min="6149" max="6149" width="9.42578125" customWidth="1"/>
    <col min="6150" max="6150" width="12.5703125" customWidth="1"/>
    <col min="6151" max="6151" width="13.140625" customWidth="1"/>
    <col min="6152" max="6152" width="9.42578125" customWidth="1"/>
    <col min="6153" max="6153" width="12.140625" customWidth="1"/>
    <col min="6154" max="6155" width="9.42578125" customWidth="1"/>
    <col min="6156" max="6156" width="13.140625" customWidth="1"/>
    <col min="6157" max="6157" width="13.140625" bestFit="1" customWidth="1"/>
    <col min="6158" max="6158" width="9.42578125" customWidth="1"/>
    <col min="6159" max="6159" width="11.42578125" bestFit="1" customWidth="1"/>
    <col min="6160" max="6162" width="9.42578125" customWidth="1"/>
    <col min="6163" max="6163" width="10.5703125" customWidth="1"/>
    <col min="6164" max="6165" width="9.42578125" customWidth="1"/>
    <col min="6166" max="6166" width="12.7109375" customWidth="1"/>
    <col min="6167" max="6167" width="11" customWidth="1"/>
    <col min="6168" max="6168" width="13.42578125" customWidth="1"/>
    <col min="6169" max="6170" width="13.7109375" customWidth="1"/>
    <col min="6171" max="6172" width="15" customWidth="1"/>
    <col min="6173" max="6179" width="13.7109375" customWidth="1"/>
    <col min="6180" max="6187" width="15" customWidth="1"/>
    <col min="6403" max="6403" width="1.7109375" customWidth="1"/>
    <col min="6404" max="6404" width="9.140625" customWidth="1"/>
    <col min="6405" max="6405" width="9.42578125" customWidth="1"/>
    <col min="6406" max="6406" width="12.5703125" customWidth="1"/>
    <col min="6407" max="6407" width="13.140625" customWidth="1"/>
    <col min="6408" max="6408" width="9.42578125" customWidth="1"/>
    <col min="6409" max="6409" width="12.140625" customWidth="1"/>
    <col min="6410" max="6411" width="9.42578125" customWidth="1"/>
    <col min="6412" max="6412" width="13.140625" customWidth="1"/>
    <col min="6413" max="6413" width="13.140625" bestFit="1" customWidth="1"/>
    <col min="6414" max="6414" width="9.42578125" customWidth="1"/>
    <col min="6415" max="6415" width="11.42578125" bestFit="1" customWidth="1"/>
    <col min="6416" max="6418" width="9.42578125" customWidth="1"/>
    <col min="6419" max="6419" width="10.5703125" customWidth="1"/>
    <col min="6420" max="6421" width="9.42578125" customWidth="1"/>
    <col min="6422" max="6422" width="12.7109375" customWidth="1"/>
    <col min="6423" max="6423" width="11" customWidth="1"/>
    <col min="6424" max="6424" width="13.42578125" customWidth="1"/>
    <col min="6425" max="6426" width="13.7109375" customWidth="1"/>
    <col min="6427" max="6428" width="15" customWidth="1"/>
    <col min="6429" max="6435" width="13.7109375" customWidth="1"/>
    <col min="6436" max="6443" width="15" customWidth="1"/>
    <col min="6659" max="6659" width="1.7109375" customWidth="1"/>
    <col min="6660" max="6660" width="9.140625" customWidth="1"/>
    <col min="6661" max="6661" width="9.42578125" customWidth="1"/>
    <col min="6662" max="6662" width="12.5703125" customWidth="1"/>
    <col min="6663" max="6663" width="13.140625" customWidth="1"/>
    <col min="6664" max="6664" width="9.42578125" customWidth="1"/>
    <col min="6665" max="6665" width="12.140625" customWidth="1"/>
    <col min="6666" max="6667" width="9.42578125" customWidth="1"/>
    <col min="6668" max="6668" width="13.140625" customWidth="1"/>
    <col min="6669" max="6669" width="13.140625" bestFit="1" customWidth="1"/>
    <col min="6670" max="6670" width="9.42578125" customWidth="1"/>
    <col min="6671" max="6671" width="11.42578125" bestFit="1" customWidth="1"/>
    <col min="6672" max="6674" width="9.42578125" customWidth="1"/>
    <col min="6675" max="6675" width="10.5703125" customWidth="1"/>
    <col min="6676" max="6677" width="9.42578125" customWidth="1"/>
    <col min="6678" max="6678" width="12.7109375" customWidth="1"/>
    <col min="6679" max="6679" width="11" customWidth="1"/>
    <col min="6680" max="6680" width="13.42578125" customWidth="1"/>
    <col min="6681" max="6682" width="13.7109375" customWidth="1"/>
    <col min="6683" max="6684" width="15" customWidth="1"/>
    <col min="6685" max="6691" width="13.7109375" customWidth="1"/>
    <col min="6692" max="6699" width="15" customWidth="1"/>
    <col min="6915" max="6915" width="1.7109375" customWidth="1"/>
    <col min="6916" max="6916" width="9.140625" customWidth="1"/>
    <col min="6917" max="6917" width="9.42578125" customWidth="1"/>
    <col min="6918" max="6918" width="12.5703125" customWidth="1"/>
    <col min="6919" max="6919" width="13.140625" customWidth="1"/>
    <col min="6920" max="6920" width="9.42578125" customWidth="1"/>
    <col min="6921" max="6921" width="12.140625" customWidth="1"/>
    <col min="6922" max="6923" width="9.42578125" customWidth="1"/>
    <col min="6924" max="6924" width="13.140625" customWidth="1"/>
    <col min="6925" max="6925" width="13.140625" bestFit="1" customWidth="1"/>
    <col min="6926" max="6926" width="9.42578125" customWidth="1"/>
    <col min="6927" max="6927" width="11.42578125" bestFit="1" customWidth="1"/>
    <col min="6928" max="6930" width="9.42578125" customWidth="1"/>
    <col min="6931" max="6931" width="10.5703125" customWidth="1"/>
    <col min="6932" max="6933" width="9.42578125" customWidth="1"/>
    <col min="6934" max="6934" width="12.7109375" customWidth="1"/>
    <col min="6935" max="6935" width="11" customWidth="1"/>
    <col min="6936" max="6936" width="13.42578125" customWidth="1"/>
    <col min="6937" max="6938" width="13.7109375" customWidth="1"/>
    <col min="6939" max="6940" width="15" customWidth="1"/>
    <col min="6941" max="6947" width="13.7109375" customWidth="1"/>
    <col min="6948" max="6955" width="15" customWidth="1"/>
    <col min="7171" max="7171" width="1.7109375" customWidth="1"/>
    <col min="7172" max="7172" width="9.140625" customWidth="1"/>
    <col min="7173" max="7173" width="9.42578125" customWidth="1"/>
    <col min="7174" max="7174" width="12.5703125" customWidth="1"/>
    <col min="7175" max="7175" width="13.140625" customWidth="1"/>
    <col min="7176" max="7176" width="9.42578125" customWidth="1"/>
    <col min="7177" max="7177" width="12.140625" customWidth="1"/>
    <col min="7178" max="7179" width="9.42578125" customWidth="1"/>
    <col min="7180" max="7180" width="13.140625" customWidth="1"/>
    <col min="7181" max="7181" width="13.140625" bestFit="1" customWidth="1"/>
    <col min="7182" max="7182" width="9.42578125" customWidth="1"/>
    <col min="7183" max="7183" width="11.42578125" bestFit="1" customWidth="1"/>
    <col min="7184" max="7186" width="9.42578125" customWidth="1"/>
    <col min="7187" max="7187" width="10.5703125" customWidth="1"/>
    <col min="7188" max="7189" width="9.42578125" customWidth="1"/>
    <col min="7190" max="7190" width="12.7109375" customWidth="1"/>
    <col min="7191" max="7191" width="11" customWidth="1"/>
    <col min="7192" max="7192" width="13.42578125" customWidth="1"/>
    <col min="7193" max="7194" width="13.7109375" customWidth="1"/>
    <col min="7195" max="7196" width="15" customWidth="1"/>
    <col min="7197" max="7203" width="13.7109375" customWidth="1"/>
    <col min="7204" max="7211" width="15" customWidth="1"/>
    <col min="7427" max="7427" width="1.7109375" customWidth="1"/>
    <col min="7428" max="7428" width="9.140625" customWidth="1"/>
    <col min="7429" max="7429" width="9.42578125" customWidth="1"/>
    <col min="7430" max="7430" width="12.5703125" customWidth="1"/>
    <col min="7431" max="7431" width="13.140625" customWidth="1"/>
    <col min="7432" max="7432" width="9.42578125" customWidth="1"/>
    <col min="7433" max="7433" width="12.140625" customWidth="1"/>
    <col min="7434" max="7435" width="9.42578125" customWidth="1"/>
    <col min="7436" max="7436" width="13.140625" customWidth="1"/>
    <col min="7437" max="7437" width="13.140625" bestFit="1" customWidth="1"/>
    <col min="7438" max="7438" width="9.42578125" customWidth="1"/>
    <col min="7439" max="7439" width="11.42578125" bestFit="1" customWidth="1"/>
    <col min="7440" max="7442" width="9.42578125" customWidth="1"/>
    <col min="7443" max="7443" width="10.5703125" customWidth="1"/>
    <col min="7444" max="7445" width="9.42578125" customWidth="1"/>
    <col min="7446" max="7446" width="12.7109375" customWidth="1"/>
    <col min="7447" max="7447" width="11" customWidth="1"/>
    <col min="7448" max="7448" width="13.42578125" customWidth="1"/>
    <col min="7449" max="7450" width="13.7109375" customWidth="1"/>
    <col min="7451" max="7452" width="15" customWidth="1"/>
    <col min="7453" max="7459" width="13.7109375" customWidth="1"/>
    <col min="7460" max="7467" width="15" customWidth="1"/>
    <col min="7683" max="7683" width="1.7109375" customWidth="1"/>
    <col min="7684" max="7684" width="9.140625" customWidth="1"/>
    <col min="7685" max="7685" width="9.42578125" customWidth="1"/>
    <col min="7686" max="7686" width="12.5703125" customWidth="1"/>
    <col min="7687" max="7687" width="13.140625" customWidth="1"/>
    <col min="7688" max="7688" width="9.42578125" customWidth="1"/>
    <col min="7689" max="7689" width="12.140625" customWidth="1"/>
    <col min="7690" max="7691" width="9.42578125" customWidth="1"/>
    <col min="7692" max="7692" width="13.140625" customWidth="1"/>
    <col min="7693" max="7693" width="13.140625" bestFit="1" customWidth="1"/>
    <col min="7694" max="7694" width="9.42578125" customWidth="1"/>
    <col min="7695" max="7695" width="11.42578125" bestFit="1" customWidth="1"/>
    <col min="7696" max="7698" width="9.42578125" customWidth="1"/>
    <col min="7699" max="7699" width="10.5703125" customWidth="1"/>
    <col min="7700" max="7701" width="9.42578125" customWidth="1"/>
    <col min="7702" max="7702" width="12.7109375" customWidth="1"/>
    <col min="7703" max="7703" width="11" customWidth="1"/>
    <col min="7704" max="7704" width="13.42578125" customWidth="1"/>
    <col min="7705" max="7706" width="13.7109375" customWidth="1"/>
    <col min="7707" max="7708" width="15" customWidth="1"/>
    <col min="7709" max="7715" width="13.7109375" customWidth="1"/>
    <col min="7716" max="7723" width="15" customWidth="1"/>
    <col min="7939" max="7939" width="1.7109375" customWidth="1"/>
    <col min="7940" max="7940" width="9.140625" customWidth="1"/>
    <col min="7941" max="7941" width="9.42578125" customWidth="1"/>
    <col min="7942" max="7942" width="12.5703125" customWidth="1"/>
    <col min="7943" max="7943" width="13.140625" customWidth="1"/>
    <col min="7944" max="7944" width="9.42578125" customWidth="1"/>
    <col min="7945" max="7945" width="12.140625" customWidth="1"/>
    <col min="7946" max="7947" width="9.42578125" customWidth="1"/>
    <col min="7948" max="7948" width="13.140625" customWidth="1"/>
    <col min="7949" max="7949" width="13.140625" bestFit="1" customWidth="1"/>
    <col min="7950" max="7950" width="9.42578125" customWidth="1"/>
    <col min="7951" max="7951" width="11.42578125" bestFit="1" customWidth="1"/>
    <col min="7952" max="7954" width="9.42578125" customWidth="1"/>
    <col min="7955" max="7955" width="10.5703125" customWidth="1"/>
    <col min="7956" max="7957" width="9.42578125" customWidth="1"/>
    <col min="7958" max="7958" width="12.7109375" customWidth="1"/>
    <col min="7959" max="7959" width="11" customWidth="1"/>
    <col min="7960" max="7960" width="13.42578125" customWidth="1"/>
    <col min="7961" max="7962" width="13.7109375" customWidth="1"/>
    <col min="7963" max="7964" width="15" customWidth="1"/>
    <col min="7965" max="7971" width="13.7109375" customWidth="1"/>
    <col min="7972" max="7979" width="15" customWidth="1"/>
    <col min="8195" max="8195" width="1.7109375" customWidth="1"/>
    <col min="8196" max="8196" width="9.140625" customWidth="1"/>
    <col min="8197" max="8197" width="9.42578125" customWidth="1"/>
    <col min="8198" max="8198" width="12.5703125" customWidth="1"/>
    <col min="8199" max="8199" width="13.140625" customWidth="1"/>
    <col min="8200" max="8200" width="9.42578125" customWidth="1"/>
    <col min="8201" max="8201" width="12.140625" customWidth="1"/>
    <col min="8202" max="8203" width="9.42578125" customWidth="1"/>
    <col min="8204" max="8204" width="13.140625" customWidth="1"/>
    <col min="8205" max="8205" width="13.140625" bestFit="1" customWidth="1"/>
    <col min="8206" max="8206" width="9.42578125" customWidth="1"/>
    <col min="8207" max="8207" width="11.42578125" bestFit="1" customWidth="1"/>
    <col min="8208" max="8210" width="9.42578125" customWidth="1"/>
    <col min="8211" max="8211" width="10.5703125" customWidth="1"/>
    <col min="8212" max="8213" width="9.42578125" customWidth="1"/>
    <col min="8214" max="8214" width="12.7109375" customWidth="1"/>
    <col min="8215" max="8215" width="11" customWidth="1"/>
    <col min="8216" max="8216" width="13.42578125" customWidth="1"/>
    <col min="8217" max="8218" width="13.7109375" customWidth="1"/>
    <col min="8219" max="8220" width="15" customWidth="1"/>
    <col min="8221" max="8227" width="13.7109375" customWidth="1"/>
    <col min="8228" max="8235" width="15" customWidth="1"/>
    <col min="8451" max="8451" width="1.7109375" customWidth="1"/>
    <col min="8452" max="8452" width="9.140625" customWidth="1"/>
    <col min="8453" max="8453" width="9.42578125" customWidth="1"/>
    <col min="8454" max="8454" width="12.5703125" customWidth="1"/>
    <col min="8455" max="8455" width="13.140625" customWidth="1"/>
    <col min="8456" max="8456" width="9.42578125" customWidth="1"/>
    <col min="8457" max="8457" width="12.140625" customWidth="1"/>
    <col min="8458" max="8459" width="9.42578125" customWidth="1"/>
    <col min="8460" max="8460" width="13.140625" customWidth="1"/>
    <col min="8461" max="8461" width="13.140625" bestFit="1" customWidth="1"/>
    <col min="8462" max="8462" width="9.42578125" customWidth="1"/>
    <col min="8463" max="8463" width="11.42578125" bestFit="1" customWidth="1"/>
    <col min="8464" max="8466" width="9.42578125" customWidth="1"/>
    <col min="8467" max="8467" width="10.5703125" customWidth="1"/>
    <col min="8468" max="8469" width="9.42578125" customWidth="1"/>
    <col min="8470" max="8470" width="12.7109375" customWidth="1"/>
    <col min="8471" max="8471" width="11" customWidth="1"/>
    <col min="8472" max="8472" width="13.42578125" customWidth="1"/>
    <col min="8473" max="8474" width="13.7109375" customWidth="1"/>
    <col min="8475" max="8476" width="15" customWidth="1"/>
    <col min="8477" max="8483" width="13.7109375" customWidth="1"/>
    <col min="8484" max="8491" width="15" customWidth="1"/>
    <col min="8707" max="8707" width="1.7109375" customWidth="1"/>
    <col min="8708" max="8708" width="9.140625" customWidth="1"/>
    <col min="8709" max="8709" width="9.42578125" customWidth="1"/>
    <col min="8710" max="8710" width="12.5703125" customWidth="1"/>
    <col min="8711" max="8711" width="13.140625" customWidth="1"/>
    <col min="8712" max="8712" width="9.42578125" customWidth="1"/>
    <col min="8713" max="8713" width="12.140625" customWidth="1"/>
    <col min="8714" max="8715" width="9.42578125" customWidth="1"/>
    <col min="8716" max="8716" width="13.140625" customWidth="1"/>
    <col min="8717" max="8717" width="13.140625" bestFit="1" customWidth="1"/>
    <col min="8718" max="8718" width="9.42578125" customWidth="1"/>
    <col min="8719" max="8719" width="11.42578125" bestFit="1" customWidth="1"/>
    <col min="8720" max="8722" width="9.42578125" customWidth="1"/>
    <col min="8723" max="8723" width="10.5703125" customWidth="1"/>
    <col min="8724" max="8725" width="9.42578125" customWidth="1"/>
    <col min="8726" max="8726" width="12.7109375" customWidth="1"/>
    <col min="8727" max="8727" width="11" customWidth="1"/>
    <col min="8728" max="8728" width="13.42578125" customWidth="1"/>
    <col min="8729" max="8730" width="13.7109375" customWidth="1"/>
    <col min="8731" max="8732" width="15" customWidth="1"/>
    <col min="8733" max="8739" width="13.7109375" customWidth="1"/>
    <col min="8740" max="8747" width="15" customWidth="1"/>
    <col min="8963" max="8963" width="1.7109375" customWidth="1"/>
    <col min="8964" max="8964" width="9.140625" customWidth="1"/>
    <col min="8965" max="8965" width="9.42578125" customWidth="1"/>
    <col min="8966" max="8966" width="12.5703125" customWidth="1"/>
    <col min="8967" max="8967" width="13.140625" customWidth="1"/>
    <col min="8968" max="8968" width="9.42578125" customWidth="1"/>
    <col min="8969" max="8969" width="12.140625" customWidth="1"/>
    <col min="8970" max="8971" width="9.42578125" customWidth="1"/>
    <col min="8972" max="8972" width="13.140625" customWidth="1"/>
    <col min="8973" max="8973" width="13.140625" bestFit="1" customWidth="1"/>
    <col min="8974" max="8974" width="9.42578125" customWidth="1"/>
    <col min="8975" max="8975" width="11.42578125" bestFit="1" customWidth="1"/>
    <col min="8976" max="8978" width="9.42578125" customWidth="1"/>
    <col min="8979" max="8979" width="10.5703125" customWidth="1"/>
    <col min="8980" max="8981" width="9.42578125" customWidth="1"/>
    <col min="8982" max="8982" width="12.7109375" customWidth="1"/>
    <col min="8983" max="8983" width="11" customWidth="1"/>
    <col min="8984" max="8984" width="13.42578125" customWidth="1"/>
    <col min="8985" max="8986" width="13.7109375" customWidth="1"/>
    <col min="8987" max="8988" width="15" customWidth="1"/>
    <col min="8989" max="8995" width="13.7109375" customWidth="1"/>
    <col min="8996" max="9003" width="15" customWidth="1"/>
    <col min="9219" max="9219" width="1.7109375" customWidth="1"/>
    <col min="9220" max="9220" width="9.140625" customWidth="1"/>
    <col min="9221" max="9221" width="9.42578125" customWidth="1"/>
    <col min="9222" max="9222" width="12.5703125" customWidth="1"/>
    <col min="9223" max="9223" width="13.140625" customWidth="1"/>
    <col min="9224" max="9224" width="9.42578125" customWidth="1"/>
    <col min="9225" max="9225" width="12.140625" customWidth="1"/>
    <col min="9226" max="9227" width="9.42578125" customWidth="1"/>
    <col min="9228" max="9228" width="13.140625" customWidth="1"/>
    <col min="9229" max="9229" width="13.140625" bestFit="1" customWidth="1"/>
    <col min="9230" max="9230" width="9.42578125" customWidth="1"/>
    <col min="9231" max="9231" width="11.42578125" bestFit="1" customWidth="1"/>
    <col min="9232" max="9234" width="9.42578125" customWidth="1"/>
    <col min="9235" max="9235" width="10.5703125" customWidth="1"/>
    <col min="9236" max="9237" width="9.42578125" customWidth="1"/>
    <col min="9238" max="9238" width="12.7109375" customWidth="1"/>
    <col min="9239" max="9239" width="11" customWidth="1"/>
    <col min="9240" max="9240" width="13.42578125" customWidth="1"/>
    <col min="9241" max="9242" width="13.7109375" customWidth="1"/>
    <col min="9243" max="9244" width="15" customWidth="1"/>
    <col min="9245" max="9251" width="13.7109375" customWidth="1"/>
    <col min="9252" max="9259" width="15" customWidth="1"/>
    <col min="9475" max="9475" width="1.7109375" customWidth="1"/>
    <col min="9476" max="9476" width="9.140625" customWidth="1"/>
    <col min="9477" max="9477" width="9.42578125" customWidth="1"/>
    <col min="9478" max="9478" width="12.5703125" customWidth="1"/>
    <col min="9479" max="9479" width="13.140625" customWidth="1"/>
    <col min="9480" max="9480" width="9.42578125" customWidth="1"/>
    <col min="9481" max="9481" width="12.140625" customWidth="1"/>
    <col min="9482" max="9483" width="9.42578125" customWidth="1"/>
    <col min="9484" max="9484" width="13.140625" customWidth="1"/>
    <col min="9485" max="9485" width="13.140625" bestFit="1" customWidth="1"/>
    <col min="9486" max="9486" width="9.42578125" customWidth="1"/>
    <col min="9487" max="9487" width="11.42578125" bestFit="1" customWidth="1"/>
    <col min="9488" max="9490" width="9.42578125" customWidth="1"/>
    <col min="9491" max="9491" width="10.5703125" customWidth="1"/>
    <col min="9492" max="9493" width="9.42578125" customWidth="1"/>
    <col min="9494" max="9494" width="12.7109375" customWidth="1"/>
    <col min="9495" max="9495" width="11" customWidth="1"/>
    <col min="9496" max="9496" width="13.42578125" customWidth="1"/>
    <col min="9497" max="9498" width="13.7109375" customWidth="1"/>
    <col min="9499" max="9500" width="15" customWidth="1"/>
    <col min="9501" max="9507" width="13.7109375" customWidth="1"/>
    <col min="9508" max="9515" width="15" customWidth="1"/>
    <col min="9731" max="9731" width="1.7109375" customWidth="1"/>
    <col min="9732" max="9732" width="9.140625" customWidth="1"/>
    <col min="9733" max="9733" width="9.42578125" customWidth="1"/>
    <col min="9734" max="9734" width="12.5703125" customWidth="1"/>
    <col min="9735" max="9735" width="13.140625" customWidth="1"/>
    <col min="9736" max="9736" width="9.42578125" customWidth="1"/>
    <col min="9737" max="9737" width="12.140625" customWidth="1"/>
    <col min="9738" max="9739" width="9.42578125" customWidth="1"/>
    <col min="9740" max="9740" width="13.140625" customWidth="1"/>
    <col min="9741" max="9741" width="13.140625" bestFit="1" customWidth="1"/>
    <col min="9742" max="9742" width="9.42578125" customWidth="1"/>
    <col min="9743" max="9743" width="11.42578125" bestFit="1" customWidth="1"/>
    <col min="9744" max="9746" width="9.42578125" customWidth="1"/>
    <col min="9747" max="9747" width="10.5703125" customWidth="1"/>
    <col min="9748" max="9749" width="9.42578125" customWidth="1"/>
    <col min="9750" max="9750" width="12.7109375" customWidth="1"/>
    <col min="9751" max="9751" width="11" customWidth="1"/>
    <col min="9752" max="9752" width="13.42578125" customWidth="1"/>
    <col min="9753" max="9754" width="13.7109375" customWidth="1"/>
    <col min="9755" max="9756" width="15" customWidth="1"/>
    <col min="9757" max="9763" width="13.7109375" customWidth="1"/>
    <col min="9764" max="9771" width="15" customWidth="1"/>
    <col min="9987" max="9987" width="1.7109375" customWidth="1"/>
    <col min="9988" max="9988" width="9.140625" customWidth="1"/>
    <col min="9989" max="9989" width="9.42578125" customWidth="1"/>
    <col min="9990" max="9990" width="12.5703125" customWidth="1"/>
    <col min="9991" max="9991" width="13.140625" customWidth="1"/>
    <col min="9992" max="9992" width="9.42578125" customWidth="1"/>
    <col min="9993" max="9993" width="12.140625" customWidth="1"/>
    <col min="9994" max="9995" width="9.42578125" customWidth="1"/>
    <col min="9996" max="9996" width="13.140625" customWidth="1"/>
    <col min="9997" max="9997" width="13.140625" bestFit="1" customWidth="1"/>
    <col min="9998" max="9998" width="9.42578125" customWidth="1"/>
    <col min="9999" max="9999" width="11.42578125" bestFit="1" customWidth="1"/>
    <col min="10000" max="10002" width="9.42578125" customWidth="1"/>
    <col min="10003" max="10003" width="10.5703125" customWidth="1"/>
    <col min="10004" max="10005" width="9.42578125" customWidth="1"/>
    <col min="10006" max="10006" width="12.7109375" customWidth="1"/>
    <col min="10007" max="10007" width="11" customWidth="1"/>
    <col min="10008" max="10008" width="13.42578125" customWidth="1"/>
    <col min="10009" max="10010" width="13.7109375" customWidth="1"/>
    <col min="10011" max="10012" width="15" customWidth="1"/>
    <col min="10013" max="10019" width="13.7109375" customWidth="1"/>
    <col min="10020" max="10027" width="15" customWidth="1"/>
    <col min="10243" max="10243" width="1.7109375" customWidth="1"/>
    <col min="10244" max="10244" width="9.140625" customWidth="1"/>
    <col min="10245" max="10245" width="9.42578125" customWidth="1"/>
    <col min="10246" max="10246" width="12.5703125" customWidth="1"/>
    <col min="10247" max="10247" width="13.140625" customWidth="1"/>
    <col min="10248" max="10248" width="9.42578125" customWidth="1"/>
    <col min="10249" max="10249" width="12.140625" customWidth="1"/>
    <col min="10250" max="10251" width="9.42578125" customWidth="1"/>
    <col min="10252" max="10252" width="13.140625" customWidth="1"/>
    <col min="10253" max="10253" width="13.140625" bestFit="1" customWidth="1"/>
    <col min="10254" max="10254" width="9.42578125" customWidth="1"/>
    <col min="10255" max="10255" width="11.42578125" bestFit="1" customWidth="1"/>
    <col min="10256" max="10258" width="9.42578125" customWidth="1"/>
    <col min="10259" max="10259" width="10.5703125" customWidth="1"/>
    <col min="10260" max="10261" width="9.42578125" customWidth="1"/>
    <col min="10262" max="10262" width="12.7109375" customWidth="1"/>
    <col min="10263" max="10263" width="11" customWidth="1"/>
    <col min="10264" max="10264" width="13.42578125" customWidth="1"/>
    <col min="10265" max="10266" width="13.7109375" customWidth="1"/>
    <col min="10267" max="10268" width="15" customWidth="1"/>
    <col min="10269" max="10275" width="13.7109375" customWidth="1"/>
    <col min="10276" max="10283" width="15" customWidth="1"/>
    <col min="10499" max="10499" width="1.7109375" customWidth="1"/>
    <col min="10500" max="10500" width="9.140625" customWidth="1"/>
    <col min="10501" max="10501" width="9.42578125" customWidth="1"/>
    <col min="10502" max="10502" width="12.5703125" customWidth="1"/>
    <col min="10503" max="10503" width="13.140625" customWidth="1"/>
    <col min="10504" max="10504" width="9.42578125" customWidth="1"/>
    <col min="10505" max="10505" width="12.140625" customWidth="1"/>
    <col min="10506" max="10507" width="9.42578125" customWidth="1"/>
    <col min="10508" max="10508" width="13.140625" customWidth="1"/>
    <col min="10509" max="10509" width="13.140625" bestFit="1" customWidth="1"/>
    <col min="10510" max="10510" width="9.42578125" customWidth="1"/>
    <col min="10511" max="10511" width="11.42578125" bestFit="1" customWidth="1"/>
    <col min="10512" max="10514" width="9.42578125" customWidth="1"/>
    <col min="10515" max="10515" width="10.5703125" customWidth="1"/>
    <col min="10516" max="10517" width="9.42578125" customWidth="1"/>
    <col min="10518" max="10518" width="12.7109375" customWidth="1"/>
    <col min="10519" max="10519" width="11" customWidth="1"/>
    <col min="10520" max="10520" width="13.42578125" customWidth="1"/>
    <col min="10521" max="10522" width="13.7109375" customWidth="1"/>
    <col min="10523" max="10524" width="15" customWidth="1"/>
    <col min="10525" max="10531" width="13.7109375" customWidth="1"/>
    <col min="10532" max="10539" width="15" customWidth="1"/>
    <col min="10755" max="10755" width="1.7109375" customWidth="1"/>
    <col min="10756" max="10756" width="9.140625" customWidth="1"/>
    <col min="10757" max="10757" width="9.42578125" customWidth="1"/>
    <col min="10758" max="10758" width="12.5703125" customWidth="1"/>
    <col min="10759" max="10759" width="13.140625" customWidth="1"/>
    <col min="10760" max="10760" width="9.42578125" customWidth="1"/>
    <col min="10761" max="10761" width="12.140625" customWidth="1"/>
    <col min="10762" max="10763" width="9.42578125" customWidth="1"/>
    <col min="10764" max="10764" width="13.140625" customWidth="1"/>
    <col min="10765" max="10765" width="13.140625" bestFit="1" customWidth="1"/>
    <col min="10766" max="10766" width="9.42578125" customWidth="1"/>
    <col min="10767" max="10767" width="11.42578125" bestFit="1" customWidth="1"/>
    <col min="10768" max="10770" width="9.42578125" customWidth="1"/>
    <col min="10771" max="10771" width="10.5703125" customWidth="1"/>
    <col min="10772" max="10773" width="9.42578125" customWidth="1"/>
    <col min="10774" max="10774" width="12.7109375" customWidth="1"/>
    <col min="10775" max="10775" width="11" customWidth="1"/>
    <col min="10776" max="10776" width="13.42578125" customWidth="1"/>
    <col min="10777" max="10778" width="13.7109375" customWidth="1"/>
    <col min="10779" max="10780" width="15" customWidth="1"/>
    <col min="10781" max="10787" width="13.7109375" customWidth="1"/>
    <col min="10788" max="10795" width="15" customWidth="1"/>
    <col min="11011" max="11011" width="1.7109375" customWidth="1"/>
    <col min="11012" max="11012" width="9.140625" customWidth="1"/>
    <col min="11013" max="11013" width="9.42578125" customWidth="1"/>
    <col min="11014" max="11014" width="12.5703125" customWidth="1"/>
    <col min="11015" max="11015" width="13.140625" customWidth="1"/>
    <col min="11016" max="11016" width="9.42578125" customWidth="1"/>
    <col min="11017" max="11017" width="12.140625" customWidth="1"/>
    <col min="11018" max="11019" width="9.42578125" customWidth="1"/>
    <col min="11020" max="11020" width="13.140625" customWidth="1"/>
    <col min="11021" max="11021" width="13.140625" bestFit="1" customWidth="1"/>
    <col min="11022" max="11022" width="9.42578125" customWidth="1"/>
    <col min="11023" max="11023" width="11.42578125" bestFit="1" customWidth="1"/>
    <col min="11024" max="11026" width="9.42578125" customWidth="1"/>
    <col min="11027" max="11027" width="10.5703125" customWidth="1"/>
    <col min="11028" max="11029" width="9.42578125" customWidth="1"/>
    <col min="11030" max="11030" width="12.7109375" customWidth="1"/>
    <col min="11031" max="11031" width="11" customWidth="1"/>
    <col min="11032" max="11032" width="13.42578125" customWidth="1"/>
    <col min="11033" max="11034" width="13.7109375" customWidth="1"/>
    <col min="11035" max="11036" width="15" customWidth="1"/>
    <col min="11037" max="11043" width="13.7109375" customWidth="1"/>
    <col min="11044" max="11051" width="15" customWidth="1"/>
    <col min="11267" max="11267" width="1.7109375" customWidth="1"/>
    <col min="11268" max="11268" width="9.140625" customWidth="1"/>
    <col min="11269" max="11269" width="9.42578125" customWidth="1"/>
    <col min="11270" max="11270" width="12.5703125" customWidth="1"/>
    <col min="11271" max="11271" width="13.140625" customWidth="1"/>
    <col min="11272" max="11272" width="9.42578125" customWidth="1"/>
    <col min="11273" max="11273" width="12.140625" customWidth="1"/>
    <col min="11274" max="11275" width="9.42578125" customWidth="1"/>
    <col min="11276" max="11276" width="13.140625" customWidth="1"/>
    <col min="11277" max="11277" width="13.140625" bestFit="1" customWidth="1"/>
    <col min="11278" max="11278" width="9.42578125" customWidth="1"/>
    <col min="11279" max="11279" width="11.42578125" bestFit="1" customWidth="1"/>
    <col min="11280" max="11282" width="9.42578125" customWidth="1"/>
    <col min="11283" max="11283" width="10.5703125" customWidth="1"/>
    <col min="11284" max="11285" width="9.42578125" customWidth="1"/>
    <col min="11286" max="11286" width="12.7109375" customWidth="1"/>
    <col min="11287" max="11287" width="11" customWidth="1"/>
    <col min="11288" max="11288" width="13.42578125" customWidth="1"/>
    <col min="11289" max="11290" width="13.7109375" customWidth="1"/>
    <col min="11291" max="11292" width="15" customWidth="1"/>
    <col min="11293" max="11299" width="13.7109375" customWidth="1"/>
    <col min="11300" max="11307" width="15" customWidth="1"/>
    <col min="11523" max="11523" width="1.7109375" customWidth="1"/>
    <col min="11524" max="11524" width="9.140625" customWidth="1"/>
    <col min="11525" max="11525" width="9.42578125" customWidth="1"/>
    <col min="11526" max="11526" width="12.5703125" customWidth="1"/>
    <col min="11527" max="11527" width="13.140625" customWidth="1"/>
    <col min="11528" max="11528" width="9.42578125" customWidth="1"/>
    <col min="11529" max="11529" width="12.140625" customWidth="1"/>
    <col min="11530" max="11531" width="9.42578125" customWidth="1"/>
    <col min="11532" max="11532" width="13.140625" customWidth="1"/>
    <col min="11533" max="11533" width="13.140625" bestFit="1" customWidth="1"/>
    <col min="11534" max="11534" width="9.42578125" customWidth="1"/>
    <col min="11535" max="11535" width="11.42578125" bestFit="1" customWidth="1"/>
    <col min="11536" max="11538" width="9.42578125" customWidth="1"/>
    <col min="11539" max="11539" width="10.5703125" customWidth="1"/>
    <col min="11540" max="11541" width="9.42578125" customWidth="1"/>
    <col min="11542" max="11542" width="12.7109375" customWidth="1"/>
    <col min="11543" max="11543" width="11" customWidth="1"/>
    <col min="11544" max="11544" width="13.42578125" customWidth="1"/>
    <col min="11545" max="11546" width="13.7109375" customWidth="1"/>
    <col min="11547" max="11548" width="15" customWidth="1"/>
    <col min="11549" max="11555" width="13.7109375" customWidth="1"/>
    <col min="11556" max="11563" width="15" customWidth="1"/>
    <col min="11779" max="11779" width="1.7109375" customWidth="1"/>
    <col min="11780" max="11780" width="9.140625" customWidth="1"/>
    <col min="11781" max="11781" width="9.42578125" customWidth="1"/>
    <col min="11782" max="11782" width="12.5703125" customWidth="1"/>
    <col min="11783" max="11783" width="13.140625" customWidth="1"/>
    <col min="11784" max="11784" width="9.42578125" customWidth="1"/>
    <col min="11785" max="11785" width="12.140625" customWidth="1"/>
    <col min="11786" max="11787" width="9.42578125" customWidth="1"/>
    <col min="11788" max="11788" width="13.140625" customWidth="1"/>
    <col min="11789" max="11789" width="13.140625" bestFit="1" customWidth="1"/>
    <col min="11790" max="11790" width="9.42578125" customWidth="1"/>
    <col min="11791" max="11791" width="11.42578125" bestFit="1" customWidth="1"/>
    <col min="11792" max="11794" width="9.42578125" customWidth="1"/>
    <col min="11795" max="11795" width="10.5703125" customWidth="1"/>
    <col min="11796" max="11797" width="9.42578125" customWidth="1"/>
    <col min="11798" max="11798" width="12.7109375" customWidth="1"/>
    <col min="11799" max="11799" width="11" customWidth="1"/>
    <col min="11800" max="11800" width="13.42578125" customWidth="1"/>
    <col min="11801" max="11802" width="13.7109375" customWidth="1"/>
    <col min="11803" max="11804" width="15" customWidth="1"/>
    <col min="11805" max="11811" width="13.7109375" customWidth="1"/>
    <col min="11812" max="11819" width="15" customWidth="1"/>
    <col min="12035" max="12035" width="1.7109375" customWidth="1"/>
    <col min="12036" max="12036" width="9.140625" customWidth="1"/>
    <col min="12037" max="12037" width="9.42578125" customWidth="1"/>
    <col min="12038" max="12038" width="12.5703125" customWidth="1"/>
    <col min="12039" max="12039" width="13.140625" customWidth="1"/>
    <col min="12040" max="12040" width="9.42578125" customWidth="1"/>
    <col min="12041" max="12041" width="12.140625" customWidth="1"/>
    <col min="12042" max="12043" width="9.42578125" customWidth="1"/>
    <col min="12044" max="12044" width="13.140625" customWidth="1"/>
    <col min="12045" max="12045" width="13.140625" bestFit="1" customWidth="1"/>
    <col min="12046" max="12046" width="9.42578125" customWidth="1"/>
    <col min="12047" max="12047" width="11.42578125" bestFit="1" customWidth="1"/>
    <col min="12048" max="12050" width="9.42578125" customWidth="1"/>
    <col min="12051" max="12051" width="10.5703125" customWidth="1"/>
    <col min="12052" max="12053" width="9.42578125" customWidth="1"/>
    <col min="12054" max="12054" width="12.7109375" customWidth="1"/>
    <col min="12055" max="12055" width="11" customWidth="1"/>
    <col min="12056" max="12056" width="13.42578125" customWidth="1"/>
    <col min="12057" max="12058" width="13.7109375" customWidth="1"/>
    <col min="12059" max="12060" width="15" customWidth="1"/>
    <col min="12061" max="12067" width="13.7109375" customWidth="1"/>
    <col min="12068" max="12075" width="15" customWidth="1"/>
    <col min="12291" max="12291" width="1.7109375" customWidth="1"/>
    <col min="12292" max="12292" width="9.140625" customWidth="1"/>
    <col min="12293" max="12293" width="9.42578125" customWidth="1"/>
    <col min="12294" max="12294" width="12.5703125" customWidth="1"/>
    <col min="12295" max="12295" width="13.140625" customWidth="1"/>
    <col min="12296" max="12296" width="9.42578125" customWidth="1"/>
    <col min="12297" max="12297" width="12.140625" customWidth="1"/>
    <col min="12298" max="12299" width="9.42578125" customWidth="1"/>
    <col min="12300" max="12300" width="13.140625" customWidth="1"/>
    <col min="12301" max="12301" width="13.140625" bestFit="1" customWidth="1"/>
    <col min="12302" max="12302" width="9.42578125" customWidth="1"/>
    <col min="12303" max="12303" width="11.42578125" bestFit="1" customWidth="1"/>
    <col min="12304" max="12306" width="9.42578125" customWidth="1"/>
    <col min="12307" max="12307" width="10.5703125" customWidth="1"/>
    <col min="12308" max="12309" width="9.42578125" customWidth="1"/>
    <col min="12310" max="12310" width="12.7109375" customWidth="1"/>
    <col min="12311" max="12311" width="11" customWidth="1"/>
    <col min="12312" max="12312" width="13.42578125" customWidth="1"/>
    <col min="12313" max="12314" width="13.7109375" customWidth="1"/>
    <col min="12315" max="12316" width="15" customWidth="1"/>
    <col min="12317" max="12323" width="13.7109375" customWidth="1"/>
    <col min="12324" max="12331" width="15" customWidth="1"/>
    <col min="12547" max="12547" width="1.7109375" customWidth="1"/>
    <col min="12548" max="12548" width="9.140625" customWidth="1"/>
    <col min="12549" max="12549" width="9.42578125" customWidth="1"/>
    <col min="12550" max="12550" width="12.5703125" customWidth="1"/>
    <col min="12551" max="12551" width="13.140625" customWidth="1"/>
    <col min="12552" max="12552" width="9.42578125" customWidth="1"/>
    <col min="12553" max="12553" width="12.140625" customWidth="1"/>
    <col min="12554" max="12555" width="9.42578125" customWidth="1"/>
    <col min="12556" max="12556" width="13.140625" customWidth="1"/>
    <col min="12557" max="12557" width="13.140625" bestFit="1" customWidth="1"/>
    <col min="12558" max="12558" width="9.42578125" customWidth="1"/>
    <col min="12559" max="12559" width="11.42578125" bestFit="1" customWidth="1"/>
    <col min="12560" max="12562" width="9.42578125" customWidth="1"/>
    <col min="12563" max="12563" width="10.5703125" customWidth="1"/>
    <col min="12564" max="12565" width="9.42578125" customWidth="1"/>
    <col min="12566" max="12566" width="12.7109375" customWidth="1"/>
    <col min="12567" max="12567" width="11" customWidth="1"/>
    <col min="12568" max="12568" width="13.42578125" customWidth="1"/>
    <col min="12569" max="12570" width="13.7109375" customWidth="1"/>
    <col min="12571" max="12572" width="15" customWidth="1"/>
    <col min="12573" max="12579" width="13.7109375" customWidth="1"/>
    <col min="12580" max="12587" width="15" customWidth="1"/>
    <col min="12803" max="12803" width="1.7109375" customWidth="1"/>
    <col min="12804" max="12804" width="9.140625" customWidth="1"/>
    <col min="12805" max="12805" width="9.42578125" customWidth="1"/>
    <col min="12806" max="12806" width="12.5703125" customWidth="1"/>
    <col min="12807" max="12807" width="13.140625" customWidth="1"/>
    <col min="12808" max="12808" width="9.42578125" customWidth="1"/>
    <col min="12809" max="12809" width="12.140625" customWidth="1"/>
    <col min="12810" max="12811" width="9.42578125" customWidth="1"/>
    <col min="12812" max="12812" width="13.140625" customWidth="1"/>
    <col min="12813" max="12813" width="13.140625" bestFit="1" customWidth="1"/>
    <col min="12814" max="12814" width="9.42578125" customWidth="1"/>
    <col min="12815" max="12815" width="11.42578125" bestFit="1" customWidth="1"/>
    <col min="12816" max="12818" width="9.42578125" customWidth="1"/>
    <col min="12819" max="12819" width="10.5703125" customWidth="1"/>
    <col min="12820" max="12821" width="9.42578125" customWidth="1"/>
    <col min="12822" max="12822" width="12.7109375" customWidth="1"/>
    <col min="12823" max="12823" width="11" customWidth="1"/>
    <col min="12824" max="12824" width="13.42578125" customWidth="1"/>
    <col min="12825" max="12826" width="13.7109375" customWidth="1"/>
    <col min="12827" max="12828" width="15" customWidth="1"/>
    <col min="12829" max="12835" width="13.7109375" customWidth="1"/>
    <col min="12836" max="12843" width="15" customWidth="1"/>
    <col min="13059" max="13059" width="1.7109375" customWidth="1"/>
    <col min="13060" max="13060" width="9.140625" customWidth="1"/>
    <col min="13061" max="13061" width="9.42578125" customWidth="1"/>
    <col min="13062" max="13062" width="12.5703125" customWidth="1"/>
    <col min="13063" max="13063" width="13.140625" customWidth="1"/>
    <col min="13064" max="13064" width="9.42578125" customWidth="1"/>
    <col min="13065" max="13065" width="12.140625" customWidth="1"/>
    <col min="13066" max="13067" width="9.42578125" customWidth="1"/>
    <col min="13068" max="13068" width="13.140625" customWidth="1"/>
    <col min="13069" max="13069" width="13.140625" bestFit="1" customWidth="1"/>
    <col min="13070" max="13070" width="9.42578125" customWidth="1"/>
    <col min="13071" max="13071" width="11.42578125" bestFit="1" customWidth="1"/>
    <col min="13072" max="13074" width="9.42578125" customWidth="1"/>
    <col min="13075" max="13075" width="10.5703125" customWidth="1"/>
    <col min="13076" max="13077" width="9.42578125" customWidth="1"/>
    <col min="13078" max="13078" width="12.7109375" customWidth="1"/>
    <col min="13079" max="13079" width="11" customWidth="1"/>
    <col min="13080" max="13080" width="13.42578125" customWidth="1"/>
    <col min="13081" max="13082" width="13.7109375" customWidth="1"/>
    <col min="13083" max="13084" width="15" customWidth="1"/>
    <col min="13085" max="13091" width="13.7109375" customWidth="1"/>
    <col min="13092" max="13099" width="15" customWidth="1"/>
    <col min="13315" max="13315" width="1.7109375" customWidth="1"/>
    <col min="13316" max="13316" width="9.140625" customWidth="1"/>
    <col min="13317" max="13317" width="9.42578125" customWidth="1"/>
    <col min="13318" max="13318" width="12.5703125" customWidth="1"/>
    <col min="13319" max="13319" width="13.140625" customWidth="1"/>
    <col min="13320" max="13320" width="9.42578125" customWidth="1"/>
    <col min="13321" max="13321" width="12.140625" customWidth="1"/>
    <col min="13322" max="13323" width="9.42578125" customWidth="1"/>
    <col min="13324" max="13324" width="13.140625" customWidth="1"/>
    <col min="13325" max="13325" width="13.140625" bestFit="1" customWidth="1"/>
    <col min="13326" max="13326" width="9.42578125" customWidth="1"/>
    <col min="13327" max="13327" width="11.42578125" bestFit="1" customWidth="1"/>
    <col min="13328" max="13330" width="9.42578125" customWidth="1"/>
    <col min="13331" max="13331" width="10.5703125" customWidth="1"/>
    <col min="13332" max="13333" width="9.42578125" customWidth="1"/>
    <col min="13334" max="13334" width="12.7109375" customWidth="1"/>
    <col min="13335" max="13335" width="11" customWidth="1"/>
    <col min="13336" max="13336" width="13.42578125" customWidth="1"/>
    <col min="13337" max="13338" width="13.7109375" customWidth="1"/>
    <col min="13339" max="13340" width="15" customWidth="1"/>
    <col min="13341" max="13347" width="13.7109375" customWidth="1"/>
    <col min="13348" max="13355" width="15" customWidth="1"/>
    <col min="13571" max="13571" width="1.7109375" customWidth="1"/>
    <col min="13572" max="13572" width="9.140625" customWidth="1"/>
    <col min="13573" max="13573" width="9.42578125" customWidth="1"/>
    <col min="13574" max="13574" width="12.5703125" customWidth="1"/>
    <col min="13575" max="13575" width="13.140625" customWidth="1"/>
    <col min="13576" max="13576" width="9.42578125" customWidth="1"/>
    <col min="13577" max="13577" width="12.140625" customWidth="1"/>
    <col min="13578" max="13579" width="9.42578125" customWidth="1"/>
    <col min="13580" max="13580" width="13.140625" customWidth="1"/>
    <col min="13581" max="13581" width="13.140625" bestFit="1" customWidth="1"/>
    <col min="13582" max="13582" width="9.42578125" customWidth="1"/>
    <col min="13583" max="13583" width="11.42578125" bestFit="1" customWidth="1"/>
    <col min="13584" max="13586" width="9.42578125" customWidth="1"/>
    <col min="13587" max="13587" width="10.5703125" customWidth="1"/>
    <col min="13588" max="13589" width="9.42578125" customWidth="1"/>
    <col min="13590" max="13590" width="12.7109375" customWidth="1"/>
    <col min="13591" max="13591" width="11" customWidth="1"/>
    <col min="13592" max="13592" width="13.42578125" customWidth="1"/>
    <col min="13593" max="13594" width="13.7109375" customWidth="1"/>
    <col min="13595" max="13596" width="15" customWidth="1"/>
    <col min="13597" max="13603" width="13.7109375" customWidth="1"/>
    <col min="13604" max="13611" width="15" customWidth="1"/>
    <col min="13827" max="13827" width="1.7109375" customWidth="1"/>
    <col min="13828" max="13828" width="9.140625" customWidth="1"/>
    <col min="13829" max="13829" width="9.42578125" customWidth="1"/>
    <col min="13830" max="13830" width="12.5703125" customWidth="1"/>
    <col min="13831" max="13831" width="13.140625" customWidth="1"/>
    <col min="13832" max="13832" width="9.42578125" customWidth="1"/>
    <col min="13833" max="13833" width="12.140625" customWidth="1"/>
    <col min="13834" max="13835" width="9.42578125" customWidth="1"/>
    <col min="13836" max="13836" width="13.140625" customWidth="1"/>
    <col min="13837" max="13837" width="13.140625" bestFit="1" customWidth="1"/>
    <col min="13838" max="13838" width="9.42578125" customWidth="1"/>
    <col min="13839" max="13839" width="11.42578125" bestFit="1" customWidth="1"/>
    <col min="13840" max="13842" width="9.42578125" customWidth="1"/>
    <col min="13843" max="13843" width="10.5703125" customWidth="1"/>
    <col min="13844" max="13845" width="9.42578125" customWidth="1"/>
    <col min="13846" max="13846" width="12.7109375" customWidth="1"/>
    <col min="13847" max="13847" width="11" customWidth="1"/>
    <col min="13848" max="13848" width="13.42578125" customWidth="1"/>
    <col min="13849" max="13850" width="13.7109375" customWidth="1"/>
    <col min="13851" max="13852" width="15" customWidth="1"/>
    <col min="13853" max="13859" width="13.7109375" customWidth="1"/>
    <col min="13860" max="13867" width="15" customWidth="1"/>
    <col min="14083" max="14083" width="1.7109375" customWidth="1"/>
    <col min="14084" max="14084" width="9.140625" customWidth="1"/>
    <col min="14085" max="14085" width="9.42578125" customWidth="1"/>
    <col min="14086" max="14086" width="12.5703125" customWidth="1"/>
    <col min="14087" max="14087" width="13.140625" customWidth="1"/>
    <col min="14088" max="14088" width="9.42578125" customWidth="1"/>
    <col min="14089" max="14089" width="12.140625" customWidth="1"/>
    <col min="14090" max="14091" width="9.42578125" customWidth="1"/>
    <col min="14092" max="14092" width="13.140625" customWidth="1"/>
    <col min="14093" max="14093" width="13.140625" bestFit="1" customWidth="1"/>
    <col min="14094" max="14094" width="9.42578125" customWidth="1"/>
    <col min="14095" max="14095" width="11.42578125" bestFit="1" customWidth="1"/>
    <col min="14096" max="14098" width="9.42578125" customWidth="1"/>
    <col min="14099" max="14099" width="10.5703125" customWidth="1"/>
    <col min="14100" max="14101" width="9.42578125" customWidth="1"/>
    <col min="14102" max="14102" width="12.7109375" customWidth="1"/>
    <col min="14103" max="14103" width="11" customWidth="1"/>
    <col min="14104" max="14104" width="13.42578125" customWidth="1"/>
    <col min="14105" max="14106" width="13.7109375" customWidth="1"/>
    <col min="14107" max="14108" width="15" customWidth="1"/>
    <col min="14109" max="14115" width="13.7109375" customWidth="1"/>
    <col min="14116" max="14123" width="15" customWidth="1"/>
    <col min="14339" max="14339" width="1.7109375" customWidth="1"/>
    <col min="14340" max="14340" width="9.140625" customWidth="1"/>
    <col min="14341" max="14341" width="9.42578125" customWidth="1"/>
    <col min="14342" max="14342" width="12.5703125" customWidth="1"/>
    <col min="14343" max="14343" width="13.140625" customWidth="1"/>
    <col min="14344" max="14344" width="9.42578125" customWidth="1"/>
    <col min="14345" max="14345" width="12.140625" customWidth="1"/>
    <col min="14346" max="14347" width="9.42578125" customWidth="1"/>
    <col min="14348" max="14348" width="13.140625" customWidth="1"/>
    <col min="14349" max="14349" width="13.140625" bestFit="1" customWidth="1"/>
    <col min="14350" max="14350" width="9.42578125" customWidth="1"/>
    <col min="14351" max="14351" width="11.42578125" bestFit="1" customWidth="1"/>
    <col min="14352" max="14354" width="9.42578125" customWidth="1"/>
    <col min="14355" max="14355" width="10.5703125" customWidth="1"/>
    <col min="14356" max="14357" width="9.42578125" customWidth="1"/>
    <col min="14358" max="14358" width="12.7109375" customWidth="1"/>
    <col min="14359" max="14359" width="11" customWidth="1"/>
    <col min="14360" max="14360" width="13.42578125" customWidth="1"/>
    <col min="14361" max="14362" width="13.7109375" customWidth="1"/>
    <col min="14363" max="14364" width="15" customWidth="1"/>
    <col min="14365" max="14371" width="13.7109375" customWidth="1"/>
    <col min="14372" max="14379" width="15" customWidth="1"/>
    <col min="14595" max="14595" width="1.7109375" customWidth="1"/>
    <col min="14596" max="14596" width="9.140625" customWidth="1"/>
    <col min="14597" max="14597" width="9.42578125" customWidth="1"/>
    <col min="14598" max="14598" width="12.5703125" customWidth="1"/>
    <col min="14599" max="14599" width="13.140625" customWidth="1"/>
    <col min="14600" max="14600" width="9.42578125" customWidth="1"/>
    <col min="14601" max="14601" width="12.140625" customWidth="1"/>
    <col min="14602" max="14603" width="9.42578125" customWidth="1"/>
    <col min="14604" max="14604" width="13.140625" customWidth="1"/>
    <col min="14605" max="14605" width="13.140625" bestFit="1" customWidth="1"/>
    <col min="14606" max="14606" width="9.42578125" customWidth="1"/>
    <col min="14607" max="14607" width="11.42578125" bestFit="1" customWidth="1"/>
    <col min="14608" max="14610" width="9.42578125" customWidth="1"/>
    <col min="14611" max="14611" width="10.5703125" customWidth="1"/>
    <col min="14612" max="14613" width="9.42578125" customWidth="1"/>
    <col min="14614" max="14614" width="12.7109375" customWidth="1"/>
    <col min="14615" max="14615" width="11" customWidth="1"/>
    <col min="14616" max="14616" width="13.42578125" customWidth="1"/>
    <col min="14617" max="14618" width="13.7109375" customWidth="1"/>
    <col min="14619" max="14620" width="15" customWidth="1"/>
    <col min="14621" max="14627" width="13.7109375" customWidth="1"/>
    <col min="14628" max="14635" width="15" customWidth="1"/>
    <col min="14851" max="14851" width="1.7109375" customWidth="1"/>
    <col min="14852" max="14852" width="9.140625" customWidth="1"/>
    <col min="14853" max="14853" width="9.42578125" customWidth="1"/>
    <col min="14854" max="14854" width="12.5703125" customWidth="1"/>
    <col min="14855" max="14855" width="13.140625" customWidth="1"/>
    <col min="14856" max="14856" width="9.42578125" customWidth="1"/>
    <col min="14857" max="14857" width="12.140625" customWidth="1"/>
    <col min="14858" max="14859" width="9.42578125" customWidth="1"/>
    <col min="14860" max="14860" width="13.140625" customWidth="1"/>
    <col min="14861" max="14861" width="13.140625" bestFit="1" customWidth="1"/>
    <col min="14862" max="14862" width="9.42578125" customWidth="1"/>
    <col min="14863" max="14863" width="11.42578125" bestFit="1" customWidth="1"/>
    <col min="14864" max="14866" width="9.42578125" customWidth="1"/>
    <col min="14867" max="14867" width="10.5703125" customWidth="1"/>
    <col min="14868" max="14869" width="9.42578125" customWidth="1"/>
    <col min="14870" max="14870" width="12.7109375" customWidth="1"/>
    <col min="14871" max="14871" width="11" customWidth="1"/>
    <col min="14872" max="14872" width="13.42578125" customWidth="1"/>
    <col min="14873" max="14874" width="13.7109375" customWidth="1"/>
    <col min="14875" max="14876" width="15" customWidth="1"/>
    <col min="14877" max="14883" width="13.7109375" customWidth="1"/>
    <col min="14884" max="14891" width="15" customWidth="1"/>
    <col min="15107" max="15107" width="1.7109375" customWidth="1"/>
    <col min="15108" max="15108" width="9.140625" customWidth="1"/>
    <col min="15109" max="15109" width="9.42578125" customWidth="1"/>
    <col min="15110" max="15110" width="12.5703125" customWidth="1"/>
    <col min="15111" max="15111" width="13.140625" customWidth="1"/>
    <col min="15112" max="15112" width="9.42578125" customWidth="1"/>
    <col min="15113" max="15113" width="12.140625" customWidth="1"/>
    <col min="15114" max="15115" width="9.42578125" customWidth="1"/>
    <col min="15116" max="15116" width="13.140625" customWidth="1"/>
    <col min="15117" max="15117" width="13.140625" bestFit="1" customWidth="1"/>
    <col min="15118" max="15118" width="9.42578125" customWidth="1"/>
    <col min="15119" max="15119" width="11.42578125" bestFit="1" customWidth="1"/>
    <col min="15120" max="15122" width="9.42578125" customWidth="1"/>
    <col min="15123" max="15123" width="10.5703125" customWidth="1"/>
    <col min="15124" max="15125" width="9.42578125" customWidth="1"/>
    <col min="15126" max="15126" width="12.7109375" customWidth="1"/>
    <col min="15127" max="15127" width="11" customWidth="1"/>
    <col min="15128" max="15128" width="13.42578125" customWidth="1"/>
    <col min="15129" max="15130" width="13.7109375" customWidth="1"/>
    <col min="15131" max="15132" width="15" customWidth="1"/>
    <col min="15133" max="15139" width="13.7109375" customWidth="1"/>
    <col min="15140" max="15147" width="15" customWidth="1"/>
    <col min="15363" max="15363" width="1.7109375" customWidth="1"/>
    <col min="15364" max="15364" width="9.140625" customWidth="1"/>
    <col min="15365" max="15365" width="9.42578125" customWidth="1"/>
    <col min="15366" max="15366" width="12.5703125" customWidth="1"/>
    <col min="15367" max="15367" width="13.140625" customWidth="1"/>
    <col min="15368" max="15368" width="9.42578125" customWidth="1"/>
    <col min="15369" max="15369" width="12.140625" customWidth="1"/>
    <col min="15370" max="15371" width="9.42578125" customWidth="1"/>
    <col min="15372" max="15372" width="13.140625" customWidth="1"/>
    <col min="15373" max="15373" width="13.140625" bestFit="1" customWidth="1"/>
    <col min="15374" max="15374" width="9.42578125" customWidth="1"/>
    <col min="15375" max="15375" width="11.42578125" bestFit="1" customWidth="1"/>
    <col min="15376" max="15378" width="9.42578125" customWidth="1"/>
    <col min="15379" max="15379" width="10.5703125" customWidth="1"/>
    <col min="15380" max="15381" width="9.42578125" customWidth="1"/>
    <col min="15382" max="15382" width="12.7109375" customWidth="1"/>
    <col min="15383" max="15383" width="11" customWidth="1"/>
    <col min="15384" max="15384" width="13.42578125" customWidth="1"/>
    <col min="15385" max="15386" width="13.7109375" customWidth="1"/>
    <col min="15387" max="15388" width="15" customWidth="1"/>
    <col min="15389" max="15395" width="13.7109375" customWidth="1"/>
    <col min="15396" max="15403" width="15" customWidth="1"/>
    <col min="15619" max="15619" width="1.7109375" customWidth="1"/>
    <col min="15620" max="15620" width="9.140625" customWidth="1"/>
    <col min="15621" max="15621" width="9.42578125" customWidth="1"/>
    <col min="15622" max="15622" width="12.5703125" customWidth="1"/>
    <col min="15623" max="15623" width="13.140625" customWidth="1"/>
    <col min="15624" max="15624" width="9.42578125" customWidth="1"/>
    <col min="15625" max="15625" width="12.140625" customWidth="1"/>
    <col min="15626" max="15627" width="9.42578125" customWidth="1"/>
    <col min="15628" max="15628" width="13.140625" customWidth="1"/>
    <col min="15629" max="15629" width="13.140625" bestFit="1" customWidth="1"/>
    <col min="15630" max="15630" width="9.42578125" customWidth="1"/>
    <col min="15631" max="15631" width="11.42578125" bestFit="1" customWidth="1"/>
    <col min="15632" max="15634" width="9.42578125" customWidth="1"/>
    <col min="15635" max="15635" width="10.5703125" customWidth="1"/>
    <col min="15636" max="15637" width="9.42578125" customWidth="1"/>
    <col min="15638" max="15638" width="12.7109375" customWidth="1"/>
    <col min="15639" max="15639" width="11" customWidth="1"/>
    <col min="15640" max="15640" width="13.42578125" customWidth="1"/>
    <col min="15641" max="15642" width="13.7109375" customWidth="1"/>
    <col min="15643" max="15644" width="15" customWidth="1"/>
    <col min="15645" max="15651" width="13.7109375" customWidth="1"/>
    <col min="15652" max="15659" width="15" customWidth="1"/>
    <col min="15875" max="15875" width="1.7109375" customWidth="1"/>
    <col min="15876" max="15876" width="9.140625" customWidth="1"/>
    <col min="15877" max="15877" width="9.42578125" customWidth="1"/>
    <col min="15878" max="15878" width="12.5703125" customWidth="1"/>
    <col min="15879" max="15879" width="13.140625" customWidth="1"/>
    <col min="15880" max="15880" width="9.42578125" customWidth="1"/>
    <col min="15881" max="15881" width="12.140625" customWidth="1"/>
    <col min="15882" max="15883" width="9.42578125" customWidth="1"/>
    <col min="15884" max="15884" width="13.140625" customWidth="1"/>
    <col min="15885" max="15885" width="13.140625" bestFit="1" customWidth="1"/>
    <col min="15886" max="15886" width="9.42578125" customWidth="1"/>
    <col min="15887" max="15887" width="11.42578125" bestFit="1" customWidth="1"/>
    <col min="15888" max="15890" width="9.42578125" customWidth="1"/>
    <col min="15891" max="15891" width="10.5703125" customWidth="1"/>
    <col min="15892" max="15893" width="9.42578125" customWidth="1"/>
    <col min="15894" max="15894" width="12.7109375" customWidth="1"/>
    <col min="15895" max="15895" width="11" customWidth="1"/>
    <col min="15896" max="15896" width="13.42578125" customWidth="1"/>
    <col min="15897" max="15898" width="13.7109375" customWidth="1"/>
    <col min="15899" max="15900" width="15" customWidth="1"/>
    <col min="15901" max="15907" width="13.7109375" customWidth="1"/>
    <col min="15908" max="15915" width="15" customWidth="1"/>
    <col min="16131" max="16131" width="1.7109375" customWidth="1"/>
    <col min="16132" max="16132" width="9.140625" customWidth="1"/>
    <col min="16133" max="16133" width="9.42578125" customWidth="1"/>
    <col min="16134" max="16134" width="12.5703125" customWidth="1"/>
    <col min="16135" max="16135" width="13.140625" customWidth="1"/>
    <col min="16136" max="16136" width="9.42578125" customWidth="1"/>
    <col min="16137" max="16137" width="12.140625" customWidth="1"/>
    <col min="16138" max="16139" width="9.42578125" customWidth="1"/>
    <col min="16140" max="16140" width="13.140625" customWidth="1"/>
    <col min="16141" max="16141" width="13.140625" bestFit="1" customWidth="1"/>
    <col min="16142" max="16142" width="9.42578125" customWidth="1"/>
    <col min="16143" max="16143" width="11.42578125" bestFit="1" customWidth="1"/>
    <col min="16144" max="16146" width="9.42578125" customWidth="1"/>
    <col min="16147" max="16147" width="10.5703125" customWidth="1"/>
    <col min="16148" max="16149" width="9.42578125" customWidth="1"/>
    <col min="16150" max="16150" width="12.7109375" customWidth="1"/>
    <col min="16151" max="16151" width="11" customWidth="1"/>
    <col min="16152" max="16152" width="13.42578125" customWidth="1"/>
    <col min="16153" max="16154" width="13.7109375" customWidth="1"/>
    <col min="16155" max="16156" width="15" customWidth="1"/>
    <col min="16157" max="16163" width="13.7109375" customWidth="1"/>
    <col min="16164" max="16171" width="15" customWidth="1"/>
  </cols>
  <sheetData>
    <row r="1" spans="1:78" s="1" customFormat="1" ht="18.75" x14ac:dyDescent="0.25">
      <c r="A1" s="61" t="str">
        <f>"País: "&amp;Leyendas!$C$2&amp;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País: Honduras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2"/>
      <c r="V1" s="83" t="s">
        <v>107</v>
      </c>
      <c r="W1" s="84"/>
      <c r="X1" s="84"/>
      <c r="Y1" s="84"/>
      <c r="Z1" s="85"/>
      <c r="AA1" s="83" t="s">
        <v>108</v>
      </c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5"/>
    </row>
    <row r="2" spans="1:78" s="2" customFormat="1" ht="18.75" x14ac:dyDescent="0.2">
      <c r="A2" s="61" t="str">
        <f>"Vigilancia de Influenza y otros Virus Respiratorios - " &amp; Leyendas!$G$2 &amp; ", "  &amp; IF(Leyendas!$J$2 &lt;&gt; Leyendas!$K$2,Leyendas!$J$2 &amp; " - " &amp; Leyendas!$K$2,Leyendas!$K$2)</f>
        <v>Vigilancia de Influenza y otros Virus Respiratorios - IRAG, 2019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2"/>
      <c r="V2" s="86"/>
      <c r="W2" s="87"/>
      <c r="X2" s="87"/>
      <c r="Y2" s="87"/>
      <c r="Z2" s="88"/>
      <c r="AA2" s="86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8"/>
    </row>
    <row r="3" spans="1:78" s="2" customFormat="1" ht="38.25" customHeight="1" thickBot="1" x14ac:dyDescent="0.25">
      <c r="A3" s="59" t="s">
        <v>115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60"/>
      <c r="V3" s="89"/>
      <c r="W3" s="90"/>
      <c r="X3" s="90"/>
      <c r="Y3" s="90"/>
      <c r="Z3" s="91"/>
      <c r="AA3" s="89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1"/>
    </row>
    <row r="4" spans="1:78" ht="42.75" customHeight="1" x14ac:dyDescent="0.25">
      <c r="A4" s="63" t="str">
        <f>IF(Leyendas!$E$2&lt;&gt;"",Leyendas!$E$1,IF(Leyendas!$D$2&lt;&gt;"",Leyendas!$D$1,Leyendas!$C$1))</f>
        <v>País</v>
      </c>
      <c r="B4" s="64" t="s">
        <v>91</v>
      </c>
      <c r="C4" s="64" t="s">
        <v>0</v>
      </c>
      <c r="D4" s="94" t="s">
        <v>106</v>
      </c>
      <c r="E4" s="95"/>
      <c r="F4" s="95"/>
      <c r="G4" s="95"/>
      <c r="H4" s="95"/>
      <c r="I4" s="96" t="s">
        <v>1</v>
      </c>
      <c r="J4" s="96"/>
      <c r="K4" s="96"/>
      <c r="L4" s="96"/>
      <c r="M4" s="97" t="s">
        <v>2</v>
      </c>
      <c r="N4" s="97"/>
      <c r="O4" s="97"/>
      <c r="P4" s="97"/>
      <c r="Q4" s="97"/>
      <c r="R4" s="97"/>
      <c r="S4" s="97"/>
      <c r="T4" s="97"/>
      <c r="U4" s="98" t="s">
        <v>3</v>
      </c>
      <c r="V4" s="92" t="s">
        <v>4</v>
      </c>
      <c r="W4" s="71" t="s">
        <v>5</v>
      </c>
      <c r="X4" s="71" t="s">
        <v>6</v>
      </c>
      <c r="Y4" s="71" t="s">
        <v>7</v>
      </c>
      <c r="Z4" s="74" t="s">
        <v>8</v>
      </c>
      <c r="AA4" s="92" t="s">
        <v>32</v>
      </c>
      <c r="AB4" s="76" t="s">
        <v>9</v>
      </c>
      <c r="AC4" s="78" t="s">
        <v>10</v>
      </c>
      <c r="AD4" s="80" t="s">
        <v>11</v>
      </c>
      <c r="AE4" s="81"/>
      <c r="AF4" s="81"/>
      <c r="AG4" s="81"/>
      <c r="AH4" s="82"/>
      <c r="AI4" s="71" t="s">
        <v>109</v>
      </c>
      <c r="AJ4" s="71" t="s">
        <v>12</v>
      </c>
      <c r="AK4" s="71" t="s">
        <v>13</v>
      </c>
      <c r="AL4" s="71" t="s">
        <v>14</v>
      </c>
      <c r="AM4" s="71" t="s">
        <v>15</v>
      </c>
      <c r="AN4" s="71" t="s">
        <v>16</v>
      </c>
      <c r="AO4" s="71" t="s">
        <v>17</v>
      </c>
      <c r="AP4" s="71" t="s">
        <v>18</v>
      </c>
      <c r="AQ4" s="74" t="s">
        <v>19</v>
      </c>
    </row>
    <row r="5" spans="1:78" s="3" customFormat="1" ht="60.75" customHeight="1" thickBot="1" x14ac:dyDescent="0.3">
      <c r="A5" s="63"/>
      <c r="B5" s="64"/>
      <c r="C5" s="64"/>
      <c r="D5" s="39" t="s">
        <v>20</v>
      </c>
      <c r="E5" s="40" t="s">
        <v>21</v>
      </c>
      <c r="F5" s="41" t="s">
        <v>22</v>
      </c>
      <c r="G5" s="41" t="s">
        <v>23</v>
      </c>
      <c r="H5" s="40" t="s">
        <v>136</v>
      </c>
      <c r="I5" s="42" t="s">
        <v>24</v>
      </c>
      <c r="J5" s="42" t="s">
        <v>104</v>
      </c>
      <c r="K5" s="42" t="s">
        <v>25</v>
      </c>
      <c r="L5" s="42" t="s">
        <v>26</v>
      </c>
      <c r="M5" s="43" t="s">
        <v>27</v>
      </c>
      <c r="N5" s="43" t="s">
        <v>28</v>
      </c>
      <c r="O5" s="43" t="s">
        <v>29</v>
      </c>
      <c r="P5" s="43" t="s">
        <v>30</v>
      </c>
      <c r="Q5" s="43" t="s">
        <v>31</v>
      </c>
      <c r="R5" s="43" t="s">
        <v>17</v>
      </c>
      <c r="S5" s="43" t="s">
        <v>18</v>
      </c>
      <c r="T5" s="43" t="s">
        <v>139</v>
      </c>
      <c r="U5" s="99"/>
      <c r="V5" s="93"/>
      <c r="W5" s="72"/>
      <c r="X5" s="72"/>
      <c r="Y5" s="72"/>
      <c r="Z5" s="75"/>
      <c r="AA5" s="93"/>
      <c r="AB5" s="77"/>
      <c r="AC5" s="79"/>
      <c r="AD5" s="44" t="s">
        <v>110</v>
      </c>
      <c r="AE5" s="45" t="s">
        <v>111</v>
      </c>
      <c r="AF5" s="45" t="s">
        <v>112</v>
      </c>
      <c r="AG5" s="44" t="s">
        <v>113</v>
      </c>
      <c r="AH5" s="44" t="s">
        <v>114</v>
      </c>
      <c r="AI5" s="72"/>
      <c r="AJ5" s="72"/>
      <c r="AK5" s="72"/>
      <c r="AL5" s="72"/>
      <c r="AM5" s="72"/>
      <c r="AN5" s="72"/>
      <c r="AO5" s="72"/>
      <c r="AP5" s="72"/>
      <c r="AQ5" s="75"/>
    </row>
    <row r="6" spans="1:78" s="1" customFormat="1" ht="15.75" x14ac:dyDescent="0.25">
      <c r="A6" s="1" t="str">
        <f>IF(Leyendas!$E$2&lt;&gt;"",Leyendas!$E$2,IF(Leyendas!$D$2&lt;&gt;"",Leyendas!$D$2,Leyendas!$C$2))</f>
        <v>Honduras</v>
      </c>
      <c r="B6" s="1">
        <v>2019</v>
      </c>
      <c r="C6" s="4" t="s">
        <v>33</v>
      </c>
      <c r="D6" s="5"/>
      <c r="E6" s="5"/>
      <c r="F6" s="5"/>
      <c r="G6" s="5"/>
      <c r="H6" s="5"/>
      <c r="I6" s="6"/>
      <c r="J6" s="6"/>
      <c r="K6" s="6"/>
      <c r="L6" s="6"/>
      <c r="M6" s="7"/>
      <c r="N6" s="7"/>
      <c r="O6" s="7"/>
      <c r="P6" s="7"/>
      <c r="Q6" s="7"/>
      <c r="R6" s="7"/>
      <c r="S6" s="7"/>
      <c r="T6" s="7"/>
      <c r="U6" s="7"/>
      <c r="V6" s="8"/>
      <c r="W6" s="8"/>
      <c r="X6" s="8"/>
      <c r="Y6" s="8"/>
      <c r="Z6" s="8"/>
      <c r="AA6" s="9" t="str">
        <f t="shared" ref="AA6:AA57" si="0">IF(V6=0,"",W6/V6)</f>
        <v/>
      </c>
      <c r="AB6" s="9" t="str">
        <f t="shared" ref="AB6:AB57" si="1">IF(V6=0,"",X6/V6)</f>
        <v/>
      </c>
      <c r="AC6" s="9" t="str">
        <f t="shared" ref="AC6:AC57" si="2">IF(V6=0,"",Y6/V6)</f>
        <v/>
      </c>
      <c r="AD6" s="9" t="str">
        <f t="shared" ref="AD6:AD37" si="3">IF($Y6=0,"",D6/$Y6)</f>
        <v/>
      </c>
      <c r="AE6" s="9" t="str">
        <f t="shared" ref="AE6:AE37" si="4">IF($Y6=0,"",E6/$Y6)</f>
        <v/>
      </c>
      <c r="AF6" s="9" t="str">
        <f t="shared" ref="AF6:AF37" si="5">IF($Y6=0,"",F6/$Y6)</f>
        <v/>
      </c>
      <c r="AG6" s="9" t="str">
        <f t="shared" ref="AG6:AG37" si="6">IF($Y6=0,"",G6/$Y6)</f>
        <v/>
      </c>
      <c r="AH6" s="9" t="str">
        <f t="shared" ref="AH6:AH37" si="7">IF($Y6=0,"",H6/$Y6)</f>
        <v/>
      </c>
      <c r="AI6" s="10" t="str">
        <f t="shared" ref="AI6:AI58" si="8">IF($V6=0,"",Z6/$V6)</f>
        <v/>
      </c>
      <c r="AJ6" s="9" t="str">
        <f t="shared" ref="AJ6:AQ21" si="9">IF($V6=0,"",M6/$V6)</f>
        <v/>
      </c>
      <c r="AK6" s="9" t="str">
        <f t="shared" si="9"/>
        <v/>
      </c>
      <c r="AL6" s="9" t="str">
        <f t="shared" si="9"/>
        <v/>
      </c>
      <c r="AM6" s="9" t="str">
        <f t="shared" si="9"/>
        <v/>
      </c>
      <c r="AN6" s="9" t="str">
        <f t="shared" si="9"/>
        <v/>
      </c>
      <c r="AO6" s="9" t="str">
        <f t="shared" si="9"/>
        <v/>
      </c>
      <c r="AP6" s="9" t="str">
        <f t="shared" si="9"/>
        <v/>
      </c>
      <c r="AQ6" s="9" t="str">
        <f t="shared" si="9"/>
        <v/>
      </c>
      <c r="AR6" s="11"/>
      <c r="BY6" s="56">
        <f>$B6</f>
        <v>2019</v>
      </c>
      <c r="BZ6" s="56" t="str">
        <f>$C6</f>
        <v>1</v>
      </c>
    </row>
    <row r="7" spans="1:78" s="1" customFormat="1" ht="15.75" x14ac:dyDescent="0.25">
      <c r="A7" s="1" t="str">
        <f>IF(Leyendas!$E$2&lt;&gt;"",Leyendas!$E$2,IF(Leyendas!$D$2&lt;&gt;"",Leyendas!$D$2,Leyendas!$C$2))</f>
        <v>Honduras</v>
      </c>
      <c r="B7" s="1">
        <v>2019</v>
      </c>
      <c r="C7" s="4" t="s">
        <v>34</v>
      </c>
      <c r="D7" s="5"/>
      <c r="E7" s="5"/>
      <c r="F7" s="5"/>
      <c r="G7" s="5"/>
      <c r="H7" s="5"/>
      <c r="I7" s="6"/>
      <c r="J7" s="6"/>
      <c r="K7" s="6"/>
      <c r="L7" s="6"/>
      <c r="M7" s="7"/>
      <c r="N7" s="7"/>
      <c r="O7" s="7"/>
      <c r="P7" s="7"/>
      <c r="Q7" s="7"/>
      <c r="R7" s="7"/>
      <c r="S7" s="7"/>
      <c r="T7" s="7"/>
      <c r="U7" s="7"/>
      <c r="V7" s="8"/>
      <c r="W7" s="8"/>
      <c r="X7" s="8"/>
      <c r="Y7" s="8"/>
      <c r="Z7" s="8"/>
      <c r="AA7" s="9" t="str">
        <f t="shared" si="0"/>
        <v/>
      </c>
      <c r="AB7" s="9" t="str">
        <f t="shared" si="1"/>
        <v/>
      </c>
      <c r="AC7" s="9" t="str">
        <f t="shared" si="2"/>
        <v/>
      </c>
      <c r="AD7" s="9" t="str">
        <f t="shared" si="3"/>
        <v/>
      </c>
      <c r="AE7" s="9" t="str">
        <f t="shared" si="4"/>
        <v/>
      </c>
      <c r="AF7" s="9" t="str">
        <f t="shared" si="5"/>
        <v/>
      </c>
      <c r="AG7" s="9" t="str">
        <f t="shared" si="6"/>
        <v/>
      </c>
      <c r="AH7" s="9" t="str">
        <f t="shared" si="7"/>
        <v/>
      </c>
      <c r="AI7" s="10" t="str">
        <f t="shared" si="8"/>
        <v/>
      </c>
      <c r="AJ7" s="9" t="str">
        <f t="shared" si="9"/>
        <v/>
      </c>
      <c r="AK7" s="9" t="str">
        <f t="shared" si="9"/>
        <v/>
      </c>
      <c r="AL7" s="9" t="str">
        <f t="shared" si="9"/>
        <v/>
      </c>
      <c r="AM7" s="9" t="str">
        <f t="shared" si="9"/>
        <v/>
      </c>
      <c r="AN7" s="9" t="str">
        <f t="shared" si="9"/>
        <v/>
      </c>
      <c r="AO7" s="9" t="str">
        <f t="shared" si="9"/>
        <v/>
      </c>
      <c r="AP7" s="9" t="str">
        <f t="shared" si="9"/>
        <v/>
      </c>
      <c r="AQ7" s="9" t="str">
        <f t="shared" si="9"/>
        <v/>
      </c>
      <c r="AR7" s="11"/>
      <c r="BY7" s="56"/>
      <c r="BZ7" s="56" t="str">
        <f t="shared" ref="BZ7:BZ57" si="10">$C7</f>
        <v>2</v>
      </c>
    </row>
    <row r="8" spans="1:78" s="1" customFormat="1" ht="15.75" x14ac:dyDescent="0.25">
      <c r="A8" s="1" t="str">
        <f>IF(Leyendas!$E$2&lt;&gt;"",Leyendas!$E$2,IF(Leyendas!$D$2&lt;&gt;"",Leyendas!$D$2,Leyendas!$C$2))</f>
        <v>Honduras</v>
      </c>
      <c r="B8" s="1">
        <v>2019</v>
      </c>
      <c r="C8" s="4" t="s">
        <v>35</v>
      </c>
      <c r="D8" s="5"/>
      <c r="E8" s="5"/>
      <c r="F8" s="5"/>
      <c r="G8" s="5"/>
      <c r="H8" s="5"/>
      <c r="I8" s="6"/>
      <c r="J8" s="6"/>
      <c r="K8" s="6"/>
      <c r="L8" s="6"/>
      <c r="M8" s="7"/>
      <c r="N8" s="7"/>
      <c r="O8" s="7"/>
      <c r="P8" s="7"/>
      <c r="Q8" s="7"/>
      <c r="R8" s="7"/>
      <c r="S8" s="7"/>
      <c r="T8" s="7"/>
      <c r="U8" s="7"/>
      <c r="V8" s="8"/>
      <c r="W8" s="8"/>
      <c r="X8" s="8"/>
      <c r="Y8" s="8"/>
      <c r="Z8" s="8"/>
      <c r="AA8" s="9" t="str">
        <f t="shared" si="0"/>
        <v/>
      </c>
      <c r="AB8" s="9" t="str">
        <f t="shared" si="1"/>
        <v/>
      </c>
      <c r="AC8" s="9" t="str">
        <f t="shared" si="2"/>
        <v/>
      </c>
      <c r="AD8" s="9" t="str">
        <f t="shared" si="3"/>
        <v/>
      </c>
      <c r="AE8" s="9" t="str">
        <f t="shared" si="4"/>
        <v/>
      </c>
      <c r="AF8" s="9" t="str">
        <f t="shared" si="5"/>
        <v/>
      </c>
      <c r="AG8" s="9" t="str">
        <f t="shared" si="6"/>
        <v/>
      </c>
      <c r="AH8" s="9" t="str">
        <f t="shared" si="7"/>
        <v/>
      </c>
      <c r="AI8" s="10" t="str">
        <f t="shared" si="8"/>
        <v/>
      </c>
      <c r="AJ8" s="9" t="str">
        <f t="shared" si="9"/>
        <v/>
      </c>
      <c r="AK8" s="9" t="str">
        <f t="shared" si="9"/>
        <v/>
      </c>
      <c r="AL8" s="9" t="str">
        <f t="shared" si="9"/>
        <v/>
      </c>
      <c r="AM8" s="9" t="str">
        <f t="shared" si="9"/>
        <v/>
      </c>
      <c r="AN8" s="9" t="str">
        <f t="shared" si="9"/>
        <v/>
      </c>
      <c r="AO8" s="9" t="str">
        <f t="shared" si="9"/>
        <v/>
      </c>
      <c r="AP8" s="9" t="str">
        <f t="shared" si="9"/>
        <v/>
      </c>
      <c r="AQ8" s="9" t="str">
        <f t="shared" si="9"/>
        <v/>
      </c>
      <c r="AR8" s="11"/>
      <c r="BY8" s="56"/>
      <c r="BZ8" s="56" t="str">
        <f t="shared" si="10"/>
        <v>3</v>
      </c>
    </row>
    <row r="9" spans="1:78" s="1" customFormat="1" ht="16.5" customHeight="1" x14ac:dyDescent="0.25">
      <c r="A9" s="1" t="str">
        <f>IF(Leyendas!$E$2&lt;&gt;"",Leyendas!$E$2,IF(Leyendas!$D$2&lt;&gt;"",Leyendas!$D$2,Leyendas!$C$2))</f>
        <v>Honduras</v>
      </c>
      <c r="B9" s="1">
        <v>2019</v>
      </c>
      <c r="C9" s="4" t="s">
        <v>36</v>
      </c>
      <c r="D9" s="5"/>
      <c r="E9" s="5"/>
      <c r="F9" s="5"/>
      <c r="G9" s="5"/>
      <c r="H9" s="5"/>
      <c r="I9" s="6"/>
      <c r="J9" s="6"/>
      <c r="K9" s="6"/>
      <c r="L9" s="6"/>
      <c r="M9" s="7"/>
      <c r="N9" s="7"/>
      <c r="O9" s="7"/>
      <c r="P9" s="7"/>
      <c r="Q9" s="7"/>
      <c r="R9" s="7"/>
      <c r="S9" s="7"/>
      <c r="T9" s="7"/>
      <c r="U9" s="7"/>
      <c r="V9" s="8"/>
      <c r="W9" s="8"/>
      <c r="X9" s="8"/>
      <c r="Y9" s="8"/>
      <c r="Z9" s="8"/>
      <c r="AA9" s="9" t="str">
        <f t="shared" si="0"/>
        <v/>
      </c>
      <c r="AB9" s="9" t="str">
        <f t="shared" si="1"/>
        <v/>
      </c>
      <c r="AC9" s="9" t="str">
        <f t="shared" si="2"/>
        <v/>
      </c>
      <c r="AD9" s="9" t="str">
        <f t="shared" si="3"/>
        <v/>
      </c>
      <c r="AE9" s="9" t="str">
        <f t="shared" si="4"/>
        <v/>
      </c>
      <c r="AF9" s="9" t="str">
        <f t="shared" si="5"/>
        <v/>
      </c>
      <c r="AG9" s="9" t="str">
        <f t="shared" si="6"/>
        <v/>
      </c>
      <c r="AH9" s="9" t="str">
        <f t="shared" si="7"/>
        <v/>
      </c>
      <c r="AI9" s="10" t="str">
        <f t="shared" si="8"/>
        <v/>
      </c>
      <c r="AJ9" s="9" t="str">
        <f t="shared" si="9"/>
        <v/>
      </c>
      <c r="AK9" s="9" t="str">
        <f t="shared" si="9"/>
        <v/>
      </c>
      <c r="AL9" s="9" t="str">
        <f t="shared" si="9"/>
        <v/>
      </c>
      <c r="AM9" s="9" t="str">
        <f t="shared" si="9"/>
        <v/>
      </c>
      <c r="AN9" s="9" t="str">
        <f t="shared" si="9"/>
        <v/>
      </c>
      <c r="AO9" s="9" t="str">
        <f t="shared" si="9"/>
        <v/>
      </c>
      <c r="AP9" s="9" t="str">
        <f t="shared" si="9"/>
        <v/>
      </c>
      <c r="AQ9" s="9" t="str">
        <f t="shared" si="9"/>
        <v/>
      </c>
      <c r="AR9" s="11"/>
      <c r="BY9" s="56"/>
      <c r="BZ9" s="56" t="str">
        <f t="shared" si="10"/>
        <v>4</v>
      </c>
    </row>
    <row r="10" spans="1:78" s="1" customFormat="1" ht="16.5" customHeight="1" x14ac:dyDescent="0.25">
      <c r="A10" s="1" t="str">
        <f>IF(Leyendas!$E$2&lt;&gt;"",Leyendas!$E$2,IF(Leyendas!$D$2&lt;&gt;"",Leyendas!$D$2,Leyendas!$C$2))</f>
        <v>Honduras</v>
      </c>
      <c r="B10" s="1">
        <v>2019</v>
      </c>
      <c r="C10" s="4" t="s">
        <v>37</v>
      </c>
      <c r="D10" s="5"/>
      <c r="E10" s="5"/>
      <c r="F10" s="5"/>
      <c r="G10" s="5"/>
      <c r="H10" s="5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8"/>
      <c r="W10" s="8"/>
      <c r="X10" s="8"/>
      <c r="Y10" s="8"/>
      <c r="Z10" s="8"/>
      <c r="AA10" s="9" t="str">
        <f t="shared" si="0"/>
        <v/>
      </c>
      <c r="AB10" s="9" t="str">
        <f t="shared" si="1"/>
        <v/>
      </c>
      <c r="AC10" s="9" t="str">
        <f t="shared" si="2"/>
        <v/>
      </c>
      <c r="AD10" s="9" t="str">
        <f t="shared" si="3"/>
        <v/>
      </c>
      <c r="AE10" s="9" t="str">
        <f t="shared" si="4"/>
        <v/>
      </c>
      <c r="AF10" s="9" t="str">
        <f t="shared" si="5"/>
        <v/>
      </c>
      <c r="AG10" s="9" t="str">
        <f t="shared" si="6"/>
        <v/>
      </c>
      <c r="AH10" s="9" t="str">
        <f t="shared" si="7"/>
        <v/>
      </c>
      <c r="AI10" s="10" t="str">
        <f t="shared" si="8"/>
        <v/>
      </c>
      <c r="AJ10" s="9" t="str">
        <f t="shared" si="9"/>
        <v/>
      </c>
      <c r="AK10" s="9" t="str">
        <f t="shared" si="9"/>
        <v/>
      </c>
      <c r="AL10" s="9" t="str">
        <f t="shared" si="9"/>
        <v/>
      </c>
      <c r="AM10" s="9" t="str">
        <f t="shared" si="9"/>
        <v/>
      </c>
      <c r="AN10" s="9" t="str">
        <f t="shared" si="9"/>
        <v/>
      </c>
      <c r="AO10" s="9" t="str">
        <f t="shared" si="9"/>
        <v/>
      </c>
      <c r="AP10" s="9" t="str">
        <f t="shared" si="9"/>
        <v/>
      </c>
      <c r="AQ10" s="9" t="str">
        <f t="shared" si="9"/>
        <v/>
      </c>
      <c r="AR10" s="11"/>
      <c r="BY10" s="56"/>
      <c r="BZ10" s="56" t="str">
        <f t="shared" si="10"/>
        <v>5</v>
      </c>
    </row>
    <row r="11" spans="1:78" s="1" customFormat="1" ht="16.5" customHeight="1" x14ac:dyDescent="0.25">
      <c r="A11" s="1" t="str">
        <f>IF(Leyendas!$E$2&lt;&gt;"",Leyendas!$E$2,IF(Leyendas!$D$2&lt;&gt;"",Leyendas!$D$2,Leyendas!$C$2))</f>
        <v>Honduras</v>
      </c>
      <c r="B11" s="1">
        <v>2019</v>
      </c>
      <c r="C11" s="4" t="s">
        <v>38</v>
      </c>
      <c r="D11" s="5"/>
      <c r="E11" s="5"/>
      <c r="F11" s="5"/>
      <c r="G11" s="5"/>
      <c r="H11" s="5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8"/>
      <c r="W11" s="8"/>
      <c r="X11" s="8"/>
      <c r="Y11" s="8"/>
      <c r="Z11" s="8"/>
      <c r="AA11" s="9" t="str">
        <f t="shared" si="0"/>
        <v/>
      </c>
      <c r="AB11" s="9" t="str">
        <f t="shared" si="1"/>
        <v/>
      </c>
      <c r="AC11" s="9" t="str">
        <f t="shared" si="2"/>
        <v/>
      </c>
      <c r="AD11" s="9" t="str">
        <f t="shared" si="3"/>
        <v/>
      </c>
      <c r="AE11" s="9" t="str">
        <f t="shared" si="4"/>
        <v/>
      </c>
      <c r="AF11" s="9" t="str">
        <f t="shared" si="5"/>
        <v/>
      </c>
      <c r="AG11" s="9" t="str">
        <f t="shared" si="6"/>
        <v/>
      </c>
      <c r="AH11" s="9" t="str">
        <f t="shared" si="7"/>
        <v/>
      </c>
      <c r="AI11" s="10" t="str">
        <f t="shared" si="8"/>
        <v/>
      </c>
      <c r="AJ11" s="9" t="str">
        <f t="shared" si="9"/>
        <v/>
      </c>
      <c r="AK11" s="9" t="str">
        <f t="shared" si="9"/>
        <v/>
      </c>
      <c r="AL11" s="9" t="str">
        <f t="shared" si="9"/>
        <v/>
      </c>
      <c r="AM11" s="9" t="str">
        <f t="shared" si="9"/>
        <v/>
      </c>
      <c r="AN11" s="9" t="str">
        <f t="shared" si="9"/>
        <v/>
      </c>
      <c r="AO11" s="9" t="str">
        <f t="shared" si="9"/>
        <v/>
      </c>
      <c r="AP11" s="9" t="str">
        <f t="shared" si="9"/>
        <v/>
      </c>
      <c r="AQ11" s="9" t="str">
        <f t="shared" si="9"/>
        <v/>
      </c>
      <c r="AR11" s="11"/>
      <c r="BY11" s="56"/>
      <c r="BZ11" s="56" t="str">
        <f t="shared" si="10"/>
        <v>6</v>
      </c>
    </row>
    <row r="12" spans="1:78" s="1" customFormat="1" ht="16.5" customHeight="1" x14ac:dyDescent="0.25">
      <c r="A12" s="1" t="str">
        <f>IF(Leyendas!$E$2&lt;&gt;"",Leyendas!$E$2,IF(Leyendas!$D$2&lt;&gt;"",Leyendas!$D$2,Leyendas!$C$2))</f>
        <v>Honduras</v>
      </c>
      <c r="B12" s="1">
        <v>2019</v>
      </c>
      <c r="C12" s="4" t="s">
        <v>39</v>
      </c>
      <c r="D12" s="5"/>
      <c r="E12" s="5"/>
      <c r="F12" s="5"/>
      <c r="G12" s="5"/>
      <c r="H12" s="5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8"/>
      <c r="W12" s="8"/>
      <c r="X12" s="8"/>
      <c r="Y12" s="8"/>
      <c r="Z12" s="8"/>
      <c r="AA12" s="9" t="str">
        <f t="shared" si="0"/>
        <v/>
      </c>
      <c r="AB12" s="9" t="str">
        <f t="shared" si="1"/>
        <v/>
      </c>
      <c r="AC12" s="9" t="str">
        <f t="shared" si="2"/>
        <v/>
      </c>
      <c r="AD12" s="9" t="str">
        <f t="shared" si="3"/>
        <v/>
      </c>
      <c r="AE12" s="9" t="str">
        <f t="shared" si="4"/>
        <v/>
      </c>
      <c r="AF12" s="9" t="str">
        <f t="shared" si="5"/>
        <v/>
      </c>
      <c r="AG12" s="9" t="str">
        <f t="shared" si="6"/>
        <v/>
      </c>
      <c r="AH12" s="9" t="str">
        <f t="shared" si="7"/>
        <v/>
      </c>
      <c r="AI12" s="10" t="str">
        <f t="shared" si="8"/>
        <v/>
      </c>
      <c r="AJ12" s="9" t="str">
        <f t="shared" si="9"/>
        <v/>
      </c>
      <c r="AK12" s="9" t="str">
        <f t="shared" si="9"/>
        <v/>
      </c>
      <c r="AL12" s="9" t="str">
        <f t="shared" si="9"/>
        <v/>
      </c>
      <c r="AM12" s="9" t="str">
        <f t="shared" si="9"/>
        <v/>
      </c>
      <c r="AN12" s="9" t="str">
        <f t="shared" si="9"/>
        <v/>
      </c>
      <c r="AO12" s="9" t="str">
        <f t="shared" si="9"/>
        <v/>
      </c>
      <c r="AP12" s="9" t="str">
        <f t="shared" si="9"/>
        <v/>
      </c>
      <c r="AQ12" s="9" t="str">
        <f t="shared" si="9"/>
        <v/>
      </c>
      <c r="AR12" s="11"/>
      <c r="BY12" s="56"/>
      <c r="BZ12" s="56" t="str">
        <f t="shared" si="10"/>
        <v>7</v>
      </c>
    </row>
    <row r="13" spans="1:78" s="1" customFormat="1" ht="16.5" customHeight="1" x14ac:dyDescent="0.25">
      <c r="A13" s="1" t="str">
        <f>IF(Leyendas!$E$2&lt;&gt;"",Leyendas!$E$2,IF(Leyendas!$D$2&lt;&gt;"",Leyendas!$D$2,Leyendas!$C$2))</f>
        <v>Honduras</v>
      </c>
      <c r="B13" s="1">
        <v>2019</v>
      </c>
      <c r="C13" s="4" t="s">
        <v>40</v>
      </c>
      <c r="D13" s="5"/>
      <c r="E13" s="5"/>
      <c r="F13" s="5"/>
      <c r="G13" s="5"/>
      <c r="H13" s="5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8"/>
      <c r="W13" s="8"/>
      <c r="X13" s="8"/>
      <c r="Y13" s="8"/>
      <c r="Z13" s="8"/>
      <c r="AA13" s="9" t="str">
        <f t="shared" si="0"/>
        <v/>
      </c>
      <c r="AB13" s="9" t="str">
        <f t="shared" si="1"/>
        <v/>
      </c>
      <c r="AC13" s="9" t="str">
        <f t="shared" si="2"/>
        <v/>
      </c>
      <c r="AD13" s="9" t="str">
        <f t="shared" si="3"/>
        <v/>
      </c>
      <c r="AE13" s="9" t="str">
        <f t="shared" si="4"/>
        <v/>
      </c>
      <c r="AF13" s="9" t="str">
        <f t="shared" si="5"/>
        <v/>
      </c>
      <c r="AG13" s="9" t="str">
        <f t="shared" si="6"/>
        <v/>
      </c>
      <c r="AH13" s="9" t="str">
        <f t="shared" si="7"/>
        <v/>
      </c>
      <c r="AI13" s="10" t="str">
        <f t="shared" si="8"/>
        <v/>
      </c>
      <c r="AJ13" s="9" t="str">
        <f t="shared" si="9"/>
        <v/>
      </c>
      <c r="AK13" s="9" t="str">
        <f t="shared" si="9"/>
        <v/>
      </c>
      <c r="AL13" s="9" t="str">
        <f t="shared" si="9"/>
        <v/>
      </c>
      <c r="AM13" s="9" t="str">
        <f t="shared" si="9"/>
        <v/>
      </c>
      <c r="AN13" s="9" t="str">
        <f t="shared" si="9"/>
        <v/>
      </c>
      <c r="AO13" s="9" t="str">
        <f t="shared" si="9"/>
        <v/>
      </c>
      <c r="AP13" s="9" t="str">
        <f t="shared" si="9"/>
        <v/>
      </c>
      <c r="AQ13" s="9" t="str">
        <f t="shared" si="9"/>
        <v/>
      </c>
      <c r="AR13" s="11"/>
      <c r="BY13" s="56"/>
      <c r="BZ13" s="56" t="str">
        <f t="shared" si="10"/>
        <v>8</v>
      </c>
    </row>
    <row r="14" spans="1:78" s="1" customFormat="1" ht="16.5" customHeight="1" x14ac:dyDescent="0.25">
      <c r="A14" s="1" t="str">
        <f>IF(Leyendas!$E$2&lt;&gt;"",Leyendas!$E$2,IF(Leyendas!$D$2&lt;&gt;"",Leyendas!$D$2,Leyendas!$C$2))</f>
        <v>Honduras</v>
      </c>
      <c r="B14" s="1">
        <v>2019</v>
      </c>
      <c r="C14" s="4" t="s">
        <v>41</v>
      </c>
      <c r="D14" s="5"/>
      <c r="E14" s="5"/>
      <c r="F14" s="5"/>
      <c r="G14" s="5"/>
      <c r="H14" s="5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8"/>
      <c r="W14" s="8"/>
      <c r="X14" s="8"/>
      <c r="Y14" s="8"/>
      <c r="Z14" s="8"/>
      <c r="AA14" s="9" t="str">
        <f t="shared" si="0"/>
        <v/>
      </c>
      <c r="AB14" s="9" t="str">
        <f t="shared" si="1"/>
        <v/>
      </c>
      <c r="AC14" s="9" t="str">
        <f t="shared" si="2"/>
        <v/>
      </c>
      <c r="AD14" s="9" t="str">
        <f t="shared" si="3"/>
        <v/>
      </c>
      <c r="AE14" s="9" t="str">
        <f t="shared" si="4"/>
        <v/>
      </c>
      <c r="AF14" s="9" t="str">
        <f t="shared" si="5"/>
        <v/>
      </c>
      <c r="AG14" s="9" t="str">
        <f t="shared" si="6"/>
        <v/>
      </c>
      <c r="AH14" s="9" t="str">
        <f t="shared" si="7"/>
        <v/>
      </c>
      <c r="AI14" s="10" t="str">
        <f t="shared" si="8"/>
        <v/>
      </c>
      <c r="AJ14" s="9" t="str">
        <f t="shared" si="9"/>
        <v/>
      </c>
      <c r="AK14" s="9" t="str">
        <f t="shared" si="9"/>
        <v/>
      </c>
      <c r="AL14" s="9" t="str">
        <f t="shared" si="9"/>
        <v/>
      </c>
      <c r="AM14" s="9" t="str">
        <f t="shared" si="9"/>
        <v/>
      </c>
      <c r="AN14" s="9" t="str">
        <f t="shared" si="9"/>
        <v/>
      </c>
      <c r="AO14" s="9" t="str">
        <f t="shared" si="9"/>
        <v/>
      </c>
      <c r="AP14" s="9" t="str">
        <f t="shared" si="9"/>
        <v/>
      </c>
      <c r="AQ14" s="9" t="str">
        <f t="shared" si="9"/>
        <v/>
      </c>
      <c r="AR14" s="11"/>
      <c r="BY14" s="56"/>
      <c r="BZ14" s="56" t="str">
        <f t="shared" si="10"/>
        <v>9</v>
      </c>
    </row>
    <row r="15" spans="1:78" s="1" customFormat="1" ht="16.5" customHeight="1" x14ac:dyDescent="0.25">
      <c r="A15" s="1" t="str">
        <f>IF(Leyendas!$E$2&lt;&gt;"",Leyendas!$E$2,IF(Leyendas!$D$2&lt;&gt;"",Leyendas!$D$2,Leyendas!$C$2))</f>
        <v>Honduras</v>
      </c>
      <c r="B15" s="1">
        <v>2019</v>
      </c>
      <c r="C15" s="4" t="s">
        <v>42</v>
      </c>
      <c r="D15" s="5"/>
      <c r="E15" s="5"/>
      <c r="F15" s="5"/>
      <c r="G15" s="5"/>
      <c r="H15" s="5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8"/>
      <c r="W15" s="8"/>
      <c r="X15" s="8"/>
      <c r="Y15" s="8"/>
      <c r="Z15" s="8"/>
      <c r="AA15" s="9" t="str">
        <f t="shared" si="0"/>
        <v/>
      </c>
      <c r="AB15" s="9" t="str">
        <f t="shared" si="1"/>
        <v/>
      </c>
      <c r="AC15" s="9" t="str">
        <f t="shared" si="2"/>
        <v/>
      </c>
      <c r="AD15" s="9" t="str">
        <f t="shared" si="3"/>
        <v/>
      </c>
      <c r="AE15" s="9" t="str">
        <f t="shared" si="4"/>
        <v/>
      </c>
      <c r="AF15" s="9" t="str">
        <f t="shared" si="5"/>
        <v/>
      </c>
      <c r="AG15" s="9" t="str">
        <f t="shared" si="6"/>
        <v/>
      </c>
      <c r="AH15" s="9" t="str">
        <f t="shared" si="7"/>
        <v/>
      </c>
      <c r="AI15" s="10" t="str">
        <f t="shared" si="8"/>
        <v/>
      </c>
      <c r="AJ15" s="9" t="str">
        <f t="shared" si="9"/>
        <v/>
      </c>
      <c r="AK15" s="9" t="str">
        <f t="shared" si="9"/>
        <v/>
      </c>
      <c r="AL15" s="9" t="str">
        <f t="shared" si="9"/>
        <v/>
      </c>
      <c r="AM15" s="9" t="str">
        <f t="shared" si="9"/>
        <v/>
      </c>
      <c r="AN15" s="9" t="str">
        <f t="shared" si="9"/>
        <v/>
      </c>
      <c r="AO15" s="9" t="str">
        <f t="shared" si="9"/>
        <v/>
      </c>
      <c r="AP15" s="9" t="str">
        <f t="shared" si="9"/>
        <v/>
      </c>
      <c r="AQ15" s="9" t="str">
        <f t="shared" si="9"/>
        <v/>
      </c>
      <c r="AR15" s="11"/>
      <c r="BY15" s="56"/>
      <c r="BZ15" s="56" t="str">
        <f t="shared" si="10"/>
        <v>10</v>
      </c>
    </row>
    <row r="16" spans="1:78" s="1" customFormat="1" ht="16.5" customHeight="1" x14ac:dyDescent="0.25">
      <c r="A16" s="1" t="str">
        <f>IF(Leyendas!$E$2&lt;&gt;"",Leyendas!$E$2,IF(Leyendas!$D$2&lt;&gt;"",Leyendas!$D$2,Leyendas!$C$2))</f>
        <v>Honduras</v>
      </c>
      <c r="B16" s="1">
        <v>2019</v>
      </c>
      <c r="C16" s="4" t="s">
        <v>43</v>
      </c>
      <c r="D16" s="5"/>
      <c r="E16" s="5"/>
      <c r="F16" s="5"/>
      <c r="G16" s="5"/>
      <c r="H16" s="5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8"/>
      <c r="W16" s="8"/>
      <c r="X16" s="8"/>
      <c r="Y16" s="8"/>
      <c r="Z16" s="8"/>
      <c r="AA16" s="9" t="str">
        <f t="shared" si="0"/>
        <v/>
      </c>
      <c r="AB16" s="9" t="str">
        <f t="shared" si="1"/>
        <v/>
      </c>
      <c r="AC16" s="9" t="str">
        <f t="shared" si="2"/>
        <v/>
      </c>
      <c r="AD16" s="9" t="str">
        <f t="shared" si="3"/>
        <v/>
      </c>
      <c r="AE16" s="9" t="str">
        <f t="shared" si="4"/>
        <v/>
      </c>
      <c r="AF16" s="9" t="str">
        <f t="shared" si="5"/>
        <v/>
      </c>
      <c r="AG16" s="9" t="str">
        <f t="shared" si="6"/>
        <v/>
      </c>
      <c r="AH16" s="9" t="str">
        <f t="shared" si="7"/>
        <v/>
      </c>
      <c r="AI16" s="10" t="str">
        <f t="shared" si="8"/>
        <v/>
      </c>
      <c r="AJ16" s="9" t="str">
        <f t="shared" si="9"/>
        <v/>
      </c>
      <c r="AK16" s="9" t="str">
        <f t="shared" si="9"/>
        <v/>
      </c>
      <c r="AL16" s="9" t="str">
        <f t="shared" si="9"/>
        <v/>
      </c>
      <c r="AM16" s="9" t="str">
        <f t="shared" si="9"/>
        <v/>
      </c>
      <c r="AN16" s="9" t="str">
        <f t="shared" si="9"/>
        <v/>
      </c>
      <c r="AO16" s="9" t="str">
        <f t="shared" si="9"/>
        <v/>
      </c>
      <c r="AP16" s="9" t="str">
        <f t="shared" si="9"/>
        <v/>
      </c>
      <c r="AQ16" s="9" t="str">
        <f t="shared" si="9"/>
        <v/>
      </c>
      <c r="AR16" s="11"/>
      <c r="BY16" s="56"/>
      <c r="BZ16" s="56" t="str">
        <f t="shared" si="10"/>
        <v>11</v>
      </c>
    </row>
    <row r="17" spans="1:78" s="1" customFormat="1" ht="16.5" customHeight="1" x14ac:dyDescent="0.25">
      <c r="A17" s="1" t="str">
        <f>IF(Leyendas!$E$2&lt;&gt;"",Leyendas!$E$2,IF(Leyendas!$D$2&lt;&gt;"",Leyendas!$D$2,Leyendas!$C$2))</f>
        <v>Honduras</v>
      </c>
      <c r="B17" s="1">
        <v>2019</v>
      </c>
      <c r="C17" s="4" t="s">
        <v>44</v>
      </c>
      <c r="D17" s="5"/>
      <c r="E17" s="5"/>
      <c r="F17" s="5"/>
      <c r="G17" s="5"/>
      <c r="H17" s="5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8"/>
      <c r="W17" s="8"/>
      <c r="X17" s="8"/>
      <c r="Y17" s="8"/>
      <c r="Z17" s="8"/>
      <c r="AA17" s="9" t="str">
        <f t="shared" si="0"/>
        <v/>
      </c>
      <c r="AB17" s="9" t="str">
        <f t="shared" si="1"/>
        <v/>
      </c>
      <c r="AC17" s="9" t="str">
        <f t="shared" si="2"/>
        <v/>
      </c>
      <c r="AD17" s="9" t="str">
        <f t="shared" si="3"/>
        <v/>
      </c>
      <c r="AE17" s="9" t="str">
        <f t="shared" si="4"/>
        <v/>
      </c>
      <c r="AF17" s="9" t="str">
        <f t="shared" si="5"/>
        <v/>
      </c>
      <c r="AG17" s="9" t="str">
        <f t="shared" si="6"/>
        <v/>
      </c>
      <c r="AH17" s="9" t="str">
        <f t="shared" si="7"/>
        <v/>
      </c>
      <c r="AI17" s="10" t="str">
        <f t="shared" si="8"/>
        <v/>
      </c>
      <c r="AJ17" s="9" t="str">
        <f t="shared" si="9"/>
        <v/>
      </c>
      <c r="AK17" s="9" t="str">
        <f t="shared" si="9"/>
        <v/>
      </c>
      <c r="AL17" s="9" t="str">
        <f t="shared" si="9"/>
        <v/>
      </c>
      <c r="AM17" s="9" t="str">
        <f t="shared" si="9"/>
        <v/>
      </c>
      <c r="AN17" s="9" t="str">
        <f t="shared" si="9"/>
        <v/>
      </c>
      <c r="AO17" s="9" t="str">
        <f t="shared" si="9"/>
        <v/>
      </c>
      <c r="AP17" s="9" t="str">
        <f t="shared" si="9"/>
        <v/>
      </c>
      <c r="AQ17" s="9" t="str">
        <f t="shared" si="9"/>
        <v/>
      </c>
      <c r="AR17" s="11"/>
      <c r="BY17" s="56"/>
      <c r="BZ17" s="56" t="str">
        <f t="shared" si="10"/>
        <v>12</v>
      </c>
    </row>
    <row r="18" spans="1:78" s="1" customFormat="1" ht="16.5" customHeight="1" x14ac:dyDescent="0.25">
      <c r="A18" s="1" t="str">
        <f>IF(Leyendas!$E$2&lt;&gt;"",Leyendas!$E$2,IF(Leyendas!$D$2&lt;&gt;"",Leyendas!$D$2,Leyendas!$C$2))</f>
        <v>Honduras</v>
      </c>
      <c r="B18" s="1">
        <v>2019</v>
      </c>
      <c r="C18" s="4" t="s">
        <v>45</v>
      </c>
      <c r="D18" s="12"/>
      <c r="E18" s="12"/>
      <c r="F18" s="12"/>
      <c r="G18" s="12"/>
      <c r="H18" s="12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8"/>
      <c r="W18" s="8"/>
      <c r="X18" s="8"/>
      <c r="Y18" s="8"/>
      <c r="Z18" s="8"/>
      <c r="AA18" s="9" t="str">
        <f t="shared" si="0"/>
        <v/>
      </c>
      <c r="AB18" s="9" t="str">
        <f t="shared" si="1"/>
        <v/>
      </c>
      <c r="AC18" s="9" t="str">
        <f t="shared" si="2"/>
        <v/>
      </c>
      <c r="AD18" s="9" t="str">
        <f t="shared" si="3"/>
        <v/>
      </c>
      <c r="AE18" s="9" t="str">
        <f t="shared" si="4"/>
        <v/>
      </c>
      <c r="AF18" s="9" t="str">
        <f t="shared" si="5"/>
        <v/>
      </c>
      <c r="AG18" s="9" t="str">
        <f t="shared" si="6"/>
        <v/>
      </c>
      <c r="AH18" s="9" t="str">
        <f t="shared" si="7"/>
        <v/>
      </c>
      <c r="AI18" s="10" t="str">
        <f t="shared" si="8"/>
        <v/>
      </c>
      <c r="AJ18" s="9" t="str">
        <f t="shared" si="9"/>
        <v/>
      </c>
      <c r="AK18" s="9" t="str">
        <f t="shared" si="9"/>
        <v/>
      </c>
      <c r="AL18" s="9" t="str">
        <f t="shared" si="9"/>
        <v/>
      </c>
      <c r="AM18" s="9" t="str">
        <f t="shared" si="9"/>
        <v/>
      </c>
      <c r="AN18" s="9" t="str">
        <f t="shared" si="9"/>
        <v/>
      </c>
      <c r="AO18" s="9" t="str">
        <f t="shared" si="9"/>
        <v/>
      </c>
      <c r="AP18" s="9" t="str">
        <f t="shared" si="9"/>
        <v/>
      </c>
      <c r="AQ18" s="9" t="str">
        <f t="shared" si="9"/>
        <v/>
      </c>
      <c r="AR18" s="11"/>
      <c r="BY18" s="56"/>
      <c r="BZ18" s="56" t="str">
        <f t="shared" si="10"/>
        <v>13</v>
      </c>
    </row>
    <row r="19" spans="1:78" s="1" customFormat="1" ht="16.5" customHeight="1" x14ac:dyDescent="0.25">
      <c r="A19" s="1" t="str">
        <f>IF(Leyendas!$E$2&lt;&gt;"",Leyendas!$E$2,IF(Leyendas!$D$2&lt;&gt;"",Leyendas!$D$2,Leyendas!$C$2))</f>
        <v>Honduras</v>
      </c>
      <c r="B19" s="1">
        <v>2019</v>
      </c>
      <c r="C19" s="4" t="s">
        <v>46</v>
      </c>
      <c r="D19" s="5"/>
      <c r="E19" s="5"/>
      <c r="F19" s="5"/>
      <c r="G19" s="5"/>
      <c r="H19" s="5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8"/>
      <c r="W19" s="8"/>
      <c r="X19" s="8"/>
      <c r="Y19" s="8"/>
      <c r="Z19" s="8"/>
      <c r="AA19" s="9" t="str">
        <f t="shared" si="0"/>
        <v/>
      </c>
      <c r="AB19" s="9" t="str">
        <f t="shared" si="1"/>
        <v/>
      </c>
      <c r="AC19" s="9" t="str">
        <f t="shared" si="2"/>
        <v/>
      </c>
      <c r="AD19" s="9" t="str">
        <f t="shared" si="3"/>
        <v/>
      </c>
      <c r="AE19" s="9" t="str">
        <f t="shared" si="4"/>
        <v/>
      </c>
      <c r="AF19" s="9" t="str">
        <f t="shared" si="5"/>
        <v/>
      </c>
      <c r="AG19" s="9" t="str">
        <f t="shared" si="6"/>
        <v/>
      </c>
      <c r="AH19" s="9" t="str">
        <f t="shared" si="7"/>
        <v/>
      </c>
      <c r="AI19" s="10" t="str">
        <f t="shared" si="8"/>
        <v/>
      </c>
      <c r="AJ19" s="9" t="str">
        <f t="shared" si="9"/>
        <v/>
      </c>
      <c r="AK19" s="9" t="str">
        <f t="shared" si="9"/>
        <v/>
      </c>
      <c r="AL19" s="9" t="str">
        <f t="shared" si="9"/>
        <v/>
      </c>
      <c r="AM19" s="9" t="str">
        <f t="shared" si="9"/>
        <v/>
      </c>
      <c r="AN19" s="9" t="str">
        <f t="shared" si="9"/>
        <v/>
      </c>
      <c r="AO19" s="9" t="str">
        <f t="shared" si="9"/>
        <v/>
      </c>
      <c r="AP19" s="9" t="str">
        <f t="shared" si="9"/>
        <v/>
      </c>
      <c r="AQ19" s="9" t="str">
        <f t="shared" si="9"/>
        <v/>
      </c>
      <c r="AR19" s="11"/>
      <c r="BY19" s="56"/>
      <c r="BZ19" s="56" t="str">
        <f t="shared" si="10"/>
        <v>14</v>
      </c>
    </row>
    <row r="20" spans="1:78" s="1" customFormat="1" ht="16.5" customHeight="1" x14ac:dyDescent="0.25">
      <c r="A20" s="1" t="str">
        <f>IF(Leyendas!$E$2&lt;&gt;"",Leyendas!$E$2,IF(Leyendas!$D$2&lt;&gt;"",Leyendas!$D$2,Leyendas!$C$2))</f>
        <v>Honduras</v>
      </c>
      <c r="B20" s="1">
        <v>2019</v>
      </c>
      <c r="C20" s="4" t="s">
        <v>47</v>
      </c>
      <c r="D20" s="5"/>
      <c r="E20" s="5"/>
      <c r="F20" s="5"/>
      <c r="G20" s="5"/>
      <c r="H20" s="5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8"/>
      <c r="W20" s="8"/>
      <c r="X20" s="8"/>
      <c r="Y20" s="8"/>
      <c r="Z20" s="8"/>
      <c r="AA20" s="9" t="str">
        <f t="shared" si="0"/>
        <v/>
      </c>
      <c r="AB20" s="9" t="str">
        <f t="shared" si="1"/>
        <v/>
      </c>
      <c r="AC20" s="9" t="str">
        <f t="shared" si="2"/>
        <v/>
      </c>
      <c r="AD20" s="9" t="str">
        <f t="shared" si="3"/>
        <v/>
      </c>
      <c r="AE20" s="9" t="str">
        <f t="shared" si="4"/>
        <v/>
      </c>
      <c r="AF20" s="9" t="str">
        <f t="shared" si="5"/>
        <v/>
      </c>
      <c r="AG20" s="9" t="str">
        <f t="shared" si="6"/>
        <v/>
      </c>
      <c r="AH20" s="9" t="str">
        <f t="shared" si="7"/>
        <v/>
      </c>
      <c r="AI20" s="10" t="str">
        <f t="shared" si="8"/>
        <v/>
      </c>
      <c r="AJ20" s="9" t="str">
        <f t="shared" si="9"/>
        <v/>
      </c>
      <c r="AK20" s="9" t="str">
        <f t="shared" si="9"/>
        <v/>
      </c>
      <c r="AL20" s="9" t="str">
        <f t="shared" si="9"/>
        <v/>
      </c>
      <c r="AM20" s="9" t="str">
        <f t="shared" si="9"/>
        <v/>
      </c>
      <c r="AN20" s="9" t="str">
        <f t="shared" si="9"/>
        <v/>
      </c>
      <c r="AO20" s="9" t="str">
        <f t="shared" si="9"/>
        <v/>
      </c>
      <c r="AP20" s="9" t="str">
        <f t="shared" si="9"/>
        <v/>
      </c>
      <c r="AQ20" s="9" t="str">
        <f t="shared" si="9"/>
        <v/>
      </c>
      <c r="AR20" s="11"/>
      <c r="BY20" s="56"/>
      <c r="BZ20" s="56" t="str">
        <f t="shared" si="10"/>
        <v>15</v>
      </c>
    </row>
    <row r="21" spans="1:78" s="16" customFormat="1" ht="16.5" customHeight="1" x14ac:dyDescent="0.25">
      <c r="A21" s="1" t="str">
        <f>IF(Leyendas!$E$2&lt;&gt;"",Leyendas!$E$2,IF(Leyendas!$D$2&lt;&gt;"",Leyendas!$D$2,Leyendas!$C$2))</f>
        <v>Honduras</v>
      </c>
      <c r="B21" s="1">
        <v>2019</v>
      </c>
      <c r="C21" s="4" t="s">
        <v>48</v>
      </c>
      <c r="D21" s="5"/>
      <c r="E21" s="5"/>
      <c r="F21" s="5"/>
      <c r="G21" s="5"/>
      <c r="H21" s="5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8"/>
      <c r="W21" s="14"/>
      <c r="X21" s="14"/>
      <c r="Y21" s="14"/>
      <c r="Z21" s="14"/>
      <c r="AA21" s="9" t="str">
        <f t="shared" si="0"/>
        <v/>
      </c>
      <c r="AB21" s="9" t="str">
        <f t="shared" si="1"/>
        <v/>
      </c>
      <c r="AC21" s="9" t="str">
        <f t="shared" si="2"/>
        <v/>
      </c>
      <c r="AD21" s="9" t="str">
        <f t="shared" si="3"/>
        <v/>
      </c>
      <c r="AE21" s="9" t="str">
        <f t="shared" si="4"/>
        <v/>
      </c>
      <c r="AF21" s="9" t="str">
        <f t="shared" si="5"/>
        <v/>
      </c>
      <c r="AG21" s="9" t="str">
        <f t="shared" si="6"/>
        <v/>
      </c>
      <c r="AH21" s="9" t="str">
        <f t="shared" si="7"/>
        <v/>
      </c>
      <c r="AI21" s="10" t="str">
        <f t="shared" si="8"/>
        <v/>
      </c>
      <c r="AJ21" s="9" t="str">
        <f t="shared" si="9"/>
        <v/>
      </c>
      <c r="AK21" s="9" t="str">
        <f t="shared" si="9"/>
        <v/>
      </c>
      <c r="AL21" s="9" t="str">
        <f t="shared" si="9"/>
        <v/>
      </c>
      <c r="AM21" s="9" t="str">
        <f t="shared" si="9"/>
        <v/>
      </c>
      <c r="AN21" s="9" t="str">
        <f t="shared" si="9"/>
        <v/>
      </c>
      <c r="AO21" s="9" t="str">
        <f t="shared" si="9"/>
        <v/>
      </c>
      <c r="AP21" s="9" t="str">
        <f t="shared" si="9"/>
        <v/>
      </c>
      <c r="AQ21" s="9" t="str">
        <f t="shared" si="9"/>
        <v/>
      </c>
      <c r="AR21" s="15"/>
      <c r="BY21" s="57"/>
      <c r="BZ21" s="56" t="str">
        <f t="shared" si="10"/>
        <v>16</v>
      </c>
    </row>
    <row r="22" spans="1:78" s="1" customFormat="1" ht="16.5" customHeight="1" x14ac:dyDescent="0.25">
      <c r="A22" s="1" t="str">
        <f>IF(Leyendas!$E$2&lt;&gt;"",Leyendas!$E$2,IF(Leyendas!$D$2&lt;&gt;"",Leyendas!$D$2,Leyendas!$C$2))</f>
        <v>Honduras</v>
      </c>
      <c r="B22" s="1">
        <v>2019</v>
      </c>
      <c r="C22" s="4" t="s">
        <v>49</v>
      </c>
      <c r="D22" s="5"/>
      <c r="E22" s="5"/>
      <c r="F22" s="5"/>
      <c r="G22" s="5"/>
      <c r="H22" s="5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8"/>
      <c r="W22" s="8"/>
      <c r="X22" s="8"/>
      <c r="Y22" s="8"/>
      <c r="Z22" s="8"/>
      <c r="AA22" s="9" t="str">
        <f t="shared" si="0"/>
        <v/>
      </c>
      <c r="AB22" s="9" t="str">
        <f t="shared" si="1"/>
        <v/>
      </c>
      <c r="AC22" s="9" t="str">
        <f t="shared" si="2"/>
        <v/>
      </c>
      <c r="AD22" s="9" t="str">
        <f t="shared" si="3"/>
        <v/>
      </c>
      <c r="AE22" s="9" t="str">
        <f t="shared" si="4"/>
        <v/>
      </c>
      <c r="AF22" s="9" t="str">
        <f t="shared" si="5"/>
        <v/>
      </c>
      <c r="AG22" s="9" t="str">
        <f t="shared" si="6"/>
        <v/>
      </c>
      <c r="AH22" s="9" t="str">
        <f t="shared" si="7"/>
        <v/>
      </c>
      <c r="AI22" s="10" t="str">
        <f t="shared" si="8"/>
        <v/>
      </c>
      <c r="AJ22" s="9" t="str">
        <f t="shared" ref="AJ22:AQ45" si="11">IF($V22=0,"",M22/$V22)</f>
        <v/>
      </c>
      <c r="AK22" s="9" t="str">
        <f t="shared" si="11"/>
        <v/>
      </c>
      <c r="AL22" s="9" t="str">
        <f t="shared" si="11"/>
        <v/>
      </c>
      <c r="AM22" s="9" t="str">
        <f t="shared" si="11"/>
        <v/>
      </c>
      <c r="AN22" s="9" t="str">
        <f t="shared" si="11"/>
        <v/>
      </c>
      <c r="AO22" s="9" t="str">
        <f t="shared" si="11"/>
        <v/>
      </c>
      <c r="AP22" s="9" t="str">
        <f t="shared" si="11"/>
        <v/>
      </c>
      <c r="AQ22" s="9" t="str">
        <f t="shared" si="11"/>
        <v/>
      </c>
      <c r="AR22" s="11"/>
      <c r="BY22" s="56"/>
      <c r="BZ22" s="56" t="str">
        <f t="shared" si="10"/>
        <v>17</v>
      </c>
    </row>
    <row r="23" spans="1:78" s="1" customFormat="1" ht="16.5" customHeight="1" x14ac:dyDescent="0.25">
      <c r="A23" s="1" t="str">
        <f>IF(Leyendas!$E$2&lt;&gt;"",Leyendas!$E$2,IF(Leyendas!$D$2&lt;&gt;"",Leyendas!$D$2,Leyendas!$C$2))</f>
        <v>Honduras</v>
      </c>
      <c r="B23" s="1">
        <v>2019</v>
      </c>
      <c r="C23" s="4" t="s">
        <v>50</v>
      </c>
      <c r="D23" s="5"/>
      <c r="E23" s="5"/>
      <c r="F23" s="5"/>
      <c r="G23" s="5"/>
      <c r="H23" s="5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8"/>
      <c r="W23" s="8"/>
      <c r="X23" s="8"/>
      <c r="Y23" s="8"/>
      <c r="Z23" s="8"/>
      <c r="AA23" s="9" t="str">
        <f t="shared" si="0"/>
        <v/>
      </c>
      <c r="AB23" s="9" t="str">
        <f t="shared" si="1"/>
        <v/>
      </c>
      <c r="AC23" s="9" t="str">
        <f t="shared" si="2"/>
        <v/>
      </c>
      <c r="AD23" s="9" t="str">
        <f t="shared" si="3"/>
        <v/>
      </c>
      <c r="AE23" s="9" t="str">
        <f t="shared" si="4"/>
        <v/>
      </c>
      <c r="AF23" s="9" t="str">
        <f t="shared" si="5"/>
        <v/>
      </c>
      <c r="AG23" s="9" t="str">
        <f t="shared" si="6"/>
        <v/>
      </c>
      <c r="AH23" s="9" t="str">
        <f t="shared" si="7"/>
        <v/>
      </c>
      <c r="AI23" s="10" t="str">
        <f t="shared" si="8"/>
        <v/>
      </c>
      <c r="AJ23" s="9" t="str">
        <f t="shared" si="11"/>
        <v/>
      </c>
      <c r="AK23" s="9" t="str">
        <f t="shared" si="11"/>
        <v/>
      </c>
      <c r="AL23" s="9" t="str">
        <f t="shared" si="11"/>
        <v/>
      </c>
      <c r="AM23" s="9" t="str">
        <f t="shared" si="11"/>
        <v/>
      </c>
      <c r="AN23" s="9" t="str">
        <f t="shared" si="11"/>
        <v/>
      </c>
      <c r="AO23" s="9" t="str">
        <f t="shared" si="11"/>
        <v/>
      </c>
      <c r="AP23" s="9" t="str">
        <f t="shared" si="11"/>
        <v/>
      </c>
      <c r="AQ23" s="9" t="str">
        <f t="shared" si="11"/>
        <v/>
      </c>
      <c r="AR23" s="11"/>
      <c r="BY23" s="56"/>
      <c r="BZ23" s="56" t="str">
        <f t="shared" si="10"/>
        <v>18</v>
      </c>
    </row>
    <row r="24" spans="1:78" s="1" customFormat="1" ht="16.5" customHeight="1" x14ac:dyDescent="0.25">
      <c r="A24" s="1" t="str">
        <f>IF(Leyendas!$E$2&lt;&gt;"",Leyendas!$E$2,IF(Leyendas!$D$2&lt;&gt;"",Leyendas!$D$2,Leyendas!$C$2))</f>
        <v>Honduras</v>
      </c>
      <c r="B24" s="1">
        <v>2019</v>
      </c>
      <c r="C24" s="4" t="s">
        <v>51</v>
      </c>
      <c r="D24" s="5"/>
      <c r="E24" s="5"/>
      <c r="F24" s="5"/>
      <c r="G24" s="5"/>
      <c r="H24" s="5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8"/>
      <c r="W24" s="8"/>
      <c r="X24" s="8"/>
      <c r="Y24" s="8"/>
      <c r="Z24" s="8"/>
      <c r="AA24" s="9" t="str">
        <f t="shared" si="0"/>
        <v/>
      </c>
      <c r="AB24" s="9" t="str">
        <f t="shared" si="1"/>
        <v/>
      </c>
      <c r="AC24" s="9" t="str">
        <f t="shared" si="2"/>
        <v/>
      </c>
      <c r="AD24" s="9" t="str">
        <f t="shared" si="3"/>
        <v/>
      </c>
      <c r="AE24" s="9" t="str">
        <f t="shared" si="4"/>
        <v/>
      </c>
      <c r="AF24" s="9" t="str">
        <f t="shared" si="5"/>
        <v/>
      </c>
      <c r="AG24" s="9" t="str">
        <f t="shared" si="6"/>
        <v/>
      </c>
      <c r="AH24" s="9" t="str">
        <f t="shared" si="7"/>
        <v/>
      </c>
      <c r="AI24" s="10" t="str">
        <f t="shared" si="8"/>
        <v/>
      </c>
      <c r="AJ24" s="9" t="str">
        <f t="shared" si="11"/>
        <v/>
      </c>
      <c r="AK24" s="9" t="str">
        <f t="shared" si="11"/>
        <v/>
      </c>
      <c r="AL24" s="9" t="str">
        <f t="shared" si="11"/>
        <v/>
      </c>
      <c r="AM24" s="9" t="str">
        <f t="shared" si="11"/>
        <v/>
      </c>
      <c r="AN24" s="9" t="str">
        <f t="shared" si="11"/>
        <v/>
      </c>
      <c r="AO24" s="9" t="str">
        <f t="shared" si="11"/>
        <v/>
      </c>
      <c r="AP24" s="9" t="str">
        <f t="shared" si="11"/>
        <v/>
      </c>
      <c r="AQ24" s="9" t="str">
        <f t="shared" si="11"/>
        <v/>
      </c>
      <c r="AR24" s="11"/>
      <c r="BY24" s="56"/>
      <c r="BZ24" s="56" t="str">
        <f t="shared" si="10"/>
        <v>19</v>
      </c>
    </row>
    <row r="25" spans="1:78" s="1" customFormat="1" ht="16.5" customHeight="1" x14ac:dyDescent="0.25">
      <c r="A25" s="1" t="str">
        <f>IF(Leyendas!$E$2&lt;&gt;"",Leyendas!$E$2,IF(Leyendas!$D$2&lt;&gt;"",Leyendas!$D$2,Leyendas!$C$2))</f>
        <v>Honduras</v>
      </c>
      <c r="B25" s="1">
        <v>2019</v>
      </c>
      <c r="C25" s="4" t="s">
        <v>52</v>
      </c>
      <c r="D25" s="5"/>
      <c r="E25" s="5"/>
      <c r="F25" s="5"/>
      <c r="G25" s="5"/>
      <c r="H25" s="5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8"/>
      <c r="W25" s="8"/>
      <c r="X25" s="8"/>
      <c r="Y25" s="8"/>
      <c r="Z25" s="8"/>
      <c r="AA25" s="9" t="str">
        <f t="shared" si="0"/>
        <v/>
      </c>
      <c r="AB25" s="9" t="str">
        <f t="shared" si="1"/>
        <v/>
      </c>
      <c r="AC25" s="9" t="str">
        <f t="shared" si="2"/>
        <v/>
      </c>
      <c r="AD25" s="9" t="str">
        <f t="shared" si="3"/>
        <v/>
      </c>
      <c r="AE25" s="9" t="str">
        <f t="shared" si="4"/>
        <v/>
      </c>
      <c r="AF25" s="9" t="str">
        <f t="shared" si="5"/>
        <v/>
      </c>
      <c r="AG25" s="9" t="str">
        <f t="shared" si="6"/>
        <v/>
      </c>
      <c r="AH25" s="9" t="str">
        <f t="shared" si="7"/>
        <v/>
      </c>
      <c r="AI25" s="10" t="str">
        <f t="shared" si="8"/>
        <v/>
      </c>
      <c r="AJ25" s="9" t="str">
        <f t="shared" si="11"/>
        <v/>
      </c>
      <c r="AK25" s="9" t="str">
        <f t="shared" si="11"/>
        <v/>
      </c>
      <c r="AL25" s="9" t="str">
        <f t="shared" si="11"/>
        <v/>
      </c>
      <c r="AM25" s="9" t="str">
        <f t="shared" si="11"/>
        <v/>
      </c>
      <c r="AN25" s="9" t="str">
        <f t="shared" si="11"/>
        <v/>
      </c>
      <c r="AO25" s="9" t="str">
        <f t="shared" si="11"/>
        <v/>
      </c>
      <c r="AP25" s="9" t="str">
        <f t="shared" si="11"/>
        <v/>
      </c>
      <c r="AQ25" s="9" t="str">
        <f t="shared" si="11"/>
        <v/>
      </c>
      <c r="AR25" s="11"/>
      <c r="BY25" s="56"/>
      <c r="BZ25" s="56" t="str">
        <f t="shared" si="10"/>
        <v>20</v>
      </c>
    </row>
    <row r="26" spans="1:78" s="1" customFormat="1" ht="15.75" x14ac:dyDescent="0.25">
      <c r="A26" s="1" t="str">
        <f>IF(Leyendas!$E$2&lt;&gt;"",Leyendas!$E$2,IF(Leyendas!$D$2&lt;&gt;"",Leyendas!$D$2,Leyendas!$C$2))</f>
        <v>Honduras</v>
      </c>
      <c r="B26" s="1">
        <v>2019</v>
      </c>
      <c r="C26" s="4" t="s">
        <v>53</v>
      </c>
      <c r="D26" s="5"/>
      <c r="E26" s="5"/>
      <c r="F26" s="5"/>
      <c r="G26" s="5"/>
      <c r="H26" s="5"/>
      <c r="I26" s="5"/>
      <c r="J26" s="5"/>
      <c r="K26" s="5"/>
      <c r="L26" s="5"/>
      <c r="M26" s="7"/>
      <c r="N26" s="7"/>
      <c r="O26" s="7"/>
      <c r="P26" s="7"/>
      <c r="Q26" s="7"/>
      <c r="R26" s="7"/>
      <c r="S26" s="7"/>
      <c r="T26" s="7"/>
      <c r="U26" s="7"/>
      <c r="V26" s="8"/>
      <c r="W26" s="8"/>
      <c r="X26" s="8"/>
      <c r="Y26" s="8"/>
      <c r="Z26" s="8"/>
      <c r="AA26" s="9" t="str">
        <f t="shared" si="0"/>
        <v/>
      </c>
      <c r="AB26" s="9" t="str">
        <f t="shared" si="1"/>
        <v/>
      </c>
      <c r="AC26" s="9" t="str">
        <f t="shared" si="2"/>
        <v/>
      </c>
      <c r="AD26" s="9" t="str">
        <f t="shared" si="3"/>
        <v/>
      </c>
      <c r="AE26" s="9" t="str">
        <f t="shared" si="4"/>
        <v/>
      </c>
      <c r="AF26" s="9" t="str">
        <f t="shared" si="5"/>
        <v/>
      </c>
      <c r="AG26" s="9" t="str">
        <f t="shared" si="6"/>
        <v/>
      </c>
      <c r="AH26" s="9" t="str">
        <f t="shared" si="7"/>
        <v/>
      </c>
      <c r="AI26" s="10" t="str">
        <f t="shared" si="8"/>
        <v/>
      </c>
      <c r="AJ26" s="9" t="str">
        <f t="shared" si="11"/>
        <v/>
      </c>
      <c r="AK26" s="9" t="str">
        <f t="shared" si="11"/>
        <v/>
      </c>
      <c r="AL26" s="9" t="str">
        <f t="shared" si="11"/>
        <v/>
      </c>
      <c r="AM26" s="9" t="str">
        <f t="shared" si="11"/>
        <v/>
      </c>
      <c r="AN26" s="9" t="str">
        <f t="shared" si="11"/>
        <v/>
      </c>
      <c r="AO26" s="9" t="str">
        <f t="shared" si="11"/>
        <v/>
      </c>
      <c r="AP26" s="9" t="str">
        <f t="shared" si="11"/>
        <v/>
      </c>
      <c r="AQ26" s="9" t="str">
        <f t="shared" si="11"/>
        <v/>
      </c>
      <c r="AR26" s="11"/>
      <c r="BY26" s="56"/>
      <c r="BZ26" s="56" t="str">
        <f t="shared" si="10"/>
        <v>21</v>
      </c>
    </row>
    <row r="27" spans="1:78" s="1" customFormat="1" ht="15.75" x14ac:dyDescent="0.25">
      <c r="A27" s="1" t="str">
        <f>IF(Leyendas!$E$2&lt;&gt;"",Leyendas!$E$2,IF(Leyendas!$D$2&lt;&gt;"",Leyendas!$D$2,Leyendas!$C$2))</f>
        <v>Honduras</v>
      </c>
      <c r="B27" s="1">
        <v>2019</v>
      </c>
      <c r="C27" s="4" t="s">
        <v>54</v>
      </c>
      <c r="D27" s="5"/>
      <c r="E27" s="5"/>
      <c r="F27" s="17"/>
      <c r="G27" s="17"/>
      <c r="H27" s="5"/>
      <c r="I27" s="5"/>
      <c r="J27" s="5"/>
      <c r="K27" s="5"/>
      <c r="L27" s="5"/>
      <c r="M27" s="7"/>
      <c r="N27" s="7"/>
      <c r="O27" s="7"/>
      <c r="P27" s="7"/>
      <c r="Q27" s="7"/>
      <c r="R27" s="7"/>
      <c r="S27" s="7"/>
      <c r="T27" s="7"/>
      <c r="U27" s="7"/>
      <c r="V27" s="8"/>
      <c r="W27" s="8"/>
      <c r="X27" s="8"/>
      <c r="Y27" s="8"/>
      <c r="Z27" s="8"/>
      <c r="AA27" s="9" t="str">
        <f t="shared" si="0"/>
        <v/>
      </c>
      <c r="AB27" s="9" t="str">
        <f t="shared" si="1"/>
        <v/>
      </c>
      <c r="AC27" s="9" t="str">
        <f t="shared" si="2"/>
        <v/>
      </c>
      <c r="AD27" s="9" t="str">
        <f t="shared" si="3"/>
        <v/>
      </c>
      <c r="AE27" s="9" t="str">
        <f t="shared" si="4"/>
        <v/>
      </c>
      <c r="AF27" s="9" t="str">
        <f t="shared" si="5"/>
        <v/>
      </c>
      <c r="AG27" s="9" t="str">
        <f t="shared" si="6"/>
        <v/>
      </c>
      <c r="AH27" s="9" t="str">
        <f t="shared" si="7"/>
        <v/>
      </c>
      <c r="AI27" s="10" t="str">
        <f t="shared" si="8"/>
        <v/>
      </c>
      <c r="AJ27" s="9" t="str">
        <f t="shared" si="11"/>
        <v/>
      </c>
      <c r="AK27" s="9" t="str">
        <f t="shared" si="11"/>
        <v/>
      </c>
      <c r="AL27" s="9" t="str">
        <f t="shared" si="11"/>
        <v/>
      </c>
      <c r="AM27" s="9" t="str">
        <f t="shared" si="11"/>
        <v/>
      </c>
      <c r="AN27" s="9" t="str">
        <f t="shared" si="11"/>
        <v/>
      </c>
      <c r="AO27" s="9" t="str">
        <f t="shared" si="11"/>
        <v/>
      </c>
      <c r="AP27" s="9" t="str">
        <f t="shared" si="11"/>
        <v/>
      </c>
      <c r="AQ27" s="9" t="str">
        <f t="shared" si="11"/>
        <v/>
      </c>
      <c r="AR27" s="11"/>
      <c r="BY27" s="56"/>
      <c r="BZ27" s="56" t="str">
        <f t="shared" si="10"/>
        <v>22</v>
      </c>
    </row>
    <row r="28" spans="1:78" s="1" customFormat="1" ht="15.75" x14ac:dyDescent="0.25">
      <c r="A28" s="1" t="str">
        <f>IF(Leyendas!$E$2&lt;&gt;"",Leyendas!$E$2,IF(Leyendas!$D$2&lt;&gt;"",Leyendas!$D$2,Leyendas!$C$2))</f>
        <v>Honduras</v>
      </c>
      <c r="B28" s="1">
        <v>2019</v>
      </c>
      <c r="C28" s="4" t="s">
        <v>55</v>
      </c>
      <c r="D28" s="5"/>
      <c r="E28" s="5"/>
      <c r="F28" s="17"/>
      <c r="G28" s="17"/>
      <c r="H28" s="5"/>
      <c r="I28" s="5"/>
      <c r="J28" s="5"/>
      <c r="K28" s="5"/>
      <c r="L28" s="5"/>
      <c r="M28" s="7"/>
      <c r="N28" s="7"/>
      <c r="O28" s="7"/>
      <c r="P28" s="7"/>
      <c r="Q28" s="7"/>
      <c r="R28" s="7"/>
      <c r="S28" s="7"/>
      <c r="T28" s="7"/>
      <c r="U28" s="7"/>
      <c r="V28" s="8"/>
      <c r="W28" s="8"/>
      <c r="X28" s="8"/>
      <c r="Y28" s="8"/>
      <c r="Z28" s="8"/>
      <c r="AA28" s="9" t="str">
        <f t="shared" si="0"/>
        <v/>
      </c>
      <c r="AB28" s="9" t="str">
        <f t="shared" si="1"/>
        <v/>
      </c>
      <c r="AC28" s="9" t="str">
        <f t="shared" si="2"/>
        <v/>
      </c>
      <c r="AD28" s="9" t="str">
        <f t="shared" si="3"/>
        <v/>
      </c>
      <c r="AE28" s="9" t="str">
        <f t="shared" si="4"/>
        <v/>
      </c>
      <c r="AF28" s="9" t="str">
        <f t="shared" si="5"/>
        <v/>
      </c>
      <c r="AG28" s="9" t="str">
        <f t="shared" si="6"/>
        <v/>
      </c>
      <c r="AH28" s="9" t="str">
        <f t="shared" si="7"/>
        <v/>
      </c>
      <c r="AI28" s="10" t="str">
        <f t="shared" si="8"/>
        <v/>
      </c>
      <c r="AJ28" s="9" t="str">
        <f t="shared" si="11"/>
        <v/>
      </c>
      <c r="AK28" s="9" t="str">
        <f t="shared" si="11"/>
        <v/>
      </c>
      <c r="AL28" s="9" t="str">
        <f t="shared" si="11"/>
        <v/>
      </c>
      <c r="AM28" s="9" t="str">
        <f t="shared" si="11"/>
        <v/>
      </c>
      <c r="AN28" s="9" t="str">
        <f t="shared" si="11"/>
        <v/>
      </c>
      <c r="AO28" s="9" t="str">
        <f t="shared" si="11"/>
        <v/>
      </c>
      <c r="AP28" s="9" t="str">
        <f t="shared" si="11"/>
        <v/>
      </c>
      <c r="AQ28" s="9" t="str">
        <f t="shared" si="11"/>
        <v/>
      </c>
      <c r="AR28" s="11"/>
      <c r="BY28" s="56"/>
      <c r="BZ28" s="56" t="str">
        <f t="shared" si="10"/>
        <v>23</v>
      </c>
    </row>
    <row r="29" spans="1:78" s="1" customFormat="1" ht="15.75" x14ac:dyDescent="0.25">
      <c r="A29" s="1" t="str">
        <f>IF(Leyendas!$E$2&lt;&gt;"",Leyendas!$E$2,IF(Leyendas!$D$2&lt;&gt;"",Leyendas!$D$2,Leyendas!$C$2))</f>
        <v>Honduras</v>
      </c>
      <c r="B29" s="1">
        <v>2019</v>
      </c>
      <c r="C29" s="4" t="s">
        <v>56</v>
      </c>
      <c r="D29" s="5"/>
      <c r="E29" s="5"/>
      <c r="F29" s="17"/>
      <c r="G29" s="17"/>
      <c r="H29" s="5"/>
      <c r="I29" s="5"/>
      <c r="J29" s="5"/>
      <c r="K29" s="5"/>
      <c r="L29" s="5"/>
      <c r="M29" s="7"/>
      <c r="N29" s="7"/>
      <c r="O29" s="7"/>
      <c r="P29" s="7"/>
      <c r="Q29" s="7"/>
      <c r="R29" s="7"/>
      <c r="S29" s="7"/>
      <c r="T29" s="7"/>
      <c r="U29" s="7"/>
      <c r="V29" s="8"/>
      <c r="W29" s="8"/>
      <c r="X29" s="8"/>
      <c r="Y29" s="8"/>
      <c r="Z29" s="8"/>
      <c r="AA29" s="9" t="str">
        <f t="shared" si="0"/>
        <v/>
      </c>
      <c r="AB29" s="9" t="str">
        <f t="shared" si="1"/>
        <v/>
      </c>
      <c r="AC29" s="9" t="str">
        <f t="shared" si="2"/>
        <v/>
      </c>
      <c r="AD29" s="9" t="str">
        <f t="shared" si="3"/>
        <v/>
      </c>
      <c r="AE29" s="9" t="str">
        <f t="shared" si="4"/>
        <v/>
      </c>
      <c r="AF29" s="9" t="str">
        <f t="shared" si="5"/>
        <v/>
      </c>
      <c r="AG29" s="9" t="str">
        <f t="shared" si="6"/>
        <v/>
      </c>
      <c r="AH29" s="9" t="str">
        <f t="shared" si="7"/>
        <v/>
      </c>
      <c r="AI29" s="10" t="str">
        <f t="shared" si="8"/>
        <v/>
      </c>
      <c r="AJ29" s="9" t="str">
        <f t="shared" si="11"/>
        <v/>
      </c>
      <c r="AK29" s="9" t="str">
        <f t="shared" si="11"/>
        <v/>
      </c>
      <c r="AL29" s="9" t="str">
        <f t="shared" si="11"/>
        <v/>
      </c>
      <c r="AM29" s="9" t="str">
        <f t="shared" si="11"/>
        <v/>
      </c>
      <c r="AN29" s="9" t="str">
        <f t="shared" si="11"/>
        <v/>
      </c>
      <c r="AO29" s="9" t="str">
        <f t="shared" si="11"/>
        <v/>
      </c>
      <c r="AP29" s="9" t="str">
        <f t="shared" si="11"/>
        <v/>
      </c>
      <c r="AQ29" s="9" t="str">
        <f t="shared" si="11"/>
        <v/>
      </c>
      <c r="AR29" s="11"/>
      <c r="BY29" s="56"/>
      <c r="BZ29" s="56" t="str">
        <f t="shared" si="10"/>
        <v>24</v>
      </c>
    </row>
    <row r="30" spans="1:78" s="1" customFormat="1" ht="15.75" x14ac:dyDescent="0.25">
      <c r="A30" s="1" t="str">
        <f>IF(Leyendas!$E$2&lt;&gt;"",Leyendas!$E$2,IF(Leyendas!$D$2&lt;&gt;"",Leyendas!$D$2,Leyendas!$C$2))</f>
        <v>Honduras</v>
      </c>
      <c r="B30" s="1">
        <v>2019</v>
      </c>
      <c r="C30" s="4" t="s">
        <v>57</v>
      </c>
      <c r="D30" s="5"/>
      <c r="E30" s="5"/>
      <c r="F30" s="17"/>
      <c r="G30" s="17"/>
      <c r="H30" s="5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8"/>
      <c r="W30" s="8"/>
      <c r="X30" s="8"/>
      <c r="Y30" s="8"/>
      <c r="Z30" s="8"/>
      <c r="AA30" s="9" t="str">
        <f t="shared" si="0"/>
        <v/>
      </c>
      <c r="AB30" s="9" t="str">
        <f t="shared" si="1"/>
        <v/>
      </c>
      <c r="AC30" s="9" t="str">
        <f t="shared" si="2"/>
        <v/>
      </c>
      <c r="AD30" s="9" t="str">
        <f t="shared" si="3"/>
        <v/>
      </c>
      <c r="AE30" s="9" t="str">
        <f t="shared" si="4"/>
        <v/>
      </c>
      <c r="AF30" s="9" t="str">
        <f t="shared" si="5"/>
        <v/>
      </c>
      <c r="AG30" s="9" t="str">
        <f t="shared" si="6"/>
        <v/>
      </c>
      <c r="AH30" s="9" t="str">
        <f t="shared" si="7"/>
        <v/>
      </c>
      <c r="AI30" s="10" t="str">
        <f t="shared" si="8"/>
        <v/>
      </c>
      <c r="AJ30" s="9" t="str">
        <f t="shared" si="11"/>
        <v/>
      </c>
      <c r="AK30" s="9" t="str">
        <f t="shared" si="11"/>
        <v/>
      </c>
      <c r="AL30" s="9" t="str">
        <f t="shared" si="11"/>
        <v/>
      </c>
      <c r="AM30" s="9" t="str">
        <f t="shared" si="11"/>
        <v/>
      </c>
      <c r="AN30" s="9" t="str">
        <f t="shared" si="11"/>
        <v/>
      </c>
      <c r="AO30" s="9" t="str">
        <f t="shared" si="11"/>
        <v/>
      </c>
      <c r="AP30" s="9" t="str">
        <f t="shared" si="11"/>
        <v/>
      </c>
      <c r="AQ30" s="9" t="str">
        <f t="shared" si="11"/>
        <v/>
      </c>
      <c r="AR30" s="11"/>
      <c r="BY30" s="56"/>
      <c r="BZ30" s="56" t="str">
        <f t="shared" si="10"/>
        <v>25</v>
      </c>
    </row>
    <row r="31" spans="1:78" s="1" customFormat="1" ht="15.75" x14ac:dyDescent="0.25">
      <c r="A31" s="1" t="str">
        <f>IF(Leyendas!$E$2&lt;&gt;"",Leyendas!$E$2,IF(Leyendas!$D$2&lt;&gt;"",Leyendas!$D$2,Leyendas!$C$2))</f>
        <v>Honduras</v>
      </c>
      <c r="B31" s="1">
        <v>2019</v>
      </c>
      <c r="C31" s="4" t="s">
        <v>58</v>
      </c>
      <c r="D31" s="5"/>
      <c r="E31" s="5"/>
      <c r="F31" s="5"/>
      <c r="G31" s="5"/>
      <c r="H31" s="5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8"/>
      <c r="W31" s="8"/>
      <c r="X31" s="8"/>
      <c r="Y31" s="8"/>
      <c r="Z31" s="8"/>
      <c r="AA31" s="9" t="str">
        <f t="shared" si="0"/>
        <v/>
      </c>
      <c r="AB31" s="9" t="str">
        <f t="shared" si="1"/>
        <v/>
      </c>
      <c r="AC31" s="9" t="str">
        <f t="shared" si="2"/>
        <v/>
      </c>
      <c r="AD31" s="9" t="str">
        <f t="shared" si="3"/>
        <v/>
      </c>
      <c r="AE31" s="9" t="str">
        <f t="shared" si="4"/>
        <v/>
      </c>
      <c r="AF31" s="9" t="str">
        <f t="shared" si="5"/>
        <v/>
      </c>
      <c r="AG31" s="9" t="str">
        <f t="shared" si="6"/>
        <v/>
      </c>
      <c r="AH31" s="9" t="str">
        <f t="shared" si="7"/>
        <v/>
      </c>
      <c r="AI31" s="10" t="str">
        <f t="shared" si="8"/>
        <v/>
      </c>
      <c r="AJ31" s="9" t="str">
        <f t="shared" si="11"/>
        <v/>
      </c>
      <c r="AK31" s="9" t="str">
        <f t="shared" si="11"/>
        <v/>
      </c>
      <c r="AL31" s="9" t="str">
        <f t="shared" si="11"/>
        <v/>
      </c>
      <c r="AM31" s="9" t="str">
        <f t="shared" si="11"/>
        <v/>
      </c>
      <c r="AN31" s="9" t="str">
        <f t="shared" si="11"/>
        <v/>
      </c>
      <c r="AO31" s="9" t="str">
        <f t="shared" si="11"/>
        <v/>
      </c>
      <c r="AP31" s="9" t="str">
        <f t="shared" si="11"/>
        <v/>
      </c>
      <c r="AQ31" s="9" t="str">
        <f t="shared" si="11"/>
        <v/>
      </c>
      <c r="AR31" s="11"/>
      <c r="BY31" s="56"/>
      <c r="BZ31" s="56" t="str">
        <f t="shared" si="10"/>
        <v>26</v>
      </c>
    </row>
    <row r="32" spans="1:78" s="1" customFormat="1" ht="15.75" x14ac:dyDescent="0.25">
      <c r="A32" s="1" t="str">
        <f>IF(Leyendas!$E$2&lt;&gt;"",Leyendas!$E$2,IF(Leyendas!$D$2&lt;&gt;"",Leyendas!$D$2,Leyendas!$C$2))</f>
        <v>Honduras</v>
      </c>
      <c r="B32" s="1">
        <v>2019</v>
      </c>
      <c r="C32" s="4" t="s">
        <v>59</v>
      </c>
      <c r="D32" s="5"/>
      <c r="E32" s="5"/>
      <c r="F32" s="5"/>
      <c r="G32" s="5"/>
      <c r="H32" s="5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8"/>
      <c r="W32" s="8"/>
      <c r="X32" s="8"/>
      <c r="Y32" s="8"/>
      <c r="Z32" s="8"/>
      <c r="AA32" s="9" t="str">
        <f t="shared" si="0"/>
        <v/>
      </c>
      <c r="AB32" s="9" t="str">
        <f t="shared" si="1"/>
        <v/>
      </c>
      <c r="AC32" s="9" t="str">
        <f t="shared" si="2"/>
        <v/>
      </c>
      <c r="AD32" s="9" t="str">
        <f t="shared" si="3"/>
        <v/>
      </c>
      <c r="AE32" s="9" t="str">
        <f t="shared" si="4"/>
        <v/>
      </c>
      <c r="AF32" s="9" t="str">
        <f t="shared" si="5"/>
        <v/>
      </c>
      <c r="AG32" s="9" t="str">
        <f t="shared" si="6"/>
        <v/>
      </c>
      <c r="AH32" s="9" t="str">
        <f t="shared" si="7"/>
        <v/>
      </c>
      <c r="AI32" s="10" t="str">
        <f t="shared" si="8"/>
        <v/>
      </c>
      <c r="AJ32" s="9" t="str">
        <f t="shared" si="11"/>
        <v/>
      </c>
      <c r="AK32" s="9" t="str">
        <f t="shared" si="11"/>
        <v/>
      </c>
      <c r="AL32" s="9" t="str">
        <f t="shared" si="11"/>
        <v/>
      </c>
      <c r="AM32" s="9" t="str">
        <f t="shared" si="11"/>
        <v/>
      </c>
      <c r="AN32" s="9" t="str">
        <f t="shared" si="11"/>
        <v/>
      </c>
      <c r="AO32" s="9" t="str">
        <f t="shared" si="11"/>
        <v/>
      </c>
      <c r="AP32" s="9" t="str">
        <f t="shared" si="11"/>
        <v/>
      </c>
      <c r="AQ32" s="9" t="str">
        <f t="shared" si="11"/>
        <v/>
      </c>
      <c r="AR32" s="11"/>
      <c r="BY32" s="56"/>
      <c r="BZ32" s="56" t="str">
        <f t="shared" si="10"/>
        <v>27</v>
      </c>
    </row>
    <row r="33" spans="1:78" ht="15.75" x14ac:dyDescent="0.25">
      <c r="A33" s="1" t="str">
        <f>IF(Leyendas!$E$2&lt;&gt;"",Leyendas!$E$2,IF(Leyendas!$D$2&lt;&gt;"",Leyendas!$D$2,Leyendas!$C$2))</f>
        <v>Honduras</v>
      </c>
      <c r="B33" s="1">
        <v>2019</v>
      </c>
      <c r="C33" s="4" t="s">
        <v>60</v>
      </c>
      <c r="D33" s="5"/>
      <c r="E33" s="5"/>
      <c r="F33" s="5"/>
      <c r="G33" s="5"/>
      <c r="H33" s="5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8"/>
      <c r="W33" s="8"/>
      <c r="X33" s="8"/>
      <c r="Y33" s="8"/>
      <c r="Z33" s="8"/>
      <c r="AA33" s="9" t="str">
        <f t="shared" si="0"/>
        <v/>
      </c>
      <c r="AB33" s="9" t="str">
        <f t="shared" si="1"/>
        <v/>
      </c>
      <c r="AC33" s="9" t="str">
        <f t="shared" si="2"/>
        <v/>
      </c>
      <c r="AD33" s="9" t="str">
        <f t="shared" si="3"/>
        <v/>
      </c>
      <c r="AE33" s="9" t="str">
        <f t="shared" si="4"/>
        <v/>
      </c>
      <c r="AF33" s="9" t="str">
        <f t="shared" si="5"/>
        <v/>
      </c>
      <c r="AG33" s="9" t="str">
        <f t="shared" si="6"/>
        <v/>
      </c>
      <c r="AH33" s="9" t="str">
        <f t="shared" si="7"/>
        <v/>
      </c>
      <c r="AI33" s="10" t="str">
        <f t="shared" si="8"/>
        <v/>
      </c>
      <c r="AJ33" s="9" t="str">
        <f t="shared" si="11"/>
        <v/>
      </c>
      <c r="AK33" s="9" t="str">
        <f t="shared" si="11"/>
        <v/>
      </c>
      <c r="AL33" s="9" t="str">
        <f t="shared" si="11"/>
        <v/>
      </c>
      <c r="AM33" s="9" t="str">
        <f t="shared" si="11"/>
        <v/>
      </c>
      <c r="AN33" s="9" t="str">
        <f t="shared" si="11"/>
        <v/>
      </c>
      <c r="AO33" s="9" t="str">
        <f t="shared" si="11"/>
        <v/>
      </c>
      <c r="AP33" s="9" t="str">
        <f t="shared" si="11"/>
        <v/>
      </c>
      <c r="AQ33" s="9" t="str">
        <f t="shared" si="11"/>
        <v/>
      </c>
      <c r="AR33" s="11"/>
      <c r="BY33" s="56"/>
      <c r="BZ33" s="56" t="str">
        <f t="shared" si="10"/>
        <v>28</v>
      </c>
    </row>
    <row r="34" spans="1:78" ht="15.75" x14ac:dyDescent="0.25">
      <c r="A34" s="1" t="str">
        <f>IF(Leyendas!$E$2&lt;&gt;"",Leyendas!$E$2,IF(Leyendas!$D$2&lt;&gt;"",Leyendas!$D$2,Leyendas!$C$2))</f>
        <v>Honduras</v>
      </c>
      <c r="B34" s="1">
        <v>2019</v>
      </c>
      <c r="C34" s="4" t="s">
        <v>61</v>
      </c>
      <c r="D34" s="5"/>
      <c r="E34" s="5"/>
      <c r="F34" s="5"/>
      <c r="G34" s="5"/>
      <c r="H34" s="5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8"/>
      <c r="W34" s="8"/>
      <c r="X34" s="8"/>
      <c r="Y34" s="8"/>
      <c r="Z34" s="8"/>
      <c r="AA34" s="9" t="str">
        <f t="shared" si="0"/>
        <v/>
      </c>
      <c r="AB34" s="9" t="str">
        <f t="shared" si="1"/>
        <v/>
      </c>
      <c r="AC34" s="9" t="str">
        <f t="shared" si="2"/>
        <v/>
      </c>
      <c r="AD34" s="9" t="str">
        <f t="shared" si="3"/>
        <v/>
      </c>
      <c r="AE34" s="9" t="str">
        <f t="shared" si="4"/>
        <v/>
      </c>
      <c r="AF34" s="9" t="str">
        <f t="shared" si="5"/>
        <v/>
      </c>
      <c r="AG34" s="9" t="str">
        <f t="shared" si="6"/>
        <v/>
      </c>
      <c r="AH34" s="9" t="str">
        <f t="shared" si="7"/>
        <v/>
      </c>
      <c r="AI34" s="10" t="str">
        <f t="shared" si="8"/>
        <v/>
      </c>
      <c r="AJ34" s="9" t="str">
        <f t="shared" si="11"/>
        <v/>
      </c>
      <c r="AK34" s="9" t="str">
        <f t="shared" si="11"/>
        <v/>
      </c>
      <c r="AL34" s="9" t="str">
        <f t="shared" si="11"/>
        <v/>
      </c>
      <c r="AM34" s="9" t="str">
        <f t="shared" si="11"/>
        <v/>
      </c>
      <c r="AN34" s="9" t="str">
        <f t="shared" si="11"/>
        <v/>
      </c>
      <c r="AO34" s="9" t="str">
        <f t="shared" si="11"/>
        <v/>
      </c>
      <c r="AP34" s="9" t="str">
        <f t="shared" si="11"/>
        <v/>
      </c>
      <c r="AQ34" s="9" t="str">
        <f t="shared" si="11"/>
        <v/>
      </c>
      <c r="AR34" s="11"/>
      <c r="BY34" s="56"/>
      <c r="BZ34" s="56" t="str">
        <f t="shared" si="10"/>
        <v>29</v>
      </c>
    </row>
    <row r="35" spans="1:78" ht="15.75" x14ac:dyDescent="0.25">
      <c r="A35" s="1" t="str">
        <f>IF(Leyendas!$E$2&lt;&gt;"",Leyendas!$E$2,IF(Leyendas!$D$2&lt;&gt;"",Leyendas!$D$2,Leyendas!$C$2))</f>
        <v>Honduras</v>
      </c>
      <c r="B35" s="1">
        <v>2019</v>
      </c>
      <c r="C35" s="4" t="s">
        <v>62</v>
      </c>
      <c r="D35" s="5"/>
      <c r="E35" s="5"/>
      <c r="F35" s="5"/>
      <c r="G35" s="5"/>
      <c r="H35" s="5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8"/>
      <c r="W35" s="8"/>
      <c r="X35" s="8"/>
      <c r="Y35" s="8"/>
      <c r="Z35" s="8"/>
      <c r="AA35" s="9" t="str">
        <f t="shared" si="0"/>
        <v/>
      </c>
      <c r="AB35" s="9" t="str">
        <f t="shared" si="1"/>
        <v/>
      </c>
      <c r="AC35" s="9" t="str">
        <f t="shared" si="2"/>
        <v/>
      </c>
      <c r="AD35" s="9" t="str">
        <f t="shared" si="3"/>
        <v/>
      </c>
      <c r="AE35" s="9" t="str">
        <f t="shared" si="4"/>
        <v/>
      </c>
      <c r="AF35" s="9" t="str">
        <f t="shared" si="5"/>
        <v/>
      </c>
      <c r="AG35" s="9" t="str">
        <f t="shared" si="6"/>
        <v/>
      </c>
      <c r="AH35" s="9" t="str">
        <f t="shared" si="7"/>
        <v/>
      </c>
      <c r="AI35" s="10" t="str">
        <f t="shared" si="8"/>
        <v/>
      </c>
      <c r="AJ35" s="9" t="str">
        <f t="shared" si="11"/>
        <v/>
      </c>
      <c r="AK35" s="9" t="str">
        <f t="shared" si="11"/>
        <v/>
      </c>
      <c r="AL35" s="9" t="str">
        <f t="shared" si="11"/>
        <v/>
      </c>
      <c r="AM35" s="9" t="str">
        <f t="shared" si="11"/>
        <v/>
      </c>
      <c r="AN35" s="9" t="str">
        <f t="shared" si="11"/>
        <v/>
      </c>
      <c r="AO35" s="9" t="str">
        <f t="shared" si="11"/>
        <v/>
      </c>
      <c r="AP35" s="9" t="str">
        <f t="shared" si="11"/>
        <v/>
      </c>
      <c r="AQ35" s="9" t="str">
        <f t="shared" si="11"/>
        <v/>
      </c>
      <c r="AR35" s="11"/>
      <c r="BY35" s="56"/>
      <c r="BZ35" s="56" t="str">
        <f t="shared" si="10"/>
        <v>30</v>
      </c>
    </row>
    <row r="36" spans="1:78" ht="15.75" x14ac:dyDescent="0.25">
      <c r="A36" s="1" t="str">
        <f>IF(Leyendas!$E$2&lt;&gt;"",Leyendas!$E$2,IF(Leyendas!$D$2&lt;&gt;"",Leyendas!$D$2,Leyendas!$C$2))</f>
        <v>Honduras</v>
      </c>
      <c r="B36" s="1">
        <v>2019</v>
      </c>
      <c r="C36" s="4" t="s">
        <v>63</v>
      </c>
      <c r="D36" s="5"/>
      <c r="E36" s="5"/>
      <c r="F36" s="5"/>
      <c r="G36" s="5"/>
      <c r="H36" s="5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8"/>
      <c r="W36" s="8"/>
      <c r="X36" s="8"/>
      <c r="Y36" s="8"/>
      <c r="Z36" s="8"/>
      <c r="AA36" s="9" t="str">
        <f t="shared" si="0"/>
        <v/>
      </c>
      <c r="AB36" s="9" t="str">
        <f t="shared" si="1"/>
        <v/>
      </c>
      <c r="AC36" s="9" t="str">
        <f t="shared" si="2"/>
        <v/>
      </c>
      <c r="AD36" s="9" t="str">
        <f t="shared" si="3"/>
        <v/>
      </c>
      <c r="AE36" s="9" t="str">
        <f t="shared" si="4"/>
        <v/>
      </c>
      <c r="AF36" s="9" t="str">
        <f t="shared" si="5"/>
        <v/>
      </c>
      <c r="AG36" s="9" t="str">
        <f t="shared" si="6"/>
        <v/>
      </c>
      <c r="AH36" s="9" t="str">
        <f t="shared" si="7"/>
        <v/>
      </c>
      <c r="AI36" s="10" t="str">
        <f t="shared" si="8"/>
        <v/>
      </c>
      <c r="AJ36" s="9" t="str">
        <f t="shared" si="11"/>
        <v/>
      </c>
      <c r="AK36" s="9" t="str">
        <f t="shared" si="11"/>
        <v/>
      </c>
      <c r="AL36" s="9" t="str">
        <f t="shared" si="11"/>
        <v/>
      </c>
      <c r="AM36" s="9" t="str">
        <f t="shared" si="11"/>
        <v/>
      </c>
      <c r="AN36" s="9" t="str">
        <f t="shared" si="11"/>
        <v/>
      </c>
      <c r="AO36" s="9" t="str">
        <f t="shared" si="11"/>
        <v/>
      </c>
      <c r="AP36" s="9" t="str">
        <f t="shared" si="11"/>
        <v/>
      </c>
      <c r="AQ36" s="9" t="str">
        <f t="shared" si="11"/>
        <v/>
      </c>
      <c r="AR36" s="11"/>
      <c r="BY36" s="56"/>
      <c r="BZ36" s="56" t="str">
        <f t="shared" si="10"/>
        <v>31</v>
      </c>
    </row>
    <row r="37" spans="1:78" ht="15.75" x14ac:dyDescent="0.25">
      <c r="A37" s="1" t="str">
        <f>IF(Leyendas!$E$2&lt;&gt;"",Leyendas!$E$2,IF(Leyendas!$D$2&lt;&gt;"",Leyendas!$D$2,Leyendas!$C$2))</f>
        <v>Honduras</v>
      </c>
      <c r="B37" s="1">
        <v>2019</v>
      </c>
      <c r="C37" s="4" t="s">
        <v>64</v>
      </c>
      <c r="D37" s="5"/>
      <c r="E37" s="5"/>
      <c r="F37" s="5"/>
      <c r="G37" s="5"/>
      <c r="H37" s="5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8"/>
      <c r="W37" s="8"/>
      <c r="X37" s="8"/>
      <c r="Y37" s="8"/>
      <c r="Z37" s="8"/>
      <c r="AA37" s="9" t="str">
        <f t="shared" si="0"/>
        <v/>
      </c>
      <c r="AB37" s="9" t="str">
        <f t="shared" si="1"/>
        <v/>
      </c>
      <c r="AC37" s="9" t="str">
        <f t="shared" si="2"/>
        <v/>
      </c>
      <c r="AD37" s="9" t="str">
        <f t="shared" si="3"/>
        <v/>
      </c>
      <c r="AE37" s="9" t="str">
        <f t="shared" si="4"/>
        <v/>
      </c>
      <c r="AF37" s="9" t="str">
        <f t="shared" si="5"/>
        <v/>
      </c>
      <c r="AG37" s="9" t="str">
        <f t="shared" si="6"/>
        <v/>
      </c>
      <c r="AH37" s="9" t="str">
        <f t="shared" si="7"/>
        <v/>
      </c>
      <c r="AI37" s="10" t="str">
        <f t="shared" si="8"/>
        <v/>
      </c>
      <c r="AJ37" s="9" t="str">
        <f t="shared" si="11"/>
        <v/>
      </c>
      <c r="AK37" s="9" t="str">
        <f t="shared" si="11"/>
        <v/>
      </c>
      <c r="AL37" s="9" t="str">
        <f t="shared" si="11"/>
        <v/>
      </c>
      <c r="AM37" s="9" t="str">
        <f t="shared" si="11"/>
        <v/>
      </c>
      <c r="AN37" s="9" t="str">
        <f t="shared" si="11"/>
        <v/>
      </c>
      <c r="AO37" s="9" t="str">
        <f t="shared" si="11"/>
        <v/>
      </c>
      <c r="AP37" s="9" t="str">
        <f t="shared" si="11"/>
        <v/>
      </c>
      <c r="AQ37" s="9" t="str">
        <f t="shared" si="11"/>
        <v/>
      </c>
      <c r="AR37" s="11"/>
      <c r="BY37" s="56"/>
      <c r="BZ37" s="56" t="str">
        <f t="shared" si="10"/>
        <v>32</v>
      </c>
    </row>
    <row r="38" spans="1:78" ht="15.75" x14ac:dyDescent="0.25">
      <c r="A38" s="1" t="str">
        <f>IF(Leyendas!$E$2&lt;&gt;"",Leyendas!$E$2,IF(Leyendas!$D$2&lt;&gt;"",Leyendas!$D$2,Leyendas!$C$2))</f>
        <v>Honduras</v>
      </c>
      <c r="B38" s="1">
        <v>2019</v>
      </c>
      <c r="C38" s="4" t="s">
        <v>65</v>
      </c>
      <c r="D38" s="5"/>
      <c r="E38" s="5"/>
      <c r="F38" s="5"/>
      <c r="G38" s="5"/>
      <c r="H38" s="5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8"/>
      <c r="W38" s="8"/>
      <c r="X38" s="8"/>
      <c r="Y38" s="8"/>
      <c r="Z38" s="8"/>
      <c r="AA38" s="9" t="str">
        <f t="shared" si="0"/>
        <v/>
      </c>
      <c r="AB38" s="9" t="str">
        <f t="shared" si="1"/>
        <v/>
      </c>
      <c r="AC38" s="9" t="str">
        <f t="shared" si="2"/>
        <v/>
      </c>
      <c r="AD38" s="9" t="str">
        <f t="shared" ref="AD38:AD58" si="12">IF($Y38=0,"",D38/$Y38)</f>
        <v/>
      </c>
      <c r="AE38" s="9" t="str">
        <f t="shared" ref="AE38:AE58" si="13">IF($Y38=0,"",E38/$Y38)</f>
        <v/>
      </c>
      <c r="AF38" s="9" t="str">
        <f t="shared" ref="AF38:AF58" si="14">IF($Y38=0,"",F38/$Y38)</f>
        <v/>
      </c>
      <c r="AG38" s="9" t="str">
        <f t="shared" ref="AG38:AG58" si="15">IF($Y38=0,"",G38/$Y38)</f>
        <v/>
      </c>
      <c r="AH38" s="9" t="str">
        <f t="shared" ref="AH38:AH58" si="16">IF($Y38=0,"",H38/$Y38)</f>
        <v/>
      </c>
      <c r="AI38" s="10" t="str">
        <f t="shared" si="8"/>
        <v/>
      </c>
      <c r="AJ38" s="9" t="str">
        <f t="shared" si="11"/>
        <v/>
      </c>
      <c r="AK38" s="9" t="str">
        <f t="shared" si="11"/>
        <v/>
      </c>
      <c r="AL38" s="9" t="str">
        <f t="shared" si="11"/>
        <v/>
      </c>
      <c r="AM38" s="9" t="str">
        <f t="shared" si="11"/>
        <v/>
      </c>
      <c r="AN38" s="9" t="str">
        <f t="shared" si="11"/>
        <v/>
      </c>
      <c r="AO38" s="9" t="str">
        <f t="shared" si="11"/>
        <v/>
      </c>
      <c r="AP38" s="9" t="str">
        <f t="shared" si="11"/>
        <v/>
      </c>
      <c r="AQ38" s="9" t="str">
        <f t="shared" si="11"/>
        <v/>
      </c>
      <c r="AR38" s="11"/>
      <c r="BY38" s="56"/>
      <c r="BZ38" s="56" t="str">
        <f t="shared" si="10"/>
        <v>33</v>
      </c>
    </row>
    <row r="39" spans="1:78" ht="15.75" x14ac:dyDescent="0.25">
      <c r="A39" s="1" t="str">
        <f>IF(Leyendas!$E$2&lt;&gt;"",Leyendas!$E$2,IF(Leyendas!$D$2&lt;&gt;"",Leyendas!$D$2,Leyendas!$C$2))</f>
        <v>Honduras</v>
      </c>
      <c r="B39" s="1">
        <v>2019</v>
      </c>
      <c r="C39" s="4" t="s">
        <v>66</v>
      </c>
      <c r="D39" s="5"/>
      <c r="E39" s="5"/>
      <c r="F39" s="5"/>
      <c r="G39" s="5"/>
      <c r="H39" s="5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8"/>
      <c r="W39" s="8"/>
      <c r="X39" s="8"/>
      <c r="Y39" s="8"/>
      <c r="Z39" s="8"/>
      <c r="AA39" s="9" t="str">
        <f t="shared" si="0"/>
        <v/>
      </c>
      <c r="AB39" s="9" t="str">
        <f t="shared" si="1"/>
        <v/>
      </c>
      <c r="AC39" s="9" t="str">
        <f t="shared" si="2"/>
        <v/>
      </c>
      <c r="AD39" s="9" t="str">
        <f t="shared" si="12"/>
        <v/>
      </c>
      <c r="AE39" s="9" t="str">
        <f t="shared" si="13"/>
        <v/>
      </c>
      <c r="AF39" s="9" t="str">
        <f t="shared" si="14"/>
        <v/>
      </c>
      <c r="AG39" s="9" t="str">
        <f t="shared" si="15"/>
        <v/>
      </c>
      <c r="AH39" s="9" t="str">
        <f t="shared" si="16"/>
        <v/>
      </c>
      <c r="AI39" s="10" t="str">
        <f t="shared" si="8"/>
        <v/>
      </c>
      <c r="AJ39" s="9" t="str">
        <f t="shared" si="11"/>
        <v/>
      </c>
      <c r="AK39" s="9" t="str">
        <f t="shared" si="11"/>
        <v/>
      </c>
      <c r="AL39" s="9" t="str">
        <f t="shared" si="11"/>
        <v/>
      </c>
      <c r="AM39" s="9" t="str">
        <f t="shared" si="11"/>
        <v/>
      </c>
      <c r="AN39" s="9" t="str">
        <f t="shared" si="11"/>
        <v/>
      </c>
      <c r="AO39" s="9" t="str">
        <f t="shared" si="11"/>
        <v/>
      </c>
      <c r="AP39" s="9" t="str">
        <f t="shared" si="11"/>
        <v/>
      </c>
      <c r="AQ39" s="9" t="str">
        <f t="shared" si="11"/>
        <v/>
      </c>
      <c r="AR39" s="11"/>
      <c r="BY39" s="56"/>
      <c r="BZ39" s="56" t="str">
        <f t="shared" si="10"/>
        <v>34</v>
      </c>
    </row>
    <row r="40" spans="1:78" ht="15.75" x14ac:dyDescent="0.25">
      <c r="A40" s="1" t="str">
        <f>IF(Leyendas!$E$2&lt;&gt;"",Leyendas!$E$2,IF(Leyendas!$D$2&lt;&gt;"",Leyendas!$D$2,Leyendas!$C$2))</f>
        <v>Honduras</v>
      </c>
      <c r="B40" s="1">
        <v>2019</v>
      </c>
      <c r="C40" s="4" t="s">
        <v>67</v>
      </c>
      <c r="D40" s="5"/>
      <c r="E40" s="5"/>
      <c r="F40" s="5"/>
      <c r="G40" s="5"/>
      <c r="H40" s="5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8"/>
      <c r="W40" s="8"/>
      <c r="X40" s="8"/>
      <c r="Y40" s="8"/>
      <c r="Z40" s="8"/>
      <c r="AA40" s="9" t="str">
        <f t="shared" si="0"/>
        <v/>
      </c>
      <c r="AB40" s="9" t="str">
        <f t="shared" si="1"/>
        <v/>
      </c>
      <c r="AC40" s="9" t="str">
        <f t="shared" si="2"/>
        <v/>
      </c>
      <c r="AD40" s="9" t="str">
        <f t="shared" si="12"/>
        <v/>
      </c>
      <c r="AE40" s="9" t="str">
        <f t="shared" si="13"/>
        <v/>
      </c>
      <c r="AF40" s="9" t="str">
        <f t="shared" si="14"/>
        <v/>
      </c>
      <c r="AG40" s="9" t="str">
        <f t="shared" si="15"/>
        <v/>
      </c>
      <c r="AH40" s="9" t="str">
        <f t="shared" si="16"/>
        <v/>
      </c>
      <c r="AI40" s="10" t="str">
        <f t="shared" si="8"/>
        <v/>
      </c>
      <c r="AJ40" s="9" t="str">
        <f t="shared" si="11"/>
        <v/>
      </c>
      <c r="AK40" s="9" t="str">
        <f t="shared" si="11"/>
        <v/>
      </c>
      <c r="AL40" s="9" t="str">
        <f t="shared" si="11"/>
        <v/>
      </c>
      <c r="AM40" s="9" t="str">
        <f t="shared" si="11"/>
        <v/>
      </c>
      <c r="AN40" s="9" t="str">
        <f t="shared" si="11"/>
        <v/>
      </c>
      <c r="AO40" s="9" t="str">
        <f t="shared" si="11"/>
        <v/>
      </c>
      <c r="AP40" s="9" t="str">
        <f t="shared" si="11"/>
        <v/>
      </c>
      <c r="AQ40" s="9" t="str">
        <f t="shared" si="11"/>
        <v/>
      </c>
      <c r="AR40" s="11"/>
      <c r="BY40" s="56"/>
      <c r="BZ40" s="56" t="str">
        <f t="shared" si="10"/>
        <v>35</v>
      </c>
    </row>
    <row r="41" spans="1:78" ht="15.75" x14ac:dyDescent="0.25">
      <c r="A41" s="1" t="str">
        <f>IF(Leyendas!$E$2&lt;&gt;"",Leyendas!$E$2,IF(Leyendas!$D$2&lt;&gt;"",Leyendas!$D$2,Leyendas!$C$2))</f>
        <v>Honduras</v>
      </c>
      <c r="B41" s="1">
        <v>2019</v>
      </c>
      <c r="C41" s="4" t="s">
        <v>68</v>
      </c>
      <c r="D41" s="5"/>
      <c r="E41" s="5"/>
      <c r="F41" s="5"/>
      <c r="G41" s="5"/>
      <c r="H41" s="5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8"/>
      <c r="W41" s="8"/>
      <c r="X41" s="8"/>
      <c r="Y41" s="8"/>
      <c r="Z41" s="8"/>
      <c r="AA41" s="9" t="str">
        <f t="shared" si="0"/>
        <v/>
      </c>
      <c r="AB41" s="9" t="str">
        <f t="shared" si="1"/>
        <v/>
      </c>
      <c r="AC41" s="9" t="str">
        <f t="shared" si="2"/>
        <v/>
      </c>
      <c r="AD41" s="9" t="str">
        <f t="shared" si="12"/>
        <v/>
      </c>
      <c r="AE41" s="9" t="str">
        <f t="shared" si="13"/>
        <v/>
      </c>
      <c r="AF41" s="9" t="str">
        <f t="shared" si="14"/>
        <v/>
      </c>
      <c r="AG41" s="9" t="str">
        <f t="shared" si="15"/>
        <v/>
      </c>
      <c r="AH41" s="9" t="str">
        <f t="shared" si="16"/>
        <v/>
      </c>
      <c r="AI41" s="10" t="str">
        <f t="shared" si="8"/>
        <v/>
      </c>
      <c r="AJ41" s="9" t="str">
        <f t="shared" si="11"/>
        <v/>
      </c>
      <c r="AK41" s="9" t="str">
        <f t="shared" si="11"/>
        <v/>
      </c>
      <c r="AL41" s="9" t="str">
        <f t="shared" si="11"/>
        <v/>
      </c>
      <c r="AM41" s="9" t="str">
        <f t="shared" si="11"/>
        <v/>
      </c>
      <c r="AN41" s="9" t="str">
        <f t="shared" si="11"/>
        <v/>
      </c>
      <c r="AO41" s="9" t="str">
        <f t="shared" si="11"/>
        <v/>
      </c>
      <c r="AP41" s="9" t="str">
        <f t="shared" si="11"/>
        <v/>
      </c>
      <c r="AQ41" s="9" t="str">
        <f t="shared" si="11"/>
        <v/>
      </c>
      <c r="AR41" s="11"/>
      <c r="BY41" s="56"/>
      <c r="BZ41" s="56" t="str">
        <f t="shared" si="10"/>
        <v>36</v>
      </c>
    </row>
    <row r="42" spans="1:78" ht="15.75" x14ac:dyDescent="0.25">
      <c r="A42" s="1" t="str">
        <f>IF(Leyendas!$E$2&lt;&gt;"",Leyendas!$E$2,IF(Leyendas!$D$2&lt;&gt;"",Leyendas!$D$2,Leyendas!$C$2))</f>
        <v>Honduras</v>
      </c>
      <c r="B42" s="1">
        <v>2019</v>
      </c>
      <c r="C42" s="4" t="s">
        <v>69</v>
      </c>
      <c r="D42" s="5"/>
      <c r="E42" s="5"/>
      <c r="F42" s="5"/>
      <c r="G42" s="5"/>
      <c r="H42" s="5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8"/>
      <c r="W42" s="8"/>
      <c r="X42" s="8"/>
      <c r="Y42" s="8"/>
      <c r="Z42" s="8"/>
      <c r="AA42" s="9" t="str">
        <f t="shared" si="0"/>
        <v/>
      </c>
      <c r="AB42" s="9" t="str">
        <f t="shared" si="1"/>
        <v/>
      </c>
      <c r="AC42" s="9" t="str">
        <f t="shared" si="2"/>
        <v/>
      </c>
      <c r="AD42" s="9" t="str">
        <f t="shared" si="12"/>
        <v/>
      </c>
      <c r="AE42" s="9" t="str">
        <f t="shared" si="13"/>
        <v/>
      </c>
      <c r="AF42" s="9" t="str">
        <f t="shared" si="14"/>
        <v/>
      </c>
      <c r="AG42" s="9" t="str">
        <f t="shared" si="15"/>
        <v/>
      </c>
      <c r="AH42" s="9" t="str">
        <f t="shared" si="16"/>
        <v/>
      </c>
      <c r="AI42" s="10" t="str">
        <f t="shared" si="8"/>
        <v/>
      </c>
      <c r="AJ42" s="9" t="str">
        <f t="shared" si="11"/>
        <v/>
      </c>
      <c r="AK42" s="9" t="str">
        <f t="shared" si="11"/>
        <v/>
      </c>
      <c r="AL42" s="9" t="str">
        <f t="shared" si="11"/>
        <v/>
      </c>
      <c r="AM42" s="9" t="str">
        <f t="shared" si="11"/>
        <v/>
      </c>
      <c r="AN42" s="9" t="str">
        <f t="shared" si="11"/>
        <v/>
      </c>
      <c r="AO42" s="9" t="str">
        <f t="shared" si="11"/>
        <v/>
      </c>
      <c r="AP42" s="9" t="str">
        <f t="shared" si="11"/>
        <v/>
      </c>
      <c r="AQ42" s="9" t="str">
        <f t="shared" si="11"/>
        <v/>
      </c>
      <c r="AR42" s="11"/>
      <c r="BY42" s="56"/>
      <c r="BZ42" s="56" t="str">
        <f t="shared" si="10"/>
        <v>37</v>
      </c>
    </row>
    <row r="43" spans="1:78" ht="15.75" x14ac:dyDescent="0.25">
      <c r="A43" s="1" t="str">
        <f>IF(Leyendas!$E$2&lt;&gt;"",Leyendas!$E$2,IF(Leyendas!$D$2&lt;&gt;"",Leyendas!$D$2,Leyendas!$C$2))</f>
        <v>Honduras</v>
      </c>
      <c r="B43" s="1">
        <v>2019</v>
      </c>
      <c r="C43" s="4" t="s">
        <v>70</v>
      </c>
      <c r="D43" s="5"/>
      <c r="E43" s="5"/>
      <c r="F43" s="5"/>
      <c r="G43" s="5"/>
      <c r="H43" s="5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8"/>
      <c r="W43" s="8"/>
      <c r="X43" s="8"/>
      <c r="Y43" s="8"/>
      <c r="Z43" s="8"/>
      <c r="AA43" s="9" t="str">
        <f t="shared" si="0"/>
        <v/>
      </c>
      <c r="AB43" s="9" t="str">
        <f t="shared" si="1"/>
        <v/>
      </c>
      <c r="AC43" s="9" t="str">
        <f t="shared" si="2"/>
        <v/>
      </c>
      <c r="AD43" s="9" t="str">
        <f t="shared" si="12"/>
        <v/>
      </c>
      <c r="AE43" s="9" t="str">
        <f t="shared" si="13"/>
        <v/>
      </c>
      <c r="AF43" s="9" t="str">
        <f t="shared" si="14"/>
        <v/>
      </c>
      <c r="AG43" s="9" t="str">
        <f t="shared" si="15"/>
        <v/>
      </c>
      <c r="AH43" s="9" t="str">
        <f t="shared" si="16"/>
        <v/>
      </c>
      <c r="AI43" s="10" t="str">
        <f t="shared" si="8"/>
        <v/>
      </c>
      <c r="AJ43" s="9" t="str">
        <f t="shared" si="11"/>
        <v/>
      </c>
      <c r="AK43" s="9" t="str">
        <f t="shared" si="11"/>
        <v/>
      </c>
      <c r="AL43" s="9" t="str">
        <f t="shared" si="11"/>
        <v/>
      </c>
      <c r="AM43" s="9" t="str">
        <f t="shared" si="11"/>
        <v/>
      </c>
      <c r="AN43" s="9" t="str">
        <f t="shared" si="11"/>
        <v/>
      </c>
      <c r="AO43" s="9" t="str">
        <f t="shared" si="11"/>
        <v/>
      </c>
      <c r="AP43" s="9" t="str">
        <f t="shared" si="11"/>
        <v/>
      </c>
      <c r="AQ43" s="9" t="str">
        <f t="shared" si="11"/>
        <v/>
      </c>
      <c r="AR43" s="11"/>
      <c r="BY43" s="56"/>
      <c r="BZ43" s="56" t="str">
        <f t="shared" si="10"/>
        <v>38</v>
      </c>
    </row>
    <row r="44" spans="1:78" ht="15.75" x14ac:dyDescent="0.25">
      <c r="A44" s="1" t="str">
        <f>IF(Leyendas!$E$2&lt;&gt;"",Leyendas!$E$2,IF(Leyendas!$D$2&lt;&gt;"",Leyendas!$D$2,Leyendas!$C$2))</f>
        <v>Honduras</v>
      </c>
      <c r="B44" s="1">
        <v>2019</v>
      </c>
      <c r="C44" s="4" t="s">
        <v>71</v>
      </c>
      <c r="D44" s="5"/>
      <c r="E44" s="5"/>
      <c r="F44" s="5"/>
      <c r="G44" s="5"/>
      <c r="H44" s="5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8"/>
      <c r="W44" s="8"/>
      <c r="X44" s="8"/>
      <c r="Y44" s="8"/>
      <c r="Z44" s="8"/>
      <c r="AA44" s="9" t="str">
        <f t="shared" si="0"/>
        <v/>
      </c>
      <c r="AB44" s="9" t="str">
        <f t="shared" si="1"/>
        <v/>
      </c>
      <c r="AC44" s="9" t="str">
        <f t="shared" si="2"/>
        <v/>
      </c>
      <c r="AD44" s="9" t="str">
        <f t="shared" si="12"/>
        <v/>
      </c>
      <c r="AE44" s="9" t="str">
        <f t="shared" si="13"/>
        <v/>
      </c>
      <c r="AF44" s="9" t="str">
        <f t="shared" si="14"/>
        <v/>
      </c>
      <c r="AG44" s="9" t="str">
        <f t="shared" si="15"/>
        <v/>
      </c>
      <c r="AH44" s="9" t="str">
        <f t="shared" si="16"/>
        <v/>
      </c>
      <c r="AI44" s="10" t="str">
        <f t="shared" si="8"/>
        <v/>
      </c>
      <c r="AJ44" s="9" t="str">
        <f t="shared" si="11"/>
        <v/>
      </c>
      <c r="AK44" s="9" t="str">
        <f t="shared" si="11"/>
        <v/>
      </c>
      <c r="AL44" s="9" t="str">
        <f t="shared" si="11"/>
        <v/>
      </c>
      <c r="AM44" s="9" t="str">
        <f t="shared" si="11"/>
        <v/>
      </c>
      <c r="AN44" s="9" t="str">
        <f t="shared" si="11"/>
        <v/>
      </c>
      <c r="AO44" s="9" t="str">
        <f t="shared" si="11"/>
        <v/>
      </c>
      <c r="AP44" s="9" t="str">
        <f t="shared" si="11"/>
        <v/>
      </c>
      <c r="AQ44" s="9" t="str">
        <f t="shared" si="11"/>
        <v/>
      </c>
      <c r="AR44" s="11"/>
      <c r="BY44" s="56"/>
      <c r="BZ44" s="56" t="str">
        <f t="shared" si="10"/>
        <v>39</v>
      </c>
    </row>
    <row r="45" spans="1:78" ht="15.75" x14ac:dyDescent="0.25">
      <c r="A45" s="1" t="str">
        <f>IF(Leyendas!$E$2&lt;&gt;"",Leyendas!$E$2,IF(Leyendas!$D$2&lt;&gt;"",Leyendas!$D$2,Leyendas!$C$2))</f>
        <v>Honduras</v>
      </c>
      <c r="B45" s="1">
        <v>2019</v>
      </c>
      <c r="C45" s="4" t="s">
        <v>72</v>
      </c>
      <c r="D45" s="5"/>
      <c r="E45" s="5"/>
      <c r="F45" s="5"/>
      <c r="G45" s="5"/>
      <c r="H45" s="5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8"/>
      <c r="W45" s="8"/>
      <c r="X45" s="8"/>
      <c r="Y45" s="8"/>
      <c r="Z45" s="8"/>
      <c r="AA45" s="9" t="str">
        <f t="shared" si="0"/>
        <v/>
      </c>
      <c r="AB45" s="9" t="str">
        <f t="shared" si="1"/>
        <v/>
      </c>
      <c r="AC45" s="9" t="str">
        <f t="shared" si="2"/>
        <v/>
      </c>
      <c r="AD45" s="9" t="str">
        <f t="shared" si="12"/>
        <v/>
      </c>
      <c r="AE45" s="9" t="str">
        <f t="shared" si="13"/>
        <v/>
      </c>
      <c r="AF45" s="9" t="str">
        <f t="shared" si="14"/>
        <v/>
      </c>
      <c r="AG45" s="9" t="str">
        <f t="shared" si="15"/>
        <v/>
      </c>
      <c r="AH45" s="9" t="str">
        <f t="shared" si="16"/>
        <v/>
      </c>
      <c r="AI45" s="10" t="str">
        <f t="shared" si="8"/>
        <v/>
      </c>
      <c r="AJ45" s="9" t="str">
        <f t="shared" si="11"/>
        <v/>
      </c>
      <c r="AK45" s="9" t="str">
        <f t="shared" si="11"/>
        <v/>
      </c>
      <c r="AL45" s="9" t="str">
        <f t="shared" si="11"/>
        <v/>
      </c>
      <c r="AM45" s="9" t="str">
        <f t="shared" si="11"/>
        <v/>
      </c>
      <c r="AN45" s="9" t="str">
        <f t="shared" si="11"/>
        <v/>
      </c>
      <c r="AO45" s="9" t="str">
        <f t="shared" si="11"/>
        <v/>
      </c>
      <c r="AP45" s="9" t="str">
        <f t="shared" si="11"/>
        <v/>
      </c>
      <c r="AQ45" s="9" t="str">
        <f t="shared" si="11"/>
        <v/>
      </c>
      <c r="AR45" s="11"/>
      <c r="BY45" s="56"/>
      <c r="BZ45" s="56" t="str">
        <f t="shared" si="10"/>
        <v>40</v>
      </c>
    </row>
    <row r="46" spans="1:78" ht="15.75" x14ac:dyDescent="0.25">
      <c r="A46" s="1" t="str">
        <f>IF(Leyendas!$E$2&lt;&gt;"",Leyendas!$E$2,IF(Leyendas!$D$2&lt;&gt;"",Leyendas!$D$2,Leyendas!$C$2))</f>
        <v>Honduras</v>
      </c>
      <c r="B46" s="1">
        <v>2019</v>
      </c>
      <c r="C46" s="4" t="s">
        <v>73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8"/>
      <c r="W46" s="8"/>
      <c r="X46" s="8"/>
      <c r="Y46" s="8"/>
      <c r="Z46" s="8"/>
      <c r="AA46" s="9" t="str">
        <f t="shared" si="0"/>
        <v/>
      </c>
      <c r="AB46" s="9" t="str">
        <f t="shared" si="1"/>
        <v/>
      </c>
      <c r="AC46" s="9" t="str">
        <f t="shared" si="2"/>
        <v/>
      </c>
      <c r="AD46" s="9" t="str">
        <f t="shared" si="12"/>
        <v/>
      </c>
      <c r="AE46" s="9" t="str">
        <f t="shared" si="13"/>
        <v/>
      </c>
      <c r="AF46" s="9" t="str">
        <f t="shared" si="14"/>
        <v/>
      </c>
      <c r="AG46" s="9" t="str">
        <f t="shared" si="15"/>
        <v/>
      </c>
      <c r="AH46" s="9" t="str">
        <f t="shared" si="16"/>
        <v/>
      </c>
      <c r="AI46" s="10" t="str">
        <f t="shared" si="8"/>
        <v/>
      </c>
      <c r="AJ46" s="9" t="str">
        <f t="shared" ref="AJ46:AQ58" si="17">IF($V46=0,"",M46/$V46)</f>
        <v/>
      </c>
      <c r="AK46" s="9" t="str">
        <f t="shared" si="17"/>
        <v/>
      </c>
      <c r="AL46" s="9" t="str">
        <f t="shared" si="17"/>
        <v/>
      </c>
      <c r="AM46" s="9" t="str">
        <f t="shared" si="17"/>
        <v/>
      </c>
      <c r="AN46" s="9" t="str">
        <f t="shared" si="17"/>
        <v/>
      </c>
      <c r="AO46" s="9" t="str">
        <f t="shared" si="17"/>
        <v/>
      </c>
      <c r="AP46" s="9" t="str">
        <f t="shared" si="17"/>
        <v/>
      </c>
      <c r="AQ46" s="9" t="str">
        <f t="shared" si="17"/>
        <v/>
      </c>
      <c r="AR46" s="11"/>
      <c r="BY46" s="56"/>
      <c r="BZ46" s="56" t="str">
        <f t="shared" si="10"/>
        <v>41</v>
      </c>
    </row>
    <row r="47" spans="1:78" ht="15.75" x14ac:dyDescent="0.25">
      <c r="A47" s="1" t="str">
        <f>IF(Leyendas!$E$2&lt;&gt;"",Leyendas!$E$2,IF(Leyendas!$D$2&lt;&gt;"",Leyendas!$D$2,Leyendas!$C$2))</f>
        <v>Honduras</v>
      </c>
      <c r="B47" s="1">
        <v>2019</v>
      </c>
      <c r="C47" s="4" t="s">
        <v>74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8"/>
      <c r="W47" s="8"/>
      <c r="X47" s="8"/>
      <c r="Y47" s="8"/>
      <c r="Z47" s="8"/>
      <c r="AA47" s="9" t="str">
        <f t="shared" si="0"/>
        <v/>
      </c>
      <c r="AB47" s="9" t="str">
        <f t="shared" si="1"/>
        <v/>
      </c>
      <c r="AC47" s="9" t="str">
        <f t="shared" si="2"/>
        <v/>
      </c>
      <c r="AD47" s="9" t="str">
        <f t="shared" si="12"/>
        <v/>
      </c>
      <c r="AE47" s="9" t="str">
        <f t="shared" si="13"/>
        <v/>
      </c>
      <c r="AF47" s="9" t="str">
        <f t="shared" si="14"/>
        <v/>
      </c>
      <c r="AG47" s="9" t="str">
        <f t="shared" si="15"/>
        <v/>
      </c>
      <c r="AH47" s="9" t="str">
        <f t="shared" si="16"/>
        <v/>
      </c>
      <c r="AI47" s="10" t="str">
        <f t="shared" si="8"/>
        <v/>
      </c>
      <c r="AJ47" s="9" t="str">
        <f t="shared" si="17"/>
        <v/>
      </c>
      <c r="AK47" s="9" t="str">
        <f t="shared" si="17"/>
        <v/>
      </c>
      <c r="AL47" s="9" t="str">
        <f t="shared" si="17"/>
        <v/>
      </c>
      <c r="AM47" s="9" t="str">
        <f t="shared" si="17"/>
        <v/>
      </c>
      <c r="AN47" s="9" t="str">
        <f t="shared" si="17"/>
        <v/>
      </c>
      <c r="AO47" s="9" t="str">
        <f t="shared" si="17"/>
        <v/>
      </c>
      <c r="AP47" s="9" t="str">
        <f t="shared" si="17"/>
        <v/>
      </c>
      <c r="AQ47" s="9" t="str">
        <f t="shared" si="17"/>
        <v/>
      </c>
      <c r="AR47" s="11"/>
      <c r="BY47" s="56"/>
      <c r="BZ47" s="56" t="str">
        <f t="shared" si="10"/>
        <v>42</v>
      </c>
    </row>
    <row r="48" spans="1:78" ht="15.75" x14ac:dyDescent="0.25">
      <c r="A48" s="1" t="str">
        <f>IF(Leyendas!$E$2&lt;&gt;"",Leyendas!$E$2,IF(Leyendas!$D$2&lt;&gt;"",Leyendas!$D$2,Leyendas!$C$2))</f>
        <v>Honduras</v>
      </c>
      <c r="B48" s="1">
        <v>2019</v>
      </c>
      <c r="C48" s="4" t="s">
        <v>75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8"/>
      <c r="W48" s="8"/>
      <c r="X48" s="8"/>
      <c r="Y48" s="8"/>
      <c r="Z48" s="8"/>
      <c r="AA48" s="9" t="str">
        <f t="shared" si="0"/>
        <v/>
      </c>
      <c r="AB48" s="9" t="str">
        <f t="shared" si="1"/>
        <v/>
      </c>
      <c r="AC48" s="9" t="str">
        <f t="shared" si="2"/>
        <v/>
      </c>
      <c r="AD48" s="9" t="str">
        <f t="shared" si="12"/>
        <v/>
      </c>
      <c r="AE48" s="9" t="str">
        <f t="shared" si="13"/>
        <v/>
      </c>
      <c r="AF48" s="9" t="str">
        <f t="shared" si="14"/>
        <v/>
      </c>
      <c r="AG48" s="9" t="str">
        <f t="shared" si="15"/>
        <v/>
      </c>
      <c r="AH48" s="9" t="str">
        <f t="shared" si="16"/>
        <v/>
      </c>
      <c r="AI48" s="10" t="str">
        <f t="shared" si="8"/>
        <v/>
      </c>
      <c r="AJ48" s="9" t="str">
        <f t="shared" si="17"/>
        <v/>
      </c>
      <c r="AK48" s="9" t="str">
        <f t="shared" si="17"/>
        <v/>
      </c>
      <c r="AL48" s="9" t="str">
        <f t="shared" si="17"/>
        <v/>
      </c>
      <c r="AM48" s="9" t="str">
        <f t="shared" si="17"/>
        <v/>
      </c>
      <c r="AN48" s="9" t="str">
        <f t="shared" si="17"/>
        <v/>
      </c>
      <c r="AO48" s="9" t="str">
        <f t="shared" si="17"/>
        <v/>
      </c>
      <c r="AP48" s="9" t="str">
        <f t="shared" si="17"/>
        <v/>
      </c>
      <c r="AQ48" s="9" t="str">
        <f t="shared" si="17"/>
        <v/>
      </c>
      <c r="AR48" s="11"/>
      <c r="BY48" s="56"/>
      <c r="BZ48" s="56" t="str">
        <f t="shared" si="10"/>
        <v>43</v>
      </c>
    </row>
    <row r="49" spans="1:78" ht="15.75" x14ac:dyDescent="0.25">
      <c r="A49" s="1" t="str">
        <f>IF(Leyendas!$E$2&lt;&gt;"",Leyendas!$E$2,IF(Leyendas!$D$2&lt;&gt;"",Leyendas!$D$2,Leyendas!$C$2))</f>
        <v>Honduras</v>
      </c>
      <c r="B49" s="1">
        <v>2019</v>
      </c>
      <c r="C49" s="4" t="s">
        <v>76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8"/>
      <c r="W49" s="8"/>
      <c r="X49" s="8"/>
      <c r="Y49" s="8"/>
      <c r="Z49" s="8"/>
      <c r="AA49" s="9" t="str">
        <f t="shared" si="0"/>
        <v/>
      </c>
      <c r="AB49" s="9" t="str">
        <f t="shared" si="1"/>
        <v/>
      </c>
      <c r="AC49" s="9" t="str">
        <f t="shared" si="2"/>
        <v/>
      </c>
      <c r="AD49" s="9" t="str">
        <f t="shared" si="12"/>
        <v/>
      </c>
      <c r="AE49" s="9" t="str">
        <f t="shared" si="13"/>
        <v/>
      </c>
      <c r="AF49" s="9" t="str">
        <f t="shared" si="14"/>
        <v/>
      </c>
      <c r="AG49" s="9" t="str">
        <f t="shared" si="15"/>
        <v/>
      </c>
      <c r="AH49" s="9" t="str">
        <f t="shared" si="16"/>
        <v/>
      </c>
      <c r="AI49" s="10" t="str">
        <f t="shared" si="8"/>
        <v/>
      </c>
      <c r="AJ49" s="9" t="str">
        <f t="shared" si="17"/>
        <v/>
      </c>
      <c r="AK49" s="9" t="str">
        <f t="shared" si="17"/>
        <v/>
      </c>
      <c r="AL49" s="9" t="str">
        <f t="shared" si="17"/>
        <v/>
      </c>
      <c r="AM49" s="9" t="str">
        <f t="shared" si="17"/>
        <v/>
      </c>
      <c r="AN49" s="9" t="str">
        <f t="shared" si="17"/>
        <v/>
      </c>
      <c r="AO49" s="9" t="str">
        <f t="shared" si="17"/>
        <v/>
      </c>
      <c r="AP49" s="9" t="str">
        <f t="shared" si="17"/>
        <v/>
      </c>
      <c r="AQ49" s="9" t="str">
        <f t="shared" si="17"/>
        <v/>
      </c>
      <c r="AR49" s="11"/>
      <c r="BY49" s="56"/>
      <c r="BZ49" s="56" t="str">
        <f t="shared" si="10"/>
        <v>44</v>
      </c>
    </row>
    <row r="50" spans="1:78" ht="15.75" x14ac:dyDescent="0.25">
      <c r="A50" s="1" t="str">
        <f>IF(Leyendas!$E$2&lt;&gt;"",Leyendas!$E$2,IF(Leyendas!$D$2&lt;&gt;"",Leyendas!$D$2,Leyendas!$C$2))</f>
        <v>Honduras</v>
      </c>
      <c r="B50" s="1">
        <v>2019</v>
      </c>
      <c r="C50" s="4" t="s">
        <v>77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8"/>
      <c r="W50" s="8"/>
      <c r="X50" s="8"/>
      <c r="Y50" s="8"/>
      <c r="Z50" s="8"/>
      <c r="AA50" s="9" t="str">
        <f t="shared" si="0"/>
        <v/>
      </c>
      <c r="AB50" s="9" t="str">
        <f t="shared" si="1"/>
        <v/>
      </c>
      <c r="AC50" s="9" t="str">
        <f t="shared" si="2"/>
        <v/>
      </c>
      <c r="AD50" s="9" t="str">
        <f t="shared" si="12"/>
        <v/>
      </c>
      <c r="AE50" s="9" t="str">
        <f t="shared" si="13"/>
        <v/>
      </c>
      <c r="AF50" s="9" t="str">
        <f t="shared" si="14"/>
        <v/>
      </c>
      <c r="AG50" s="9" t="str">
        <f t="shared" si="15"/>
        <v/>
      </c>
      <c r="AH50" s="9" t="str">
        <f t="shared" si="16"/>
        <v/>
      </c>
      <c r="AI50" s="10" t="str">
        <f t="shared" si="8"/>
        <v/>
      </c>
      <c r="AJ50" s="9" t="str">
        <f t="shared" si="17"/>
        <v/>
      </c>
      <c r="AK50" s="9" t="str">
        <f t="shared" si="17"/>
        <v/>
      </c>
      <c r="AL50" s="9" t="str">
        <f t="shared" si="17"/>
        <v/>
      </c>
      <c r="AM50" s="9" t="str">
        <f t="shared" si="17"/>
        <v/>
      </c>
      <c r="AN50" s="9" t="str">
        <f t="shared" si="17"/>
        <v/>
      </c>
      <c r="AO50" s="9" t="str">
        <f t="shared" si="17"/>
        <v/>
      </c>
      <c r="AP50" s="9" t="str">
        <f t="shared" si="17"/>
        <v/>
      </c>
      <c r="AQ50" s="9" t="str">
        <f t="shared" si="17"/>
        <v/>
      </c>
      <c r="AR50" s="11"/>
      <c r="BY50" s="56"/>
      <c r="BZ50" s="56" t="str">
        <f t="shared" si="10"/>
        <v>45</v>
      </c>
    </row>
    <row r="51" spans="1:78" ht="15.75" x14ac:dyDescent="0.25">
      <c r="A51" s="1" t="str">
        <f>IF(Leyendas!$E$2&lt;&gt;"",Leyendas!$E$2,IF(Leyendas!$D$2&lt;&gt;"",Leyendas!$D$2,Leyendas!$C$2))</f>
        <v>Honduras</v>
      </c>
      <c r="B51" s="1">
        <v>2019</v>
      </c>
      <c r="C51" s="4" t="s">
        <v>78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8"/>
      <c r="W51" s="8"/>
      <c r="X51" s="8"/>
      <c r="Y51" s="8"/>
      <c r="Z51" s="8"/>
      <c r="AA51" s="9" t="str">
        <f t="shared" si="0"/>
        <v/>
      </c>
      <c r="AB51" s="9" t="str">
        <f t="shared" si="1"/>
        <v/>
      </c>
      <c r="AC51" s="9" t="str">
        <f t="shared" si="2"/>
        <v/>
      </c>
      <c r="AD51" s="9" t="str">
        <f t="shared" si="12"/>
        <v/>
      </c>
      <c r="AE51" s="9" t="str">
        <f t="shared" si="13"/>
        <v/>
      </c>
      <c r="AF51" s="9" t="str">
        <f t="shared" si="14"/>
        <v/>
      </c>
      <c r="AG51" s="9" t="str">
        <f t="shared" si="15"/>
        <v/>
      </c>
      <c r="AH51" s="9" t="str">
        <f t="shared" si="16"/>
        <v/>
      </c>
      <c r="AI51" s="10" t="str">
        <f t="shared" si="8"/>
        <v/>
      </c>
      <c r="AJ51" s="9" t="str">
        <f t="shared" si="17"/>
        <v/>
      </c>
      <c r="AK51" s="9" t="str">
        <f t="shared" si="17"/>
        <v/>
      </c>
      <c r="AL51" s="9" t="str">
        <f t="shared" si="17"/>
        <v/>
      </c>
      <c r="AM51" s="9" t="str">
        <f t="shared" si="17"/>
        <v/>
      </c>
      <c r="AN51" s="9" t="str">
        <f t="shared" si="17"/>
        <v/>
      </c>
      <c r="AO51" s="9" t="str">
        <f t="shared" si="17"/>
        <v/>
      </c>
      <c r="AP51" s="9" t="str">
        <f t="shared" si="17"/>
        <v/>
      </c>
      <c r="AQ51" s="9" t="str">
        <f t="shared" si="17"/>
        <v/>
      </c>
      <c r="AR51" s="11"/>
      <c r="BY51" s="56"/>
      <c r="BZ51" s="56" t="str">
        <f t="shared" si="10"/>
        <v>46</v>
      </c>
    </row>
    <row r="52" spans="1:78" ht="15.75" x14ac:dyDescent="0.25">
      <c r="A52" s="1" t="str">
        <f>IF(Leyendas!$E$2&lt;&gt;"",Leyendas!$E$2,IF(Leyendas!$D$2&lt;&gt;"",Leyendas!$D$2,Leyendas!$C$2))</f>
        <v>Honduras</v>
      </c>
      <c r="B52" s="1">
        <v>2019</v>
      </c>
      <c r="C52" s="4" t="s">
        <v>79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8"/>
      <c r="W52" s="8"/>
      <c r="X52" s="8"/>
      <c r="Y52" s="8"/>
      <c r="Z52" s="8"/>
      <c r="AA52" s="9" t="str">
        <f t="shared" si="0"/>
        <v/>
      </c>
      <c r="AB52" s="9" t="str">
        <f t="shared" si="1"/>
        <v/>
      </c>
      <c r="AC52" s="9" t="str">
        <f t="shared" si="2"/>
        <v/>
      </c>
      <c r="AD52" s="9" t="str">
        <f t="shared" si="12"/>
        <v/>
      </c>
      <c r="AE52" s="9" t="str">
        <f t="shared" si="13"/>
        <v/>
      </c>
      <c r="AF52" s="9" t="str">
        <f t="shared" si="14"/>
        <v/>
      </c>
      <c r="AG52" s="9" t="str">
        <f t="shared" si="15"/>
        <v/>
      </c>
      <c r="AH52" s="9" t="str">
        <f t="shared" si="16"/>
        <v/>
      </c>
      <c r="AI52" s="10" t="str">
        <f t="shared" si="8"/>
        <v/>
      </c>
      <c r="AJ52" s="9" t="str">
        <f t="shared" si="17"/>
        <v/>
      </c>
      <c r="AK52" s="9" t="str">
        <f t="shared" si="17"/>
        <v/>
      </c>
      <c r="AL52" s="9" t="str">
        <f t="shared" si="17"/>
        <v/>
      </c>
      <c r="AM52" s="9" t="str">
        <f t="shared" si="17"/>
        <v/>
      </c>
      <c r="AN52" s="9" t="str">
        <f t="shared" si="17"/>
        <v/>
      </c>
      <c r="AO52" s="9" t="str">
        <f t="shared" si="17"/>
        <v/>
      </c>
      <c r="AP52" s="9" t="str">
        <f t="shared" si="17"/>
        <v/>
      </c>
      <c r="AQ52" s="9" t="str">
        <f t="shared" si="17"/>
        <v/>
      </c>
      <c r="AR52" s="11"/>
      <c r="BY52" s="56"/>
      <c r="BZ52" s="56" t="str">
        <f t="shared" si="10"/>
        <v>47</v>
      </c>
    </row>
    <row r="53" spans="1:78" ht="30.75" customHeight="1" x14ac:dyDescent="0.25">
      <c r="A53" s="1" t="str">
        <f>IF(Leyendas!$E$2&lt;&gt;"",Leyendas!$E$2,IF(Leyendas!$D$2&lt;&gt;"",Leyendas!$D$2,Leyendas!$C$2))</f>
        <v>Honduras</v>
      </c>
      <c r="B53" s="1">
        <v>2019</v>
      </c>
      <c r="C53" s="4" t="s">
        <v>80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8"/>
      <c r="W53" s="8"/>
      <c r="X53" s="8"/>
      <c r="Y53" s="8"/>
      <c r="Z53" s="8"/>
      <c r="AA53" s="9" t="str">
        <f t="shared" si="0"/>
        <v/>
      </c>
      <c r="AB53" s="9" t="str">
        <f t="shared" si="1"/>
        <v/>
      </c>
      <c r="AC53" s="9" t="str">
        <f t="shared" si="2"/>
        <v/>
      </c>
      <c r="AD53" s="9" t="str">
        <f t="shared" si="12"/>
        <v/>
      </c>
      <c r="AE53" s="9" t="str">
        <f t="shared" si="13"/>
        <v/>
      </c>
      <c r="AF53" s="9" t="str">
        <f t="shared" si="14"/>
        <v/>
      </c>
      <c r="AG53" s="9" t="str">
        <f t="shared" si="15"/>
        <v/>
      </c>
      <c r="AH53" s="9" t="str">
        <f t="shared" si="16"/>
        <v/>
      </c>
      <c r="AI53" s="10" t="str">
        <f t="shared" si="8"/>
        <v/>
      </c>
      <c r="AJ53" s="9" t="str">
        <f t="shared" si="17"/>
        <v/>
      </c>
      <c r="AK53" s="9" t="str">
        <f t="shared" si="17"/>
        <v/>
      </c>
      <c r="AL53" s="9" t="str">
        <f t="shared" si="17"/>
        <v/>
      </c>
      <c r="AM53" s="9" t="str">
        <f t="shared" si="17"/>
        <v/>
      </c>
      <c r="AN53" s="9" t="str">
        <f t="shared" si="17"/>
        <v/>
      </c>
      <c r="AO53" s="9" t="str">
        <f t="shared" si="17"/>
        <v/>
      </c>
      <c r="AP53" s="9" t="str">
        <f t="shared" si="17"/>
        <v/>
      </c>
      <c r="AQ53" s="9" t="str">
        <f t="shared" si="17"/>
        <v/>
      </c>
      <c r="AR53" s="11"/>
      <c r="AV53" s="73" t="str">
        <f>"INDICADORES ACUMULADOS PARA EL AÑO " &amp; Leyendas!$A$2 &amp; CHAR(10) &amp; "(para el cálculo se utilizaron muestras totales)"</f>
        <v>INDICADORES ACUMULADOS PARA EL AÑO 2019
(para el cálculo se utilizaron muestras totales)</v>
      </c>
      <c r="AW53" s="73"/>
      <c r="AX53" s="73"/>
      <c r="AY53" s="73"/>
      <c r="AZ53" s="73"/>
      <c r="BA53" s="73"/>
      <c r="BY53" s="56"/>
      <c r="BZ53" s="56" t="str">
        <f t="shared" si="10"/>
        <v>48</v>
      </c>
    </row>
    <row r="54" spans="1:78" ht="18" x14ac:dyDescent="0.25">
      <c r="A54" s="1" t="str">
        <f>IF(Leyendas!$E$2&lt;&gt;"",Leyendas!$E$2,IF(Leyendas!$D$2&lt;&gt;"",Leyendas!$D$2,Leyendas!$C$2))</f>
        <v>Honduras</v>
      </c>
      <c r="B54" s="1">
        <v>2019</v>
      </c>
      <c r="C54" s="4" t="s">
        <v>81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8"/>
      <c r="W54" s="8"/>
      <c r="X54" s="8"/>
      <c r="Y54" s="8"/>
      <c r="Z54" s="8"/>
      <c r="AA54" s="9" t="str">
        <f t="shared" si="0"/>
        <v/>
      </c>
      <c r="AB54" s="9" t="str">
        <f t="shared" si="1"/>
        <v/>
      </c>
      <c r="AC54" s="9" t="str">
        <f t="shared" si="2"/>
        <v/>
      </c>
      <c r="AD54" s="9" t="str">
        <f t="shared" si="12"/>
        <v/>
      </c>
      <c r="AE54" s="9" t="str">
        <f t="shared" si="13"/>
        <v/>
      </c>
      <c r="AF54" s="9" t="str">
        <f t="shared" si="14"/>
        <v/>
      </c>
      <c r="AG54" s="9" t="str">
        <f t="shared" si="15"/>
        <v/>
      </c>
      <c r="AH54" s="9" t="str">
        <f t="shared" si="16"/>
        <v/>
      </c>
      <c r="AI54" s="10" t="str">
        <f t="shared" si="8"/>
        <v/>
      </c>
      <c r="AJ54" s="9" t="str">
        <f t="shared" si="17"/>
        <v/>
      </c>
      <c r="AK54" s="9" t="str">
        <f t="shared" si="17"/>
        <v/>
      </c>
      <c r="AL54" s="9" t="str">
        <f t="shared" si="17"/>
        <v/>
      </c>
      <c r="AM54" s="9" t="str">
        <f t="shared" si="17"/>
        <v/>
      </c>
      <c r="AN54" s="9" t="str">
        <f t="shared" si="17"/>
        <v/>
      </c>
      <c r="AO54" s="9" t="str">
        <f t="shared" si="17"/>
        <v/>
      </c>
      <c r="AP54" s="9" t="str">
        <f t="shared" si="17"/>
        <v/>
      </c>
      <c r="AQ54" s="9" t="str">
        <f t="shared" si="17"/>
        <v/>
      </c>
      <c r="AR54" s="11"/>
      <c r="AV54" s="65" t="s">
        <v>86</v>
      </c>
      <c r="AW54" s="66"/>
      <c r="AX54" s="66"/>
      <c r="AY54" s="66"/>
      <c r="AZ54" s="67"/>
      <c r="BA54" s="24" t="e">
        <f>W58/V58</f>
        <v>#DIV/0!</v>
      </c>
      <c r="BY54" s="56"/>
      <c r="BZ54" s="56" t="str">
        <f t="shared" si="10"/>
        <v>49</v>
      </c>
    </row>
    <row r="55" spans="1:78" ht="18" x14ac:dyDescent="0.25">
      <c r="A55" s="1" t="str">
        <f>IF(Leyendas!$E$2&lt;&gt;"",Leyendas!$E$2,IF(Leyendas!$D$2&lt;&gt;"",Leyendas!$D$2,Leyendas!$C$2))</f>
        <v>Honduras</v>
      </c>
      <c r="B55" s="1">
        <v>2019</v>
      </c>
      <c r="C55" s="4" t="s">
        <v>82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8"/>
      <c r="W55" s="8"/>
      <c r="X55" s="8"/>
      <c r="Y55" s="8"/>
      <c r="Z55" s="8"/>
      <c r="AA55" s="9" t="str">
        <f t="shared" si="0"/>
        <v/>
      </c>
      <c r="AB55" s="9" t="str">
        <f t="shared" si="1"/>
        <v/>
      </c>
      <c r="AC55" s="9" t="str">
        <f t="shared" si="2"/>
        <v/>
      </c>
      <c r="AD55" s="9" t="str">
        <f t="shared" si="12"/>
        <v/>
      </c>
      <c r="AE55" s="9" t="str">
        <f t="shared" si="13"/>
        <v/>
      </c>
      <c r="AF55" s="9" t="str">
        <f t="shared" si="14"/>
        <v/>
      </c>
      <c r="AG55" s="9" t="str">
        <f t="shared" si="15"/>
        <v/>
      </c>
      <c r="AH55" s="9" t="str">
        <f t="shared" si="16"/>
        <v/>
      </c>
      <c r="AI55" s="10" t="str">
        <f t="shared" si="8"/>
        <v/>
      </c>
      <c r="AJ55" s="9" t="str">
        <f t="shared" si="17"/>
        <v/>
      </c>
      <c r="AK55" s="9" t="str">
        <f t="shared" si="17"/>
        <v/>
      </c>
      <c r="AL55" s="9" t="str">
        <f t="shared" si="17"/>
        <v/>
      </c>
      <c r="AM55" s="9" t="str">
        <f t="shared" si="17"/>
        <v/>
      </c>
      <c r="AN55" s="9" t="str">
        <f t="shared" si="17"/>
        <v/>
      </c>
      <c r="AO55" s="9" t="str">
        <f t="shared" si="17"/>
        <v/>
      </c>
      <c r="AP55" s="9" t="str">
        <f t="shared" si="17"/>
        <v/>
      </c>
      <c r="AQ55" s="9" t="str">
        <f t="shared" si="17"/>
        <v/>
      </c>
      <c r="AR55" s="11"/>
      <c r="AV55" s="65" t="s">
        <v>87</v>
      </c>
      <c r="AW55" s="66"/>
      <c r="AX55" s="66"/>
      <c r="AY55" s="66"/>
      <c r="AZ55" s="67"/>
      <c r="BA55" s="24" t="e">
        <f>X58/V58</f>
        <v>#DIV/0!</v>
      </c>
      <c r="BY55" s="56"/>
      <c r="BZ55" s="56" t="str">
        <f t="shared" si="10"/>
        <v>50</v>
      </c>
    </row>
    <row r="56" spans="1:78" ht="18" x14ac:dyDescent="0.25">
      <c r="A56" s="1" t="str">
        <f>IF(Leyendas!$E$2&lt;&gt;"",Leyendas!$E$2,IF(Leyendas!$D$2&lt;&gt;"",Leyendas!$D$2,Leyendas!$C$2))</f>
        <v>Honduras</v>
      </c>
      <c r="B56" s="1">
        <v>2019</v>
      </c>
      <c r="C56" s="4" t="s">
        <v>83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8"/>
      <c r="W56" s="8"/>
      <c r="X56" s="8"/>
      <c r="Y56" s="8"/>
      <c r="Z56" s="8"/>
      <c r="AA56" s="9" t="str">
        <f t="shared" si="0"/>
        <v/>
      </c>
      <c r="AB56" s="9" t="str">
        <f t="shared" si="1"/>
        <v/>
      </c>
      <c r="AC56" s="9" t="str">
        <f t="shared" si="2"/>
        <v/>
      </c>
      <c r="AD56" s="9" t="str">
        <f t="shared" si="12"/>
        <v/>
      </c>
      <c r="AE56" s="9" t="str">
        <f t="shared" si="13"/>
        <v/>
      </c>
      <c r="AF56" s="9" t="str">
        <f t="shared" si="14"/>
        <v/>
      </c>
      <c r="AG56" s="9" t="str">
        <f t="shared" si="15"/>
        <v/>
      </c>
      <c r="AH56" s="9" t="str">
        <f t="shared" si="16"/>
        <v/>
      </c>
      <c r="AI56" s="10" t="str">
        <f t="shared" si="8"/>
        <v/>
      </c>
      <c r="AJ56" s="9" t="str">
        <f t="shared" si="17"/>
        <v/>
      </c>
      <c r="AK56" s="9" t="str">
        <f t="shared" si="17"/>
        <v/>
      </c>
      <c r="AL56" s="9" t="str">
        <f t="shared" si="17"/>
        <v/>
      </c>
      <c r="AM56" s="9" t="str">
        <f t="shared" si="17"/>
        <v/>
      </c>
      <c r="AN56" s="9" t="str">
        <f t="shared" si="17"/>
        <v/>
      </c>
      <c r="AO56" s="9" t="str">
        <f t="shared" si="17"/>
        <v/>
      </c>
      <c r="AP56" s="9" t="str">
        <f t="shared" si="17"/>
        <v/>
      </c>
      <c r="AQ56" s="9" t="str">
        <f t="shared" si="17"/>
        <v/>
      </c>
      <c r="AR56" s="11"/>
      <c r="AV56" s="28"/>
      <c r="AW56" s="65" t="s">
        <v>88</v>
      </c>
      <c r="AX56" s="66"/>
      <c r="AY56" s="66"/>
      <c r="AZ56" s="67"/>
      <c r="BA56" s="24" t="e">
        <f>Y58/V58</f>
        <v>#DIV/0!</v>
      </c>
      <c r="BY56" s="56"/>
      <c r="BZ56" s="56" t="str">
        <f t="shared" si="10"/>
        <v>51</v>
      </c>
    </row>
    <row r="57" spans="1:78" ht="18" x14ac:dyDescent="0.25">
      <c r="A57" s="1" t="str">
        <f>IF(Leyendas!$E$2&lt;&gt;"",Leyendas!$E$2,IF(Leyendas!$D$2&lt;&gt;"",Leyendas!$D$2,Leyendas!$C$2))</f>
        <v>Honduras</v>
      </c>
      <c r="B57" s="1">
        <v>2019</v>
      </c>
      <c r="C57" s="4" t="s">
        <v>84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8"/>
      <c r="W57" s="8"/>
      <c r="X57" s="8"/>
      <c r="Y57" s="8"/>
      <c r="Z57" s="8"/>
      <c r="AA57" s="9" t="str">
        <f t="shared" si="0"/>
        <v/>
      </c>
      <c r="AB57" s="9" t="str">
        <f t="shared" si="1"/>
        <v/>
      </c>
      <c r="AC57" s="9" t="str">
        <f t="shared" si="2"/>
        <v/>
      </c>
      <c r="AD57" s="9" t="str">
        <f t="shared" si="12"/>
        <v/>
      </c>
      <c r="AE57" s="9" t="str">
        <f t="shared" si="13"/>
        <v/>
      </c>
      <c r="AF57" s="9" t="str">
        <f t="shared" si="14"/>
        <v/>
      </c>
      <c r="AG57" s="9" t="str">
        <f t="shared" si="15"/>
        <v/>
      </c>
      <c r="AH57" s="9" t="str">
        <f t="shared" si="16"/>
        <v/>
      </c>
      <c r="AI57" s="10" t="str">
        <f t="shared" si="8"/>
        <v/>
      </c>
      <c r="AJ57" s="9" t="str">
        <f t="shared" si="17"/>
        <v/>
      </c>
      <c r="AK57" s="9" t="str">
        <f t="shared" si="17"/>
        <v/>
      </c>
      <c r="AL57" s="9" t="str">
        <f t="shared" si="17"/>
        <v/>
      </c>
      <c r="AM57" s="9" t="str">
        <f t="shared" si="17"/>
        <v/>
      </c>
      <c r="AN57" s="9" t="str">
        <f t="shared" si="17"/>
        <v/>
      </c>
      <c r="AO57" s="9" t="str">
        <f t="shared" si="17"/>
        <v/>
      </c>
      <c r="AP57" s="9" t="str">
        <f t="shared" si="17"/>
        <v/>
      </c>
      <c r="AQ57" s="9" t="str">
        <f t="shared" si="17"/>
        <v/>
      </c>
      <c r="AR57" s="11"/>
      <c r="AV57" s="28"/>
      <c r="AW57" s="65" t="s">
        <v>89</v>
      </c>
      <c r="AX57" s="66"/>
      <c r="AY57" s="66"/>
      <c r="AZ57" s="67"/>
      <c r="BA57" s="24" t="e">
        <f>Z58/V58</f>
        <v>#DIV/0!</v>
      </c>
      <c r="BY57" s="56"/>
      <c r="BZ57" s="56" t="str">
        <f t="shared" si="10"/>
        <v>52</v>
      </c>
    </row>
    <row r="58" spans="1:78" s="21" customFormat="1" ht="50.25" customHeight="1" x14ac:dyDescent="0.2">
      <c r="C58" s="18" t="s">
        <v>85</v>
      </c>
      <c r="D58" s="18">
        <f>SUM(D$6:D57)</f>
        <v>0</v>
      </c>
      <c r="E58" s="18">
        <f>SUM(E$6:E57)</f>
        <v>0</v>
      </c>
      <c r="F58" s="18">
        <f>SUM(F$6:F57)</f>
        <v>0</v>
      </c>
      <c r="G58" s="18">
        <f>SUM(G$6:G57)</f>
        <v>0</v>
      </c>
      <c r="H58" s="18">
        <f>SUM(H$6:H57)</f>
        <v>0</v>
      </c>
      <c r="I58" s="18">
        <f>SUM(I$6:I57)</f>
        <v>0</v>
      </c>
      <c r="J58" s="18">
        <f>SUM(J$6:J57)</f>
        <v>0</v>
      </c>
      <c r="K58" s="18">
        <f>SUM(K$6:K57)</f>
        <v>0</v>
      </c>
      <c r="L58" s="18">
        <f>SUM(L$6:L57)</f>
        <v>0</v>
      </c>
      <c r="M58" s="18">
        <f>SUM(M$6:M57)</f>
        <v>0</v>
      </c>
      <c r="N58" s="18">
        <f>SUM(N$6:N57)</f>
        <v>0</v>
      </c>
      <c r="O58" s="18">
        <f>SUM(O$6:O57)</f>
        <v>0</v>
      </c>
      <c r="P58" s="18">
        <f>SUM(P$6:P57)</f>
        <v>0</v>
      </c>
      <c r="Q58" s="18">
        <f>SUM(Q$6:Q57)</f>
        <v>0</v>
      </c>
      <c r="R58" s="18">
        <f>SUM(R$6:R57)</f>
        <v>0</v>
      </c>
      <c r="S58" s="18">
        <f>SUM(S$6:S57)</f>
        <v>0</v>
      </c>
      <c r="T58" s="18">
        <f>SUM(T$6:T57)</f>
        <v>0</v>
      </c>
      <c r="U58" s="18">
        <f>SUM(U$6:U57)</f>
        <v>0</v>
      </c>
      <c r="V58" s="18">
        <f>SUM(V$6:V57)</f>
        <v>0</v>
      </c>
      <c r="W58" s="18">
        <f>SUM(W$6:W57)</f>
        <v>0</v>
      </c>
      <c r="X58" s="18">
        <f>SUM(X$6:X57)</f>
        <v>0</v>
      </c>
      <c r="Y58" s="18">
        <f>SUM(Y$6:Y57)</f>
        <v>0</v>
      </c>
      <c r="Z58" s="18">
        <f>SUM(Z$6:Z57)</f>
        <v>0</v>
      </c>
      <c r="AA58" s="19" t="str">
        <f>IF(V58=0,"",W58/V58)</f>
        <v/>
      </c>
      <c r="AB58" s="19" t="str">
        <f>IF(V58=0,"",X58/V58)</f>
        <v/>
      </c>
      <c r="AC58" s="19" t="str">
        <f>IF(V58=0,"",Y58/V58)</f>
        <v/>
      </c>
      <c r="AD58" s="19" t="str">
        <f t="shared" si="12"/>
        <v/>
      </c>
      <c r="AE58" s="19" t="str">
        <f t="shared" si="13"/>
        <v/>
      </c>
      <c r="AF58" s="19" t="str">
        <f t="shared" si="14"/>
        <v/>
      </c>
      <c r="AG58" s="19" t="str">
        <f t="shared" si="15"/>
        <v/>
      </c>
      <c r="AH58" s="19" t="str">
        <f t="shared" si="16"/>
        <v/>
      </c>
      <c r="AI58" s="20" t="str">
        <f t="shared" si="8"/>
        <v/>
      </c>
      <c r="AJ58" s="19" t="str">
        <f>IF($V58=0,"",M58/$V58)</f>
        <v/>
      </c>
      <c r="AK58" s="19" t="str">
        <f>IF($V58=0,"",N58/$V58)</f>
        <v/>
      </c>
      <c r="AL58" s="19" t="str">
        <f>IF($V58=0,"",O58/$V58)</f>
        <v/>
      </c>
      <c r="AM58" s="19" t="str">
        <f>IF($V58=0,"",P58/$V58)</f>
        <v/>
      </c>
      <c r="AN58" s="19" t="str">
        <f>IF($V58=0,"",Q58/$V58)</f>
        <v/>
      </c>
      <c r="AO58" s="19" t="str">
        <f t="shared" si="17"/>
        <v/>
      </c>
      <c r="AP58" s="19" t="str">
        <f t="shared" si="17"/>
        <v/>
      </c>
      <c r="AQ58" s="19" t="str">
        <f>IF($V58=0,"",T58/$V58)</f>
        <v/>
      </c>
      <c r="AV58" s="68" t="s">
        <v>90</v>
      </c>
      <c r="AW58" s="69"/>
      <c r="AX58" s="69"/>
      <c r="AY58" s="69"/>
      <c r="AZ58" s="70"/>
      <c r="BA58" s="24" t="e">
        <f>SUM(M58:T58)/V58</f>
        <v>#DIV/0!</v>
      </c>
    </row>
    <row r="59" spans="1:78" ht="21" customHeight="1" x14ac:dyDescent="0.25">
      <c r="V59" s="22"/>
      <c r="W59" s="22"/>
      <c r="X59" s="22"/>
      <c r="Y59" s="22"/>
      <c r="Z59" s="22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</row>
    <row r="60" spans="1:78" ht="37.5" customHeight="1" x14ac:dyDescent="0.25">
      <c r="V60" s="22"/>
      <c r="W60" s="22"/>
      <c r="X60" s="22"/>
      <c r="Y60" s="22"/>
      <c r="Z60" s="22"/>
      <c r="AA60" s="22"/>
      <c r="AB60" s="22"/>
      <c r="AC60" s="22"/>
      <c r="AD60" s="22"/>
      <c r="AE60" s="22"/>
    </row>
    <row r="61" spans="1:78" s="25" customFormat="1" ht="36" customHeight="1" x14ac:dyDescent="0.25">
      <c r="V61" s="26"/>
      <c r="W61" s="27"/>
      <c r="X61" s="27"/>
      <c r="Y61" s="27"/>
      <c r="Z61" s="27"/>
      <c r="AA61" s="27"/>
      <c r="AB61" s="27"/>
      <c r="AC61" s="27"/>
      <c r="AD61" s="26"/>
      <c r="AE61" s="26"/>
    </row>
    <row r="62" spans="1:78" s="25" customFormat="1" ht="36" customHeight="1" x14ac:dyDescent="0.25">
      <c r="V62" s="26"/>
      <c r="W62" s="27"/>
      <c r="X62" s="27"/>
      <c r="Y62" s="27"/>
      <c r="Z62" s="27"/>
      <c r="AA62" s="27"/>
      <c r="AB62" s="27"/>
      <c r="AC62" s="27"/>
      <c r="AD62" s="26"/>
      <c r="AE62" s="26"/>
    </row>
    <row r="63" spans="1:78" s="25" customFormat="1" ht="36" customHeight="1" x14ac:dyDescent="0.25">
      <c r="V63" s="26"/>
      <c r="W63" s="27"/>
      <c r="X63" s="27"/>
      <c r="Y63" s="27"/>
      <c r="Z63" s="27"/>
      <c r="AA63" s="27"/>
      <c r="AB63" s="27"/>
      <c r="AC63" s="27"/>
      <c r="AD63" s="26"/>
      <c r="AE63" s="26"/>
    </row>
    <row r="64" spans="1:78" s="25" customFormat="1" ht="36" customHeight="1" x14ac:dyDescent="0.25">
      <c r="V64" s="26"/>
      <c r="W64" s="27"/>
      <c r="X64" s="27"/>
      <c r="Y64" s="27"/>
      <c r="Z64" s="27"/>
      <c r="AA64" s="27"/>
      <c r="AB64" s="27"/>
      <c r="AC64" s="27"/>
      <c r="AD64" s="26"/>
      <c r="AE64" s="26"/>
    </row>
    <row r="65" spans="22:31" ht="37.5" customHeight="1" x14ac:dyDescent="0.25">
      <c r="V65" s="22"/>
      <c r="W65" s="22"/>
      <c r="X65" s="22"/>
      <c r="Y65" s="22"/>
      <c r="Z65" s="22"/>
      <c r="AA65" s="22"/>
      <c r="AB65" s="22"/>
      <c r="AC65" s="22"/>
      <c r="AD65" s="22"/>
      <c r="AE65" s="22"/>
    </row>
    <row r="66" spans="22:31" ht="15.75" x14ac:dyDescent="0.25">
      <c r="V66" s="29"/>
      <c r="W66" s="22"/>
      <c r="X66" s="22"/>
      <c r="Y66" s="22"/>
      <c r="Z66" s="22"/>
      <c r="AA66" s="22"/>
      <c r="AB66" s="22"/>
      <c r="AC66" s="22"/>
      <c r="AD66" s="22"/>
      <c r="AE66" s="22"/>
    </row>
    <row r="67" spans="22:31" ht="15.75" x14ac:dyDescent="0.25">
      <c r="V67" s="29"/>
      <c r="W67" s="22"/>
      <c r="X67" s="22"/>
      <c r="Y67" s="22"/>
      <c r="Z67" s="22"/>
      <c r="AA67" s="22"/>
      <c r="AB67" s="22"/>
      <c r="AC67" s="22"/>
      <c r="AD67" s="22"/>
      <c r="AE67" s="22"/>
    </row>
    <row r="68" spans="22:31" ht="15.75" x14ac:dyDescent="0.25">
      <c r="V68" s="29"/>
      <c r="W68" s="22"/>
      <c r="X68" s="22"/>
      <c r="Y68" s="22"/>
      <c r="Z68" s="22"/>
      <c r="AA68" s="22"/>
      <c r="AB68" s="22"/>
      <c r="AC68" s="22"/>
      <c r="AD68" s="22"/>
      <c r="AE68" s="22"/>
    </row>
    <row r="69" spans="22:31" ht="15.75" x14ac:dyDescent="0.25">
      <c r="V69" s="30"/>
    </row>
    <row r="70" spans="22:31" ht="15.75" x14ac:dyDescent="0.25">
      <c r="V70" s="30"/>
    </row>
    <row r="71" spans="22:31" ht="15.75" x14ac:dyDescent="0.25">
      <c r="V71" s="30"/>
    </row>
    <row r="72" spans="22:31" ht="18.75" x14ac:dyDescent="0.3">
      <c r="V72" s="31"/>
    </row>
    <row r="73" spans="22:31" ht="15.75" x14ac:dyDescent="0.25">
      <c r="V73" s="32"/>
    </row>
    <row r="74" spans="22:31" ht="15.75" x14ac:dyDescent="0.25">
      <c r="V74" s="32"/>
    </row>
    <row r="75" spans="22:31" ht="15.75" x14ac:dyDescent="0.25">
      <c r="V75" s="32"/>
    </row>
  </sheetData>
  <mergeCells count="36">
    <mergeCell ref="V1:Z3"/>
    <mergeCell ref="AA1:AQ3"/>
    <mergeCell ref="AA4:AA5"/>
    <mergeCell ref="C4:C5"/>
    <mergeCell ref="D4:H4"/>
    <mergeCell ref="I4:L4"/>
    <mergeCell ref="M4:T4"/>
    <mergeCell ref="U4:U5"/>
    <mergeCell ref="V4:V5"/>
    <mergeCell ref="W4:W5"/>
    <mergeCell ref="AQ4:AQ5"/>
    <mergeCell ref="AK4:AK5"/>
    <mergeCell ref="AL4:AL5"/>
    <mergeCell ref="AI4:AI5"/>
    <mergeCell ref="AJ4:AJ5"/>
    <mergeCell ref="X4:X5"/>
    <mergeCell ref="Y4:Y5"/>
    <mergeCell ref="Z4:Z5"/>
    <mergeCell ref="AB4:AB5"/>
    <mergeCell ref="AC4:AC5"/>
    <mergeCell ref="AD4:AH4"/>
    <mergeCell ref="AM4:AM5"/>
    <mergeCell ref="AN4:AN5"/>
    <mergeCell ref="AO4:AO5"/>
    <mergeCell ref="AP4:AP5"/>
    <mergeCell ref="AV53:BA53"/>
    <mergeCell ref="AW56:AZ56"/>
    <mergeCell ref="AW57:AZ57"/>
    <mergeCell ref="AV58:AZ58"/>
    <mergeCell ref="AV54:AZ54"/>
    <mergeCell ref="AV55:AZ55"/>
    <mergeCell ref="A3:U3"/>
    <mergeCell ref="A2:U2"/>
    <mergeCell ref="A1:U1"/>
    <mergeCell ref="A4:A5"/>
    <mergeCell ref="B4:B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118:A128"/>
  <sheetViews>
    <sheetView zoomScale="70" zoomScaleNormal="70" workbookViewId="0"/>
  </sheetViews>
  <sheetFormatPr baseColWidth="10"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499984740745262"/>
  </sheetPr>
  <dimension ref="A1:AT57"/>
  <sheetViews>
    <sheetView zoomScale="60" zoomScaleNormal="60" workbookViewId="0">
      <selection activeCell="A3" sqref="A3:U3"/>
    </sheetView>
  </sheetViews>
  <sheetFormatPr baseColWidth="10" defaultColWidth="9.140625" defaultRowHeight="15" x14ac:dyDescent="0.25"/>
  <cols>
    <col min="1" max="1" width="11.28515625" bestFit="1" customWidth="1"/>
    <col min="3" max="3" width="10" customWidth="1"/>
    <col min="4" max="4" width="14.140625" customWidth="1"/>
    <col min="5" max="5" width="16.28515625" customWidth="1"/>
    <col min="6" max="6" width="13.7109375" customWidth="1"/>
    <col min="7" max="7" width="17.42578125" customWidth="1"/>
    <col min="8" max="8" width="11.5703125" customWidth="1"/>
    <col min="9" max="9" width="11.28515625" customWidth="1"/>
    <col min="10" max="10" width="12.85546875" customWidth="1"/>
    <col min="11" max="11" width="15.85546875" customWidth="1"/>
    <col min="12" max="12" width="15.5703125" customWidth="1"/>
    <col min="13" max="13" width="14.5703125" customWidth="1"/>
    <col min="14" max="14" width="13" customWidth="1"/>
    <col min="15" max="15" width="12" customWidth="1"/>
    <col min="16" max="16" width="12.7109375" customWidth="1"/>
    <col min="17" max="17" width="17.28515625" customWidth="1"/>
    <col min="18" max="19" width="13" customWidth="1"/>
  </cols>
  <sheetData>
    <row r="1" spans="1:46" s="46" customFormat="1" ht="24.75" customHeight="1" x14ac:dyDescent="0.3">
      <c r="A1" s="101" t="str">
        <f>"País: "&amp;Leyendas!$C$2&amp;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País: Honduras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</row>
    <row r="2" spans="1:46" s="46" customFormat="1" ht="21.75" customHeight="1" x14ac:dyDescent="0.3">
      <c r="A2" s="101" t="str">
        <f>"Vigilancia de Influenza  - " &amp; Leyendas!$G$2&amp; ", "  &amp; IF(Leyendas!$J$2 &lt;&gt; Leyendas!$K$2,Leyendas!$J$2 &amp; " - " &amp; Leyendas!$K$2,Leyendas!$K$2)</f>
        <v>Vigilancia de Influenza  - IRAG, 2019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</row>
    <row r="3" spans="1:46" s="46" customFormat="1" ht="51.75" customHeight="1" thickBot="1" x14ac:dyDescent="0.25">
      <c r="A3" s="100" t="s">
        <v>137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</row>
    <row r="4" spans="1:46" s="49" customFormat="1" ht="87" customHeight="1" thickBot="1" x14ac:dyDescent="0.3">
      <c r="A4" s="47" t="str">
        <f>IF(Leyendas!$E$2&lt;&gt;"",Leyendas!$E$1,IF(Leyendas!$D$2&lt;&gt;"",Leyendas!$D$1,Leyendas!$C$1))</f>
        <v>País</v>
      </c>
      <c r="B4" s="47" t="s">
        <v>91</v>
      </c>
      <c r="C4" s="48" t="s">
        <v>0</v>
      </c>
      <c r="D4" s="48" t="s">
        <v>116</v>
      </c>
      <c r="E4" s="48" t="s">
        <v>117</v>
      </c>
      <c r="F4" s="48" t="s">
        <v>118</v>
      </c>
      <c r="G4" s="48" t="s">
        <v>119</v>
      </c>
      <c r="H4" s="48" t="s">
        <v>120</v>
      </c>
      <c r="I4" s="48" t="s">
        <v>121</v>
      </c>
      <c r="J4" s="48" t="s">
        <v>122</v>
      </c>
      <c r="K4" s="48" t="s">
        <v>123</v>
      </c>
      <c r="L4" s="48" t="s">
        <v>124</v>
      </c>
      <c r="M4" s="48" t="s">
        <v>125</v>
      </c>
      <c r="N4" s="48" t="s">
        <v>126</v>
      </c>
      <c r="O4" s="48" t="s">
        <v>127</v>
      </c>
      <c r="P4" s="48" t="s">
        <v>128</v>
      </c>
      <c r="Q4" s="48" t="s">
        <v>129</v>
      </c>
      <c r="R4" s="48" t="s">
        <v>130</v>
      </c>
      <c r="S4" s="48" t="s">
        <v>131</v>
      </c>
      <c r="T4" s="48" t="s">
        <v>132</v>
      </c>
      <c r="U4" s="48" t="s">
        <v>133</v>
      </c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</row>
    <row r="5" spans="1:46" x14ac:dyDescent="0.25">
      <c r="A5" s="50" t="s">
        <v>105</v>
      </c>
      <c r="B5" s="50">
        <v>2019</v>
      </c>
      <c r="C5" s="50">
        <v>1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</row>
    <row r="6" spans="1:46" x14ac:dyDescent="0.25">
      <c r="A6" s="50" t="s">
        <v>105</v>
      </c>
      <c r="B6" s="52">
        <v>2019</v>
      </c>
      <c r="C6" s="52">
        <v>2</v>
      </c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</row>
    <row r="7" spans="1:46" x14ac:dyDescent="0.25">
      <c r="A7" s="50" t="s">
        <v>105</v>
      </c>
      <c r="B7" s="52">
        <v>2019</v>
      </c>
      <c r="C7" s="52">
        <v>3</v>
      </c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</row>
    <row r="8" spans="1:46" x14ac:dyDescent="0.25">
      <c r="A8" s="50" t="s">
        <v>105</v>
      </c>
      <c r="B8" s="52">
        <v>2019</v>
      </c>
      <c r="C8" s="52">
        <v>4</v>
      </c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</row>
    <row r="9" spans="1:46" x14ac:dyDescent="0.25">
      <c r="A9" s="50" t="s">
        <v>105</v>
      </c>
      <c r="B9" s="52">
        <v>2019</v>
      </c>
      <c r="C9" s="52">
        <v>5</v>
      </c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</row>
    <row r="10" spans="1:46" x14ac:dyDescent="0.25">
      <c r="A10" s="50" t="s">
        <v>105</v>
      </c>
      <c r="B10" s="52">
        <v>2019</v>
      </c>
      <c r="C10" s="52">
        <v>6</v>
      </c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</row>
    <row r="11" spans="1:46" x14ac:dyDescent="0.25">
      <c r="A11" s="50" t="s">
        <v>105</v>
      </c>
      <c r="B11" s="52">
        <v>2019</v>
      </c>
      <c r="C11" s="52">
        <v>7</v>
      </c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</row>
    <row r="12" spans="1:46" x14ac:dyDescent="0.25">
      <c r="A12" s="50" t="s">
        <v>105</v>
      </c>
      <c r="B12" s="52">
        <v>2019</v>
      </c>
      <c r="C12" s="52">
        <v>8</v>
      </c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</row>
    <row r="13" spans="1:46" x14ac:dyDescent="0.25">
      <c r="A13" s="50" t="s">
        <v>105</v>
      </c>
      <c r="B13" s="52">
        <v>2019</v>
      </c>
      <c r="C13" s="52">
        <v>9</v>
      </c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</row>
    <row r="14" spans="1:46" x14ac:dyDescent="0.25">
      <c r="A14" s="50" t="s">
        <v>105</v>
      </c>
      <c r="B14" s="52">
        <v>2019</v>
      </c>
      <c r="C14" s="52">
        <v>10</v>
      </c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</row>
    <row r="15" spans="1:46" x14ac:dyDescent="0.25">
      <c r="A15" s="50" t="s">
        <v>105</v>
      </c>
      <c r="B15" s="52">
        <v>2019</v>
      </c>
      <c r="C15" s="52">
        <v>11</v>
      </c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</row>
    <row r="16" spans="1:46" x14ac:dyDescent="0.25">
      <c r="A16" s="50" t="s">
        <v>105</v>
      </c>
      <c r="B16" s="52">
        <v>2019</v>
      </c>
      <c r="C16" s="52">
        <v>12</v>
      </c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</row>
    <row r="17" spans="1:21" x14ac:dyDescent="0.25">
      <c r="A17" s="50" t="s">
        <v>105</v>
      </c>
      <c r="B17" s="52">
        <v>2019</v>
      </c>
      <c r="C17" s="52">
        <v>13</v>
      </c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</row>
    <row r="18" spans="1:21" x14ac:dyDescent="0.25">
      <c r="A18" s="50" t="s">
        <v>105</v>
      </c>
      <c r="B18" s="52">
        <v>2019</v>
      </c>
      <c r="C18" s="52">
        <v>14</v>
      </c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</row>
    <row r="19" spans="1:21" x14ac:dyDescent="0.25">
      <c r="A19" s="50" t="s">
        <v>105</v>
      </c>
      <c r="B19" s="52">
        <v>2019</v>
      </c>
      <c r="C19" s="52">
        <v>15</v>
      </c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</row>
    <row r="20" spans="1:21" x14ac:dyDescent="0.25">
      <c r="A20" s="50" t="s">
        <v>105</v>
      </c>
      <c r="B20" s="52">
        <v>2019</v>
      </c>
      <c r="C20" s="52">
        <v>16</v>
      </c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</row>
    <row r="21" spans="1:21" x14ac:dyDescent="0.25">
      <c r="A21" s="50" t="s">
        <v>105</v>
      </c>
      <c r="B21" s="52">
        <v>2019</v>
      </c>
      <c r="C21" s="52">
        <v>17</v>
      </c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</row>
    <row r="22" spans="1:21" x14ac:dyDescent="0.25">
      <c r="A22" s="50" t="s">
        <v>105</v>
      </c>
      <c r="B22" s="52">
        <v>2019</v>
      </c>
      <c r="C22" s="52">
        <v>18</v>
      </c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</row>
    <row r="23" spans="1:21" x14ac:dyDescent="0.25">
      <c r="A23" s="50" t="s">
        <v>105</v>
      </c>
      <c r="B23" s="52">
        <v>2019</v>
      </c>
      <c r="C23" s="52">
        <v>19</v>
      </c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</row>
    <row r="24" spans="1:21" x14ac:dyDescent="0.25">
      <c r="A24" s="50" t="s">
        <v>105</v>
      </c>
      <c r="B24" s="52">
        <v>2019</v>
      </c>
      <c r="C24" s="52">
        <v>20</v>
      </c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</row>
    <row r="25" spans="1:21" x14ac:dyDescent="0.25">
      <c r="A25" s="50" t="s">
        <v>105</v>
      </c>
      <c r="B25" s="52">
        <v>2019</v>
      </c>
      <c r="C25" s="52">
        <v>21</v>
      </c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</row>
    <row r="26" spans="1:21" x14ac:dyDescent="0.25">
      <c r="A26" s="50" t="s">
        <v>105</v>
      </c>
      <c r="B26" s="52">
        <v>2019</v>
      </c>
      <c r="C26" s="52">
        <v>22</v>
      </c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</row>
    <row r="27" spans="1:21" x14ac:dyDescent="0.25">
      <c r="A27" s="50" t="s">
        <v>105</v>
      </c>
      <c r="B27" s="52">
        <v>2019</v>
      </c>
      <c r="C27" s="52">
        <v>23</v>
      </c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</row>
    <row r="28" spans="1:21" x14ac:dyDescent="0.25">
      <c r="A28" s="50" t="s">
        <v>105</v>
      </c>
      <c r="B28" s="52">
        <v>2019</v>
      </c>
      <c r="C28" s="52">
        <v>24</v>
      </c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</row>
    <row r="29" spans="1:21" x14ac:dyDescent="0.25">
      <c r="A29" s="50" t="s">
        <v>105</v>
      </c>
      <c r="B29" s="52">
        <v>2019</v>
      </c>
      <c r="C29" s="52">
        <v>25</v>
      </c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</row>
    <row r="30" spans="1:21" x14ac:dyDescent="0.25">
      <c r="A30" s="50" t="s">
        <v>105</v>
      </c>
      <c r="B30" s="52">
        <v>2019</v>
      </c>
      <c r="C30" s="52">
        <v>26</v>
      </c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</row>
    <row r="31" spans="1:21" x14ac:dyDescent="0.25">
      <c r="A31" s="50" t="s">
        <v>105</v>
      </c>
      <c r="B31" s="52">
        <v>2019</v>
      </c>
      <c r="C31" s="52">
        <v>27</v>
      </c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</row>
    <row r="32" spans="1:21" x14ac:dyDescent="0.25">
      <c r="A32" s="50" t="s">
        <v>105</v>
      </c>
      <c r="B32" s="52">
        <v>2019</v>
      </c>
      <c r="C32" s="52">
        <v>28</v>
      </c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</row>
    <row r="33" spans="1:21" x14ac:dyDescent="0.25">
      <c r="A33" s="50" t="s">
        <v>105</v>
      </c>
      <c r="B33" s="52">
        <v>2019</v>
      </c>
      <c r="C33" s="52">
        <v>29</v>
      </c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</row>
    <row r="34" spans="1:21" x14ac:dyDescent="0.25">
      <c r="A34" s="50" t="s">
        <v>105</v>
      </c>
      <c r="B34" s="52">
        <v>2019</v>
      </c>
      <c r="C34" s="52">
        <v>30</v>
      </c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</row>
    <row r="35" spans="1:21" x14ac:dyDescent="0.25">
      <c r="A35" s="50" t="s">
        <v>105</v>
      </c>
      <c r="B35" s="52">
        <v>2019</v>
      </c>
      <c r="C35" s="52">
        <v>31</v>
      </c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</row>
    <row r="36" spans="1:21" x14ac:dyDescent="0.25">
      <c r="A36" s="50" t="s">
        <v>105</v>
      </c>
      <c r="B36" s="52">
        <v>2019</v>
      </c>
      <c r="C36" s="52">
        <v>32</v>
      </c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</row>
    <row r="37" spans="1:21" x14ac:dyDescent="0.25">
      <c r="A37" s="50" t="s">
        <v>105</v>
      </c>
      <c r="B37" s="52">
        <v>2019</v>
      </c>
      <c r="C37" s="52">
        <v>33</v>
      </c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</row>
    <row r="38" spans="1:21" x14ac:dyDescent="0.25">
      <c r="A38" s="50" t="s">
        <v>105</v>
      </c>
      <c r="B38" s="52">
        <v>2019</v>
      </c>
      <c r="C38" s="52">
        <v>34</v>
      </c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</row>
    <row r="39" spans="1:21" x14ac:dyDescent="0.25">
      <c r="A39" s="50" t="s">
        <v>105</v>
      </c>
      <c r="B39" s="52">
        <v>2019</v>
      </c>
      <c r="C39" s="52">
        <v>35</v>
      </c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</row>
    <row r="40" spans="1:21" x14ac:dyDescent="0.25">
      <c r="A40" s="50" t="s">
        <v>105</v>
      </c>
      <c r="B40" s="52">
        <v>2019</v>
      </c>
      <c r="C40" s="52">
        <v>36</v>
      </c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</row>
    <row r="41" spans="1:21" x14ac:dyDescent="0.25">
      <c r="A41" s="50" t="s">
        <v>105</v>
      </c>
      <c r="B41" s="52">
        <v>2019</v>
      </c>
      <c r="C41" s="52">
        <v>37</v>
      </c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</row>
    <row r="42" spans="1:21" x14ac:dyDescent="0.25">
      <c r="A42" s="50" t="s">
        <v>105</v>
      </c>
      <c r="B42" s="52">
        <v>2019</v>
      </c>
      <c r="C42" s="52">
        <v>38</v>
      </c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</row>
    <row r="43" spans="1:21" x14ac:dyDescent="0.25">
      <c r="A43" s="50" t="s">
        <v>105</v>
      </c>
      <c r="B43" s="52">
        <v>2019</v>
      </c>
      <c r="C43" s="52">
        <v>39</v>
      </c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</row>
    <row r="44" spans="1:21" x14ac:dyDescent="0.25">
      <c r="A44" s="50" t="s">
        <v>105</v>
      </c>
      <c r="B44" s="52">
        <v>2019</v>
      </c>
      <c r="C44" s="52">
        <v>40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</row>
    <row r="45" spans="1:21" x14ac:dyDescent="0.25">
      <c r="A45" s="50" t="s">
        <v>105</v>
      </c>
      <c r="B45" s="52">
        <v>2019</v>
      </c>
      <c r="C45" s="52">
        <v>41</v>
      </c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</row>
    <row r="46" spans="1:21" x14ac:dyDescent="0.25">
      <c r="A46" s="50" t="s">
        <v>105</v>
      </c>
      <c r="B46" s="52">
        <v>2019</v>
      </c>
      <c r="C46" s="52">
        <v>42</v>
      </c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</row>
    <row r="47" spans="1:21" x14ac:dyDescent="0.25">
      <c r="A47" s="50" t="s">
        <v>105</v>
      </c>
      <c r="B47" s="52">
        <v>2019</v>
      </c>
      <c r="C47" s="52">
        <v>43</v>
      </c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</row>
    <row r="48" spans="1:21" x14ac:dyDescent="0.25">
      <c r="A48" s="50" t="s">
        <v>105</v>
      </c>
      <c r="B48" s="52">
        <v>2019</v>
      </c>
      <c r="C48" s="52">
        <v>44</v>
      </c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</row>
    <row r="49" spans="1:21" x14ac:dyDescent="0.25">
      <c r="A49" s="50" t="s">
        <v>105</v>
      </c>
      <c r="B49" s="52">
        <v>2019</v>
      </c>
      <c r="C49" s="52">
        <v>45</v>
      </c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</row>
    <row r="50" spans="1:21" x14ac:dyDescent="0.25">
      <c r="A50" s="50" t="s">
        <v>105</v>
      </c>
      <c r="B50" s="52">
        <v>2019</v>
      </c>
      <c r="C50" s="52">
        <v>46</v>
      </c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</row>
    <row r="51" spans="1:21" x14ac:dyDescent="0.25">
      <c r="A51" s="50" t="s">
        <v>105</v>
      </c>
      <c r="B51" s="52">
        <v>2019</v>
      </c>
      <c r="C51" s="52">
        <v>47</v>
      </c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</row>
    <row r="52" spans="1:21" x14ac:dyDescent="0.25">
      <c r="A52" s="50" t="s">
        <v>105</v>
      </c>
      <c r="B52" s="52">
        <v>2019</v>
      </c>
      <c r="C52" s="52">
        <v>48</v>
      </c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</row>
    <row r="53" spans="1:21" x14ac:dyDescent="0.25">
      <c r="A53" s="50" t="s">
        <v>105</v>
      </c>
      <c r="B53" s="52">
        <v>2019</v>
      </c>
      <c r="C53" s="52">
        <v>49</v>
      </c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</row>
    <row r="54" spans="1:21" x14ac:dyDescent="0.25">
      <c r="A54" s="50" t="s">
        <v>105</v>
      </c>
      <c r="B54" s="52">
        <v>2019</v>
      </c>
      <c r="C54" s="52">
        <v>50</v>
      </c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</row>
    <row r="55" spans="1:21" x14ac:dyDescent="0.25">
      <c r="A55" s="50" t="s">
        <v>105</v>
      </c>
      <c r="B55" s="52">
        <v>2019</v>
      </c>
      <c r="C55" s="52">
        <v>51</v>
      </c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</row>
    <row r="56" spans="1:21" x14ac:dyDescent="0.25">
      <c r="A56" s="50" t="s">
        <v>105</v>
      </c>
      <c r="B56" s="52">
        <v>2019</v>
      </c>
      <c r="C56" s="52">
        <v>52</v>
      </c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</row>
    <row r="57" spans="1:21" ht="18" x14ac:dyDescent="0.25">
      <c r="B57" s="58"/>
      <c r="C57" s="18" t="s">
        <v>85</v>
      </c>
      <c r="D57" s="18">
        <f>SUM(D$5:D56)</f>
        <v>0</v>
      </c>
      <c r="E57" s="18">
        <f>SUM(E$5:E56)</f>
        <v>0</v>
      </c>
      <c r="F57" s="18">
        <f>SUM(F$5:F56)</f>
        <v>0</v>
      </c>
      <c r="G57" s="18">
        <f>SUM(G$5:G56)</f>
        <v>0</v>
      </c>
      <c r="H57" s="18">
        <f>SUM(H$5:H56)</f>
        <v>0</v>
      </c>
      <c r="I57" s="18">
        <f>SUM(I$5:I56)</f>
        <v>0</v>
      </c>
      <c r="J57" s="18">
        <f>SUM(J$5:J56)</f>
        <v>0</v>
      </c>
      <c r="K57" s="18">
        <f>SUM(K$5:K56)</f>
        <v>0</v>
      </c>
      <c r="L57" s="18">
        <f>SUM(L$5:L56)</f>
        <v>0</v>
      </c>
      <c r="M57" s="18">
        <f>SUM(M$5:M56)</f>
        <v>0</v>
      </c>
      <c r="N57" s="18">
        <f>SUM(N$5:N56)</f>
        <v>0</v>
      </c>
      <c r="O57" s="18">
        <f>SUM(O$5:O56)</f>
        <v>0</v>
      </c>
      <c r="P57" s="18">
        <f>SUM(P$5:P56)</f>
        <v>0</v>
      </c>
      <c r="Q57" s="18">
        <f>SUM(Q$5:Q56)</f>
        <v>0</v>
      </c>
      <c r="R57" s="18">
        <f>SUM(R$5:R56)</f>
        <v>0</v>
      </c>
      <c r="S57" s="18">
        <f>SUM(S$5:S56)</f>
        <v>0</v>
      </c>
      <c r="T57" s="18">
        <f>SUM(T$5:T56)</f>
        <v>0</v>
      </c>
      <c r="U57" s="18">
        <f>SUM(U$5:U56)</f>
        <v>0</v>
      </c>
    </row>
  </sheetData>
  <mergeCells count="3">
    <mergeCell ref="A3:U3"/>
    <mergeCell ref="A2:U2"/>
    <mergeCell ref="A1:U1"/>
  </mergeCell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499984740745262"/>
  </sheetPr>
  <dimension ref="A1:U57"/>
  <sheetViews>
    <sheetView zoomScale="60" zoomScaleNormal="60" workbookViewId="0">
      <selection activeCell="A3" sqref="A3:U3"/>
    </sheetView>
  </sheetViews>
  <sheetFormatPr baseColWidth="10" defaultColWidth="9.140625" defaultRowHeight="15" x14ac:dyDescent="0.25"/>
  <cols>
    <col min="1" max="1" width="26.7109375" customWidth="1"/>
    <col min="3" max="3" width="8.28515625" customWidth="1"/>
    <col min="4" max="4" width="15.85546875" customWidth="1"/>
    <col min="5" max="5" width="15.5703125" customWidth="1"/>
    <col min="6" max="6" width="13" customWidth="1"/>
    <col min="7" max="7" width="17" customWidth="1"/>
    <col min="8" max="8" width="11.7109375" customWidth="1"/>
    <col min="9" max="9" width="11.5703125" customWidth="1"/>
    <col min="10" max="10" width="11.7109375" customWidth="1"/>
    <col min="11" max="11" width="15.140625" customWidth="1"/>
    <col min="12" max="12" width="12" customWidth="1"/>
    <col min="13" max="13" width="11.5703125" customWidth="1"/>
    <col min="16" max="16" width="13.7109375" customWidth="1"/>
    <col min="17" max="17" width="17" customWidth="1"/>
    <col min="18" max="18" width="13.7109375" customWidth="1"/>
    <col min="19" max="19" width="13" customWidth="1"/>
  </cols>
  <sheetData>
    <row r="1" spans="1:21" s="46" customFormat="1" ht="24.75" customHeight="1" x14ac:dyDescent="0.3">
      <c r="A1" s="101" t="str">
        <f>"País: "&amp;Leyendas!$C$2&amp;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País: Honduras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</row>
    <row r="2" spans="1:21" s="46" customFormat="1" ht="21.75" customHeight="1" x14ac:dyDescent="0.3">
      <c r="A2" s="101" t="str">
        <f>"Vigilancia de VSR  - " &amp; Leyendas!$G$2&amp; ", "  &amp; IF(Leyendas!$J$2 &lt;&gt; Leyendas!$K$2,Leyendas!$J$2 &amp; " - " &amp; Leyendas!$K$2,Leyendas!$K$2)</f>
        <v>Vigilancia de VSR  - IRAG, 2019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</row>
    <row r="3" spans="1:21" s="46" customFormat="1" ht="53.25" customHeight="1" thickBot="1" x14ac:dyDescent="0.25">
      <c r="A3" s="100" t="s">
        <v>138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</row>
    <row r="4" spans="1:21" s="49" customFormat="1" ht="87" customHeight="1" thickBot="1" x14ac:dyDescent="0.3">
      <c r="A4" s="54" t="str">
        <f>IF(Leyendas!$E$2&lt;&gt;"",Leyendas!$E$1,IF(Leyendas!$D$2&lt;&gt;"",Leyendas!$D$1,Leyendas!$C$1))</f>
        <v>País</v>
      </c>
      <c r="B4" s="54" t="s">
        <v>91</v>
      </c>
      <c r="C4" s="55" t="s">
        <v>0</v>
      </c>
      <c r="D4" s="55" t="s">
        <v>116</v>
      </c>
      <c r="E4" s="55" t="s">
        <v>117</v>
      </c>
      <c r="F4" s="55" t="s">
        <v>118</v>
      </c>
      <c r="G4" s="55" t="s">
        <v>119</v>
      </c>
      <c r="H4" s="55" t="s">
        <v>120</v>
      </c>
      <c r="I4" s="55" t="s">
        <v>121</v>
      </c>
      <c r="J4" s="55" t="s">
        <v>122</v>
      </c>
      <c r="K4" s="55" t="s">
        <v>123</v>
      </c>
      <c r="L4" s="55" t="s">
        <v>124</v>
      </c>
      <c r="M4" s="55" t="s">
        <v>125</v>
      </c>
      <c r="N4" s="55" t="s">
        <v>126</v>
      </c>
      <c r="O4" s="55" t="s">
        <v>127</v>
      </c>
      <c r="P4" s="55" t="s">
        <v>128</v>
      </c>
      <c r="Q4" s="55" t="s">
        <v>129</v>
      </c>
      <c r="R4" s="55" t="s">
        <v>130</v>
      </c>
      <c r="S4" s="55" t="s">
        <v>131</v>
      </c>
      <c r="T4" s="55" t="s">
        <v>132</v>
      </c>
      <c r="U4" s="55" t="s">
        <v>133</v>
      </c>
    </row>
    <row r="5" spans="1:21" x14ac:dyDescent="0.25">
      <c r="A5" t="s">
        <v>105</v>
      </c>
      <c r="B5" s="50">
        <v>2019</v>
      </c>
      <c r="C5" s="50">
        <v>1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</row>
    <row r="6" spans="1:21" x14ac:dyDescent="0.25">
      <c r="A6" t="s">
        <v>105</v>
      </c>
      <c r="B6" s="52">
        <v>2019</v>
      </c>
      <c r="C6" s="52">
        <v>2</v>
      </c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</row>
    <row r="7" spans="1:21" x14ac:dyDescent="0.25">
      <c r="A7" t="s">
        <v>105</v>
      </c>
      <c r="B7" s="52">
        <v>2019</v>
      </c>
      <c r="C7" s="52">
        <v>3</v>
      </c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</row>
    <row r="8" spans="1:21" x14ac:dyDescent="0.25">
      <c r="A8" t="s">
        <v>105</v>
      </c>
      <c r="B8" s="52">
        <v>2019</v>
      </c>
      <c r="C8" s="52">
        <v>4</v>
      </c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</row>
    <row r="9" spans="1:21" x14ac:dyDescent="0.25">
      <c r="A9" t="s">
        <v>105</v>
      </c>
      <c r="B9" s="52">
        <v>2019</v>
      </c>
      <c r="C9" s="52">
        <v>5</v>
      </c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</row>
    <row r="10" spans="1:21" x14ac:dyDescent="0.25">
      <c r="A10" t="s">
        <v>105</v>
      </c>
      <c r="B10" s="52">
        <v>2019</v>
      </c>
      <c r="C10" s="52">
        <v>6</v>
      </c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</row>
    <row r="11" spans="1:21" x14ac:dyDescent="0.25">
      <c r="A11" t="s">
        <v>105</v>
      </c>
      <c r="B11" s="52">
        <v>2019</v>
      </c>
      <c r="C11" s="52">
        <v>7</v>
      </c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</row>
    <row r="12" spans="1:21" x14ac:dyDescent="0.25">
      <c r="A12" t="s">
        <v>105</v>
      </c>
      <c r="B12" s="52">
        <v>2019</v>
      </c>
      <c r="C12" s="52">
        <v>8</v>
      </c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</row>
    <row r="13" spans="1:21" x14ac:dyDescent="0.25">
      <c r="A13" t="s">
        <v>105</v>
      </c>
      <c r="B13" s="52">
        <v>2019</v>
      </c>
      <c r="C13" s="52">
        <v>9</v>
      </c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</row>
    <row r="14" spans="1:21" x14ac:dyDescent="0.25">
      <c r="A14" t="s">
        <v>105</v>
      </c>
      <c r="B14" s="52">
        <v>2019</v>
      </c>
      <c r="C14" s="52">
        <v>10</v>
      </c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</row>
    <row r="15" spans="1:21" x14ac:dyDescent="0.25">
      <c r="A15" t="s">
        <v>105</v>
      </c>
      <c r="B15" s="52">
        <v>2019</v>
      </c>
      <c r="C15" s="52">
        <v>11</v>
      </c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</row>
    <row r="16" spans="1:21" x14ac:dyDescent="0.25">
      <c r="A16" t="s">
        <v>105</v>
      </c>
      <c r="B16" s="52">
        <v>2019</v>
      </c>
      <c r="C16" s="52">
        <v>12</v>
      </c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</row>
    <row r="17" spans="1:21" x14ac:dyDescent="0.25">
      <c r="A17" t="s">
        <v>105</v>
      </c>
      <c r="B17" s="52">
        <v>2019</v>
      </c>
      <c r="C17" s="52">
        <v>13</v>
      </c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</row>
    <row r="18" spans="1:21" x14ac:dyDescent="0.25">
      <c r="A18" t="s">
        <v>105</v>
      </c>
      <c r="B18" s="52">
        <v>2019</v>
      </c>
      <c r="C18" s="52">
        <v>14</v>
      </c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</row>
    <row r="19" spans="1:21" x14ac:dyDescent="0.25">
      <c r="A19" t="s">
        <v>105</v>
      </c>
      <c r="B19" s="52">
        <v>2019</v>
      </c>
      <c r="C19" s="52">
        <v>15</v>
      </c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</row>
    <row r="20" spans="1:21" x14ac:dyDescent="0.25">
      <c r="A20" t="s">
        <v>105</v>
      </c>
      <c r="B20" s="52">
        <v>2019</v>
      </c>
      <c r="C20" s="52">
        <v>16</v>
      </c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</row>
    <row r="21" spans="1:21" x14ac:dyDescent="0.25">
      <c r="A21" t="s">
        <v>105</v>
      </c>
      <c r="B21" s="52">
        <v>2019</v>
      </c>
      <c r="C21" s="52">
        <v>17</v>
      </c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</row>
    <row r="22" spans="1:21" x14ac:dyDescent="0.25">
      <c r="A22" t="s">
        <v>105</v>
      </c>
      <c r="B22" s="52">
        <v>2019</v>
      </c>
      <c r="C22" s="52">
        <v>18</v>
      </c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</row>
    <row r="23" spans="1:21" x14ac:dyDescent="0.25">
      <c r="A23" t="s">
        <v>105</v>
      </c>
      <c r="B23" s="52">
        <v>2019</v>
      </c>
      <c r="C23" s="52">
        <v>19</v>
      </c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</row>
    <row r="24" spans="1:21" x14ac:dyDescent="0.25">
      <c r="A24" t="s">
        <v>105</v>
      </c>
      <c r="B24" s="52">
        <v>2019</v>
      </c>
      <c r="C24" s="52">
        <v>20</v>
      </c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</row>
    <row r="25" spans="1:21" x14ac:dyDescent="0.25">
      <c r="A25" t="s">
        <v>105</v>
      </c>
      <c r="B25" s="52">
        <v>2019</v>
      </c>
      <c r="C25" s="52">
        <v>21</v>
      </c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</row>
    <row r="26" spans="1:21" x14ac:dyDescent="0.25">
      <c r="A26" t="s">
        <v>105</v>
      </c>
      <c r="B26" s="52">
        <v>2019</v>
      </c>
      <c r="C26" s="52">
        <v>22</v>
      </c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</row>
    <row r="27" spans="1:21" x14ac:dyDescent="0.25">
      <c r="A27" t="s">
        <v>105</v>
      </c>
      <c r="B27" s="52">
        <v>2019</v>
      </c>
      <c r="C27" s="52">
        <v>23</v>
      </c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</row>
    <row r="28" spans="1:21" x14ac:dyDescent="0.25">
      <c r="A28" t="s">
        <v>105</v>
      </c>
      <c r="B28" s="52">
        <v>2019</v>
      </c>
      <c r="C28" s="52">
        <v>24</v>
      </c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</row>
    <row r="29" spans="1:21" x14ac:dyDescent="0.25">
      <c r="A29" t="s">
        <v>105</v>
      </c>
      <c r="B29" s="52">
        <v>2019</v>
      </c>
      <c r="C29" s="52">
        <v>25</v>
      </c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</row>
    <row r="30" spans="1:21" x14ac:dyDescent="0.25">
      <c r="A30" t="s">
        <v>105</v>
      </c>
      <c r="B30" s="52">
        <v>2019</v>
      </c>
      <c r="C30" s="52">
        <v>26</v>
      </c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</row>
    <row r="31" spans="1:21" x14ac:dyDescent="0.25">
      <c r="A31" t="s">
        <v>105</v>
      </c>
      <c r="B31" s="52">
        <v>2019</v>
      </c>
      <c r="C31" s="52">
        <v>27</v>
      </c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</row>
    <row r="32" spans="1:21" x14ac:dyDescent="0.25">
      <c r="A32" t="s">
        <v>105</v>
      </c>
      <c r="B32" s="52">
        <v>2019</v>
      </c>
      <c r="C32" s="52">
        <v>28</v>
      </c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</row>
    <row r="33" spans="1:21" x14ac:dyDescent="0.25">
      <c r="A33" t="s">
        <v>105</v>
      </c>
      <c r="B33" s="52">
        <v>2019</v>
      </c>
      <c r="C33" s="52">
        <v>29</v>
      </c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</row>
    <row r="34" spans="1:21" x14ac:dyDescent="0.25">
      <c r="A34" t="s">
        <v>105</v>
      </c>
      <c r="B34" s="52">
        <v>2019</v>
      </c>
      <c r="C34" s="52">
        <v>30</v>
      </c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</row>
    <row r="35" spans="1:21" x14ac:dyDescent="0.25">
      <c r="A35" t="s">
        <v>105</v>
      </c>
      <c r="B35" s="52">
        <v>2019</v>
      </c>
      <c r="C35" s="52">
        <v>31</v>
      </c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</row>
    <row r="36" spans="1:21" x14ac:dyDescent="0.25">
      <c r="A36" t="s">
        <v>105</v>
      </c>
      <c r="B36" s="52">
        <v>2019</v>
      </c>
      <c r="C36" s="52">
        <v>32</v>
      </c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</row>
    <row r="37" spans="1:21" x14ac:dyDescent="0.25">
      <c r="A37" t="s">
        <v>105</v>
      </c>
      <c r="B37" s="52">
        <v>2019</v>
      </c>
      <c r="C37" s="52">
        <v>33</v>
      </c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</row>
    <row r="38" spans="1:21" x14ac:dyDescent="0.25">
      <c r="A38" t="s">
        <v>105</v>
      </c>
      <c r="B38" s="52">
        <v>2019</v>
      </c>
      <c r="C38" s="52">
        <v>34</v>
      </c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</row>
    <row r="39" spans="1:21" x14ac:dyDescent="0.25">
      <c r="A39" t="s">
        <v>105</v>
      </c>
      <c r="B39" s="52">
        <v>2019</v>
      </c>
      <c r="C39" s="52">
        <v>35</v>
      </c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</row>
    <row r="40" spans="1:21" x14ac:dyDescent="0.25">
      <c r="A40" t="s">
        <v>105</v>
      </c>
      <c r="B40" s="52">
        <v>2019</v>
      </c>
      <c r="C40" s="52">
        <v>36</v>
      </c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</row>
    <row r="41" spans="1:21" x14ac:dyDescent="0.25">
      <c r="A41" t="s">
        <v>105</v>
      </c>
      <c r="B41" s="52">
        <v>2019</v>
      </c>
      <c r="C41" s="52">
        <v>37</v>
      </c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</row>
    <row r="42" spans="1:21" x14ac:dyDescent="0.25">
      <c r="A42" t="s">
        <v>105</v>
      </c>
      <c r="B42" s="52">
        <v>2019</v>
      </c>
      <c r="C42" s="52">
        <v>38</v>
      </c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</row>
    <row r="43" spans="1:21" x14ac:dyDescent="0.25">
      <c r="A43" t="s">
        <v>105</v>
      </c>
      <c r="B43" s="52">
        <v>2019</v>
      </c>
      <c r="C43" s="52">
        <v>39</v>
      </c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</row>
    <row r="44" spans="1:21" x14ac:dyDescent="0.25">
      <c r="A44" t="s">
        <v>105</v>
      </c>
      <c r="B44" s="52">
        <v>2019</v>
      </c>
      <c r="C44" s="52">
        <v>40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</row>
    <row r="45" spans="1:21" x14ac:dyDescent="0.25">
      <c r="A45" t="s">
        <v>105</v>
      </c>
      <c r="B45" s="52">
        <v>2019</v>
      </c>
      <c r="C45" s="52">
        <v>41</v>
      </c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</row>
    <row r="46" spans="1:21" x14ac:dyDescent="0.25">
      <c r="A46" t="s">
        <v>105</v>
      </c>
      <c r="B46" s="52">
        <v>2019</v>
      </c>
      <c r="C46" s="52">
        <v>42</v>
      </c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</row>
    <row r="47" spans="1:21" x14ac:dyDescent="0.25">
      <c r="A47" t="s">
        <v>105</v>
      </c>
      <c r="B47" s="52">
        <v>2019</v>
      </c>
      <c r="C47" s="52">
        <v>43</v>
      </c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</row>
    <row r="48" spans="1:21" x14ac:dyDescent="0.25">
      <c r="A48" t="s">
        <v>105</v>
      </c>
      <c r="B48" s="52">
        <v>2019</v>
      </c>
      <c r="C48" s="52">
        <v>44</v>
      </c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</row>
    <row r="49" spans="1:21" x14ac:dyDescent="0.25">
      <c r="A49" t="s">
        <v>105</v>
      </c>
      <c r="B49" s="52">
        <v>2019</v>
      </c>
      <c r="C49" s="52">
        <v>45</v>
      </c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</row>
    <row r="50" spans="1:21" x14ac:dyDescent="0.25">
      <c r="A50" t="s">
        <v>105</v>
      </c>
      <c r="B50" s="52">
        <v>2019</v>
      </c>
      <c r="C50" s="52">
        <v>46</v>
      </c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</row>
    <row r="51" spans="1:21" x14ac:dyDescent="0.25">
      <c r="A51" t="s">
        <v>105</v>
      </c>
      <c r="B51" s="52">
        <v>2019</v>
      </c>
      <c r="C51" s="52">
        <v>47</v>
      </c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</row>
    <row r="52" spans="1:21" x14ac:dyDescent="0.25">
      <c r="A52" t="s">
        <v>105</v>
      </c>
      <c r="B52" s="52">
        <v>2019</v>
      </c>
      <c r="C52" s="52">
        <v>48</v>
      </c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</row>
    <row r="53" spans="1:21" x14ac:dyDescent="0.25">
      <c r="A53" t="s">
        <v>105</v>
      </c>
      <c r="B53" s="52">
        <v>2019</v>
      </c>
      <c r="C53" s="52">
        <v>49</v>
      </c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</row>
    <row r="54" spans="1:21" x14ac:dyDescent="0.25">
      <c r="A54" t="s">
        <v>105</v>
      </c>
      <c r="B54" s="52">
        <v>2019</v>
      </c>
      <c r="C54" s="52">
        <v>50</v>
      </c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</row>
    <row r="55" spans="1:21" x14ac:dyDescent="0.25">
      <c r="A55" t="s">
        <v>105</v>
      </c>
      <c r="B55" s="52">
        <v>2019</v>
      </c>
      <c r="C55" s="52">
        <v>51</v>
      </c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</row>
    <row r="56" spans="1:21" x14ac:dyDescent="0.25">
      <c r="A56" t="s">
        <v>105</v>
      </c>
      <c r="B56" s="52">
        <v>2019</v>
      </c>
      <c r="C56" s="52">
        <v>52</v>
      </c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</row>
    <row r="57" spans="1:21" ht="18" x14ac:dyDescent="0.25">
      <c r="B57" s="18"/>
      <c r="C57" s="18" t="s">
        <v>85</v>
      </c>
      <c r="D57" s="18">
        <f>SUM(D$5:D56)</f>
        <v>0</v>
      </c>
      <c r="E57" s="18">
        <f>SUM(E$5:E56)</f>
        <v>0</v>
      </c>
      <c r="F57" s="18">
        <f>SUM(F$5:F56)</f>
        <v>0</v>
      </c>
      <c r="G57" s="18">
        <f>SUM(G$5:G56)</f>
        <v>0</v>
      </c>
      <c r="H57" s="18">
        <f>SUM(H$5:H56)</f>
        <v>0</v>
      </c>
      <c r="I57" s="18">
        <f>SUM(I$5:I56)</f>
        <v>0</v>
      </c>
      <c r="J57" s="18">
        <f>SUM(J$5:J56)</f>
        <v>0</v>
      </c>
      <c r="K57" s="18">
        <f>SUM(K$5:K56)</f>
        <v>0</v>
      </c>
      <c r="L57" s="18">
        <f>SUM(L$5:L56)</f>
        <v>0</v>
      </c>
      <c r="M57" s="18">
        <f>SUM(M$5:M56)</f>
        <v>0</v>
      </c>
      <c r="N57" s="18">
        <f>SUM(N$5:N56)</f>
        <v>0</v>
      </c>
      <c r="O57" s="18">
        <f>SUM(O$5:O56)</f>
        <v>0</v>
      </c>
      <c r="P57" s="18">
        <f>SUM(P$5:P56)</f>
        <v>0</v>
      </c>
      <c r="Q57" s="18">
        <f>SUM(Q$5:Q56)</f>
        <v>0</v>
      </c>
      <c r="R57" s="18">
        <f>SUM(R$5:R56)</f>
        <v>0</v>
      </c>
      <c r="S57" s="18">
        <f>SUM(S$5:S56)</f>
        <v>0</v>
      </c>
      <c r="T57" s="18">
        <f>SUM(T$5:T56)</f>
        <v>0</v>
      </c>
      <c r="U57" s="18">
        <f>SUM(U$5:U56)</f>
        <v>0</v>
      </c>
    </row>
  </sheetData>
  <mergeCells count="3">
    <mergeCell ref="A3:U3"/>
    <mergeCell ref="A2:U2"/>
    <mergeCell ref="A1:U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1"/>
  <sheetViews>
    <sheetView workbookViewId="0"/>
  </sheetViews>
  <sheetFormatPr baseColWidth="10" defaultColWidth="11.42578125" defaultRowHeight="15" x14ac:dyDescent="0.25"/>
  <cols>
    <col min="2" max="2" width="19.85546875" bestFit="1" customWidth="1"/>
  </cols>
  <sheetData>
    <row r="1" spans="1:11" x14ac:dyDescent="0.25">
      <c r="A1" s="33" t="s">
        <v>91</v>
      </c>
      <c r="B1" t="s">
        <v>92</v>
      </c>
      <c r="C1" t="s">
        <v>93</v>
      </c>
      <c r="D1" t="s">
        <v>94</v>
      </c>
      <c r="E1" t="s">
        <v>95</v>
      </c>
      <c r="G1" t="s">
        <v>92</v>
      </c>
      <c r="J1" t="s">
        <v>134</v>
      </c>
      <c r="K1" t="s">
        <v>135</v>
      </c>
    </row>
    <row r="2" spans="1:11" x14ac:dyDescent="0.25">
      <c r="A2" s="34">
        <v>2019</v>
      </c>
      <c r="B2" t="s">
        <v>96</v>
      </c>
      <c r="C2" s="34" t="s">
        <v>105</v>
      </c>
      <c r="D2" s="35"/>
      <c r="E2" s="35"/>
      <c r="G2" t="s">
        <v>96</v>
      </c>
      <c r="J2">
        <v>2019</v>
      </c>
      <c r="K2">
        <v>2019</v>
      </c>
    </row>
    <row r="3" spans="1:11" x14ac:dyDescent="0.25">
      <c r="A3" t="s">
        <v>97</v>
      </c>
      <c r="B3" t="s">
        <v>98</v>
      </c>
      <c r="C3" t="s">
        <v>99</v>
      </c>
    </row>
    <row r="4" spans="1:11" x14ac:dyDescent="0.25">
      <c r="A4">
        <v>1</v>
      </c>
      <c r="B4" t="s">
        <v>100</v>
      </c>
      <c r="C4" t="str">
        <f>"Distribución de virus influenza y otros virus respiratorios en vigilancia centinela IRAG por semana epidmiológica. "   &amp;$C$2&amp; IF(OR($E$2 &lt;&gt;"",$D$2 &lt;&gt;"" ), " - ", "") &amp; IF($E$2 &lt;&gt; "",$E$2,IF($D$2 &lt;&gt; "",$D$2,"")) &amp; ", "  &amp; IF($J$2 &lt;&gt; $K$2,$J$2 &amp; " - " &amp; $K$2,$K$2)</f>
        <v>Distribución de virus influenza y otros virus respiratorios en vigilancia centinela IRAG por semana epidmiológica. Honduras, 2019</v>
      </c>
    </row>
    <row r="5" spans="1:11" x14ac:dyDescent="0.25">
      <c r="A5">
        <v>2</v>
      </c>
      <c r="B5" t="s">
        <v>100</v>
      </c>
      <c r="C5" t="str">
        <f>"Porcentaje de Pruebas Positivas a Influenza, en comparación con Otros Virus Respiratorios, por semana epidemiológica. "   &amp;$C$2&amp; IF(OR($E$2 &lt;&gt;"",$D$2 &lt;&gt;"" ), " - ", "") &amp; IF($E$2 &lt;&gt; "",$E$2,IF($D$2 &lt;&gt; "",$D$2,"")) &amp; ", "  &amp; IF($J$2 &lt;&gt; $K$2,$J$2 &amp; " - " &amp; $K$2,$K$2)</f>
        <v>Porcentaje de Pruebas Positivas a Influenza, en comparación con Otros Virus Respiratorios, por semana epidemiológica. Honduras, 2019</v>
      </c>
    </row>
    <row r="6" spans="1:11" x14ac:dyDescent="0.25">
      <c r="A6">
        <v>3</v>
      </c>
      <c r="B6" t="s">
        <v>100</v>
      </c>
      <c r="C6" t="str">
        <f>"Distribución de influenza (tipos y subtipos) por semana epidemiológica. "   &amp;$C$2&amp; IF(OR($E$2 &lt;&gt;"",$D$2 &lt;&gt;"" ), " - ", "") &amp; IF($E$2 &lt;&gt; "",$E$2,IF($D$2 &lt;&gt; "",$D$2,"")) &amp; ", "  &amp; IF($J$2 &lt;&gt; $K$2,$J$2 &amp; " - " &amp; $K$2,$K$2)</f>
        <v>Distribución de influenza (tipos y subtipos) por semana epidemiológica. Honduras, 2019</v>
      </c>
    </row>
    <row r="7" spans="1:11" x14ac:dyDescent="0.25">
      <c r="A7">
        <v>4</v>
      </c>
      <c r="B7" t="s">
        <v>100</v>
      </c>
      <c r="C7" t="str">
        <f>"Distribución de influenza B según linaje y semana epidemiológica. "  &amp;$C$2&amp; IF(OR($E$2 &lt;&gt;"",$D$2 &lt;&gt;"" ), " - ", "") &amp; IF($E$2 &lt;&gt; "",$E$2,IF($D$2 &lt;&gt; "",$D$2,"")) &amp; ", "  &amp; IF($J$2 &lt;&gt; $K$2,$J$2 &amp; " - " &amp; $K$2,$K$2)</f>
        <v>Distribución de influenza B según linaje y semana epidemiológica. Honduras, 2019</v>
      </c>
    </row>
    <row r="8" spans="1:11" x14ac:dyDescent="0.25">
      <c r="A8">
        <v>5</v>
      </c>
      <c r="B8" t="s">
        <v>100</v>
      </c>
      <c r="C8" s="33" t="str">
        <f>"Proporción acumulada de los virus de influenza. "  &amp;$C$2&amp; IF(OR($E$2 &lt;&gt;"",$D$2 &lt;&gt;"" ), " - ", "") &amp; IF($E$2 &lt;&gt; "",$E$2,IF($D$2 &lt;&gt; "",$D$2,"")) &amp; ", "  &amp; IF($J$2 &lt;&gt; $K$2,$J$2 &amp; " - " &amp; $K$2,$K$2)</f>
        <v>Proporción acumulada de los virus de influenza. Honduras, 2019</v>
      </c>
    </row>
    <row r="9" spans="1:11" x14ac:dyDescent="0.25">
      <c r="A9">
        <v>6</v>
      </c>
      <c r="B9" t="s">
        <v>100</v>
      </c>
      <c r="C9" t="str">
        <f>"Proporción acumulada de los virus de influenza y otros virus respiratorios. "   &amp;$C$2&amp; IF(OR($E$2 &lt;&gt;"",$D$2 &lt;&gt;"" ), " - ", "") &amp; IF($E$2 &lt;&gt; "",$E$2,IF($D$2 &lt;&gt; "",$D$2,"")) &amp; ", "  &amp; IF($J$2 &lt;&gt; $K$2,$J$2 &amp; " - " &amp; $K$2,$K$2)</f>
        <v>Proporción acumulada de los virus de influenza y otros virus respiratorios. Honduras, 2019</v>
      </c>
    </row>
    <row r="10" spans="1:11" x14ac:dyDescent="0.25">
      <c r="A10">
        <v>1</v>
      </c>
      <c r="B10" t="s">
        <v>101</v>
      </c>
      <c r="C10" s="36" t="str">
        <f>"Vigilancia centinela de IRAG
 Número de casos IRAG por semana epidemiológica. " &amp; IF($E$2 &lt;&gt; "",$E$2,IF($D$2 &lt;&gt; "",$D$2,$C$2)) &amp; " "  &amp; IF($J$2=$K$2,$K$2,$J$2 &amp; " - " &amp;$K$2)
&amp; "
 (porcentaje de casos IRAG de todos ingresos hospitalarios)"</f>
        <v>Vigilancia centinela de IRAG
 Número de casos IRAG por semana epidemiológica. Honduras 2019
 (porcentaje de casos IRAG de todos ingresos hospitalarios)</v>
      </c>
      <c r="D10" s="37"/>
    </row>
    <row r="11" spans="1:11" x14ac:dyDescent="0.25">
      <c r="A11">
        <v>2</v>
      </c>
      <c r="B11" t="s">
        <v>101</v>
      </c>
      <c r="C11" s="36" t="str">
        <f xml:space="preserve"> IF($E$2 &lt;&gt; "",$E$2,IF($D$2 &lt;&gt; "",$D$2,$C$2)) &amp;" - vigilancia centinela de IRAG
 % IRAG con/sin muestra "</f>
        <v xml:space="preserve">Honduras - vigilancia centinela de IRAG
 % IRAG con/sin muestra </v>
      </c>
    </row>
    <row r="12" spans="1:11" x14ac:dyDescent="0.25">
      <c r="A12">
        <v>3</v>
      </c>
      <c r="B12" t="s">
        <v>101</v>
      </c>
      <c r="C12" s="36" t="str">
        <f>"Vigilancia centinela de IRAG
 Número de casos IRAG positivos a influenza. " &amp; IF($E$2 &lt;&gt; "",$E$2,IF($D$2 &lt;&gt; "",$D$2,$C$2)) &amp; " "  &amp; IF($J$2=$K$2,$K$2,$J$2 &amp; " - " &amp;$K$2)
&amp; "
 (porcentaje de casos positivos a influenza de todos casos de IRAG)"</f>
        <v>Vigilancia centinela de IRAG
 Número de casos IRAG positivos a influenza. Honduras 2019
 (porcentaje de casos positivos a influenza de todos casos de IRAG)</v>
      </c>
    </row>
    <row r="13" spans="1:11" x14ac:dyDescent="0.25">
      <c r="A13">
        <v>4</v>
      </c>
      <c r="B13" t="s">
        <v>101</v>
      </c>
      <c r="C13" s="36" t="str">
        <f>"Casos de IRAG con muestras positivas a influenza, VSR y OVR, por semana epidemiológica. " &amp; IF($E$2 &lt;&gt; "",$E$2,IF($D$2 &lt;&gt; "",$D$2,$C$2)) &amp; " "  &amp; IF($J$2=$K$2,$K$2,$J$2 &amp; " - " &amp;$K$2)</f>
        <v>Casos de IRAG con muestras positivas a influenza, VSR y OVR, por semana epidemiológica. Honduras 2019</v>
      </c>
    </row>
    <row r="14" spans="1:11" x14ac:dyDescent="0.25">
      <c r="A14">
        <v>5</v>
      </c>
      <c r="B14" t="s">
        <v>101</v>
      </c>
      <c r="C14" s="36" t="str">
        <f>"Vigilancia centinela de IRAG
 Número de casos IRAG positivos a VRS. " &amp; IF($E$2 &lt;&gt; "",$E$2,IF($D$2 &lt;&gt; "",$D$2,$C$2)) &amp; " "  &amp; IF($J$2=$K$2,$K$2,$J$2 &amp; " - " &amp;$K$2)
&amp; "
 (porcentaje de casos positivos a VRS de todos casos de IRAG)"</f>
        <v>Vigilancia centinela de IRAG
 Número de casos IRAG positivos a VRS. Honduras 2019
 (porcentaje de casos positivos a VRS de todos casos de IRAG)</v>
      </c>
    </row>
    <row r="15" spans="1:11" x14ac:dyDescent="0.25">
      <c r="A15">
        <v>6</v>
      </c>
      <c r="B15" t="s">
        <v>101</v>
      </c>
      <c r="C15" s="36" t="str">
        <f>"Vigilancia centinela de IRAG
 Número de casos IRAG en UCI por semana epidemiológica. " &amp; IF($E$2 &lt;&gt; "",$E$2,IF($D$2 &lt;&gt; "",$D$2,$C$2)) &amp; " "  &amp; IF($J$2=$K$2,$K$2,$J$2 &amp; " - " &amp;$K$2)
&amp; "
 (porcentaje de casos IRAG de todos ingresos a la UCI)"</f>
        <v>Vigilancia centinela de IRAG
 Número de casos IRAG en UCI por semana epidemiológica. Honduras 2019
 (porcentaje de casos IRAG de todos ingresos a la UCI)</v>
      </c>
    </row>
    <row r="16" spans="1:11" x14ac:dyDescent="0.25">
      <c r="A16">
        <v>7</v>
      </c>
      <c r="B16" t="s">
        <v>101</v>
      </c>
      <c r="C16" s="38" t="str">
        <f>"Vigilancia centinela de IRAG
 Distribucion de casos de IRAG positivos a influenza por  grupos de edad y semana epidemiológica. 
" &amp; IF($E$2 &lt;&gt; "",$E$2,IF($D$2 &lt;&gt; "",$D$2,$C$2)) &amp; " "  &amp; IF($J$2=$K$2,$K$2,$J$2 &amp; " - " &amp;$K$2)</f>
        <v>Vigilancia centinela de IRAG
 Distribucion de casos de IRAG positivos a influenza por  grupos de edad y semana epidemiológica. 
Honduras 2019</v>
      </c>
    </row>
    <row r="17" spans="1:3" x14ac:dyDescent="0.25">
      <c r="A17">
        <v>8</v>
      </c>
      <c r="B17" t="s">
        <v>101</v>
      </c>
      <c r="C17" s="38" t="str">
        <f>"Vigilancia centinela de IRAG
 Distribucion de total de casos de IRAG por  grupos de edad y semana epidemiológica. 
" &amp;IF($E$2 &lt;&gt; "",$E$2,IF($D$2 &lt;&gt; "",$D$2,$C$2)) &amp; " "  &amp; IF($J$2=$K$2,$K$2,$J$2 &amp; " - " &amp;$K$2)</f>
        <v>Vigilancia centinela de IRAG
 Distribucion de total de casos de IRAG por  grupos de edad y semana epidemiológica. 
Honduras 2019</v>
      </c>
    </row>
    <row r="18" spans="1:3" x14ac:dyDescent="0.25">
      <c r="A18">
        <v>9</v>
      </c>
      <c r="B18" t="s">
        <v>101</v>
      </c>
      <c r="C18" s="38" t="str">
        <f>"Vigilancia centinela de IRAG
 Número de casos IRAG fallecidos por tipo de virus por semana epidemiológica. 
" &amp; IF($E$2 &lt;&gt; "",$E$2,IF($D$2 &lt;&gt; "",$D$2,$C$2))&amp; " "  &amp; IF($J$2=$K$2,$K$2,$J$2 &amp; " - " &amp;$K$2)</f>
        <v>Vigilancia centinela de IRAG
 Número de casos IRAG fallecidos por tipo de virus por semana epidemiológica. 
Honduras 2019</v>
      </c>
    </row>
    <row r="19" spans="1:3" x14ac:dyDescent="0.25">
      <c r="A19">
        <v>1</v>
      </c>
      <c r="B19" t="s">
        <v>102</v>
      </c>
      <c r="C19" t="str">
        <f>"Distribución de virus influenza y otros virus respiratorios en vigilancia Centinela IRAG por Semana Epidemiológica. " &amp; IF($E$2 &lt;&gt; "",$E$2,IF($D$2 &lt;&gt; "",$D$2,$C$2)) &amp; " "  &amp; IF($J$2=$K$2,$K$2,$J$2 &amp; " - " &amp;$K$2)</f>
        <v>Distribución de virus influenza y otros virus respiratorios en vigilancia Centinela IRAG por Semana Epidemiológica. Honduras 2019</v>
      </c>
    </row>
    <row r="20" spans="1:3" x14ac:dyDescent="0.25">
      <c r="A20">
        <v>1</v>
      </c>
      <c r="B20" t="s">
        <v>103</v>
      </c>
      <c r="C20" s="38" t="str">
        <f>"Vigilancia centinela de IRAG
 Número de casos IRAG fallecidos subtipo de virus por semana epidemiológica.
 " &amp; IF($E$2 &lt;&gt; "",$E$2,IF($D$2 &lt;&gt; "",$D$2,$C$2)) &amp; " "  &amp; IF($J$2=$K$2,$K$2,$J$2 &amp; " - " &amp;$K$2)</f>
        <v>Vigilancia centinela de IRAG
 Número de casos IRAG fallecidos subtipo de virus por semana epidemiológica.
 Honduras 2019</v>
      </c>
    </row>
    <row r="21" spans="1:3" x14ac:dyDescent="0.25">
      <c r="A21">
        <v>2</v>
      </c>
      <c r="B21" t="s">
        <v>103</v>
      </c>
      <c r="C21" s="38" t="str">
        <f>"Vigilancia centinela de IRAG
Distribucion de fallecidos de IRAG por grupos de edad por semana epidemiológica.
 " &amp; IF($E$2 &lt;&gt; "",$E$2,IF($D$2 &lt;&gt; "",$D$2,$C$2)) &amp; " "  &amp; IF($J$2=$K$2,$K$2,$J$2 &amp; " - " &amp;$K$2)</f>
        <v>Vigilancia centinela de IRAG
Distribucion de fallecidos de IRAG por grupos de edad por semana epidemiológica.
 Honduras 2019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Virus</vt:lpstr>
      <vt:lpstr>Gráficos</vt:lpstr>
      <vt:lpstr>Virus_INF_GEO</vt:lpstr>
      <vt:lpstr>Virus_VSR_GEO</vt:lpstr>
      <vt:lpstr>Leyendas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Tono</dc:creator>
  <cp:lastModifiedBy>HP</cp:lastModifiedBy>
  <dcterms:created xsi:type="dcterms:W3CDTF">2017-08-24T15:06:48Z</dcterms:created>
  <dcterms:modified xsi:type="dcterms:W3CDTF">2019-11-26T18:11:54Z</dcterms:modified>
</cp:coreProperties>
</file>