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64E64D90-1ED8-4D24-A8C6-956BADC68A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irus" sheetId="1" r:id="rId1"/>
    <sheet name="Graph Virus" sheetId="2" r:id="rId2"/>
    <sheet name="Virus_INF_GEO" sheetId="4" r:id="rId3"/>
    <sheet name="Virus_RSV_GEO" sheetId="5" r:id="rId4"/>
    <sheet name="Leyendas" sheetId="3" state="hidden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4" l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" i="4"/>
  <c r="A4" i="4"/>
  <c r="A2" i="4"/>
  <c r="A1" i="4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" i="5"/>
  <c r="A4" i="5"/>
  <c r="A2" i="5"/>
  <c r="A1" i="5"/>
  <c r="N57" i="5"/>
  <c r="M57" i="5"/>
  <c r="L57" i="5"/>
  <c r="K57" i="5"/>
  <c r="J57" i="5"/>
  <c r="I57" i="5"/>
  <c r="H57" i="5"/>
  <c r="G57" i="5"/>
  <c r="F57" i="5"/>
  <c r="E57" i="5"/>
  <c r="D57" i="5"/>
  <c r="N57" i="4"/>
  <c r="M57" i="4"/>
  <c r="L57" i="4"/>
  <c r="K57" i="4"/>
  <c r="J57" i="4"/>
  <c r="I57" i="4"/>
  <c r="H57" i="4"/>
  <c r="G57" i="4"/>
  <c r="F57" i="4"/>
  <c r="E57" i="4"/>
  <c r="D57" i="4"/>
  <c r="A2" i="1" l="1"/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6" i="1"/>
  <c r="C9" i="3" l="1"/>
  <c r="C8" i="3"/>
  <c r="C7" i="3"/>
  <c r="C6" i="3"/>
  <c r="C5" i="3"/>
  <c r="C4" i="3"/>
  <c r="Z58" i="1" l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A4" i="1"/>
  <c r="A1" i="1"/>
  <c r="BW57" i="1" l="1"/>
  <c r="BW56" i="1"/>
  <c r="BW55" i="1"/>
  <c r="BW54" i="1"/>
  <c r="BW53" i="1"/>
  <c r="BW52" i="1"/>
  <c r="BW51" i="1"/>
  <c r="BW50" i="1"/>
  <c r="BW49" i="1"/>
  <c r="BW48" i="1"/>
  <c r="BW47" i="1"/>
  <c r="BW46" i="1"/>
  <c r="BW45" i="1"/>
  <c r="BW44" i="1"/>
  <c r="BW43" i="1"/>
  <c r="BW42" i="1"/>
  <c r="BW41" i="1"/>
  <c r="BW40" i="1"/>
  <c r="BW39" i="1"/>
  <c r="BW38" i="1"/>
  <c r="BW37" i="1"/>
  <c r="BW36" i="1"/>
  <c r="BW35" i="1"/>
  <c r="BW34" i="1"/>
  <c r="BW33" i="1"/>
  <c r="BW32" i="1"/>
  <c r="BW31" i="1"/>
  <c r="BW30" i="1"/>
  <c r="BW29" i="1"/>
  <c r="BW28" i="1"/>
  <c r="BW27" i="1"/>
  <c r="BW26" i="1"/>
  <c r="BW25" i="1"/>
  <c r="BW24" i="1"/>
  <c r="BW23" i="1"/>
  <c r="BW22" i="1"/>
  <c r="BW21" i="1"/>
  <c r="BW20" i="1"/>
  <c r="BW19" i="1"/>
  <c r="BW18" i="1"/>
  <c r="BW17" i="1"/>
  <c r="BW16" i="1"/>
  <c r="BW15" i="1"/>
  <c r="BW14" i="1"/>
  <c r="BW13" i="1"/>
  <c r="BW12" i="1"/>
  <c r="BW11" i="1"/>
  <c r="BW10" i="1"/>
  <c r="BW9" i="1"/>
  <c r="BW8" i="1"/>
  <c r="BW7" i="1"/>
  <c r="BW6" i="1"/>
  <c r="BV6" i="1"/>
  <c r="AQ58" i="1"/>
  <c r="X6" i="1"/>
  <c r="X7" i="1"/>
  <c r="X8" i="1"/>
  <c r="AE8" i="1" s="1"/>
  <c r="X9" i="1"/>
  <c r="X10" i="1"/>
  <c r="X11" i="1"/>
  <c r="X12" i="1"/>
  <c r="AE12" i="1" s="1"/>
  <c r="X13" i="1"/>
  <c r="X14" i="1"/>
  <c r="X15" i="1"/>
  <c r="X16" i="1"/>
  <c r="AE16" i="1" s="1"/>
  <c r="X17" i="1"/>
  <c r="X18" i="1"/>
  <c r="X19" i="1"/>
  <c r="X20" i="1"/>
  <c r="AE20" i="1" s="1"/>
  <c r="X21" i="1"/>
  <c r="X22" i="1"/>
  <c r="X23" i="1"/>
  <c r="X24" i="1"/>
  <c r="AE24" i="1" s="1"/>
  <c r="X25" i="1"/>
  <c r="X26" i="1"/>
  <c r="X27" i="1"/>
  <c r="X28" i="1"/>
  <c r="AE28" i="1" s="1"/>
  <c r="X29" i="1"/>
  <c r="X30" i="1"/>
  <c r="X31" i="1"/>
  <c r="X32" i="1"/>
  <c r="AE32" i="1" s="1"/>
  <c r="X33" i="1"/>
  <c r="X34" i="1"/>
  <c r="X35" i="1"/>
  <c r="X36" i="1"/>
  <c r="AE36" i="1" s="1"/>
  <c r="X37" i="1"/>
  <c r="X38" i="1"/>
  <c r="X39" i="1"/>
  <c r="X40" i="1"/>
  <c r="AE40" i="1" s="1"/>
  <c r="X41" i="1"/>
  <c r="X42" i="1"/>
  <c r="X43" i="1"/>
  <c r="X44" i="1"/>
  <c r="AE44" i="1" s="1"/>
  <c r="X45" i="1"/>
  <c r="X46" i="1"/>
  <c r="X47" i="1"/>
  <c r="X48" i="1"/>
  <c r="AE48" i="1" s="1"/>
  <c r="X49" i="1"/>
  <c r="X50" i="1"/>
  <c r="X51" i="1"/>
  <c r="X52" i="1"/>
  <c r="AE52" i="1" s="1"/>
  <c r="X53" i="1"/>
  <c r="X54" i="1"/>
  <c r="X55" i="1"/>
  <c r="X56" i="1"/>
  <c r="AE56" i="1" s="1"/>
  <c r="X57" i="1"/>
  <c r="V6" i="1"/>
  <c r="AC6" i="1" s="1"/>
  <c r="V7" i="1"/>
  <c r="V8" i="1"/>
  <c r="V9" i="1"/>
  <c r="V10" i="1"/>
  <c r="AC10" i="1" s="1"/>
  <c r="V11" i="1"/>
  <c r="V12" i="1"/>
  <c r="V13" i="1"/>
  <c r="V14" i="1"/>
  <c r="AC14" i="1" s="1"/>
  <c r="V15" i="1"/>
  <c r="V16" i="1"/>
  <c r="V17" i="1"/>
  <c r="V18" i="1"/>
  <c r="AC18" i="1" s="1"/>
  <c r="V19" i="1"/>
  <c r="V20" i="1"/>
  <c r="V21" i="1"/>
  <c r="V22" i="1"/>
  <c r="AC22" i="1" s="1"/>
  <c r="V23" i="1"/>
  <c r="V24" i="1"/>
  <c r="V25" i="1"/>
  <c r="V26" i="1"/>
  <c r="AC26" i="1" s="1"/>
  <c r="V27" i="1"/>
  <c r="V28" i="1"/>
  <c r="V29" i="1"/>
  <c r="V30" i="1"/>
  <c r="AC30" i="1" s="1"/>
  <c r="V31" i="1"/>
  <c r="V32" i="1"/>
  <c r="V33" i="1"/>
  <c r="V34" i="1"/>
  <c r="AC34" i="1" s="1"/>
  <c r="V35" i="1"/>
  <c r="V36" i="1"/>
  <c r="V37" i="1"/>
  <c r="V38" i="1"/>
  <c r="AC38" i="1" s="1"/>
  <c r="V39" i="1"/>
  <c r="V40" i="1"/>
  <c r="V41" i="1"/>
  <c r="V42" i="1"/>
  <c r="AC42" i="1" s="1"/>
  <c r="V43" i="1"/>
  <c r="V44" i="1"/>
  <c r="V45" i="1"/>
  <c r="V46" i="1"/>
  <c r="AC46" i="1" s="1"/>
  <c r="V47" i="1"/>
  <c r="V48" i="1"/>
  <c r="V49" i="1"/>
  <c r="V50" i="1"/>
  <c r="AC50" i="1" s="1"/>
  <c r="V51" i="1"/>
  <c r="V52" i="1"/>
  <c r="V53" i="1"/>
  <c r="V54" i="1"/>
  <c r="AC54" i="1" s="1"/>
  <c r="V55" i="1"/>
  <c r="V56" i="1"/>
  <c r="V57" i="1"/>
  <c r="AC58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BA57" i="1"/>
  <c r="Y6" i="1"/>
  <c r="Y7" i="1"/>
  <c r="Y8" i="1"/>
  <c r="BA56" i="1" s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W7" i="1"/>
  <c r="W8" i="1"/>
  <c r="W9" i="1"/>
  <c r="W11" i="1"/>
  <c r="W12" i="1"/>
  <c r="W13" i="1"/>
  <c r="W15" i="1"/>
  <c r="W16" i="1"/>
  <c r="W17" i="1"/>
  <c r="W19" i="1"/>
  <c r="W20" i="1"/>
  <c r="W21" i="1"/>
  <c r="W23" i="1"/>
  <c r="W24" i="1"/>
  <c r="W25" i="1"/>
  <c r="W27" i="1"/>
  <c r="W28" i="1"/>
  <c r="W29" i="1"/>
  <c r="W31" i="1"/>
  <c r="W32" i="1"/>
  <c r="W33" i="1"/>
  <c r="W35" i="1"/>
  <c r="W36" i="1"/>
  <c r="W37" i="1"/>
  <c r="W39" i="1"/>
  <c r="W40" i="1"/>
  <c r="W41" i="1"/>
  <c r="W43" i="1"/>
  <c r="W44" i="1"/>
  <c r="W45" i="1"/>
  <c r="W47" i="1"/>
  <c r="W48" i="1"/>
  <c r="W49" i="1"/>
  <c r="W51" i="1"/>
  <c r="W52" i="1"/>
  <c r="W53" i="1"/>
  <c r="W55" i="1"/>
  <c r="W56" i="1"/>
  <c r="W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AQ56" i="1"/>
  <c r="AP56" i="1"/>
  <c r="AO56" i="1"/>
  <c r="AN56" i="1"/>
  <c r="AM56" i="1"/>
  <c r="AL56" i="1"/>
  <c r="AK56" i="1"/>
  <c r="AJ56" i="1"/>
  <c r="AI56" i="1"/>
  <c r="AF56" i="1"/>
  <c r="AC56" i="1"/>
  <c r="AB56" i="1"/>
  <c r="AA56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AQ52" i="1"/>
  <c r="AP52" i="1"/>
  <c r="AO52" i="1"/>
  <c r="AN52" i="1"/>
  <c r="AM52" i="1"/>
  <c r="AL52" i="1"/>
  <c r="AK52" i="1"/>
  <c r="AJ52" i="1"/>
  <c r="AI52" i="1"/>
  <c r="AF52" i="1"/>
  <c r="AC52" i="1"/>
  <c r="AB52" i="1"/>
  <c r="AA52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AQ48" i="1"/>
  <c r="AP48" i="1"/>
  <c r="AO48" i="1"/>
  <c r="AN48" i="1"/>
  <c r="AM48" i="1"/>
  <c r="AL48" i="1"/>
  <c r="AK48" i="1"/>
  <c r="AJ48" i="1"/>
  <c r="AI48" i="1"/>
  <c r="AF48" i="1"/>
  <c r="AC48" i="1"/>
  <c r="AB48" i="1"/>
  <c r="AA48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AQ44" i="1"/>
  <c r="AP44" i="1"/>
  <c r="AO44" i="1"/>
  <c r="AN44" i="1"/>
  <c r="AM44" i="1"/>
  <c r="AL44" i="1"/>
  <c r="AK44" i="1"/>
  <c r="AJ44" i="1"/>
  <c r="AI44" i="1"/>
  <c r="AF44" i="1"/>
  <c r="AC44" i="1"/>
  <c r="AB44" i="1"/>
  <c r="AA44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AQ40" i="1"/>
  <c r="AP40" i="1"/>
  <c r="AO40" i="1"/>
  <c r="AN40" i="1"/>
  <c r="AM40" i="1"/>
  <c r="AL40" i="1"/>
  <c r="AK40" i="1"/>
  <c r="AJ40" i="1"/>
  <c r="AI40" i="1"/>
  <c r="AF40" i="1"/>
  <c r="AC40" i="1"/>
  <c r="AB40" i="1"/>
  <c r="AA40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AQ36" i="1"/>
  <c r="AP36" i="1"/>
  <c r="AO36" i="1"/>
  <c r="AN36" i="1"/>
  <c r="AM36" i="1"/>
  <c r="AL36" i="1"/>
  <c r="AK36" i="1"/>
  <c r="AJ36" i="1"/>
  <c r="AI36" i="1"/>
  <c r="AF36" i="1"/>
  <c r="AC36" i="1"/>
  <c r="AB36" i="1"/>
  <c r="AA36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AQ32" i="1"/>
  <c r="AP32" i="1"/>
  <c r="AO32" i="1"/>
  <c r="AN32" i="1"/>
  <c r="AM32" i="1"/>
  <c r="AL32" i="1"/>
  <c r="AK32" i="1"/>
  <c r="AJ32" i="1"/>
  <c r="AI32" i="1"/>
  <c r="AF32" i="1"/>
  <c r="AC32" i="1"/>
  <c r="AB32" i="1"/>
  <c r="AA32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AQ28" i="1"/>
  <c r="AP28" i="1"/>
  <c r="AO28" i="1"/>
  <c r="AN28" i="1"/>
  <c r="AM28" i="1"/>
  <c r="AL28" i="1"/>
  <c r="AK28" i="1"/>
  <c r="AJ28" i="1"/>
  <c r="AI28" i="1"/>
  <c r="AF28" i="1"/>
  <c r="AC28" i="1"/>
  <c r="AB28" i="1"/>
  <c r="AA28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AQ24" i="1"/>
  <c r="AP24" i="1"/>
  <c r="AO24" i="1"/>
  <c r="AN24" i="1"/>
  <c r="AM24" i="1"/>
  <c r="AL24" i="1"/>
  <c r="AK24" i="1"/>
  <c r="AJ24" i="1"/>
  <c r="AI24" i="1"/>
  <c r="AF24" i="1"/>
  <c r="AC24" i="1"/>
  <c r="AB24" i="1"/>
  <c r="AA24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AQ20" i="1"/>
  <c r="AP20" i="1"/>
  <c r="AO20" i="1"/>
  <c r="AN20" i="1"/>
  <c r="AM20" i="1"/>
  <c r="AL20" i="1"/>
  <c r="AK20" i="1"/>
  <c r="AJ20" i="1"/>
  <c r="AI20" i="1"/>
  <c r="AF20" i="1"/>
  <c r="AC20" i="1"/>
  <c r="AB20" i="1"/>
  <c r="AA20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AQ16" i="1"/>
  <c r="AP16" i="1"/>
  <c r="AO16" i="1"/>
  <c r="AN16" i="1"/>
  <c r="AM16" i="1"/>
  <c r="AL16" i="1"/>
  <c r="AK16" i="1"/>
  <c r="AJ16" i="1"/>
  <c r="AI16" i="1"/>
  <c r="AF16" i="1"/>
  <c r="AC16" i="1"/>
  <c r="AB16" i="1"/>
  <c r="AA16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AQ12" i="1"/>
  <c r="AP12" i="1"/>
  <c r="AO12" i="1"/>
  <c r="AN12" i="1"/>
  <c r="AM12" i="1"/>
  <c r="AL12" i="1"/>
  <c r="AK12" i="1"/>
  <c r="AJ12" i="1"/>
  <c r="AI12" i="1"/>
  <c r="AF12" i="1"/>
  <c r="AC12" i="1"/>
  <c r="AB12" i="1"/>
  <c r="AA12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AQ8" i="1"/>
  <c r="AP8" i="1"/>
  <c r="AO8" i="1"/>
  <c r="AN8" i="1"/>
  <c r="AM8" i="1"/>
  <c r="AL8" i="1"/>
  <c r="AK8" i="1"/>
  <c r="AJ8" i="1"/>
  <c r="AI8" i="1"/>
  <c r="AF8" i="1"/>
  <c r="AC8" i="1"/>
  <c r="AB8" i="1"/>
  <c r="AA8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V53" i="1"/>
  <c r="C10" i="3"/>
  <c r="C11" i="3"/>
  <c r="C12" i="3"/>
  <c r="C13" i="3"/>
  <c r="C14" i="3"/>
  <c r="C15" i="3"/>
  <c r="C16" i="3"/>
  <c r="C17" i="3"/>
  <c r="C18" i="3"/>
  <c r="C19" i="3"/>
  <c r="C20" i="3"/>
  <c r="C21" i="3"/>
  <c r="AN58" i="1" l="1"/>
  <c r="AG8" i="1"/>
  <c r="AA22" i="1"/>
  <c r="AG24" i="1"/>
  <c r="AA26" i="1"/>
  <c r="AG28" i="1"/>
  <c r="AA30" i="1"/>
  <c r="AG32" i="1"/>
  <c r="AA34" i="1"/>
  <c r="AG36" i="1"/>
  <c r="AA38" i="1"/>
  <c r="AG40" i="1"/>
  <c r="AA42" i="1"/>
  <c r="AG44" i="1"/>
  <c r="AA46" i="1"/>
  <c r="AG48" i="1"/>
  <c r="AA50" i="1"/>
  <c r="AG52" i="1"/>
  <c r="AA54" i="1"/>
  <c r="AG56" i="1"/>
  <c r="AA58" i="1"/>
  <c r="AK58" i="1"/>
  <c r="AO58" i="1"/>
  <c r="AA14" i="1"/>
  <c r="AA18" i="1"/>
  <c r="AG20" i="1"/>
  <c r="AB6" i="1"/>
  <c r="AD8" i="1"/>
  <c r="AH8" i="1"/>
  <c r="AB10" i="1"/>
  <c r="AD12" i="1"/>
  <c r="AH12" i="1"/>
  <c r="AB14" i="1"/>
  <c r="AD16" i="1"/>
  <c r="AH16" i="1"/>
  <c r="AB18" i="1"/>
  <c r="AD20" i="1"/>
  <c r="AH20" i="1"/>
  <c r="AB22" i="1"/>
  <c r="AD24" i="1"/>
  <c r="AH24" i="1"/>
  <c r="AB26" i="1"/>
  <c r="AD28" i="1"/>
  <c r="AH28" i="1"/>
  <c r="AB30" i="1"/>
  <c r="AD32" i="1"/>
  <c r="AH32" i="1"/>
  <c r="AB34" i="1"/>
  <c r="AD36" i="1"/>
  <c r="AH36" i="1"/>
  <c r="AB38" i="1"/>
  <c r="AD40" i="1"/>
  <c r="AH40" i="1"/>
  <c r="AB42" i="1"/>
  <c r="AD44" i="1"/>
  <c r="AH44" i="1"/>
  <c r="AB46" i="1"/>
  <c r="AD48" i="1"/>
  <c r="AH48" i="1"/>
  <c r="AB50" i="1"/>
  <c r="AD52" i="1"/>
  <c r="AH52" i="1"/>
  <c r="AB54" i="1"/>
  <c r="AD56" i="1"/>
  <c r="AH56" i="1"/>
  <c r="W54" i="1"/>
  <c r="W50" i="1"/>
  <c r="W46" i="1"/>
  <c r="W42" i="1"/>
  <c r="W38" i="1"/>
  <c r="W34" i="1"/>
  <c r="W30" i="1"/>
  <c r="W26" i="1"/>
  <c r="W22" i="1"/>
  <c r="W18" i="1"/>
  <c r="W14" i="1"/>
  <c r="W10" i="1"/>
  <c r="W6" i="1"/>
  <c r="AB58" i="1"/>
  <c r="AL58" i="1"/>
  <c r="AP58" i="1"/>
  <c r="AJ58" i="1"/>
  <c r="AA6" i="1"/>
  <c r="AA10" i="1"/>
  <c r="AG12" i="1"/>
  <c r="AG16" i="1"/>
  <c r="BA58" i="1"/>
  <c r="AI58" i="1"/>
  <c r="AM58" i="1"/>
  <c r="BA54" i="1" l="1"/>
  <c r="AF58" i="1"/>
  <c r="AE58" i="1"/>
  <c r="AH58" i="1"/>
  <c r="AD58" i="1"/>
  <c r="AG58" i="1"/>
  <c r="BA55" i="1"/>
</calcChain>
</file>

<file path=xl/sharedStrings.xml><?xml version="1.0" encoding="utf-8"?>
<sst xmlns="http://schemas.openxmlformats.org/spreadsheetml/2006/main" count="168" uniqueCount="136">
  <si>
    <t>% Parainfluenza</t>
  </si>
  <si>
    <t>% Adenovirus</t>
  </si>
  <si>
    <t>Coronavirus</t>
  </si>
  <si>
    <t>Bocavirus</t>
  </si>
  <si>
    <t>A(H1N1)pdm09</t>
  </si>
  <si>
    <t>B Victoria</t>
  </si>
  <si>
    <t>B Yamagata</t>
  </si>
  <si>
    <t xml:space="preserve">Parainfluenza </t>
  </si>
  <si>
    <t>Adenovirus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</si>
  <si>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</si>
  <si>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</si>
  <si>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</si>
  <si>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</si>
  <si>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</si>
  <si>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</si>
  <si>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</si>
  <si>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</si>
  <si>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</si>
  <si>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</si>
  <si>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</si>
  <si>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</si>
  <si>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</si>
  <si>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</si>
  <si>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</si>
  <si>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</si>
  <si>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</si>
  <si>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</si>
  <si>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</si>
  <si>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</si>
  <si>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</si>
  <si>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</si>
  <si>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</si>
  <si>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</si>
  <si>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</si>
  <si>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</si>
  <si>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</si>
  <si>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</si>
  <si>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</si>
  <si>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</si>
  <si>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</si>
  <si>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</si>
  <si>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</si>
  <si>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</si>
  <si>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</si>
  <si>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</si>
  <si>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</si>
  <si>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</si>
  <si>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</si>
  <si>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</si>
  <si>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</si>
  <si>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</si>
  <si>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</si>
  <si>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</si>
  <si>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</si>
  <si>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</si>
  <si>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</si>
  <si>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</si>
  <si>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</si>
  <si>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</si>
  <si>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</si>
  <si>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</si>
  <si>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</t>
  </si>
  <si>
    <t>Graficos</t>
  </si>
  <si>
    <t>Gráficos IRAG</t>
  </si>
  <si>
    <t>Hoja 1</t>
  </si>
  <si>
    <t>Fallecidos IRAG</t>
  </si>
  <si>
    <t>EW</t>
  </si>
  <si>
    <t># samples analyzed</t>
  </si>
  <si>
    <t># positive samples</t>
  </si>
  <si>
    <t xml:space="preserve"># influenza-positive samples </t>
  </si>
  <si>
    <t># samples positive for influenza A</t>
  </si>
  <si>
    <t># samples positive for influenza B</t>
  </si>
  <si>
    <t>% RSV</t>
  </si>
  <si>
    <t>% Rhinovirus</t>
  </si>
  <si>
    <t>A not subtyped</t>
  </si>
  <si>
    <t>A not subtypable</t>
  </si>
  <si>
    <t>RSV</t>
  </si>
  <si>
    <t>Rhinovirus</t>
  </si>
  <si>
    <t>Year</t>
  </si>
  <si>
    <t>Surveillance</t>
  </si>
  <si>
    <t>Country</t>
  </si>
  <si>
    <t>Health center</t>
  </si>
  <si>
    <t>Region</t>
  </si>
  <si>
    <t>Graph</t>
  </si>
  <si>
    <t>Tab</t>
  </si>
  <si>
    <t>Title</t>
  </si>
  <si>
    <t>% of positive samples respiratory viruses</t>
  </si>
  <si>
    <t>% positive for influenza A</t>
  </si>
  <si>
    <t>% positive for influenza B</t>
  </si>
  <si>
    <t>SARI</t>
  </si>
  <si>
    <t>% of positive samples for influenza</t>
  </si>
  <si>
    <t>% of positive samples for other respiratory viruses (other than influenza)</t>
  </si>
  <si>
    <t>B Victoria ∆162/163</t>
  </si>
  <si>
    <t>Flu A Positives</t>
  </si>
  <si>
    <t>Flu  B Positives</t>
  </si>
  <si>
    <t xml:space="preserve">Positive for  Other Respiratory Viruses* </t>
  </si>
  <si>
    <t xml:space="preserve"> Negative Samples</t>
  </si>
  <si>
    <t>A no subtypable</t>
  </si>
  <si>
    <t>A(H1)</t>
  </si>
  <si>
    <t>B linage not determined</t>
  </si>
  <si>
    <t>Methapneumovirus</t>
  </si>
  <si>
    <t>Others</t>
  </si>
  <si>
    <t>Number of cases</t>
  </si>
  <si>
    <t>Percent positivity</t>
  </si>
  <si>
    <t>% Positives</t>
  </si>
  <si>
    <t>% Flu / total of samples</t>
  </si>
  <si>
    <t>% Flu A</t>
  </si>
  <si>
    <t>Flu  A</t>
  </si>
  <si>
    <t>% Flu  B</t>
  </si>
  <si>
    <t>% Methapneumovirus</t>
  </si>
  <si>
    <t>% Coronavirus</t>
  </si>
  <si>
    <t>% Bocavirus</t>
  </si>
  <si>
    <t>% Other Respiratory Viruses</t>
  </si>
  <si>
    <t>% Pandemic</t>
  </si>
  <si>
    <t>A not  subtyped</t>
  </si>
  <si>
    <t>% Seasonal (H1)</t>
  </si>
  <si>
    <t>% Seasonal (H3)</t>
  </si>
  <si>
    <t>Vigilancia</t>
  </si>
  <si>
    <t>Range begin</t>
  </si>
  <si>
    <t>Range end</t>
  </si>
  <si>
    <t>A(H3N2)</t>
  </si>
  <si>
    <t>IRAG</t>
  </si>
  <si>
    <t>Saint Lucia</t>
  </si>
  <si>
    <t>Distribution of influenza viruses by province of residence of the case</t>
  </si>
  <si>
    <t>Distribution of RSV viruses by province of residence of the case</t>
  </si>
  <si>
    <t>Anse la Raye</t>
  </si>
  <si>
    <t>Babonneau</t>
  </si>
  <si>
    <t>Canaries</t>
  </si>
  <si>
    <t>Castries</t>
  </si>
  <si>
    <t>Choiseul</t>
  </si>
  <si>
    <t>Dennery</t>
  </si>
  <si>
    <t>Gros Islet</t>
  </si>
  <si>
    <t>Laborie</t>
  </si>
  <si>
    <t>Micoud</t>
  </si>
  <si>
    <t>Soufrière</t>
  </si>
  <si>
    <t>Vieux 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</si>
</sst>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theme="1"/>
      <name val="Arial"/>
      <family val="2"/>
    </font>
    <font>
      <b/>
      <sz val="14"/>
      <color theme="0"/>
      <name val="Calibri Light"/>
      <family val="2"/>
    </font>
    <font>
      <b/>
      <sz val="10"/>
      <name val="Calibri Light"/>
      <family val="2"/>
    </font>
    <font>
      <b/>
      <sz val="10"/>
      <color theme="0"/>
      <name val="Calibri Light"/>
      <family val="2"/>
    </font>
    <font>
      <b/>
      <sz val="9"/>
      <name val="Calibri Light"/>
      <family val="2"/>
    </font>
    <font>
      <sz val="10"/>
      <name val="Calibri Light"/>
      <family val="2"/>
    </font>
    <font>
      <b/>
      <sz val="14"/>
      <name val="Calibri Light"/>
      <family val="2"/>
    </font>
    <font>
      <b/>
      <sz val="12"/>
      <name val="Calibri Light"/>
      <family val="2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5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23"/>
      </right>
      <top style="medium">
        <color indexed="64"/>
      </top>
      <bottom/>
      <diagonal/>
    </border>
    <border>
      <left style="thin">
        <color indexed="23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23"/>
      </right>
      <top style="medium">
        <color indexed="64"/>
      </top>
      <bottom/>
      <diagonal/>
    </border>
    <border>
      <left style="thin">
        <color indexed="23"/>
      </left>
      <right/>
      <top style="medium">
        <color indexed="64"/>
      </top>
      <bottom style="thin">
        <color indexed="23"/>
      </bottom>
      <diagonal/>
    </border>
    <border>
      <left/>
      <right/>
      <top style="medium">
        <color indexed="64"/>
      </top>
      <bottom style="thin">
        <color indexed="23"/>
      </bottom>
      <diagonal/>
    </border>
    <border>
      <left/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/>
      <diagonal/>
    </border>
    <border>
      <left style="thin">
        <color indexed="2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medium">
        <color indexed="64"/>
      </right>
      <top/>
      <bottom style="thin">
        <color indexed="23"/>
      </bottom>
      <diagonal/>
    </border>
    <border>
      <left/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3">
    <xf numFmtId="0" fontId="0" fillId="0" borderId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9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8" fillId="8" borderId="0" applyNumberFormat="0" applyBorder="0" applyAlignment="0" applyProtection="0"/>
    <xf numFmtId="0" fontId="19" fillId="20" borderId="2" applyNumberFormat="0" applyAlignment="0" applyProtection="0"/>
    <xf numFmtId="0" fontId="19" fillId="20" borderId="2" applyNumberFormat="0" applyAlignment="0" applyProtection="0"/>
    <xf numFmtId="0" fontId="19" fillId="20" borderId="2" applyNumberFormat="0" applyAlignment="0" applyProtection="0"/>
    <xf numFmtId="0" fontId="19" fillId="20" borderId="2" applyNumberFormat="0" applyAlignment="0" applyProtection="0"/>
    <xf numFmtId="0" fontId="19" fillId="20" borderId="2" applyNumberFormat="0" applyAlignment="0" applyProtection="0"/>
    <xf numFmtId="0" fontId="19" fillId="20" borderId="2" applyNumberFormat="0" applyAlignment="0" applyProtection="0"/>
    <xf numFmtId="0" fontId="19" fillId="20" borderId="2" applyNumberFormat="0" applyAlignment="0" applyProtection="0"/>
    <xf numFmtId="0" fontId="19" fillId="20" borderId="2" applyNumberFormat="0" applyAlignment="0" applyProtection="0"/>
    <xf numFmtId="0" fontId="19" fillId="20" borderId="2" applyNumberFormat="0" applyAlignment="0" applyProtection="0"/>
    <xf numFmtId="0" fontId="19" fillId="20" borderId="2" applyNumberFormat="0" applyAlignment="0" applyProtection="0"/>
    <xf numFmtId="0" fontId="20" fillId="21" borderId="9" applyNumberFormat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25" borderId="0" applyNumberFormat="0" applyBorder="0" applyAlignment="0" applyProtection="0"/>
    <xf numFmtId="0" fontId="23" fillId="11" borderId="2" applyNumberFormat="0" applyAlignment="0" applyProtection="0"/>
    <xf numFmtId="0" fontId="23" fillId="11" borderId="2" applyNumberFormat="0" applyAlignment="0" applyProtection="0"/>
    <xf numFmtId="0" fontId="23" fillId="11" borderId="2" applyNumberFormat="0" applyAlignment="0" applyProtection="0"/>
    <xf numFmtId="0" fontId="23" fillId="11" borderId="2" applyNumberFormat="0" applyAlignment="0" applyProtection="0"/>
    <xf numFmtId="0" fontId="23" fillId="11" borderId="2" applyNumberFormat="0" applyAlignment="0" applyProtection="0"/>
    <xf numFmtId="0" fontId="23" fillId="11" borderId="2" applyNumberFormat="0" applyAlignment="0" applyProtection="0"/>
    <xf numFmtId="0" fontId="23" fillId="11" borderId="2" applyNumberFormat="0" applyAlignment="0" applyProtection="0"/>
    <xf numFmtId="0" fontId="23" fillId="11" borderId="2" applyNumberFormat="0" applyAlignment="0" applyProtection="0"/>
    <xf numFmtId="0" fontId="23" fillId="11" borderId="2" applyNumberFormat="0" applyAlignment="0" applyProtection="0"/>
    <xf numFmtId="0" fontId="23" fillId="11" borderId="2" applyNumberFormat="0" applyAlignment="0" applyProtection="0"/>
    <xf numFmtId="0" fontId="24" fillId="7" borderId="0" applyNumberFormat="0" applyBorder="0" applyAlignment="0" applyProtection="0"/>
    <xf numFmtId="0" fontId="25" fillId="26" borderId="0" applyNumberFormat="0" applyBorder="0" applyAlignment="0" applyProtection="0"/>
    <xf numFmtId="0" fontId="26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6" fillId="0" borderId="0"/>
    <xf numFmtId="0" fontId="26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6" fillId="0" borderId="0"/>
    <xf numFmtId="0" fontId="1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1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1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1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1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1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1" fillId="0" borderId="0"/>
    <xf numFmtId="0" fontId="27" fillId="0" borderId="0" applyNumberFormat="0" applyBorder="0" applyAlignment="0"/>
    <xf numFmtId="0" fontId="26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28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1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1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1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1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1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1" fillId="0" borderId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27" fillId="0" borderId="0" applyNumberFormat="0" applyBorder="0" applyAlignment="0"/>
    <xf numFmtId="0" fontId="16" fillId="2" borderId="1" applyNumberFormat="0" applyFont="0" applyAlignment="0" applyProtection="0"/>
    <xf numFmtId="9" fontId="26" fillId="0" borderId="0" applyFont="0" applyFill="0" applyBorder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22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</cellStyleXfs>
  <cellXfs count="1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4" xfId="0" applyFont="1" applyFill="1" applyBorder="1" applyAlignment="1" applyProtection="1">
      <alignment horizontal="center" vertical="top" wrapText="1"/>
      <protection locked="0"/>
    </xf>
    <xf numFmtId="0" fontId="5" fillId="4" borderId="2" xfId="0" applyFont="1" applyFill="1" applyBorder="1" applyAlignment="1" applyProtection="1">
      <alignment horizontal="center" vertical="top" wrapText="1"/>
      <protection locked="0"/>
    </xf>
    <xf numFmtId="164" fontId="2" fillId="0" borderId="0" xfId="0" applyNumberFormat="1" applyFont="1"/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 vertical="top" wrapText="1"/>
      <protection locked="0"/>
    </xf>
    <xf numFmtId="164" fontId="4" fillId="0" borderId="0" xfId="0" applyNumberFormat="1" applyFont="1"/>
    <xf numFmtId="0" fontId="4" fillId="0" borderId="0" xfId="0" applyFont="1"/>
    <xf numFmtId="0" fontId="7" fillId="4" borderId="2" xfId="0" applyFont="1" applyFill="1" applyBorder="1" applyAlignment="1" applyProtection="1">
      <alignment horizontal="center"/>
      <protection locked="0"/>
    </xf>
    <xf numFmtId="0" fontId="8" fillId="0" borderId="0" xfId="0" applyFont="1" applyAlignment="1">
      <alignment vertical="center"/>
    </xf>
    <xf numFmtId="0" fontId="0" fillId="0" borderId="0" xfId="0" applyFill="1"/>
    <xf numFmtId="0" fontId="0" fillId="0" borderId="5" xfId="0" applyFill="1" applyBorder="1" applyAlignment="1"/>
    <xf numFmtId="164" fontId="10" fillId="5" borderId="3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0" fillId="0" borderId="0" xfId="0" applyFont="1"/>
    <xf numFmtId="49" fontId="0" fillId="0" borderId="0" xfId="0" applyNumberFormat="1"/>
    <xf numFmtId="0" fontId="0" fillId="0" borderId="0" xfId="0" applyAlignment="1"/>
    <xf numFmtId="0" fontId="15" fillId="0" borderId="0" xfId="0" applyFont="1" applyAlignment="1">
      <alignment wrapText="1"/>
    </xf>
    <xf numFmtId="0" fontId="0" fillId="0" borderId="0" xfId="0" applyFont="1" applyAlignment="1"/>
    <xf numFmtId="49" fontId="40" fillId="33" borderId="28" xfId="0" applyNumberFormat="1" applyFont="1" applyFill="1" applyBorder="1" applyAlignment="1">
      <alignment horizontal="center" vertical="center" wrapText="1"/>
    </xf>
    <xf numFmtId="49" fontId="40" fillId="33" borderId="29" xfId="0" applyNumberFormat="1" applyFont="1" applyFill="1" applyBorder="1" applyAlignment="1">
      <alignment horizontal="center" vertical="center" wrapText="1"/>
    </xf>
    <xf numFmtId="49" fontId="40" fillId="34" borderId="29" xfId="0" applyNumberFormat="1" applyFont="1" applyFill="1" applyBorder="1" applyAlignment="1">
      <alignment horizontal="center" vertical="center" wrapText="1"/>
    </xf>
    <xf numFmtId="49" fontId="40" fillId="35" borderId="29" xfId="0" applyNumberFormat="1" applyFont="1" applyFill="1" applyBorder="1" applyAlignment="1">
      <alignment horizontal="center" vertical="center" wrapText="1"/>
    </xf>
    <xf numFmtId="49" fontId="40" fillId="36" borderId="29" xfId="0" applyNumberFormat="1" applyFont="1" applyFill="1" applyBorder="1" applyAlignment="1">
      <alignment horizontal="center" vertical="center" wrapText="1"/>
    </xf>
    <xf numFmtId="0" fontId="41" fillId="5" borderId="31" xfId="0" applyFont="1" applyFill="1" applyBorder="1" applyAlignment="1">
      <alignment horizontal="center" vertical="top" wrapText="1"/>
    </xf>
    <xf numFmtId="0" fontId="41" fillId="5" borderId="4" xfId="0" applyFont="1" applyFill="1" applyBorder="1" applyAlignment="1">
      <alignment horizontal="center" vertical="top" wrapText="1"/>
    </xf>
    <xf numFmtId="0" fontId="41" fillId="5" borderId="32" xfId="0" applyFont="1" applyFill="1" applyBorder="1" applyAlignment="1">
      <alignment horizontal="center" vertical="top" wrapText="1"/>
    </xf>
    <xf numFmtId="0" fontId="41" fillId="38" borderId="47" xfId="0" applyFont="1" applyFill="1" applyBorder="1" applyAlignment="1">
      <alignment horizontal="center" vertical="center" wrapText="1"/>
    </xf>
    <xf numFmtId="49" fontId="41" fillId="38" borderId="47" xfId="0" applyNumberFormat="1" applyFont="1" applyFill="1" applyBorder="1" applyAlignment="1">
      <alignment horizontal="center" vertical="center" wrapText="1"/>
    </xf>
    <xf numFmtId="164" fontId="41" fillId="5" borderId="31" xfId="0" applyNumberFormat="1" applyFont="1" applyFill="1" applyBorder="1" applyAlignment="1">
      <alignment horizontal="center"/>
    </xf>
    <xf numFmtId="164" fontId="41" fillId="5" borderId="4" xfId="0" applyNumberFormat="1" applyFont="1" applyFill="1" applyBorder="1" applyAlignment="1">
      <alignment horizontal="center"/>
    </xf>
    <xf numFmtId="164" fontId="41" fillId="5" borderId="50" xfId="0" applyNumberFormat="1" applyFont="1" applyFill="1" applyBorder="1" applyAlignment="1">
      <alignment horizontal="center"/>
    </xf>
    <xf numFmtId="0" fontId="41" fillId="3" borderId="51" xfId="109" applyFont="1" applyFill="1" applyBorder="1" applyAlignment="1">
      <alignment horizontal="center" vertical="center" wrapText="1"/>
    </xf>
    <xf numFmtId="164" fontId="41" fillId="3" borderId="53" xfId="0" applyNumberFormat="1" applyFont="1" applyFill="1" applyBorder="1" applyAlignment="1">
      <alignment horizontal="center" vertical="center"/>
    </xf>
    <xf numFmtId="164" fontId="41" fillId="3" borderId="52" xfId="0" applyNumberFormat="1" applyFont="1" applyFill="1" applyBorder="1" applyAlignment="1">
      <alignment horizontal="center" vertical="center"/>
    </xf>
    <xf numFmtId="164" fontId="41" fillId="3" borderId="52" xfId="0" applyNumberFormat="1" applyFont="1" applyFill="1" applyBorder="1" applyAlignment="1">
      <alignment horizontal="center"/>
    </xf>
    <xf numFmtId="164" fontId="41" fillId="3" borderId="54" xfId="0" applyNumberFormat="1" applyFont="1" applyFill="1" applyBorder="1" applyAlignment="1">
      <alignment horizontal="center" vertical="center"/>
    </xf>
    <xf numFmtId="1" fontId="2" fillId="0" borderId="0" xfId="0" applyNumberFormat="1" applyFont="1"/>
    <xf numFmtId="1" fontId="4" fillId="0" borderId="0" xfId="0" applyNumberFormat="1" applyFont="1"/>
    <xf numFmtId="0" fontId="38" fillId="28" borderId="33" xfId="0" applyFont="1" applyFill="1" applyBorder="1" applyAlignment="1">
      <alignment vertical="center" wrapText="1"/>
    </xf>
    <xf numFmtId="0" fontId="38" fillId="28" borderId="34" xfId="0" applyFont="1" applyFill="1" applyBorder="1" applyAlignment="1">
      <alignment vertical="center" wrapText="1"/>
    </xf>
    <xf numFmtId="0" fontId="38" fillId="28" borderId="35" xfId="0" applyFont="1" applyFill="1" applyBorder="1" applyAlignment="1">
      <alignment vertical="center" wrapText="1"/>
    </xf>
    <xf numFmtId="0" fontId="2" fillId="0" borderId="0" xfId="0" applyNumberFormat="1" applyFont="1"/>
    <xf numFmtId="0" fontId="37" fillId="37" borderId="16" xfId="0" applyFont="1" applyFill="1" applyBorder="1" applyAlignment="1">
      <alignment horizontal="center" vertical="center" wrapText="1"/>
    </xf>
    <xf numFmtId="0" fontId="37" fillId="37" borderId="17" xfId="0" applyFont="1" applyFill="1" applyBorder="1" applyAlignment="1">
      <alignment horizontal="center" vertical="center" wrapText="1"/>
    </xf>
    <xf numFmtId="0" fontId="37" fillId="37" borderId="18" xfId="0" applyFont="1" applyFill="1" applyBorder="1" applyAlignment="1">
      <alignment horizontal="center" vertical="center" wrapText="1"/>
    </xf>
    <xf numFmtId="0" fontId="37" fillId="37" borderId="19" xfId="0" applyFont="1" applyFill="1" applyBorder="1" applyAlignment="1">
      <alignment horizontal="center" vertical="center" wrapText="1"/>
    </xf>
    <xf numFmtId="0" fontId="37" fillId="37" borderId="0" xfId="0" applyFont="1" applyFill="1" applyBorder="1" applyAlignment="1">
      <alignment horizontal="center" vertical="center" wrapText="1"/>
    </xf>
    <xf numFmtId="0" fontId="37" fillId="37" borderId="20" xfId="0" applyFont="1" applyFill="1" applyBorder="1" applyAlignment="1">
      <alignment horizontal="center" vertical="center" wrapText="1"/>
    </xf>
    <xf numFmtId="0" fontId="37" fillId="37" borderId="33" xfId="0" applyFont="1" applyFill="1" applyBorder="1" applyAlignment="1">
      <alignment horizontal="center" vertical="center" wrapText="1"/>
    </xf>
    <xf numFmtId="0" fontId="37" fillId="37" borderId="34" xfId="0" applyFont="1" applyFill="1" applyBorder="1" applyAlignment="1">
      <alignment horizontal="center" vertical="center" wrapText="1"/>
    </xf>
    <xf numFmtId="0" fontId="37" fillId="37" borderId="35" xfId="0" applyFont="1" applyFill="1" applyBorder="1" applyAlignment="1">
      <alignment horizontal="center" vertical="center" wrapText="1"/>
    </xf>
    <xf numFmtId="49" fontId="39" fillId="29" borderId="22" xfId="0" applyNumberFormat="1" applyFont="1" applyFill="1" applyBorder="1" applyAlignment="1">
      <alignment horizontal="center" vertical="center" wrapText="1"/>
    </xf>
    <xf numFmtId="49" fontId="39" fillId="29" borderId="23" xfId="0" applyNumberFormat="1" applyFont="1" applyFill="1" applyBorder="1" applyAlignment="1">
      <alignment horizontal="center" vertical="center" wrapText="1"/>
    </xf>
    <xf numFmtId="49" fontId="39" fillId="29" borderId="24" xfId="0" applyNumberFormat="1" applyFont="1" applyFill="1" applyBorder="1" applyAlignment="1">
      <alignment horizontal="center" vertical="center" wrapText="1"/>
    </xf>
    <xf numFmtId="49" fontId="39" fillId="30" borderId="25" xfId="0" applyNumberFormat="1" applyFont="1" applyFill="1" applyBorder="1" applyAlignment="1">
      <alignment horizontal="center" vertical="center"/>
    </xf>
    <xf numFmtId="49" fontId="39" fillId="30" borderId="23" xfId="0" applyNumberFormat="1" applyFont="1" applyFill="1" applyBorder="1" applyAlignment="1">
      <alignment horizontal="center" vertical="center"/>
    </xf>
    <xf numFmtId="49" fontId="39" fillId="30" borderId="24" xfId="0" applyNumberFormat="1" applyFont="1" applyFill="1" applyBorder="1" applyAlignment="1">
      <alignment horizontal="center" vertical="center"/>
    </xf>
    <xf numFmtId="49" fontId="39" fillId="31" borderId="25" xfId="0" applyNumberFormat="1" applyFont="1" applyFill="1" applyBorder="1" applyAlignment="1">
      <alignment horizontal="center" vertical="center" wrapText="1"/>
    </xf>
    <xf numFmtId="49" fontId="39" fillId="31" borderId="23" xfId="0" applyNumberFormat="1" applyFont="1" applyFill="1" applyBorder="1" applyAlignment="1">
      <alignment horizontal="center" vertical="center" wrapText="1"/>
    </xf>
    <xf numFmtId="49" fontId="39" fillId="31" borderId="24" xfId="0" applyNumberFormat="1" applyFont="1" applyFill="1" applyBorder="1" applyAlignment="1">
      <alignment horizontal="center" vertical="center" wrapText="1"/>
    </xf>
    <xf numFmtId="49" fontId="38" fillId="32" borderId="26" xfId="0" applyNumberFormat="1" applyFont="1" applyFill="1" applyBorder="1" applyAlignment="1">
      <alignment horizontal="center" vertical="center" wrapText="1"/>
    </xf>
    <xf numFmtId="49" fontId="38" fillId="32" borderId="30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38" fillId="38" borderId="43" xfId="0" applyNumberFormat="1" applyFont="1" applyFill="1" applyBorder="1" applyAlignment="1">
      <alignment horizontal="center" vertical="center" wrapText="1"/>
    </xf>
    <xf numFmtId="49" fontId="38" fillId="38" borderId="49" xfId="0" applyNumberFormat="1" applyFont="1" applyFill="1" applyBorder="1" applyAlignment="1">
      <alignment horizontal="center" vertical="center" wrapText="1"/>
    </xf>
    <xf numFmtId="49" fontId="38" fillId="38" borderId="42" xfId="0" applyNumberFormat="1" applyFont="1" applyFill="1" applyBorder="1" applyAlignment="1">
      <alignment horizontal="center" vertical="center" wrapText="1"/>
    </xf>
    <xf numFmtId="49" fontId="38" fillId="38" borderId="48" xfId="0" applyNumberFormat="1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36" fillId="0" borderId="0" xfId="0" applyFont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49" fontId="38" fillId="38" borderId="37" xfId="0" applyNumberFormat="1" applyFont="1" applyFill="1" applyBorder="1" applyAlignment="1">
      <alignment horizontal="center" vertical="center" wrapText="1"/>
    </xf>
    <xf numFmtId="49" fontId="38" fillId="38" borderId="45" xfId="0" applyNumberFormat="1" applyFont="1" applyFill="1" applyBorder="1" applyAlignment="1">
      <alignment horizontal="center" vertical="center" wrapText="1"/>
    </xf>
    <xf numFmtId="49" fontId="38" fillId="38" borderId="38" xfId="0" applyNumberFormat="1" applyFont="1" applyFill="1" applyBorder="1" applyAlignment="1">
      <alignment horizontal="center" vertical="center" wrapText="1"/>
    </xf>
    <xf numFmtId="49" fontId="38" fillId="38" borderId="46" xfId="0" applyNumberFormat="1" applyFont="1" applyFill="1" applyBorder="1" applyAlignment="1">
      <alignment horizontal="center" vertical="center" wrapText="1"/>
    </xf>
    <xf numFmtId="49" fontId="38" fillId="38" borderId="39" xfId="0" applyNumberFormat="1" applyFont="1" applyFill="1" applyBorder="1" applyAlignment="1">
      <alignment horizontal="center" vertical="center" wrapText="1"/>
    </xf>
    <xf numFmtId="49" fontId="38" fillId="38" borderId="40" xfId="0" applyNumberFormat="1" applyFont="1" applyFill="1" applyBorder="1" applyAlignment="1">
      <alignment horizontal="center" vertical="center" wrapText="1"/>
    </xf>
    <xf numFmtId="49" fontId="38" fillId="38" borderId="41" xfId="0" applyNumberFormat="1" applyFont="1" applyFill="1" applyBorder="1" applyAlignment="1">
      <alignment horizontal="center" vertical="center" wrapText="1"/>
    </xf>
    <xf numFmtId="49" fontId="38" fillId="38" borderId="36" xfId="0" applyNumberFormat="1" applyFont="1" applyFill="1" applyBorder="1" applyAlignment="1">
      <alignment horizontal="center" vertical="center" wrapText="1"/>
    </xf>
    <xf numFmtId="49" fontId="38" fillId="38" borderId="44" xfId="0" applyNumberFormat="1" applyFont="1" applyFill="1" applyBorder="1" applyAlignment="1">
      <alignment horizontal="center" vertical="center" wrapText="1"/>
    </xf>
    <xf numFmtId="49" fontId="39" fillId="27" borderId="21" xfId="0" applyNumberFormat="1" applyFont="1" applyFill="1" applyBorder="1" applyAlignment="1">
      <alignment horizontal="center" vertical="center" wrapText="1"/>
    </xf>
    <xf numFmtId="49" fontId="39" fillId="27" borderId="27" xfId="0" applyNumberFormat="1" applyFont="1" applyFill="1" applyBorder="1" applyAlignment="1">
      <alignment horizontal="center" vertical="center" wrapText="1"/>
    </xf>
    <xf numFmtId="0" fontId="37" fillId="27" borderId="0" xfId="0" applyFont="1" applyFill="1" applyBorder="1" applyAlignment="1">
      <alignment horizontal="center" vertical="center"/>
    </xf>
    <xf numFmtId="0" fontId="37" fillId="27" borderId="20" xfId="0" applyFont="1" applyFill="1" applyBorder="1" applyAlignment="1">
      <alignment horizontal="center" vertical="center"/>
    </xf>
    <xf numFmtId="0" fontId="42" fillId="39" borderId="0" xfId="0" applyFont="1" applyFill="1" applyAlignment="1">
      <alignment horizontal="center"/>
    </xf>
    <xf numFmtId="0" fontId="43" fillId="40" borderId="34" xfId="0" applyFont="1" applyFill="1" applyBorder="1" applyAlignment="1">
      <alignment horizontal="center" vertical="center" wrapText="1"/>
    </xf>
    <xf numFmtId="0" fontId="0" fillId="41" borderId="55" xfId="0" applyFill="1" applyBorder="1" applyAlignment="1">
      <alignment horizontal="center" vertical="center" wrapText="1"/>
    </xf>
    <xf numFmtId="0" fontId="0" fillId="41" borderId="56" xfId="0" applyFill="1" applyBorder="1" applyAlignment="1">
      <alignment horizontal="center" vertical="center" wrapText="1"/>
    </xf>
    <xf numFmtId="0" fontId="0" fillId="0" borderId="57" xfId="0" applyBorder="1"/>
    <xf numFmtId="0" fontId="0" fillId="42" borderId="57" xfId="0" applyFill="1" applyBorder="1"/>
    <xf numFmtId="0" fontId="0" fillId="0" borderId="3" xfId="0" applyBorder="1"/>
    <xf numFmtId="0" fontId="0" fillId="42" borderId="3" xfId="0" applyFill="1" applyBorder="1"/>
  </cellXfs>
  <cellStyles count="223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álculo 2 2" xfId="21" xr:uid="{00000000-0005-0000-0000-000014000000}"/>
    <cellStyle name="Cálculo 2 2 2" xfId="22" xr:uid="{00000000-0005-0000-0000-000015000000}"/>
    <cellStyle name="Cálculo 2 2 2 2" xfId="23" xr:uid="{00000000-0005-0000-0000-000016000000}"/>
    <cellStyle name="Cálculo 2 2 3" xfId="24" xr:uid="{00000000-0005-0000-0000-000017000000}"/>
    <cellStyle name="Cálculo 2 3" xfId="25" xr:uid="{00000000-0005-0000-0000-000018000000}"/>
    <cellStyle name="Cálculo 2 3 2" xfId="26" xr:uid="{00000000-0005-0000-0000-000019000000}"/>
    <cellStyle name="Cálculo 2 4" xfId="27" xr:uid="{00000000-0005-0000-0000-00001A000000}"/>
    <cellStyle name="Cálculo 2 4 2" xfId="28" xr:uid="{00000000-0005-0000-0000-00001B000000}"/>
    <cellStyle name="Cálculo 2 5" xfId="29" xr:uid="{00000000-0005-0000-0000-00001C000000}"/>
    <cellStyle name="Celda de comprobación 2" xfId="30" xr:uid="{00000000-0005-0000-0000-00001D000000}"/>
    <cellStyle name="Celda vinculada 2" xfId="31" xr:uid="{00000000-0005-0000-0000-00001E000000}"/>
    <cellStyle name="Encabezado 4 2" xfId="32" xr:uid="{00000000-0005-0000-0000-00001F000000}"/>
    <cellStyle name="Énfasis1 2" xfId="33" xr:uid="{00000000-0005-0000-0000-000020000000}"/>
    <cellStyle name="Énfasis2 2" xfId="34" xr:uid="{00000000-0005-0000-0000-000021000000}"/>
    <cellStyle name="Énfasis3 2" xfId="35" xr:uid="{00000000-0005-0000-0000-000022000000}"/>
    <cellStyle name="Énfasis4 2" xfId="36" xr:uid="{00000000-0005-0000-0000-000023000000}"/>
    <cellStyle name="Énfasis5 2" xfId="37" xr:uid="{00000000-0005-0000-0000-000024000000}"/>
    <cellStyle name="Énfasis6 2" xfId="38" xr:uid="{00000000-0005-0000-0000-000025000000}"/>
    <cellStyle name="Entrada 2" xfId="39" xr:uid="{00000000-0005-0000-0000-000026000000}"/>
    <cellStyle name="Entrada 2 2" xfId="40" xr:uid="{00000000-0005-0000-0000-000027000000}"/>
    <cellStyle name="Entrada 2 2 2" xfId="41" xr:uid="{00000000-0005-0000-0000-000028000000}"/>
    <cellStyle name="Entrada 2 2 2 2" xfId="42" xr:uid="{00000000-0005-0000-0000-000029000000}"/>
    <cellStyle name="Entrada 2 2 3" xfId="43" xr:uid="{00000000-0005-0000-0000-00002A000000}"/>
    <cellStyle name="Entrada 2 3" xfId="44" xr:uid="{00000000-0005-0000-0000-00002B000000}"/>
    <cellStyle name="Entrada 2 3 2" xfId="45" xr:uid="{00000000-0005-0000-0000-00002C000000}"/>
    <cellStyle name="Entrada 2 4" xfId="46" xr:uid="{00000000-0005-0000-0000-00002D000000}"/>
    <cellStyle name="Entrada 2 4 2" xfId="47" xr:uid="{00000000-0005-0000-0000-00002E000000}"/>
    <cellStyle name="Entrada 2 5" xfId="48" xr:uid="{00000000-0005-0000-0000-00002F000000}"/>
    <cellStyle name="Incorrecto 2" xfId="49" xr:uid="{00000000-0005-0000-0000-000030000000}"/>
    <cellStyle name="Neutral 2" xfId="50" xr:uid="{00000000-0005-0000-0000-000031000000}"/>
    <cellStyle name="Normal" xfId="0" builtinId="0"/>
    <cellStyle name="Normal 10" xfId="51" xr:uid="{00000000-0005-0000-0000-000033000000}"/>
    <cellStyle name="Normal 10 10" xfId="52" xr:uid="{00000000-0005-0000-0000-000034000000}"/>
    <cellStyle name="Normal 10 2" xfId="53" xr:uid="{00000000-0005-0000-0000-000035000000}"/>
    <cellStyle name="Normal 10 3" xfId="54" xr:uid="{00000000-0005-0000-0000-000036000000}"/>
    <cellStyle name="Normal 10 4" xfId="55" xr:uid="{00000000-0005-0000-0000-000037000000}"/>
    <cellStyle name="Normal 10 5" xfId="56" xr:uid="{00000000-0005-0000-0000-000038000000}"/>
    <cellStyle name="Normal 10 6" xfId="57" xr:uid="{00000000-0005-0000-0000-000039000000}"/>
    <cellStyle name="Normal 10 7" xfId="58" xr:uid="{00000000-0005-0000-0000-00003A000000}"/>
    <cellStyle name="Normal 10 8" xfId="59" xr:uid="{00000000-0005-0000-0000-00003B000000}"/>
    <cellStyle name="Normal 10 9" xfId="60" xr:uid="{00000000-0005-0000-0000-00003C000000}"/>
    <cellStyle name="Normal 11" xfId="61" xr:uid="{00000000-0005-0000-0000-00003D000000}"/>
    <cellStyle name="Normal 11 10" xfId="62" xr:uid="{00000000-0005-0000-0000-00003E000000}"/>
    <cellStyle name="Normal 11 2" xfId="63" xr:uid="{00000000-0005-0000-0000-00003F000000}"/>
    <cellStyle name="Normal 11 3" xfId="64" xr:uid="{00000000-0005-0000-0000-000040000000}"/>
    <cellStyle name="Normal 11 4" xfId="65" xr:uid="{00000000-0005-0000-0000-000041000000}"/>
    <cellStyle name="Normal 11 5" xfId="66" xr:uid="{00000000-0005-0000-0000-000042000000}"/>
    <cellStyle name="Normal 11 6" xfId="67" xr:uid="{00000000-0005-0000-0000-000043000000}"/>
    <cellStyle name="Normal 11 7" xfId="68" xr:uid="{00000000-0005-0000-0000-000044000000}"/>
    <cellStyle name="Normal 11 8" xfId="69" xr:uid="{00000000-0005-0000-0000-000045000000}"/>
    <cellStyle name="Normal 11 9" xfId="70" xr:uid="{00000000-0005-0000-0000-000046000000}"/>
    <cellStyle name="Normal 12" xfId="71" xr:uid="{00000000-0005-0000-0000-000047000000}"/>
    <cellStyle name="Normal 12 2" xfId="72" xr:uid="{00000000-0005-0000-0000-000048000000}"/>
    <cellStyle name="Normal 12 3" xfId="73" xr:uid="{00000000-0005-0000-0000-000049000000}"/>
    <cellStyle name="Normal 12 4" xfId="74" xr:uid="{00000000-0005-0000-0000-00004A000000}"/>
    <cellStyle name="Normal 12 5" xfId="75" xr:uid="{00000000-0005-0000-0000-00004B000000}"/>
    <cellStyle name="Normal 12 6" xfId="76" xr:uid="{00000000-0005-0000-0000-00004C000000}"/>
    <cellStyle name="Normal 12 7" xfId="77" xr:uid="{00000000-0005-0000-0000-00004D000000}"/>
    <cellStyle name="Normal 12 8" xfId="78" xr:uid="{00000000-0005-0000-0000-00004E000000}"/>
    <cellStyle name="Normal 13" xfId="79" xr:uid="{00000000-0005-0000-0000-00004F000000}"/>
    <cellStyle name="Normal 13 2" xfId="80" xr:uid="{00000000-0005-0000-0000-000050000000}"/>
    <cellStyle name="Normal 13 3" xfId="81" xr:uid="{00000000-0005-0000-0000-000051000000}"/>
    <cellStyle name="Normal 13 4" xfId="82" xr:uid="{00000000-0005-0000-0000-000052000000}"/>
    <cellStyle name="Normal 13 5" xfId="83" xr:uid="{00000000-0005-0000-0000-000053000000}"/>
    <cellStyle name="Normal 13 6" xfId="84" xr:uid="{00000000-0005-0000-0000-000054000000}"/>
    <cellStyle name="Normal 14" xfId="85" xr:uid="{00000000-0005-0000-0000-000055000000}"/>
    <cellStyle name="Normal 14 2" xfId="86" xr:uid="{00000000-0005-0000-0000-000056000000}"/>
    <cellStyle name="Normal 14 3" xfId="87" xr:uid="{00000000-0005-0000-0000-000057000000}"/>
    <cellStyle name="Normal 14 4" xfId="88" xr:uid="{00000000-0005-0000-0000-000058000000}"/>
    <cellStyle name="Normal 14 5" xfId="89" xr:uid="{00000000-0005-0000-0000-000059000000}"/>
    <cellStyle name="Normal 14 6" xfId="90" xr:uid="{00000000-0005-0000-0000-00005A000000}"/>
    <cellStyle name="Normal 15" xfId="91" xr:uid="{00000000-0005-0000-0000-00005B000000}"/>
    <cellStyle name="Normal 16" xfId="92" xr:uid="{00000000-0005-0000-0000-00005C000000}"/>
    <cellStyle name="Normal 16 2" xfId="93" xr:uid="{00000000-0005-0000-0000-00005D000000}"/>
    <cellStyle name="Normal 16 3" xfId="94" xr:uid="{00000000-0005-0000-0000-00005E000000}"/>
    <cellStyle name="Normal 16 4" xfId="95" xr:uid="{00000000-0005-0000-0000-00005F000000}"/>
    <cellStyle name="Normal 16 5" xfId="96" xr:uid="{00000000-0005-0000-0000-000060000000}"/>
    <cellStyle name="Normal 16 6" xfId="97" xr:uid="{00000000-0005-0000-0000-000061000000}"/>
    <cellStyle name="Normal 17" xfId="98" xr:uid="{00000000-0005-0000-0000-000062000000}"/>
    <cellStyle name="Normal 17 2" xfId="99" xr:uid="{00000000-0005-0000-0000-000063000000}"/>
    <cellStyle name="Normal 17 3" xfId="100" xr:uid="{00000000-0005-0000-0000-000064000000}"/>
    <cellStyle name="Normal 17 4" xfId="101" xr:uid="{00000000-0005-0000-0000-000065000000}"/>
    <cellStyle name="Normal 18" xfId="102" xr:uid="{00000000-0005-0000-0000-000066000000}"/>
    <cellStyle name="Normal 19" xfId="103" xr:uid="{00000000-0005-0000-0000-000067000000}"/>
    <cellStyle name="Normal 19 2" xfId="104" xr:uid="{00000000-0005-0000-0000-000068000000}"/>
    <cellStyle name="Normal 19 3" xfId="105" xr:uid="{00000000-0005-0000-0000-000069000000}"/>
    <cellStyle name="Normal 19 4" xfId="106" xr:uid="{00000000-0005-0000-0000-00006A000000}"/>
    <cellStyle name="Normal 2" xfId="107" xr:uid="{00000000-0005-0000-0000-00006B000000}"/>
    <cellStyle name="Normal 2 2" xfId="108" xr:uid="{00000000-0005-0000-0000-00006C000000}"/>
    <cellStyle name="Normal 2 3" xfId="109" xr:uid="{00000000-0005-0000-0000-00006D000000}"/>
    <cellStyle name="Normal 20" xfId="110" xr:uid="{00000000-0005-0000-0000-00006E000000}"/>
    <cellStyle name="Normal 21" xfId="111" xr:uid="{00000000-0005-0000-0000-00006F000000}"/>
    <cellStyle name="Normal 22" xfId="112" xr:uid="{00000000-0005-0000-0000-000070000000}"/>
    <cellStyle name="Normal 23" xfId="113" xr:uid="{00000000-0005-0000-0000-000071000000}"/>
    <cellStyle name="Normal 3" xfId="114" xr:uid="{00000000-0005-0000-0000-000072000000}"/>
    <cellStyle name="Normal 4" xfId="115" xr:uid="{00000000-0005-0000-0000-000073000000}"/>
    <cellStyle name="Normal 4 10" xfId="116" xr:uid="{00000000-0005-0000-0000-000074000000}"/>
    <cellStyle name="Normal 4 11" xfId="117" xr:uid="{00000000-0005-0000-0000-000075000000}"/>
    <cellStyle name="Normal 4 12" xfId="118" xr:uid="{00000000-0005-0000-0000-000076000000}"/>
    <cellStyle name="Normal 4 13" xfId="119" xr:uid="{00000000-0005-0000-0000-000077000000}"/>
    <cellStyle name="Normal 4 14" xfId="120" xr:uid="{00000000-0005-0000-0000-000078000000}"/>
    <cellStyle name="Normal 4 15" xfId="121" xr:uid="{00000000-0005-0000-0000-000079000000}"/>
    <cellStyle name="Normal 4 16" xfId="122" xr:uid="{00000000-0005-0000-0000-00007A000000}"/>
    <cellStyle name="Normal 4 2" xfId="123" xr:uid="{00000000-0005-0000-0000-00007B000000}"/>
    <cellStyle name="Normal 4 3" xfId="124" xr:uid="{00000000-0005-0000-0000-00007C000000}"/>
    <cellStyle name="Normal 4 4" xfId="125" xr:uid="{00000000-0005-0000-0000-00007D000000}"/>
    <cellStyle name="Normal 4 5" xfId="126" xr:uid="{00000000-0005-0000-0000-00007E000000}"/>
    <cellStyle name="Normal 4 6" xfId="127" xr:uid="{00000000-0005-0000-0000-00007F000000}"/>
    <cellStyle name="Normal 4 7" xfId="128" xr:uid="{00000000-0005-0000-0000-000080000000}"/>
    <cellStyle name="Normal 4 8" xfId="129" xr:uid="{00000000-0005-0000-0000-000081000000}"/>
    <cellStyle name="Normal 4 9" xfId="130" xr:uid="{00000000-0005-0000-0000-000082000000}"/>
    <cellStyle name="Normal 5" xfId="131" xr:uid="{00000000-0005-0000-0000-000083000000}"/>
    <cellStyle name="Normal 5 10" xfId="132" xr:uid="{00000000-0005-0000-0000-000084000000}"/>
    <cellStyle name="Normal 5 11" xfId="133" xr:uid="{00000000-0005-0000-0000-000085000000}"/>
    <cellStyle name="Normal 5 12" xfId="134" xr:uid="{00000000-0005-0000-0000-000086000000}"/>
    <cellStyle name="Normal 5 13" xfId="135" xr:uid="{00000000-0005-0000-0000-000087000000}"/>
    <cellStyle name="Normal 5 14" xfId="136" xr:uid="{00000000-0005-0000-0000-000088000000}"/>
    <cellStyle name="Normal 5 15" xfId="137" xr:uid="{00000000-0005-0000-0000-000089000000}"/>
    <cellStyle name="Normal 5 2" xfId="138" xr:uid="{00000000-0005-0000-0000-00008A000000}"/>
    <cellStyle name="Normal 5 3" xfId="139" xr:uid="{00000000-0005-0000-0000-00008B000000}"/>
    <cellStyle name="Normal 5 4" xfId="140" xr:uid="{00000000-0005-0000-0000-00008C000000}"/>
    <cellStyle name="Normal 5 5" xfId="141" xr:uid="{00000000-0005-0000-0000-00008D000000}"/>
    <cellStyle name="Normal 5 6" xfId="142" xr:uid="{00000000-0005-0000-0000-00008E000000}"/>
    <cellStyle name="Normal 5 7" xfId="143" xr:uid="{00000000-0005-0000-0000-00008F000000}"/>
    <cellStyle name="Normal 5 8" xfId="144" xr:uid="{00000000-0005-0000-0000-000090000000}"/>
    <cellStyle name="Normal 5 9" xfId="145" xr:uid="{00000000-0005-0000-0000-000091000000}"/>
    <cellStyle name="Normal 6" xfId="146" xr:uid="{00000000-0005-0000-0000-000092000000}"/>
    <cellStyle name="Normal 6 10" xfId="147" xr:uid="{00000000-0005-0000-0000-000093000000}"/>
    <cellStyle name="Normal 6 11" xfId="148" xr:uid="{00000000-0005-0000-0000-000094000000}"/>
    <cellStyle name="Normal 6 12" xfId="149" xr:uid="{00000000-0005-0000-0000-000095000000}"/>
    <cellStyle name="Normal 6 13" xfId="150" xr:uid="{00000000-0005-0000-0000-000096000000}"/>
    <cellStyle name="Normal 6 14" xfId="151" xr:uid="{00000000-0005-0000-0000-000097000000}"/>
    <cellStyle name="Normal 6 15" xfId="152" xr:uid="{00000000-0005-0000-0000-000098000000}"/>
    <cellStyle name="Normal 6 2" xfId="153" xr:uid="{00000000-0005-0000-0000-000099000000}"/>
    <cellStyle name="Normal 6 3" xfId="154" xr:uid="{00000000-0005-0000-0000-00009A000000}"/>
    <cellStyle name="Normal 6 4" xfId="155" xr:uid="{00000000-0005-0000-0000-00009B000000}"/>
    <cellStyle name="Normal 6 5" xfId="156" xr:uid="{00000000-0005-0000-0000-00009C000000}"/>
    <cellStyle name="Normal 6 6" xfId="157" xr:uid="{00000000-0005-0000-0000-00009D000000}"/>
    <cellStyle name="Normal 6 7" xfId="158" xr:uid="{00000000-0005-0000-0000-00009E000000}"/>
    <cellStyle name="Normal 6 8" xfId="159" xr:uid="{00000000-0005-0000-0000-00009F000000}"/>
    <cellStyle name="Normal 6 9" xfId="160" xr:uid="{00000000-0005-0000-0000-0000A0000000}"/>
    <cellStyle name="Normal 7" xfId="161" xr:uid="{00000000-0005-0000-0000-0000A1000000}"/>
    <cellStyle name="Normal 7 10" xfId="162" xr:uid="{00000000-0005-0000-0000-0000A2000000}"/>
    <cellStyle name="Normal 7 11" xfId="163" xr:uid="{00000000-0005-0000-0000-0000A3000000}"/>
    <cellStyle name="Normal 7 12" xfId="164" xr:uid="{00000000-0005-0000-0000-0000A4000000}"/>
    <cellStyle name="Normal 7 2" xfId="165" xr:uid="{00000000-0005-0000-0000-0000A5000000}"/>
    <cellStyle name="Normal 7 3" xfId="166" xr:uid="{00000000-0005-0000-0000-0000A6000000}"/>
    <cellStyle name="Normal 7 4" xfId="167" xr:uid="{00000000-0005-0000-0000-0000A7000000}"/>
    <cellStyle name="Normal 7 5" xfId="168" xr:uid="{00000000-0005-0000-0000-0000A8000000}"/>
    <cellStyle name="Normal 7 6" xfId="169" xr:uid="{00000000-0005-0000-0000-0000A9000000}"/>
    <cellStyle name="Normal 7 7" xfId="170" xr:uid="{00000000-0005-0000-0000-0000AA000000}"/>
    <cellStyle name="Normal 7 8" xfId="171" xr:uid="{00000000-0005-0000-0000-0000AB000000}"/>
    <cellStyle name="Normal 7 9" xfId="172" xr:uid="{00000000-0005-0000-0000-0000AC000000}"/>
    <cellStyle name="Normal 8" xfId="173" xr:uid="{00000000-0005-0000-0000-0000AD000000}"/>
    <cellStyle name="Normal 8 10" xfId="174" xr:uid="{00000000-0005-0000-0000-0000AE000000}"/>
    <cellStyle name="Normal 8 11" xfId="175" xr:uid="{00000000-0005-0000-0000-0000AF000000}"/>
    <cellStyle name="Normal 8 12" xfId="176" xr:uid="{00000000-0005-0000-0000-0000B0000000}"/>
    <cellStyle name="Normal 8 2" xfId="177" xr:uid="{00000000-0005-0000-0000-0000B1000000}"/>
    <cellStyle name="Normal 8 3" xfId="178" xr:uid="{00000000-0005-0000-0000-0000B2000000}"/>
    <cellStyle name="Normal 8 4" xfId="179" xr:uid="{00000000-0005-0000-0000-0000B3000000}"/>
    <cellStyle name="Normal 8 5" xfId="180" xr:uid="{00000000-0005-0000-0000-0000B4000000}"/>
    <cellStyle name="Normal 8 6" xfId="181" xr:uid="{00000000-0005-0000-0000-0000B5000000}"/>
    <cellStyle name="Normal 8 7" xfId="182" xr:uid="{00000000-0005-0000-0000-0000B6000000}"/>
    <cellStyle name="Normal 8 8" xfId="183" xr:uid="{00000000-0005-0000-0000-0000B7000000}"/>
    <cellStyle name="Normal 8 9" xfId="184" xr:uid="{00000000-0005-0000-0000-0000B8000000}"/>
    <cellStyle name="Normal 9" xfId="185" xr:uid="{00000000-0005-0000-0000-0000B9000000}"/>
    <cellStyle name="Normal 9 10" xfId="186" xr:uid="{00000000-0005-0000-0000-0000BA000000}"/>
    <cellStyle name="Normal 9 2" xfId="187" xr:uid="{00000000-0005-0000-0000-0000BB000000}"/>
    <cellStyle name="Normal 9 3" xfId="188" xr:uid="{00000000-0005-0000-0000-0000BC000000}"/>
    <cellStyle name="Normal 9 4" xfId="189" xr:uid="{00000000-0005-0000-0000-0000BD000000}"/>
    <cellStyle name="Normal 9 5" xfId="190" xr:uid="{00000000-0005-0000-0000-0000BE000000}"/>
    <cellStyle name="Normal 9 6" xfId="191" xr:uid="{00000000-0005-0000-0000-0000BF000000}"/>
    <cellStyle name="Normal 9 7" xfId="192" xr:uid="{00000000-0005-0000-0000-0000C0000000}"/>
    <cellStyle name="Normal 9 8" xfId="193" xr:uid="{00000000-0005-0000-0000-0000C1000000}"/>
    <cellStyle name="Normal 9 9" xfId="194" xr:uid="{00000000-0005-0000-0000-0000C2000000}"/>
    <cellStyle name="Notas 2" xfId="195" xr:uid="{00000000-0005-0000-0000-0000C3000000}"/>
    <cellStyle name="Percent 2" xfId="196" xr:uid="{00000000-0005-0000-0000-0000C4000000}"/>
    <cellStyle name="Salida 2" xfId="197" xr:uid="{00000000-0005-0000-0000-0000C5000000}"/>
    <cellStyle name="Salida 2 2" xfId="198" xr:uid="{00000000-0005-0000-0000-0000C6000000}"/>
    <cellStyle name="Salida 2 2 2" xfId="199" xr:uid="{00000000-0005-0000-0000-0000C7000000}"/>
    <cellStyle name="Salida 2 2 2 2" xfId="200" xr:uid="{00000000-0005-0000-0000-0000C8000000}"/>
    <cellStyle name="Salida 2 2 3" xfId="201" xr:uid="{00000000-0005-0000-0000-0000C9000000}"/>
    <cellStyle name="Salida 2 3" xfId="202" xr:uid="{00000000-0005-0000-0000-0000CA000000}"/>
    <cellStyle name="Salida 2 3 2" xfId="203" xr:uid="{00000000-0005-0000-0000-0000CB000000}"/>
    <cellStyle name="Salida 2 4" xfId="204" xr:uid="{00000000-0005-0000-0000-0000CC000000}"/>
    <cellStyle name="Salida 2 4 2" xfId="205" xr:uid="{00000000-0005-0000-0000-0000CD000000}"/>
    <cellStyle name="Salida 2 5" xfId="206" xr:uid="{00000000-0005-0000-0000-0000CE000000}"/>
    <cellStyle name="Texto de advertencia 2" xfId="207" xr:uid="{00000000-0005-0000-0000-0000CF000000}"/>
    <cellStyle name="Texto explicativo 2" xfId="208" xr:uid="{00000000-0005-0000-0000-0000D0000000}"/>
    <cellStyle name="Título 1 2" xfId="209" xr:uid="{00000000-0005-0000-0000-0000D1000000}"/>
    <cellStyle name="Título 2 2" xfId="210" xr:uid="{00000000-0005-0000-0000-0000D2000000}"/>
    <cellStyle name="Título 3 2" xfId="211" xr:uid="{00000000-0005-0000-0000-0000D3000000}"/>
    <cellStyle name="Título 4" xfId="212" xr:uid="{00000000-0005-0000-0000-0000D4000000}"/>
    <cellStyle name="Total 2" xfId="213" xr:uid="{00000000-0005-0000-0000-0000D5000000}"/>
    <cellStyle name="Total 2 2" xfId="214" xr:uid="{00000000-0005-0000-0000-0000D6000000}"/>
    <cellStyle name="Total 2 2 2" xfId="215" xr:uid="{00000000-0005-0000-0000-0000D7000000}"/>
    <cellStyle name="Total 2 2 2 2" xfId="216" xr:uid="{00000000-0005-0000-0000-0000D8000000}"/>
    <cellStyle name="Total 2 2 3" xfId="217" xr:uid="{00000000-0005-0000-0000-0000D9000000}"/>
    <cellStyle name="Total 2 3" xfId="218" xr:uid="{00000000-0005-0000-0000-0000DA000000}"/>
    <cellStyle name="Total 2 3 2" xfId="219" xr:uid="{00000000-0005-0000-0000-0000DB000000}"/>
    <cellStyle name="Total 2 4" xfId="220" xr:uid="{00000000-0005-0000-0000-0000DC000000}"/>
    <cellStyle name="Total 2 4 2" xfId="221" xr:uid="{00000000-0005-0000-0000-0000DD000000}"/>
    <cellStyle name="Total 2 5" xfId="222" xr:uid="{00000000-0005-0000-0000-0000DE000000}"/>
  </cellStyles>
  <dxfs count="0"/>
  <tableStyles count="0" defaultTableStyle="TableStyleMedium2" defaultPivotStyle="PivotStyleLight16"/>
  <colors>
    <mruColors>
      <color rgb="FFFF66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Leyendas!$C$5</c:f>
          <c:strCache>
            <c:ptCount val="1"/>
            <c:pt idx="0">
              <c:v>Percent of Tests Positive for Influenza, compared to Other Respiratory Viruses. Saint Lucia, 2019</c:v>
            </c:pt>
          </c:strCache>
        </c:strRef>
      </c:tx>
      <c:layout>
        <c:manualLayout>
          <c:xMode val="edge"/>
          <c:yMode val="edge"/>
          <c:x val="0.16702166845621569"/>
          <c:y val="1.96721718977328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2344587946386175"/>
          <c:y val="0.12950830038766362"/>
          <c:w val="0.81935546408971605"/>
          <c:h val="0.63990948902974853"/>
        </c:manualLayout>
      </c:layout>
      <c:lineChart>
        <c:grouping val="stacked"/>
        <c:varyColors val="0"/>
        <c:ser>
          <c:idx val="0"/>
          <c:order val="0"/>
          <c:tx>
            <c:strRef>
              <c:f>Virus!$AB$4:$AB$5</c:f>
              <c:strCache>
                <c:ptCount val="2"/>
                <c:pt idx="0">
                  <c:v>% Flu / total of samples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Virus!$AB$6:$AB$57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F-4678-AEC6-D3B3C37998CE}"/>
            </c:ext>
          </c:extLst>
        </c:ser>
        <c:ser>
          <c:idx val="1"/>
          <c:order val="1"/>
          <c:tx>
            <c:strRef>
              <c:f>Virus!$AK$4:$AK$5</c:f>
              <c:strCache>
                <c:ptCount val="2"/>
                <c:pt idx="0">
                  <c:v>% RSV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Virus!$AK$6:$AK$57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DF-4678-AEC6-D3B3C37998CE}"/>
            </c:ext>
          </c:extLst>
        </c:ser>
        <c:ser>
          <c:idx val="2"/>
          <c:order val="2"/>
          <c:tx>
            <c:strRef>
              <c:f>Virus!$AJ$4:$AJ$5</c:f>
              <c:strCache>
                <c:ptCount val="2"/>
                <c:pt idx="0">
                  <c:v>% Parainfluenza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Virus!$AJ$6:$AJ$57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DF-4678-AEC6-D3B3C37998CE}"/>
            </c:ext>
          </c:extLst>
        </c:ser>
        <c:ser>
          <c:idx val="3"/>
          <c:order val="3"/>
          <c:tx>
            <c:strRef>
              <c:f>Virus!$AL$4:$AL$5</c:f>
              <c:strCache>
                <c:ptCount val="2"/>
                <c:pt idx="0">
                  <c:v>% Adenovirus</c:v>
                </c:pt>
              </c:strCache>
            </c:strRef>
          </c:tx>
          <c:spPr>
            <a:ln>
              <a:solidFill>
                <a:srgbClr val="009999"/>
              </a:solidFill>
            </a:ln>
          </c:spPr>
          <c:marker>
            <c:symbol val="none"/>
          </c:marker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Virus!$AL$6:$AL$57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DF-4678-AEC6-D3B3C379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27680"/>
        <c:axId val="39891456"/>
      </c:lineChart>
      <c:catAx>
        <c:axId val="16192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800" b="1" i="0" baseline="0">
                    <a:effectLst/>
                  </a:rPr>
                  <a:t>Epidemiological Week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0.4477453173466952"/>
              <c:y val="0.8608741107918612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9891456"/>
        <c:crosses val="autoZero"/>
        <c:auto val="1"/>
        <c:lblAlgn val="ctr"/>
        <c:lblOffset val="100"/>
        <c:tickMarkSkip val="1"/>
        <c:noMultiLvlLbl val="0"/>
      </c:catAx>
      <c:valAx>
        <c:axId val="39891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800" b="1" i="0" baseline="0">
                    <a:effectLst/>
                  </a:rPr>
                  <a:t>Percent Positive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1083497375328086E-2"/>
              <c:y val="0.3000001721096338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161927680"/>
        <c:crosses val="autoZero"/>
        <c:crossBetween val="between"/>
        <c:minorUnit val="1.0000000000000002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697663147220236"/>
          <c:y val="0.92912347655707384"/>
          <c:w val="0.51422855523741351"/>
          <c:h val="3.373631917180269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Leyendas!$C$8</c:f>
          <c:strCache>
            <c:ptCount val="1"/>
            <c:pt idx="0">
              <c:v>Cumulative Proportion of Influenza Viruses. Saint Lucia, 2019</c:v>
            </c:pt>
          </c:strCache>
        </c:strRef>
      </c:tx>
      <c:layout>
        <c:manualLayout>
          <c:xMode val="edge"/>
          <c:yMode val="edge"/>
          <c:x val="0.25444089612637427"/>
          <c:y val="2.50569355813115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3565441650548033"/>
          <c:y val="0.18337129840546698"/>
          <c:w val="0.48581560283687941"/>
          <c:h val="0.56105733432613547"/>
        </c:manualLayout>
      </c:layout>
      <c:pieChart>
        <c:varyColors val="1"/>
        <c:ser>
          <c:idx val="0"/>
          <c:order val="0"/>
          <c:tx>
            <c:strRef>
              <c:f>Virus!$D$5:$L$5</c:f>
              <c:strCache>
                <c:ptCount val="9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A(H1)</c:v>
                </c:pt>
                <c:pt idx="4">
                  <c:v>A(H3N2)</c:v>
                </c:pt>
                <c:pt idx="5">
                  <c:v>B Victoria</c:v>
                </c:pt>
                <c:pt idx="6">
                  <c:v>B Victoria ∆162/163</c:v>
                </c:pt>
                <c:pt idx="7">
                  <c:v>B Yamagata</c:v>
                </c:pt>
                <c:pt idx="8">
                  <c:v>B linage not determined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25F-44F7-B0CA-257894467DD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25F-44F7-B0CA-257894467DD5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C25F-44F7-B0CA-257894467DD5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C25F-44F7-B0CA-257894467DD5}"/>
              </c:ext>
            </c:extLst>
          </c:dPt>
          <c:dPt>
            <c:idx val="4"/>
            <c:bubble3D val="0"/>
            <c:spPr>
              <a:solidFill>
                <a:schemeClr val="accent3">
                  <a:lumMod val="5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C25F-44F7-B0CA-257894467DD5}"/>
              </c:ext>
            </c:extLst>
          </c:dPt>
          <c:dPt>
            <c:idx val="5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C25F-44F7-B0CA-257894467DD5}"/>
              </c:ext>
            </c:extLst>
          </c:dPt>
          <c:dPt>
            <c:idx val="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C25F-44F7-B0CA-257894467DD5}"/>
              </c:ext>
            </c:extLst>
          </c:dPt>
          <c:dPt>
            <c:idx val="7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C25F-44F7-B0CA-257894467DD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G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Virus!$D$5:$L$5</c:f>
              <c:strCache>
                <c:ptCount val="8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A(H3N2)</c:v>
                </c:pt>
                <c:pt idx="4">
                  <c:v>B Victoria</c:v>
                </c:pt>
                <c:pt idx="5">
                  <c:v>B Victoria ∆162/163</c:v>
                </c:pt>
                <c:pt idx="6">
                  <c:v>B Yamagata</c:v>
                </c:pt>
                <c:pt idx="7">
                  <c:v>B linage not determined</c:v>
                </c:pt>
              </c:strCache>
            </c:strRef>
          </c:cat>
          <c:val>
            <c:numRef>
              <c:f>Virus!$D$58:$L$58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25F-44F7-B0CA-25789446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9473684210526314E-2"/>
          <c:y val="0.83485193621867881"/>
          <c:w val="0.9326625386996904"/>
          <c:h val="0.1025056947608200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zero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Leyendas!$C$6</c:f>
          <c:strCache>
            <c:ptCount val="1"/>
            <c:pt idx="0">
              <c:v>Distribution of Influenza (types and subtypes) by EW. Saint Lucia, 2019</c:v>
            </c:pt>
          </c:strCache>
        </c:strRef>
      </c:tx>
      <c:layout>
        <c:manualLayout>
          <c:xMode val="edge"/>
          <c:yMode val="edge"/>
          <c:x val="0.24354249836417508"/>
          <c:y val="2.69461077844311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b="1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4513482602384199E-2"/>
          <c:y val="0.10329341317365269"/>
          <c:w val="0.85144085690406013"/>
          <c:h val="0.62355467681077315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Virus!$D$5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Virus!$D$6:$D$57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786A-4473-986C-812228386C68}"/>
            </c:ext>
          </c:extLst>
        </c:ser>
        <c:ser>
          <c:idx val="0"/>
          <c:order val="1"/>
          <c:tx>
            <c:strRef>
              <c:f>Virus!$E$5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Virus!$E$6:$E$57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786A-4473-986C-812228386C68}"/>
            </c:ext>
          </c:extLst>
        </c:ser>
        <c:ser>
          <c:idx val="1"/>
          <c:order val="2"/>
          <c:tx>
            <c:strRef>
              <c:f>Virus!$F$5</c:f>
              <c:strCache>
                <c:ptCount val="1"/>
                <c:pt idx="0">
                  <c:v>A no subtypable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Virus!$F$6:$F$57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786A-4473-986C-812228386C68}"/>
            </c:ext>
          </c:extLst>
        </c:ser>
        <c:ser>
          <c:idx val="2"/>
          <c:order val="3"/>
          <c:tx>
            <c:strRef>
              <c:f>Virus!$G$5</c:f>
              <c:strCache>
                <c:ptCount val="1"/>
                <c:pt idx="0">
                  <c:v>A(H1)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Virus!$G$6:$G$57</c:f>
            </c:numRef>
          </c:val>
          <c:extLst>
            <c:ext xmlns:c16="http://schemas.microsoft.com/office/drawing/2014/chart" uri="{C3380CC4-5D6E-409C-BE32-E72D297353CC}">
              <c16:uniqueId val="{00000003-786A-4473-986C-812228386C68}"/>
            </c:ext>
          </c:extLst>
        </c:ser>
        <c:ser>
          <c:idx val="3"/>
          <c:order val="4"/>
          <c:tx>
            <c:strRef>
              <c:f>Virus!$H$5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Virus!$H$6:$H$57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4-786A-4473-986C-812228386C68}"/>
            </c:ext>
          </c:extLst>
        </c:ser>
        <c:ser>
          <c:idx val="4"/>
          <c:order val="5"/>
          <c:tx>
            <c:strRef>
              <c:f>Virus!$I$4:$L$4</c:f>
              <c:strCache>
                <c:ptCount val="1"/>
                <c:pt idx="0">
                  <c:v>Flu  B Positives</c:v>
                </c:pt>
              </c:strCache>
            </c:strRef>
          </c:tx>
          <c:spPr>
            <a:solidFill>
              <a:srgbClr val="00CC00"/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Virus!$Z$6:$Z$57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64559360"/>
        <c:axId val="161956992"/>
      </c:barChart>
      <c:lineChart>
        <c:grouping val="standard"/>
        <c:varyColors val="0"/>
        <c:ser>
          <c:idx val="6"/>
          <c:order val="6"/>
          <c:tx>
            <c:strRef>
              <c:f>Virus!$AB$4:$AB$5</c:f>
              <c:strCache>
                <c:ptCount val="2"/>
                <c:pt idx="0">
                  <c:v>% Flu / total of samples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val>
            <c:numRef>
              <c:f>Virus!$AB$6:$AB$57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560384"/>
        <c:axId val="161957568"/>
      </c:lineChart>
      <c:catAx>
        <c:axId val="16455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sz="1800" b="1" i="0" baseline="0">
                    <a:effectLst/>
                  </a:rPr>
                  <a:t>Epidemiological Week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0.40099362579677539"/>
              <c:y val="0.817365269461077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s-GT"/>
          </a:p>
        </c:txPr>
        <c:crossAx val="161956992"/>
        <c:crosses val="autoZero"/>
        <c:auto val="1"/>
        <c:lblAlgn val="ctr"/>
        <c:lblOffset val="100"/>
        <c:tickMarkSkip val="1"/>
        <c:noMultiLvlLbl val="0"/>
      </c:catAx>
      <c:valAx>
        <c:axId val="161956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1"/>
                </a:pPr>
                <a:r>
                  <a:rPr lang="en-US" sz="1800" b="1" i="0" baseline="0">
                    <a:effectLst/>
                  </a:rPr>
                  <a:t>Number of Positive Cases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760066756361337E-2"/>
              <c:y val="0.275449101796407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/>
            </a:pPr>
            <a:endParaRPr lang="es-GT"/>
          </a:p>
        </c:txPr>
        <c:crossAx val="164559360"/>
        <c:crosses val="autoZero"/>
        <c:crossBetween val="between"/>
        <c:minorUnit val="1"/>
      </c:valAx>
      <c:valAx>
        <c:axId val="16195756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164560384"/>
        <c:crosses val="max"/>
        <c:crossBetween val="between"/>
        <c:minorUnit val="1.0000000000000002E-2"/>
      </c:valAx>
      <c:catAx>
        <c:axId val="164560384"/>
        <c:scaling>
          <c:orientation val="minMax"/>
        </c:scaling>
        <c:delete val="1"/>
        <c:axPos val="b"/>
        <c:majorTickMark val="out"/>
        <c:minorTickMark val="none"/>
        <c:tickLblPos val="nextTo"/>
        <c:crossAx val="16195756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5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s-GT"/>
          </a:p>
        </c:txPr>
      </c:legendEntry>
      <c:layout>
        <c:manualLayout>
          <c:xMode val="edge"/>
          <c:yMode val="edge"/>
          <c:x val="6.287272914415111E-2"/>
          <c:y val="0.89950402059615142"/>
          <c:w val="0.9"/>
          <c:h val="8.181232759917749E-2"/>
        </c:manualLayout>
      </c:layout>
      <c:overlay val="0"/>
      <c:spPr>
        <a:solidFill>
          <a:srgbClr val="FFFFFF"/>
        </a:solidFill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Leyendas!$C$9</c:f>
          <c:strCache>
            <c:ptCount val="1"/>
            <c:pt idx="0">
              <c:v>Cumulative Proportion of Influenza and Other Respiratory Viruses. Saint Lucia, 2019</c:v>
            </c:pt>
          </c:strCache>
        </c:strRef>
      </c:tx>
      <c:layout>
        <c:manualLayout>
          <c:xMode val="edge"/>
          <c:yMode val="edge"/>
          <c:x val="0.14160761644898945"/>
          <c:y val="2.786253280839895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997201612469374"/>
          <c:y val="0.2330655726768647"/>
          <c:w val="0.43324035769027713"/>
          <c:h val="0.53272130897569081"/>
        </c:manualLayout>
      </c:layout>
      <c:pieChart>
        <c:varyColors val="1"/>
        <c:ser>
          <c:idx val="0"/>
          <c:order val="0"/>
          <c:tx>
            <c:strRef>
              <c:f>Virus!$D$5:$T$5</c:f>
              <c:strCache>
                <c:ptCount val="17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A(H1)</c:v>
                </c:pt>
                <c:pt idx="4">
                  <c:v>A(H3N2)</c:v>
                </c:pt>
                <c:pt idx="5">
                  <c:v>B Victoria</c:v>
                </c:pt>
                <c:pt idx="6">
                  <c:v>B Victoria ∆162/163</c:v>
                </c:pt>
                <c:pt idx="7">
                  <c:v>B Yamagata</c:v>
                </c:pt>
                <c:pt idx="8">
                  <c:v>B linage not determined</c:v>
                </c:pt>
                <c:pt idx="9">
                  <c:v>Parainfluenza </c:v>
                </c:pt>
                <c:pt idx="10">
                  <c:v>RSV</c:v>
                </c:pt>
                <c:pt idx="11">
                  <c:v>Adenovirus</c:v>
                </c:pt>
                <c:pt idx="12">
                  <c:v>Methapneumovirus</c:v>
                </c:pt>
                <c:pt idx="13">
                  <c:v>Rhinovirus</c:v>
                </c:pt>
                <c:pt idx="14">
                  <c:v>Coronavirus</c:v>
                </c:pt>
                <c:pt idx="15">
                  <c:v>Bocavirus</c:v>
                </c:pt>
                <c:pt idx="16">
                  <c:v>Others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EAE-47AC-B09E-12E7C7F1C1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EAE-47AC-B09E-12E7C7F1C191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5EAE-47AC-B09E-12E7C7F1C19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5EAE-47AC-B09E-12E7C7F1C191}"/>
              </c:ext>
            </c:extLst>
          </c:dPt>
          <c:dPt>
            <c:idx val="4"/>
            <c:bubble3D val="0"/>
            <c:spPr>
              <a:solidFill>
                <a:schemeClr val="accent3">
                  <a:lumMod val="5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5EAE-47AC-B09E-12E7C7F1C191}"/>
              </c:ext>
            </c:extLst>
          </c:dPt>
          <c:dPt>
            <c:idx val="5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5EAE-47AC-B09E-12E7C7F1C191}"/>
              </c:ext>
            </c:extLst>
          </c:dPt>
          <c:dPt>
            <c:idx val="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5EAE-47AC-B09E-12E7C7F1C191}"/>
              </c:ext>
            </c:extLst>
          </c:dPt>
          <c:dPt>
            <c:idx val="7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5EAE-47AC-B09E-12E7C7F1C191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5EAE-47AC-B09E-12E7C7F1C191}"/>
              </c:ext>
            </c:extLst>
          </c:dPt>
          <c:dPt>
            <c:idx val="9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5EAE-47AC-B09E-12E7C7F1C191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5EAE-47AC-B09E-12E7C7F1C191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5EAE-47AC-B09E-12E7C7F1C191}"/>
              </c:ext>
            </c:extLst>
          </c:dPt>
          <c:dPt>
            <c:idx val="12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5EAE-47AC-B09E-12E7C7F1C191}"/>
              </c:ext>
            </c:extLst>
          </c:dPt>
          <c:dPt>
            <c:idx val="13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5EAE-47AC-B09E-12E7C7F1C191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1C-5EAE-47AC-B09E-12E7C7F1C191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1D-5EAE-47AC-B09E-12E7C7F1C19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G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Virus!$D$5:$T$5</c:f>
              <c:strCache>
                <c:ptCount val="16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A(H3N2)</c:v>
                </c:pt>
                <c:pt idx="4">
                  <c:v>B Victoria</c:v>
                </c:pt>
                <c:pt idx="5">
                  <c:v>B Victoria ∆162/163</c:v>
                </c:pt>
                <c:pt idx="6">
                  <c:v>B Yamagata</c:v>
                </c:pt>
                <c:pt idx="7">
                  <c:v>B linage not determined</c:v>
                </c:pt>
                <c:pt idx="8">
                  <c:v>Parainfluenza </c:v>
                </c:pt>
                <c:pt idx="9">
                  <c:v>RSV</c:v>
                </c:pt>
                <c:pt idx="10">
                  <c:v>Adenovirus</c:v>
                </c:pt>
                <c:pt idx="11">
                  <c:v>Methapneumovirus</c:v>
                </c:pt>
                <c:pt idx="12">
                  <c:v>Rhinovirus</c:v>
                </c:pt>
                <c:pt idx="13">
                  <c:v>Coronavirus</c:v>
                </c:pt>
                <c:pt idx="14">
                  <c:v>Bocavirus</c:v>
                </c:pt>
                <c:pt idx="15">
                  <c:v>Others</c:v>
                </c:pt>
              </c:strCache>
            </c:strRef>
          </c:cat>
          <c:val>
            <c:numRef>
              <c:f>Virus!$D$58:$T$58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EAE-47AC-B09E-12E7C7F1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4.8543689320388349E-2"/>
          <c:y val="0.88404181394662062"/>
          <c:w val="0.94174788644324614"/>
          <c:h val="0.103329506314580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zero"/>
    <c:showDLblsOverMax val="0"/>
  </c:chart>
  <c:spPr>
    <a:solidFill>
      <a:srgbClr val="FFFFFF"/>
    </a:solidFill>
    <a:ln w="28575">
      <a:solidFill>
        <a:schemeClr val="bg1">
          <a:lumMod val="65000"/>
        </a:schemeClr>
      </a:solidFill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Leyendas!$C$4</c:f>
          <c:strCache>
            <c:ptCount val="1"/>
            <c:pt idx="0">
              <c:v>Distribution of Influenza and Other Respiratory Virus under Surveillance by EW. 
Saint Lucia, 2019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6739804068050541E-2"/>
          <c:y val="0.11455414693978194"/>
          <c:w val="0.79963644414671686"/>
          <c:h val="0.59717143155200647"/>
        </c:manualLayout>
      </c:layout>
      <c:barChart>
        <c:barDir val="col"/>
        <c:grouping val="stacked"/>
        <c:varyColors val="0"/>
        <c:ser>
          <c:idx val="45"/>
          <c:order val="0"/>
          <c:tx>
            <c:strRef>
              <c:f>Virus!$D$5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Virus!$D$6:$D$57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8680-4089-A586-D3E8B15F45C0}"/>
            </c:ext>
          </c:extLst>
        </c:ser>
        <c:ser>
          <c:idx val="46"/>
          <c:order val="1"/>
          <c:tx>
            <c:strRef>
              <c:f>Virus!$E$5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Virus!$E$6:$E$57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8680-4089-A586-D3E8B15F45C0}"/>
            </c:ext>
          </c:extLst>
        </c:ser>
        <c:ser>
          <c:idx val="47"/>
          <c:order val="2"/>
          <c:tx>
            <c:strRef>
              <c:f>Virus!$F$5</c:f>
              <c:strCache>
                <c:ptCount val="1"/>
                <c:pt idx="0">
                  <c:v>A no subtypable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Virus!$F$6:$F$57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8680-4089-A586-D3E8B15F45C0}"/>
            </c:ext>
          </c:extLst>
        </c:ser>
        <c:ser>
          <c:idx val="48"/>
          <c:order val="3"/>
          <c:tx>
            <c:strRef>
              <c:f>Virus!$G$5</c:f>
              <c:strCache>
                <c:ptCount val="1"/>
                <c:pt idx="0">
                  <c:v>A(H1)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Virus!$G$6:$G$57</c:f>
            </c:numRef>
          </c:val>
          <c:extLst>
            <c:ext xmlns:c16="http://schemas.microsoft.com/office/drawing/2014/chart" uri="{C3380CC4-5D6E-409C-BE32-E72D297353CC}">
              <c16:uniqueId val="{00000003-8680-4089-A586-D3E8B15F45C0}"/>
            </c:ext>
          </c:extLst>
        </c:ser>
        <c:ser>
          <c:idx val="49"/>
          <c:order val="4"/>
          <c:tx>
            <c:strRef>
              <c:f>Virus!$H$5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Virus!$H$6:$H$57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4-8680-4089-A586-D3E8B15F45C0}"/>
            </c:ext>
          </c:extLst>
        </c:ser>
        <c:ser>
          <c:idx val="50"/>
          <c:order val="5"/>
          <c:tx>
            <c:strRef>
              <c:f>Virus!$M$5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Virus!$M$6:$M$57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5-8680-4089-A586-D3E8B15F45C0}"/>
            </c:ext>
          </c:extLst>
        </c:ser>
        <c:ser>
          <c:idx val="51"/>
          <c:order val="6"/>
          <c:tx>
            <c:strRef>
              <c:f>Virus!$N$5</c:f>
              <c:strCache>
                <c:ptCount val="1"/>
                <c:pt idx="0">
                  <c:v>RSV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Virus!$N$6:$N$57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6-8680-4089-A586-D3E8B15F45C0}"/>
            </c:ext>
          </c:extLst>
        </c:ser>
        <c:ser>
          <c:idx val="52"/>
          <c:order val="7"/>
          <c:tx>
            <c:strRef>
              <c:f>Virus!$O$5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Virus!$O$6:$O$57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7-8680-4089-A586-D3E8B15F45C0}"/>
            </c:ext>
          </c:extLst>
        </c:ser>
        <c:ser>
          <c:idx val="53"/>
          <c:order val="8"/>
          <c:tx>
            <c:strRef>
              <c:f>Virus!$P$5</c:f>
              <c:strCache>
                <c:ptCount val="1"/>
                <c:pt idx="0">
                  <c:v>Methapneumovirus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Virus!$P$6:$P$57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8-8680-4089-A586-D3E8B15F45C0}"/>
            </c:ext>
          </c:extLst>
        </c:ser>
        <c:ser>
          <c:idx val="54"/>
          <c:order val="9"/>
          <c:tx>
            <c:strRef>
              <c:f>Virus!$Q$5</c:f>
              <c:strCache>
                <c:ptCount val="1"/>
                <c:pt idx="0">
                  <c:v>Rhinovirus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Virus!$Q$6:$Q$57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9-8680-4089-A586-D3E8B15F45C0}"/>
            </c:ext>
          </c:extLst>
        </c:ser>
        <c:ser>
          <c:idx val="55"/>
          <c:order val="10"/>
          <c:tx>
            <c:strRef>
              <c:f>Virus!$R$5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Virus!$R$6:$R$57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A-8680-4089-A586-D3E8B15F45C0}"/>
            </c:ext>
          </c:extLst>
        </c:ser>
        <c:ser>
          <c:idx val="56"/>
          <c:order val="11"/>
          <c:tx>
            <c:strRef>
              <c:f>Virus!$S$5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Virus!$S$6:$S$57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B-8680-4089-A586-D3E8B15F45C0}"/>
            </c:ext>
          </c:extLst>
        </c:ser>
        <c:ser>
          <c:idx val="57"/>
          <c:order val="12"/>
          <c:tx>
            <c:strRef>
              <c:f>Virus!$T$5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Virus!$T$6:$T$57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C-8680-4089-A586-D3E8B15F45C0}"/>
            </c:ext>
          </c:extLst>
        </c:ser>
        <c:ser>
          <c:idx val="58"/>
          <c:order val="13"/>
          <c:tx>
            <c:strRef>
              <c:f>Virus!$I$4:$L$4</c:f>
              <c:strCache>
                <c:ptCount val="1"/>
                <c:pt idx="0">
                  <c:v>Flu  B Positives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Virus!$Z$6:$Z$57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680-4089-A586-D3E8B15F4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69508352"/>
        <c:axId val="161961024"/>
        <c:extLst/>
      </c:barChart>
      <c:lineChart>
        <c:grouping val="standard"/>
        <c:varyColors val="0"/>
        <c:ser>
          <c:idx val="59"/>
          <c:order val="14"/>
          <c:tx>
            <c:strRef>
              <c:f>Virus!$AA$4</c:f>
              <c:strCache>
                <c:ptCount val="1"/>
                <c:pt idx="0">
                  <c:v>% Positives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val>
            <c:numRef>
              <c:f>Virus!$AA$6:$AA$57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80-4089-A586-D3E8B15F4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06816"/>
        <c:axId val="161961600"/>
        <c:extLst/>
      </c:lineChart>
      <c:catAx>
        <c:axId val="16950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Epidemiological Week</a:t>
                </a:r>
                <a:endParaRPr lang="en-US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1961024"/>
        <c:crosses val="autoZero"/>
        <c:auto val="1"/>
        <c:lblAlgn val="ctr"/>
        <c:lblOffset val="100"/>
        <c:noMultiLvlLbl val="0"/>
      </c:catAx>
      <c:valAx>
        <c:axId val="161961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 b="1" i="0" baseline="0">
                    <a:effectLst/>
                  </a:rPr>
                  <a:t>Number positive samples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2.0902985540650246E-2"/>
              <c:y val="0.24684169353482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9508352"/>
        <c:crosses val="autoZero"/>
        <c:crossBetween val="between"/>
        <c:minorUnit val="1"/>
      </c:valAx>
      <c:valAx>
        <c:axId val="1619616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/>
                  <a:t>% Positive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s-GT"/>
          </a:p>
        </c:txPr>
        <c:crossAx val="169506816"/>
        <c:crosses val="max"/>
        <c:crossBetween val="between"/>
        <c:minorUnit val="1.0000000000000002E-2"/>
      </c:valAx>
      <c:catAx>
        <c:axId val="169506816"/>
        <c:scaling>
          <c:orientation val="minMax"/>
        </c:scaling>
        <c:delete val="1"/>
        <c:axPos val="b"/>
        <c:majorTickMark val="out"/>
        <c:minorTickMark val="none"/>
        <c:tickLblPos val="nextTo"/>
        <c:crossAx val="161961600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6164270021402335"/>
          <c:y val="0.85327645325671342"/>
          <c:w val="0.65075930036503182"/>
          <c:h val="0.13558148546194956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Leyendas!$C$7</c:f>
          <c:strCache>
            <c:ptCount val="1"/>
            <c:pt idx="0">
              <c:v>Distribution of influenza B by lineage. Saint Lucia, 2019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7.8313273340832393E-2"/>
          <c:y val="0.11423772503208217"/>
          <c:w val="0.88730792298761396"/>
          <c:h val="0.64941905066155903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Virus!$I$5</c:f>
              <c:strCache>
                <c:ptCount val="1"/>
                <c:pt idx="0">
                  <c:v>B Victoria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Virus!$I$6:$I$57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44A0-4832-951D-40AD60490C6A}"/>
            </c:ext>
          </c:extLst>
        </c:ser>
        <c:ser>
          <c:idx val="1"/>
          <c:order val="1"/>
          <c:tx>
            <c:strRef>
              <c:f>Virus!$J$5</c:f>
              <c:strCache>
                <c:ptCount val="1"/>
                <c:pt idx="0">
                  <c:v>B Victoria ∆162/163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Virus!$J$6:$J$57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44A0-4832-951D-40AD60490C6A}"/>
            </c:ext>
          </c:extLst>
        </c:ser>
        <c:ser>
          <c:idx val="0"/>
          <c:order val="2"/>
          <c:tx>
            <c:strRef>
              <c:f>Virus!$K$5</c:f>
              <c:strCache>
                <c:ptCount val="1"/>
                <c:pt idx="0">
                  <c:v>B Yamagata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Virus!$K$6:$K$57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44A0-4832-951D-40AD60490C6A}"/>
            </c:ext>
          </c:extLst>
        </c:ser>
        <c:ser>
          <c:idx val="3"/>
          <c:order val="3"/>
          <c:tx>
            <c:strRef>
              <c:f>Virus!$L$5</c:f>
              <c:strCache>
                <c:ptCount val="1"/>
                <c:pt idx="0">
                  <c:v>B linage not determined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cat>
            <c:multiLvlStrRef>
              <c:f>Virus!$BV$6:$BW$57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Virus!$L$6:$L$57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5846-48E2-9D97-3C66229B3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188483072"/>
        <c:axId val="164700160"/>
      </c:barChart>
      <c:catAx>
        <c:axId val="188483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Epidemiological Week</a:t>
                </a:r>
                <a:endParaRPr lang="en-US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4700160"/>
        <c:crossesAt val="0"/>
        <c:auto val="1"/>
        <c:lblAlgn val="ctr"/>
        <c:lblOffset val="100"/>
        <c:noMultiLvlLbl val="0"/>
      </c:catAx>
      <c:valAx>
        <c:axId val="164700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 b="1" i="0" baseline="0">
                    <a:effectLst/>
                  </a:rPr>
                  <a:t>Number of cases positive for Influenza B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8.2138474829011147E-3"/>
              <c:y val="9.9801238329126948E-2"/>
            </c:manualLayout>
          </c:layout>
          <c:overlay val="0"/>
          <c:spPr>
            <a:noFill/>
            <a:ln w="25400">
              <a:noFill/>
            </a:ln>
          </c:spPr>
        </c:title>
        <c:numFmt formatCode="0;[Red]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88483072"/>
        <c:crosses val="autoZero"/>
        <c:crossBetween val="between"/>
        <c:minorUnit val="1"/>
      </c:valAx>
    </c:plotArea>
    <c:legend>
      <c:legendPos val="b"/>
      <c:overlay val="0"/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179614</xdr:colOff>
      <xdr:row>40</xdr:row>
      <xdr:rowOff>151039</xdr:rowOff>
    </xdr:from>
    <xdr:to>
      <xdr:col>17</xdr:col>
      <xdr:colOff>636814</xdr:colOff>
      <xdr:row>76</xdr:row>
      <xdr:rowOff>131989</xdr:rowOff>
    </xdr:to>
    <xdr:graphicFrame macro="">
      <xdr:nvGraphicFramePr>
        <xdr:cNvPr id="2" name="CV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152</xdr:row>
      <xdr:rowOff>66675</xdr:rowOff>
    </xdr:from>
    <xdr:to>
      <xdr:col>16</xdr:col>
      <xdr:colOff>333375</xdr:colOff>
      <xdr:row>204</xdr:row>
      <xdr:rowOff>9525</xdr:rowOff>
    </xdr:to>
    <xdr:graphicFrame macro="">
      <xdr:nvGraphicFramePr>
        <xdr:cNvPr id="3" name="CV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43544</xdr:colOff>
      <xdr:row>78</xdr:row>
      <xdr:rowOff>14968</xdr:rowOff>
    </xdr:from>
    <xdr:to>
      <xdr:col>17</xdr:col>
      <xdr:colOff>691244</xdr:colOff>
      <xdr:row>117</xdr:row>
      <xdr:rowOff>62593</xdr:rowOff>
    </xdr:to>
    <xdr:graphicFrame macro="">
      <xdr:nvGraphicFramePr>
        <xdr:cNvPr id="4" name="CV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561975</xdr:colOff>
      <xdr:row>152</xdr:row>
      <xdr:rowOff>114300</xdr:rowOff>
    </xdr:from>
    <xdr:to>
      <xdr:col>33</xdr:col>
      <xdr:colOff>361950</xdr:colOff>
      <xdr:row>203</xdr:row>
      <xdr:rowOff>152400</xdr:rowOff>
    </xdr:to>
    <xdr:graphicFrame macro="">
      <xdr:nvGraphicFramePr>
        <xdr:cNvPr id="5" name="CV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323850</xdr:colOff>
      <xdr:row>1</xdr:row>
      <xdr:rowOff>38100</xdr:rowOff>
    </xdr:from>
    <xdr:to>
      <xdr:col>17</xdr:col>
      <xdr:colOff>581025</xdr:colOff>
      <xdr:row>36</xdr:row>
      <xdr:rowOff>13607</xdr:rowOff>
    </xdr:to>
    <xdr:graphicFrame macro="">
      <xdr:nvGraphicFramePr>
        <xdr:cNvPr id="6" name="CV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171450</xdr:colOff>
      <xdr:row>119</xdr:row>
      <xdr:rowOff>0</xdr:rowOff>
    </xdr:from>
    <xdr:to>
      <xdr:col>18</xdr:col>
      <xdr:colOff>85725</xdr:colOff>
      <xdr:row>149</xdr:row>
      <xdr:rowOff>54429</xdr:rowOff>
    </xdr:to>
    <xdr:graphicFrame macro="">
      <xdr:nvGraphicFramePr>
        <xdr:cNvPr id="7" name="CV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BW75"/>
  <sheetViews>
    <sheetView tabSelected="1" zoomScale="60" zoomScaleNormal="60" workbookViewId="0">
      <selection activeCell="A3" sqref="A3"/>
    </sheetView>
  </sheetViews>
  <sheetFormatPr baseColWidth="10" defaultColWidth="11.42578125" defaultRowHeight="15" x14ac:dyDescent="0.25"/>
  <cols>
    <col min="1" max="1" width="22.85546875" customWidth="1"/>
    <col min="3" max="3" width="13.85546875" customWidth="1"/>
    <col min="4" max="4" width="16.140625" customWidth="1"/>
    <col min="5" max="5" width="13.5703125" customWidth="1"/>
    <col min="6" max="6" width="16.7109375" customWidth="1"/>
    <col min="7" max="7" width="17" hidden="1" customWidth="1"/>
    <col min="8" max="9" width="12.140625" customWidth="1"/>
    <col min="10" max="10" width="13.28515625" customWidth="1"/>
    <col min="11" max="11" width="16.28515625" customWidth="1"/>
    <col min="12" max="12" width="18.85546875" customWidth="1"/>
    <col min="13" max="13" width="16.28515625" customWidth="1"/>
    <col min="14" max="14" width="9.42578125" customWidth="1"/>
    <col min="15" max="15" width="11.42578125" bestFit="1" customWidth="1"/>
    <col min="16" max="16" width="13.28515625" customWidth="1"/>
    <col min="17" max="17" width="12.7109375" customWidth="1"/>
    <col min="18" max="18" width="9.42578125" customWidth="1"/>
    <col min="19" max="19" width="12.28515625" customWidth="1"/>
    <col min="20" max="20" width="9.42578125" customWidth="1"/>
    <col min="21" max="21" width="14.85546875" customWidth="1"/>
    <col min="22" max="22" width="16.28515625" customWidth="1"/>
    <col min="23" max="23" width="13.7109375" customWidth="1"/>
    <col min="24" max="24" width="15.28515625" customWidth="1"/>
    <col min="25" max="25" width="14.7109375" customWidth="1"/>
    <col min="26" max="26" width="13.7109375" customWidth="1"/>
    <col min="27" max="27" width="16.42578125" customWidth="1"/>
    <col min="28" max="28" width="15" customWidth="1"/>
    <col min="29" max="29" width="16.42578125" customWidth="1"/>
    <col min="30" max="34" width="13.7109375" customWidth="1"/>
    <col min="35" max="35" width="17.42578125" customWidth="1"/>
    <col min="36" max="36" width="19.85546875" customWidth="1"/>
    <col min="37" max="37" width="15" customWidth="1"/>
    <col min="38" max="38" width="16.42578125" customWidth="1"/>
    <col min="39" max="40" width="15" customWidth="1"/>
    <col min="41" max="41" width="16.42578125" customWidth="1"/>
    <col min="42" max="43" width="15" customWidth="1"/>
    <col min="259" max="259" width="1.7109375" customWidth="1"/>
    <col min="260" max="260" width="9.140625" customWidth="1"/>
    <col min="261" max="261" width="9.42578125" customWidth="1"/>
    <col min="262" max="262" width="12.5703125" customWidth="1"/>
    <col min="263" max="263" width="13.140625" customWidth="1"/>
    <col min="264" max="264" width="9.42578125" customWidth="1"/>
    <col min="265" max="265" width="12.140625" customWidth="1"/>
    <col min="266" max="267" width="9.42578125" customWidth="1"/>
    <col min="268" max="268" width="13.140625" customWidth="1"/>
    <col min="269" max="269" width="13.140625" bestFit="1" customWidth="1"/>
    <col min="270" max="270" width="9.42578125" customWidth="1"/>
    <col min="271" max="271" width="11.42578125" bestFit="1" customWidth="1"/>
    <col min="272" max="274" width="9.42578125" customWidth="1"/>
    <col min="275" max="275" width="10.5703125" customWidth="1"/>
    <col min="276" max="277" width="9.42578125" customWidth="1"/>
    <col min="278" max="278" width="12.7109375" customWidth="1"/>
    <col min="279" max="279" width="11" customWidth="1"/>
    <col min="280" max="280" width="13.42578125" customWidth="1"/>
    <col min="281" max="282" width="13.7109375" customWidth="1"/>
    <col min="283" max="284" width="15" customWidth="1"/>
    <col min="285" max="291" width="13.7109375" customWidth="1"/>
    <col min="292" max="299" width="15" customWidth="1"/>
    <col min="515" max="515" width="1.7109375" customWidth="1"/>
    <col min="516" max="516" width="9.140625" customWidth="1"/>
    <col min="517" max="517" width="9.42578125" customWidth="1"/>
    <col min="518" max="518" width="12.5703125" customWidth="1"/>
    <col min="519" max="519" width="13.140625" customWidth="1"/>
    <col min="520" max="520" width="9.42578125" customWidth="1"/>
    <col min="521" max="521" width="12.140625" customWidth="1"/>
    <col min="522" max="523" width="9.42578125" customWidth="1"/>
    <col min="524" max="524" width="13.140625" customWidth="1"/>
    <col min="525" max="525" width="13.140625" bestFit="1" customWidth="1"/>
    <col min="526" max="526" width="9.42578125" customWidth="1"/>
    <col min="527" max="527" width="11.42578125" bestFit="1" customWidth="1"/>
    <col min="528" max="530" width="9.42578125" customWidth="1"/>
    <col min="531" max="531" width="10.5703125" customWidth="1"/>
    <col min="532" max="533" width="9.42578125" customWidth="1"/>
    <col min="534" max="534" width="12.7109375" customWidth="1"/>
    <col min="535" max="535" width="11" customWidth="1"/>
    <col min="536" max="536" width="13.42578125" customWidth="1"/>
    <col min="537" max="538" width="13.7109375" customWidth="1"/>
    <col min="539" max="540" width="15" customWidth="1"/>
    <col min="541" max="547" width="13.7109375" customWidth="1"/>
    <col min="548" max="555" width="15" customWidth="1"/>
    <col min="771" max="771" width="1.7109375" customWidth="1"/>
    <col min="772" max="772" width="9.140625" customWidth="1"/>
    <col min="773" max="773" width="9.42578125" customWidth="1"/>
    <col min="774" max="774" width="12.5703125" customWidth="1"/>
    <col min="775" max="775" width="13.140625" customWidth="1"/>
    <col min="776" max="776" width="9.42578125" customWidth="1"/>
    <col min="777" max="777" width="12.140625" customWidth="1"/>
    <col min="778" max="779" width="9.42578125" customWidth="1"/>
    <col min="780" max="780" width="13.140625" customWidth="1"/>
    <col min="781" max="781" width="13.140625" bestFit="1" customWidth="1"/>
    <col min="782" max="782" width="9.42578125" customWidth="1"/>
    <col min="783" max="783" width="11.42578125" bestFit="1" customWidth="1"/>
    <col min="784" max="786" width="9.42578125" customWidth="1"/>
    <col min="787" max="787" width="10.5703125" customWidth="1"/>
    <col min="788" max="789" width="9.42578125" customWidth="1"/>
    <col min="790" max="790" width="12.7109375" customWidth="1"/>
    <col min="791" max="791" width="11" customWidth="1"/>
    <col min="792" max="792" width="13.42578125" customWidth="1"/>
    <col min="793" max="794" width="13.7109375" customWidth="1"/>
    <col min="795" max="796" width="15" customWidth="1"/>
    <col min="797" max="803" width="13.7109375" customWidth="1"/>
    <col min="804" max="811" width="15" customWidth="1"/>
    <col min="1027" max="1027" width="1.7109375" customWidth="1"/>
    <col min="1028" max="1028" width="9.140625" customWidth="1"/>
    <col min="1029" max="1029" width="9.42578125" customWidth="1"/>
    <col min="1030" max="1030" width="12.5703125" customWidth="1"/>
    <col min="1031" max="1031" width="13.140625" customWidth="1"/>
    <col min="1032" max="1032" width="9.42578125" customWidth="1"/>
    <col min="1033" max="1033" width="12.140625" customWidth="1"/>
    <col min="1034" max="1035" width="9.42578125" customWidth="1"/>
    <col min="1036" max="1036" width="13.140625" customWidth="1"/>
    <col min="1037" max="1037" width="13.140625" bestFit="1" customWidth="1"/>
    <col min="1038" max="1038" width="9.42578125" customWidth="1"/>
    <col min="1039" max="1039" width="11.42578125" bestFit="1" customWidth="1"/>
    <col min="1040" max="1042" width="9.42578125" customWidth="1"/>
    <col min="1043" max="1043" width="10.5703125" customWidth="1"/>
    <col min="1044" max="1045" width="9.42578125" customWidth="1"/>
    <col min="1046" max="1046" width="12.7109375" customWidth="1"/>
    <col min="1047" max="1047" width="11" customWidth="1"/>
    <col min="1048" max="1048" width="13.42578125" customWidth="1"/>
    <col min="1049" max="1050" width="13.7109375" customWidth="1"/>
    <col min="1051" max="1052" width="15" customWidth="1"/>
    <col min="1053" max="1059" width="13.7109375" customWidth="1"/>
    <col min="1060" max="1067" width="15" customWidth="1"/>
    <col min="1283" max="1283" width="1.7109375" customWidth="1"/>
    <col min="1284" max="1284" width="9.140625" customWidth="1"/>
    <col min="1285" max="1285" width="9.42578125" customWidth="1"/>
    <col min="1286" max="1286" width="12.5703125" customWidth="1"/>
    <col min="1287" max="1287" width="13.140625" customWidth="1"/>
    <col min="1288" max="1288" width="9.42578125" customWidth="1"/>
    <col min="1289" max="1289" width="12.140625" customWidth="1"/>
    <col min="1290" max="1291" width="9.42578125" customWidth="1"/>
    <col min="1292" max="1292" width="13.140625" customWidth="1"/>
    <col min="1293" max="1293" width="13.140625" bestFit="1" customWidth="1"/>
    <col min="1294" max="1294" width="9.42578125" customWidth="1"/>
    <col min="1295" max="1295" width="11.42578125" bestFit="1" customWidth="1"/>
    <col min="1296" max="1298" width="9.42578125" customWidth="1"/>
    <col min="1299" max="1299" width="10.5703125" customWidth="1"/>
    <col min="1300" max="1301" width="9.42578125" customWidth="1"/>
    <col min="1302" max="1302" width="12.7109375" customWidth="1"/>
    <col min="1303" max="1303" width="11" customWidth="1"/>
    <col min="1304" max="1304" width="13.42578125" customWidth="1"/>
    <col min="1305" max="1306" width="13.7109375" customWidth="1"/>
    <col min="1307" max="1308" width="15" customWidth="1"/>
    <col min="1309" max="1315" width="13.7109375" customWidth="1"/>
    <col min="1316" max="1323" width="15" customWidth="1"/>
    <col min="1539" max="1539" width="1.7109375" customWidth="1"/>
    <col min="1540" max="1540" width="9.140625" customWidth="1"/>
    <col min="1541" max="1541" width="9.42578125" customWidth="1"/>
    <col min="1542" max="1542" width="12.5703125" customWidth="1"/>
    <col min="1543" max="1543" width="13.140625" customWidth="1"/>
    <col min="1544" max="1544" width="9.42578125" customWidth="1"/>
    <col min="1545" max="1545" width="12.140625" customWidth="1"/>
    <col min="1546" max="1547" width="9.42578125" customWidth="1"/>
    <col min="1548" max="1548" width="13.140625" customWidth="1"/>
    <col min="1549" max="1549" width="13.140625" bestFit="1" customWidth="1"/>
    <col min="1550" max="1550" width="9.42578125" customWidth="1"/>
    <col min="1551" max="1551" width="11.42578125" bestFit="1" customWidth="1"/>
    <col min="1552" max="1554" width="9.42578125" customWidth="1"/>
    <col min="1555" max="1555" width="10.5703125" customWidth="1"/>
    <col min="1556" max="1557" width="9.42578125" customWidth="1"/>
    <col min="1558" max="1558" width="12.7109375" customWidth="1"/>
    <col min="1559" max="1559" width="11" customWidth="1"/>
    <col min="1560" max="1560" width="13.42578125" customWidth="1"/>
    <col min="1561" max="1562" width="13.7109375" customWidth="1"/>
    <col min="1563" max="1564" width="15" customWidth="1"/>
    <col min="1565" max="1571" width="13.7109375" customWidth="1"/>
    <col min="1572" max="1579" width="15" customWidth="1"/>
    <col min="1795" max="1795" width="1.7109375" customWidth="1"/>
    <col min="1796" max="1796" width="9.140625" customWidth="1"/>
    <col min="1797" max="1797" width="9.42578125" customWidth="1"/>
    <col min="1798" max="1798" width="12.5703125" customWidth="1"/>
    <col min="1799" max="1799" width="13.140625" customWidth="1"/>
    <col min="1800" max="1800" width="9.42578125" customWidth="1"/>
    <col min="1801" max="1801" width="12.140625" customWidth="1"/>
    <col min="1802" max="1803" width="9.42578125" customWidth="1"/>
    <col min="1804" max="1804" width="13.140625" customWidth="1"/>
    <col min="1805" max="1805" width="13.140625" bestFit="1" customWidth="1"/>
    <col min="1806" max="1806" width="9.42578125" customWidth="1"/>
    <col min="1807" max="1807" width="11.42578125" bestFit="1" customWidth="1"/>
    <col min="1808" max="1810" width="9.42578125" customWidth="1"/>
    <col min="1811" max="1811" width="10.5703125" customWidth="1"/>
    <col min="1812" max="1813" width="9.42578125" customWidth="1"/>
    <col min="1814" max="1814" width="12.7109375" customWidth="1"/>
    <col min="1815" max="1815" width="11" customWidth="1"/>
    <col min="1816" max="1816" width="13.42578125" customWidth="1"/>
    <col min="1817" max="1818" width="13.7109375" customWidth="1"/>
    <col min="1819" max="1820" width="15" customWidth="1"/>
    <col min="1821" max="1827" width="13.7109375" customWidth="1"/>
    <col min="1828" max="1835" width="15" customWidth="1"/>
    <col min="2051" max="2051" width="1.7109375" customWidth="1"/>
    <col min="2052" max="2052" width="9.140625" customWidth="1"/>
    <col min="2053" max="2053" width="9.42578125" customWidth="1"/>
    <col min="2054" max="2054" width="12.5703125" customWidth="1"/>
    <col min="2055" max="2055" width="13.140625" customWidth="1"/>
    <col min="2056" max="2056" width="9.42578125" customWidth="1"/>
    <col min="2057" max="2057" width="12.140625" customWidth="1"/>
    <col min="2058" max="2059" width="9.42578125" customWidth="1"/>
    <col min="2060" max="2060" width="13.140625" customWidth="1"/>
    <col min="2061" max="2061" width="13.140625" bestFit="1" customWidth="1"/>
    <col min="2062" max="2062" width="9.42578125" customWidth="1"/>
    <col min="2063" max="2063" width="11.42578125" bestFit="1" customWidth="1"/>
    <col min="2064" max="2066" width="9.42578125" customWidth="1"/>
    <col min="2067" max="2067" width="10.5703125" customWidth="1"/>
    <col min="2068" max="2069" width="9.42578125" customWidth="1"/>
    <col min="2070" max="2070" width="12.7109375" customWidth="1"/>
    <col min="2071" max="2071" width="11" customWidth="1"/>
    <col min="2072" max="2072" width="13.42578125" customWidth="1"/>
    <col min="2073" max="2074" width="13.7109375" customWidth="1"/>
    <col min="2075" max="2076" width="15" customWidth="1"/>
    <col min="2077" max="2083" width="13.7109375" customWidth="1"/>
    <col min="2084" max="2091" width="15" customWidth="1"/>
    <col min="2307" max="2307" width="1.7109375" customWidth="1"/>
    <col min="2308" max="2308" width="9.140625" customWidth="1"/>
    <col min="2309" max="2309" width="9.42578125" customWidth="1"/>
    <col min="2310" max="2310" width="12.5703125" customWidth="1"/>
    <col min="2311" max="2311" width="13.140625" customWidth="1"/>
    <col min="2312" max="2312" width="9.42578125" customWidth="1"/>
    <col min="2313" max="2313" width="12.140625" customWidth="1"/>
    <col min="2314" max="2315" width="9.42578125" customWidth="1"/>
    <col min="2316" max="2316" width="13.140625" customWidth="1"/>
    <col min="2317" max="2317" width="13.140625" bestFit="1" customWidth="1"/>
    <col min="2318" max="2318" width="9.42578125" customWidth="1"/>
    <col min="2319" max="2319" width="11.42578125" bestFit="1" customWidth="1"/>
    <col min="2320" max="2322" width="9.42578125" customWidth="1"/>
    <col min="2323" max="2323" width="10.5703125" customWidth="1"/>
    <col min="2324" max="2325" width="9.42578125" customWidth="1"/>
    <col min="2326" max="2326" width="12.7109375" customWidth="1"/>
    <col min="2327" max="2327" width="11" customWidth="1"/>
    <col min="2328" max="2328" width="13.42578125" customWidth="1"/>
    <col min="2329" max="2330" width="13.7109375" customWidth="1"/>
    <col min="2331" max="2332" width="15" customWidth="1"/>
    <col min="2333" max="2339" width="13.7109375" customWidth="1"/>
    <col min="2340" max="2347" width="15" customWidth="1"/>
    <col min="2563" max="2563" width="1.7109375" customWidth="1"/>
    <col min="2564" max="2564" width="9.140625" customWidth="1"/>
    <col min="2565" max="2565" width="9.42578125" customWidth="1"/>
    <col min="2566" max="2566" width="12.5703125" customWidth="1"/>
    <col min="2567" max="2567" width="13.140625" customWidth="1"/>
    <col min="2568" max="2568" width="9.42578125" customWidth="1"/>
    <col min="2569" max="2569" width="12.140625" customWidth="1"/>
    <col min="2570" max="2571" width="9.42578125" customWidth="1"/>
    <col min="2572" max="2572" width="13.140625" customWidth="1"/>
    <col min="2573" max="2573" width="13.140625" bestFit="1" customWidth="1"/>
    <col min="2574" max="2574" width="9.42578125" customWidth="1"/>
    <col min="2575" max="2575" width="11.42578125" bestFit="1" customWidth="1"/>
    <col min="2576" max="2578" width="9.42578125" customWidth="1"/>
    <col min="2579" max="2579" width="10.5703125" customWidth="1"/>
    <col min="2580" max="2581" width="9.42578125" customWidth="1"/>
    <col min="2582" max="2582" width="12.7109375" customWidth="1"/>
    <col min="2583" max="2583" width="11" customWidth="1"/>
    <col min="2584" max="2584" width="13.42578125" customWidth="1"/>
    <col min="2585" max="2586" width="13.7109375" customWidth="1"/>
    <col min="2587" max="2588" width="15" customWidth="1"/>
    <col min="2589" max="2595" width="13.7109375" customWidth="1"/>
    <col min="2596" max="2603" width="15" customWidth="1"/>
    <col min="2819" max="2819" width="1.7109375" customWidth="1"/>
    <col min="2820" max="2820" width="9.140625" customWidth="1"/>
    <col min="2821" max="2821" width="9.42578125" customWidth="1"/>
    <col min="2822" max="2822" width="12.5703125" customWidth="1"/>
    <col min="2823" max="2823" width="13.140625" customWidth="1"/>
    <col min="2824" max="2824" width="9.42578125" customWidth="1"/>
    <col min="2825" max="2825" width="12.140625" customWidth="1"/>
    <col min="2826" max="2827" width="9.42578125" customWidth="1"/>
    <col min="2828" max="2828" width="13.140625" customWidth="1"/>
    <col min="2829" max="2829" width="13.140625" bestFit="1" customWidth="1"/>
    <col min="2830" max="2830" width="9.42578125" customWidth="1"/>
    <col min="2831" max="2831" width="11.42578125" bestFit="1" customWidth="1"/>
    <col min="2832" max="2834" width="9.42578125" customWidth="1"/>
    <col min="2835" max="2835" width="10.5703125" customWidth="1"/>
    <col min="2836" max="2837" width="9.42578125" customWidth="1"/>
    <col min="2838" max="2838" width="12.7109375" customWidth="1"/>
    <col min="2839" max="2839" width="11" customWidth="1"/>
    <col min="2840" max="2840" width="13.42578125" customWidth="1"/>
    <col min="2841" max="2842" width="13.7109375" customWidth="1"/>
    <col min="2843" max="2844" width="15" customWidth="1"/>
    <col min="2845" max="2851" width="13.7109375" customWidth="1"/>
    <col min="2852" max="2859" width="15" customWidth="1"/>
    <col min="3075" max="3075" width="1.7109375" customWidth="1"/>
    <col min="3076" max="3076" width="9.140625" customWidth="1"/>
    <col min="3077" max="3077" width="9.42578125" customWidth="1"/>
    <col min="3078" max="3078" width="12.5703125" customWidth="1"/>
    <col min="3079" max="3079" width="13.140625" customWidth="1"/>
    <col min="3080" max="3080" width="9.42578125" customWidth="1"/>
    <col min="3081" max="3081" width="12.140625" customWidth="1"/>
    <col min="3082" max="3083" width="9.42578125" customWidth="1"/>
    <col min="3084" max="3084" width="13.140625" customWidth="1"/>
    <col min="3085" max="3085" width="13.140625" bestFit="1" customWidth="1"/>
    <col min="3086" max="3086" width="9.42578125" customWidth="1"/>
    <col min="3087" max="3087" width="11.42578125" bestFit="1" customWidth="1"/>
    <col min="3088" max="3090" width="9.42578125" customWidth="1"/>
    <col min="3091" max="3091" width="10.5703125" customWidth="1"/>
    <col min="3092" max="3093" width="9.42578125" customWidth="1"/>
    <col min="3094" max="3094" width="12.7109375" customWidth="1"/>
    <col min="3095" max="3095" width="11" customWidth="1"/>
    <col min="3096" max="3096" width="13.42578125" customWidth="1"/>
    <col min="3097" max="3098" width="13.7109375" customWidth="1"/>
    <col min="3099" max="3100" width="15" customWidth="1"/>
    <col min="3101" max="3107" width="13.7109375" customWidth="1"/>
    <col min="3108" max="3115" width="15" customWidth="1"/>
    <col min="3331" max="3331" width="1.7109375" customWidth="1"/>
    <col min="3332" max="3332" width="9.140625" customWidth="1"/>
    <col min="3333" max="3333" width="9.42578125" customWidth="1"/>
    <col min="3334" max="3334" width="12.5703125" customWidth="1"/>
    <col min="3335" max="3335" width="13.140625" customWidth="1"/>
    <col min="3336" max="3336" width="9.42578125" customWidth="1"/>
    <col min="3337" max="3337" width="12.140625" customWidth="1"/>
    <col min="3338" max="3339" width="9.42578125" customWidth="1"/>
    <col min="3340" max="3340" width="13.140625" customWidth="1"/>
    <col min="3341" max="3341" width="13.140625" bestFit="1" customWidth="1"/>
    <col min="3342" max="3342" width="9.42578125" customWidth="1"/>
    <col min="3343" max="3343" width="11.42578125" bestFit="1" customWidth="1"/>
    <col min="3344" max="3346" width="9.42578125" customWidth="1"/>
    <col min="3347" max="3347" width="10.5703125" customWidth="1"/>
    <col min="3348" max="3349" width="9.42578125" customWidth="1"/>
    <col min="3350" max="3350" width="12.7109375" customWidth="1"/>
    <col min="3351" max="3351" width="11" customWidth="1"/>
    <col min="3352" max="3352" width="13.42578125" customWidth="1"/>
    <col min="3353" max="3354" width="13.7109375" customWidth="1"/>
    <col min="3355" max="3356" width="15" customWidth="1"/>
    <col min="3357" max="3363" width="13.7109375" customWidth="1"/>
    <col min="3364" max="3371" width="15" customWidth="1"/>
    <col min="3587" max="3587" width="1.7109375" customWidth="1"/>
    <col min="3588" max="3588" width="9.140625" customWidth="1"/>
    <col min="3589" max="3589" width="9.42578125" customWidth="1"/>
    <col min="3590" max="3590" width="12.5703125" customWidth="1"/>
    <col min="3591" max="3591" width="13.140625" customWidth="1"/>
    <col min="3592" max="3592" width="9.42578125" customWidth="1"/>
    <col min="3593" max="3593" width="12.140625" customWidth="1"/>
    <col min="3594" max="3595" width="9.42578125" customWidth="1"/>
    <col min="3596" max="3596" width="13.140625" customWidth="1"/>
    <col min="3597" max="3597" width="13.140625" bestFit="1" customWidth="1"/>
    <col min="3598" max="3598" width="9.42578125" customWidth="1"/>
    <col min="3599" max="3599" width="11.42578125" bestFit="1" customWidth="1"/>
    <col min="3600" max="3602" width="9.42578125" customWidth="1"/>
    <col min="3603" max="3603" width="10.5703125" customWidth="1"/>
    <col min="3604" max="3605" width="9.42578125" customWidth="1"/>
    <col min="3606" max="3606" width="12.7109375" customWidth="1"/>
    <col min="3607" max="3607" width="11" customWidth="1"/>
    <col min="3608" max="3608" width="13.42578125" customWidth="1"/>
    <col min="3609" max="3610" width="13.7109375" customWidth="1"/>
    <col min="3611" max="3612" width="15" customWidth="1"/>
    <col min="3613" max="3619" width="13.7109375" customWidth="1"/>
    <col min="3620" max="3627" width="15" customWidth="1"/>
    <col min="3843" max="3843" width="1.7109375" customWidth="1"/>
    <col min="3844" max="3844" width="9.140625" customWidth="1"/>
    <col min="3845" max="3845" width="9.42578125" customWidth="1"/>
    <col min="3846" max="3846" width="12.5703125" customWidth="1"/>
    <col min="3847" max="3847" width="13.140625" customWidth="1"/>
    <col min="3848" max="3848" width="9.42578125" customWidth="1"/>
    <col min="3849" max="3849" width="12.140625" customWidth="1"/>
    <col min="3850" max="3851" width="9.42578125" customWidth="1"/>
    <col min="3852" max="3852" width="13.140625" customWidth="1"/>
    <col min="3853" max="3853" width="13.140625" bestFit="1" customWidth="1"/>
    <col min="3854" max="3854" width="9.42578125" customWidth="1"/>
    <col min="3855" max="3855" width="11.42578125" bestFit="1" customWidth="1"/>
    <col min="3856" max="3858" width="9.42578125" customWidth="1"/>
    <col min="3859" max="3859" width="10.5703125" customWidth="1"/>
    <col min="3860" max="3861" width="9.42578125" customWidth="1"/>
    <col min="3862" max="3862" width="12.7109375" customWidth="1"/>
    <col min="3863" max="3863" width="11" customWidth="1"/>
    <col min="3864" max="3864" width="13.42578125" customWidth="1"/>
    <col min="3865" max="3866" width="13.7109375" customWidth="1"/>
    <col min="3867" max="3868" width="15" customWidth="1"/>
    <col min="3869" max="3875" width="13.7109375" customWidth="1"/>
    <col min="3876" max="3883" width="15" customWidth="1"/>
    <col min="4099" max="4099" width="1.7109375" customWidth="1"/>
    <col min="4100" max="4100" width="9.140625" customWidth="1"/>
    <col min="4101" max="4101" width="9.42578125" customWidth="1"/>
    <col min="4102" max="4102" width="12.5703125" customWidth="1"/>
    <col min="4103" max="4103" width="13.140625" customWidth="1"/>
    <col min="4104" max="4104" width="9.42578125" customWidth="1"/>
    <col min="4105" max="4105" width="12.140625" customWidth="1"/>
    <col min="4106" max="4107" width="9.42578125" customWidth="1"/>
    <col min="4108" max="4108" width="13.140625" customWidth="1"/>
    <col min="4109" max="4109" width="13.140625" bestFit="1" customWidth="1"/>
    <col min="4110" max="4110" width="9.42578125" customWidth="1"/>
    <col min="4111" max="4111" width="11.42578125" bestFit="1" customWidth="1"/>
    <col min="4112" max="4114" width="9.42578125" customWidth="1"/>
    <col min="4115" max="4115" width="10.5703125" customWidth="1"/>
    <col min="4116" max="4117" width="9.42578125" customWidth="1"/>
    <col min="4118" max="4118" width="12.7109375" customWidth="1"/>
    <col min="4119" max="4119" width="11" customWidth="1"/>
    <col min="4120" max="4120" width="13.42578125" customWidth="1"/>
    <col min="4121" max="4122" width="13.7109375" customWidth="1"/>
    <col min="4123" max="4124" width="15" customWidth="1"/>
    <col min="4125" max="4131" width="13.7109375" customWidth="1"/>
    <col min="4132" max="4139" width="15" customWidth="1"/>
    <col min="4355" max="4355" width="1.7109375" customWidth="1"/>
    <col min="4356" max="4356" width="9.140625" customWidth="1"/>
    <col min="4357" max="4357" width="9.42578125" customWidth="1"/>
    <col min="4358" max="4358" width="12.5703125" customWidth="1"/>
    <col min="4359" max="4359" width="13.140625" customWidth="1"/>
    <col min="4360" max="4360" width="9.42578125" customWidth="1"/>
    <col min="4361" max="4361" width="12.140625" customWidth="1"/>
    <col min="4362" max="4363" width="9.42578125" customWidth="1"/>
    <col min="4364" max="4364" width="13.140625" customWidth="1"/>
    <col min="4365" max="4365" width="13.140625" bestFit="1" customWidth="1"/>
    <col min="4366" max="4366" width="9.42578125" customWidth="1"/>
    <col min="4367" max="4367" width="11.42578125" bestFit="1" customWidth="1"/>
    <col min="4368" max="4370" width="9.42578125" customWidth="1"/>
    <col min="4371" max="4371" width="10.5703125" customWidth="1"/>
    <col min="4372" max="4373" width="9.42578125" customWidth="1"/>
    <col min="4374" max="4374" width="12.7109375" customWidth="1"/>
    <col min="4375" max="4375" width="11" customWidth="1"/>
    <col min="4376" max="4376" width="13.42578125" customWidth="1"/>
    <col min="4377" max="4378" width="13.7109375" customWidth="1"/>
    <col min="4379" max="4380" width="15" customWidth="1"/>
    <col min="4381" max="4387" width="13.7109375" customWidth="1"/>
    <col min="4388" max="4395" width="15" customWidth="1"/>
    <col min="4611" max="4611" width="1.7109375" customWidth="1"/>
    <col min="4612" max="4612" width="9.140625" customWidth="1"/>
    <col min="4613" max="4613" width="9.42578125" customWidth="1"/>
    <col min="4614" max="4614" width="12.5703125" customWidth="1"/>
    <col min="4615" max="4615" width="13.140625" customWidth="1"/>
    <col min="4616" max="4616" width="9.42578125" customWidth="1"/>
    <col min="4617" max="4617" width="12.140625" customWidth="1"/>
    <col min="4618" max="4619" width="9.42578125" customWidth="1"/>
    <col min="4620" max="4620" width="13.140625" customWidth="1"/>
    <col min="4621" max="4621" width="13.140625" bestFit="1" customWidth="1"/>
    <col min="4622" max="4622" width="9.42578125" customWidth="1"/>
    <col min="4623" max="4623" width="11.42578125" bestFit="1" customWidth="1"/>
    <col min="4624" max="4626" width="9.42578125" customWidth="1"/>
    <col min="4627" max="4627" width="10.5703125" customWidth="1"/>
    <col min="4628" max="4629" width="9.42578125" customWidth="1"/>
    <col min="4630" max="4630" width="12.7109375" customWidth="1"/>
    <col min="4631" max="4631" width="11" customWidth="1"/>
    <col min="4632" max="4632" width="13.42578125" customWidth="1"/>
    <col min="4633" max="4634" width="13.7109375" customWidth="1"/>
    <col min="4635" max="4636" width="15" customWidth="1"/>
    <col min="4637" max="4643" width="13.7109375" customWidth="1"/>
    <col min="4644" max="4651" width="15" customWidth="1"/>
    <col min="4867" max="4867" width="1.7109375" customWidth="1"/>
    <col min="4868" max="4868" width="9.140625" customWidth="1"/>
    <col min="4869" max="4869" width="9.42578125" customWidth="1"/>
    <col min="4870" max="4870" width="12.5703125" customWidth="1"/>
    <col min="4871" max="4871" width="13.140625" customWidth="1"/>
    <col min="4872" max="4872" width="9.42578125" customWidth="1"/>
    <col min="4873" max="4873" width="12.140625" customWidth="1"/>
    <col min="4874" max="4875" width="9.42578125" customWidth="1"/>
    <col min="4876" max="4876" width="13.140625" customWidth="1"/>
    <col min="4877" max="4877" width="13.140625" bestFit="1" customWidth="1"/>
    <col min="4878" max="4878" width="9.42578125" customWidth="1"/>
    <col min="4879" max="4879" width="11.42578125" bestFit="1" customWidth="1"/>
    <col min="4880" max="4882" width="9.42578125" customWidth="1"/>
    <col min="4883" max="4883" width="10.5703125" customWidth="1"/>
    <col min="4884" max="4885" width="9.42578125" customWidth="1"/>
    <col min="4886" max="4886" width="12.7109375" customWidth="1"/>
    <col min="4887" max="4887" width="11" customWidth="1"/>
    <col min="4888" max="4888" width="13.42578125" customWidth="1"/>
    <col min="4889" max="4890" width="13.7109375" customWidth="1"/>
    <col min="4891" max="4892" width="15" customWidth="1"/>
    <col min="4893" max="4899" width="13.7109375" customWidth="1"/>
    <col min="4900" max="4907" width="15" customWidth="1"/>
    <col min="5123" max="5123" width="1.7109375" customWidth="1"/>
    <col min="5124" max="5124" width="9.140625" customWidth="1"/>
    <col min="5125" max="5125" width="9.42578125" customWidth="1"/>
    <col min="5126" max="5126" width="12.5703125" customWidth="1"/>
    <col min="5127" max="5127" width="13.140625" customWidth="1"/>
    <col min="5128" max="5128" width="9.42578125" customWidth="1"/>
    <col min="5129" max="5129" width="12.140625" customWidth="1"/>
    <col min="5130" max="5131" width="9.42578125" customWidth="1"/>
    <col min="5132" max="5132" width="13.140625" customWidth="1"/>
    <col min="5133" max="5133" width="13.140625" bestFit="1" customWidth="1"/>
    <col min="5134" max="5134" width="9.42578125" customWidth="1"/>
    <col min="5135" max="5135" width="11.42578125" bestFit="1" customWidth="1"/>
    <col min="5136" max="5138" width="9.42578125" customWidth="1"/>
    <col min="5139" max="5139" width="10.5703125" customWidth="1"/>
    <col min="5140" max="5141" width="9.42578125" customWidth="1"/>
    <col min="5142" max="5142" width="12.7109375" customWidth="1"/>
    <col min="5143" max="5143" width="11" customWidth="1"/>
    <col min="5144" max="5144" width="13.42578125" customWidth="1"/>
    <col min="5145" max="5146" width="13.7109375" customWidth="1"/>
    <col min="5147" max="5148" width="15" customWidth="1"/>
    <col min="5149" max="5155" width="13.7109375" customWidth="1"/>
    <col min="5156" max="5163" width="15" customWidth="1"/>
    <col min="5379" max="5379" width="1.7109375" customWidth="1"/>
    <col min="5380" max="5380" width="9.140625" customWidth="1"/>
    <col min="5381" max="5381" width="9.42578125" customWidth="1"/>
    <col min="5382" max="5382" width="12.5703125" customWidth="1"/>
    <col min="5383" max="5383" width="13.140625" customWidth="1"/>
    <col min="5384" max="5384" width="9.42578125" customWidth="1"/>
    <col min="5385" max="5385" width="12.140625" customWidth="1"/>
    <col min="5386" max="5387" width="9.42578125" customWidth="1"/>
    <col min="5388" max="5388" width="13.140625" customWidth="1"/>
    <col min="5389" max="5389" width="13.140625" bestFit="1" customWidth="1"/>
    <col min="5390" max="5390" width="9.42578125" customWidth="1"/>
    <col min="5391" max="5391" width="11.42578125" bestFit="1" customWidth="1"/>
    <col min="5392" max="5394" width="9.42578125" customWidth="1"/>
    <col min="5395" max="5395" width="10.5703125" customWidth="1"/>
    <col min="5396" max="5397" width="9.42578125" customWidth="1"/>
    <col min="5398" max="5398" width="12.7109375" customWidth="1"/>
    <col min="5399" max="5399" width="11" customWidth="1"/>
    <col min="5400" max="5400" width="13.42578125" customWidth="1"/>
    <col min="5401" max="5402" width="13.7109375" customWidth="1"/>
    <col min="5403" max="5404" width="15" customWidth="1"/>
    <col min="5405" max="5411" width="13.7109375" customWidth="1"/>
    <col min="5412" max="5419" width="15" customWidth="1"/>
    <col min="5635" max="5635" width="1.7109375" customWidth="1"/>
    <col min="5636" max="5636" width="9.140625" customWidth="1"/>
    <col min="5637" max="5637" width="9.42578125" customWidth="1"/>
    <col min="5638" max="5638" width="12.5703125" customWidth="1"/>
    <col min="5639" max="5639" width="13.140625" customWidth="1"/>
    <col min="5640" max="5640" width="9.42578125" customWidth="1"/>
    <col min="5641" max="5641" width="12.140625" customWidth="1"/>
    <col min="5642" max="5643" width="9.42578125" customWidth="1"/>
    <col min="5644" max="5644" width="13.140625" customWidth="1"/>
    <col min="5645" max="5645" width="13.140625" bestFit="1" customWidth="1"/>
    <col min="5646" max="5646" width="9.42578125" customWidth="1"/>
    <col min="5647" max="5647" width="11.42578125" bestFit="1" customWidth="1"/>
    <col min="5648" max="5650" width="9.42578125" customWidth="1"/>
    <col min="5651" max="5651" width="10.5703125" customWidth="1"/>
    <col min="5652" max="5653" width="9.42578125" customWidth="1"/>
    <col min="5654" max="5654" width="12.7109375" customWidth="1"/>
    <col min="5655" max="5655" width="11" customWidth="1"/>
    <col min="5656" max="5656" width="13.42578125" customWidth="1"/>
    <col min="5657" max="5658" width="13.7109375" customWidth="1"/>
    <col min="5659" max="5660" width="15" customWidth="1"/>
    <col min="5661" max="5667" width="13.7109375" customWidth="1"/>
    <col min="5668" max="5675" width="15" customWidth="1"/>
    <col min="5891" max="5891" width="1.7109375" customWidth="1"/>
    <col min="5892" max="5892" width="9.140625" customWidth="1"/>
    <col min="5893" max="5893" width="9.42578125" customWidth="1"/>
    <col min="5894" max="5894" width="12.5703125" customWidth="1"/>
    <col min="5895" max="5895" width="13.140625" customWidth="1"/>
    <col min="5896" max="5896" width="9.42578125" customWidth="1"/>
    <col min="5897" max="5897" width="12.140625" customWidth="1"/>
    <col min="5898" max="5899" width="9.42578125" customWidth="1"/>
    <col min="5900" max="5900" width="13.140625" customWidth="1"/>
    <col min="5901" max="5901" width="13.140625" bestFit="1" customWidth="1"/>
    <col min="5902" max="5902" width="9.42578125" customWidth="1"/>
    <col min="5903" max="5903" width="11.42578125" bestFit="1" customWidth="1"/>
    <col min="5904" max="5906" width="9.42578125" customWidth="1"/>
    <col min="5907" max="5907" width="10.5703125" customWidth="1"/>
    <col min="5908" max="5909" width="9.42578125" customWidth="1"/>
    <col min="5910" max="5910" width="12.7109375" customWidth="1"/>
    <col min="5911" max="5911" width="11" customWidth="1"/>
    <col min="5912" max="5912" width="13.42578125" customWidth="1"/>
    <col min="5913" max="5914" width="13.7109375" customWidth="1"/>
    <col min="5915" max="5916" width="15" customWidth="1"/>
    <col min="5917" max="5923" width="13.7109375" customWidth="1"/>
    <col min="5924" max="5931" width="15" customWidth="1"/>
    <col min="6147" max="6147" width="1.7109375" customWidth="1"/>
    <col min="6148" max="6148" width="9.140625" customWidth="1"/>
    <col min="6149" max="6149" width="9.42578125" customWidth="1"/>
    <col min="6150" max="6150" width="12.5703125" customWidth="1"/>
    <col min="6151" max="6151" width="13.140625" customWidth="1"/>
    <col min="6152" max="6152" width="9.42578125" customWidth="1"/>
    <col min="6153" max="6153" width="12.140625" customWidth="1"/>
    <col min="6154" max="6155" width="9.42578125" customWidth="1"/>
    <col min="6156" max="6156" width="13.140625" customWidth="1"/>
    <col min="6157" max="6157" width="13.140625" bestFit="1" customWidth="1"/>
    <col min="6158" max="6158" width="9.42578125" customWidth="1"/>
    <col min="6159" max="6159" width="11.42578125" bestFit="1" customWidth="1"/>
    <col min="6160" max="6162" width="9.42578125" customWidth="1"/>
    <col min="6163" max="6163" width="10.5703125" customWidth="1"/>
    <col min="6164" max="6165" width="9.42578125" customWidth="1"/>
    <col min="6166" max="6166" width="12.7109375" customWidth="1"/>
    <col min="6167" max="6167" width="11" customWidth="1"/>
    <col min="6168" max="6168" width="13.42578125" customWidth="1"/>
    <col min="6169" max="6170" width="13.7109375" customWidth="1"/>
    <col min="6171" max="6172" width="15" customWidth="1"/>
    <col min="6173" max="6179" width="13.7109375" customWidth="1"/>
    <col min="6180" max="6187" width="15" customWidth="1"/>
    <col min="6403" max="6403" width="1.7109375" customWidth="1"/>
    <col min="6404" max="6404" width="9.140625" customWidth="1"/>
    <col min="6405" max="6405" width="9.42578125" customWidth="1"/>
    <col min="6406" max="6406" width="12.5703125" customWidth="1"/>
    <col min="6407" max="6407" width="13.140625" customWidth="1"/>
    <col min="6408" max="6408" width="9.42578125" customWidth="1"/>
    <col min="6409" max="6409" width="12.140625" customWidth="1"/>
    <col min="6410" max="6411" width="9.42578125" customWidth="1"/>
    <col min="6412" max="6412" width="13.140625" customWidth="1"/>
    <col min="6413" max="6413" width="13.140625" bestFit="1" customWidth="1"/>
    <col min="6414" max="6414" width="9.42578125" customWidth="1"/>
    <col min="6415" max="6415" width="11.42578125" bestFit="1" customWidth="1"/>
    <col min="6416" max="6418" width="9.42578125" customWidth="1"/>
    <col min="6419" max="6419" width="10.5703125" customWidth="1"/>
    <col min="6420" max="6421" width="9.42578125" customWidth="1"/>
    <col min="6422" max="6422" width="12.7109375" customWidth="1"/>
    <col min="6423" max="6423" width="11" customWidth="1"/>
    <col min="6424" max="6424" width="13.42578125" customWidth="1"/>
    <col min="6425" max="6426" width="13.7109375" customWidth="1"/>
    <col min="6427" max="6428" width="15" customWidth="1"/>
    <col min="6429" max="6435" width="13.7109375" customWidth="1"/>
    <col min="6436" max="6443" width="15" customWidth="1"/>
    <col min="6659" max="6659" width="1.7109375" customWidth="1"/>
    <col min="6660" max="6660" width="9.140625" customWidth="1"/>
    <col min="6661" max="6661" width="9.42578125" customWidth="1"/>
    <col min="6662" max="6662" width="12.5703125" customWidth="1"/>
    <col min="6663" max="6663" width="13.140625" customWidth="1"/>
    <col min="6664" max="6664" width="9.42578125" customWidth="1"/>
    <col min="6665" max="6665" width="12.140625" customWidth="1"/>
    <col min="6666" max="6667" width="9.42578125" customWidth="1"/>
    <col min="6668" max="6668" width="13.140625" customWidth="1"/>
    <col min="6669" max="6669" width="13.140625" bestFit="1" customWidth="1"/>
    <col min="6670" max="6670" width="9.42578125" customWidth="1"/>
    <col min="6671" max="6671" width="11.42578125" bestFit="1" customWidth="1"/>
    <col min="6672" max="6674" width="9.42578125" customWidth="1"/>
    <col min="6675" max="6675" width="10.5703125" customWidth="1"/>
    <col min="6676" max="6677" width="9.42578125" customWidth="1"/>
    <col min="6678" max="6678" width="12.7109375" customWidth="1"/>
    <col min="6679" max="6679" width="11" customWidth="1"/>
    <col min="6680" max="6680" width="13.42578125" customWidth="1"/>
    <col min="6681" max="6682" width="13.7109375" customWidth="1"/>
    <col min="6683" max="6684" width="15" customWidth="1"/>
    <col min="6685" max="6691" width="13.7109375" customWidth="1"/>
    <col min="6692" max="6699" width="15" customWidth="1"/>
    <col min="6915" max="6915" width="1.7109375" customWidth="1"/>
    <col min="6916" max="6916" width="9.140625" customWidth="1"/>
    <col min="6917" max="6917" width="9.42578125" customWidth="1"/>
    <col min="6918" max="6918" width="12.5703125" customWidth="1"/>
    <col min="6919" max="6919" width="13.140625" customWidth="1"/>
    <col min="6920" max="6920" width="9.42578125" customWidth="1"/>
    <col min="6921" max="6921" width="12.140625" customWidth="1"/>
    <col min="6922" max="6923" width="9.42578125" customWidth="1"/>
    <col min="6924" max="6924" width="13.140625" customWidth="1"/>
    <col min="6925" max="6925" width="13.140625" bestFit="1" customWidth="1"/>
    <col min="6926" max="6926" width="9.42578125" customWidth="1"/>
    <col min="6927" max="6927" width="11.42578125" bestFit="1" customWidth="1"/>
    <col min="6928" max="6930" width="9.42578125" customWidth="1"/>
    <col min="6931" max="6931" width="10.5703125" customWidth="1"/>
    <col min="6932" max="6933" width="9.42578125" customWidth="1"/>
    <col min="6934" max="6934" width="12.7109375" customWidth="1"/>
    <col min="6935" max="6935" width="11" customWidth="1"/>
    <col min="6936" max="6936" width="13.42578125" customWidth="1"/>
    <col min="6937" max="6938" width="13.7109375" customWidth="1"/>
    <col min="6939" max="6940" width="15" customWidth="1"/>
    <col min="6941" max="6947" width="13.7109375" customWidth="1"/>
    <col min="6948" max="6955" width="15" customWidth="1"/>
    <col min="7171" max="7171" width="1.7109375" customWidth="1"/>
    <col min="7172" max="7172" width="9.140625" customWidth="1"/>
    <col min="7173" max="7173" width="9.42578125" customWidth="1"/>
    <col min="7174" max="7174" width="12.5703125" customWidth="1"/>
    <col min="7175" max="7175" width="13.140625" customWidth="1"/>
    <col min="7176" max="7176" width="9.42578125" customWidth="1"/>
    <col min="7177" max="7177" width="12.140625" customWidth="1"/>
    <col min="7178" max="7179" width="9.42578125" customWidth="1"/>
    <col min="7180" max="7180" width="13.140625" customWidth="1"/>
    <col min="7181" max="7181" width="13.140625" bestFit="1" customWidth="1"/>
    <col min="7182" max="7182" width="9.42578125" customWidth="1"/>
    <col min="7183" max="7183" width="11.42578125" bestFit="1" customWidth="1"/>
    <col min="7184" max="7186" width="9.42578125" customWidth="1"/>
    <col min="7187" max="7187" width="10.5703125" customWidth="1"/>
    <col min="7188" max="7189" width="9.42578125" customWidth="1"/>
    <col min="7190" max="7190" width="12.7109375" customWidth="1"/>
    <col min="7191" max="7191" width="11" customWidth="1"/>
    <col min="7192" max="7192" width="13.42578125" customWidth="1"/>
    <col min="7193" max="7194" width="13.7109375" customWidth="1"/>
    <col min="7195" max="7196" width="15" customWidth="1"/>
    <col min="7197" max="7203" width="13.7109375" customWidth="1"/>
    <col min="7204" max="7211" width="15" customWidth="1"/>
    <col min="7427" max="7427" width="1.7109375" customWidth="1"/>
    <col min="7428" max="7428" width="9.140625" customWidth="1"/>
    <col min="7429" max="7429" width="9.42578125" customWidth="1"/>
    <col min="7430" max="7430" width="12.5703125" customWidth="1"/>
    <col min="7431" max="7431" width="13.140625" customWidth="1"/>
    <col min="7432" max="7432" width="9.42578125" customWidth="1"/>
    <col min="7433" max="7433" width="12.140625" customWidth="1"/>
    <col min="7434" max="7435" width="9.42578125" customWidth="1"/>
    <col min="7436" max="7436" width="13.140625" customWidth="1"/>
    <col min="7437" max="7437" width="13.140625" bestFit="1" customWidth="1"/>
    <col min="7438" max="7438" width="9.42578125" customWidth="1"/>
    <col min="7439" max="7439" width="11.42578125" bestFit="1" customWidth="1"/>
    <col min="7440" max="7442" width="9.42578125" customWidth="1"/>
    <col min="7443" max="7443" width="10.5703125" customWidth="1"/>
    <col min="7444" max="7445" width="9.42578125" customWidth="1"/>
    <col min="7446" max="7446" width="12.7109375" customWidth="1"/>
    <col min="7447" max="7447" width="11" customWidth="1"/>
    <col min="7448" max="7448" width="13.42578125" customWidth="1"/>
    <col min="7449" max="7450" width="13.7109375" customWidth="1"/>
    <col min="7451" max="7452" width="15" customWidth="1"/>
    <col min="7453" max="7459" width="13.7109375" customWidth="1"/>
    <col min="7460" max="7467" width="15" customWidth="1"/>
    <col min="7683" max="7683" width="1.7109375" customWidth="1"/>
    <col min="7684" max="7684" width="9.140625" customWidth="1"/>
    <col min="7685" max="7685" width="9.42578125" customWidth="1"/>
    <col min="7686" max="7686" width="12.5703125" customWidth="1"/>
    <col min="7687" max="7687" width="13.140625" customWidth="1"/>
    <col min="7688" max="7688" width="9.42578125" customWidth="1"/>
    <col min="7689" max="7689" width="12.140625" customWidth="1"/>
    <col min="7690" max="7691" width="9.42578125" customWidth="1"/>
    <col min="7692" max="7692" width="13.140625" customWidth="1"/>
    <col min="7693" max="7693" width="13.140625" bestFit="1" customWidth="1"/>
    <col min="7694" max="7694" width="9.42578125" customWidth="1"/>
    <col min="7695" max="7695" width="11.42578125" bestFit="1" customWidth="1"/>
    <col min="7696" max="7698" width="9.42578125" customWidth="1"/>
    <col min="7699" max="7699" width="10.5703125" customWidth="1"/>
    <col min="7700" max="7701" width="9.42578125" customWidth="1"/>
    <col min="7702" max="7702" width="12.7109375" customWidth="1"/>
    <col min="7703" max="7703" width="11" customWidth="1"/>
    <col min="7704" max="7704" width="13.42578125" customWidth="1"/>
    <col min="7705" max="7706" width="13.7109375" customWidth="1"/>
    <col min="7707" max="7708" width="15" customWidth="1"/>
    <col min="7709" max="7715" width="13.7109375" customWidth="1"/>
    <col min="7716" max="7723" width="15" customWidth="1"/>
    <col min="7939" max="7939" width="1.7109375" customWidth="1"/>
    <col min="7940" max="7940" width="9.140625" customWidth="1"/>
    <col min="7941" max="7941" width="9.42578125" customWidth="1"/>
    <col min="7942" max="7942" width="12.5703125" customWidth="1"/>
    <col min="7943" max="7943" width="13.140625" customWidth="1"/>
    <col min="7944" max="7944" width="9.42578125" customWidth="1"/>
    <col min="7945" max="7945" width="12.140625" customWidth="1"/>
    <col min="7946" max="7947" width="9.42578125" customWidth="1"/>
    <col min="7948" max="7948" width="13.140625" customWidth="1"/>
    <col min="7949" max="7949" width="13.140625" bestFit="1" customWidth="1"/>
    <col min="7950" max="7950" width="9.42578125" customWidth="1"/>
    <col min="7951" max="7951" width="11.42578125" bestFit="1" customWidth="1"/>
    <col min="7952" max="7954" width="9.42578125" customWidth="1"/>
    <col min="7955" max="7955" width="10.5703125" customWidth="1"/>
    <col min="7956" max="7957" width="9.42578125" customWidth="1"/>
    <col min="7958" max="7958" width="12.7109375" customWidth="1"/>
    <col min="7959" max="7959" width="11" customWidth="1"/>
    <col min="7960" max="7960" width="13.42578125" customWidth="1"/>
    <col min="7961" max="7962" width="13.7109375" customWidth="1"/>
    <col min="7963" max="7964" width="15" customWidth="1"/>
    <col min="7965" max="7971" width="13.7109375" customWidth="1"/>
    <col min="7972" max="7979" width="15" customWidth="1"/>
    <col min="8195" max="8195" width="1.7109375" customWidth="1"/>
    <col min="8196" max="8196" width="9.140625" customWidth="1"/>
    <col min="8197" max="8197" width="9.42578125" customWidth="1"/>
    <col min="8198" max="8198" width="12.5703125" customWidth="1"/>
    <col min="8199" max="8199" width="13.140625" customWidth="1"/>
    <col min="8200" max="8200" width="9.42578125" customWidth="1"/>
    <col min="8201" max="8201" width="12.140625" customWidth="1"/>
    <col min="8202" max="8203" width="9.42578125" customWidth="1"/>
    <col min="8204" max="8204" width="13.140625" customWidth="1"/>
    <col min="8205" max="8205" width="13.140625" bestFit="1" customWidth="1"/>
    <col min="8206" max="8206" width="9.42578125" customWidth="1"/>
    <col min="8207" max="8207" width="11.42578125" bestFit="1" customWidth="1"/>
    <col min="8208" max="8210" width="9.42578125" customWidth="1"/>
    <col min="8211" max="8211" width="10.5703125" customWidth="1"/>
    <col min="8212" max="8213" width="9.42578125" customWidth="1"/>
    <col min="8214" max="8214" width="12.7109375" customWidth="1"/>
    <col min="8215" max="8215" width="11" customWidth="1"/>
    <col min="8216" max="8216" width="13.42578125" customWidth="1"/>
    <col min="8217" max="8218" width="13.7109375" customWidth="1"/>
    <col min="8219" max="8220" width="15" customWidth="1"/>
    <col min="8221" max="8227" width="13.7109375" customWidth="1"/>
    <col min="8228" max="8235" width="15" customWidth="1"/>
    <col min="8451" max="8451" width="1.7109375" customWidth="1"/>
    <col min="8452" max="8452" width="9.140625" customWidth="1"/>
    <col min="8453" max="8453" width="9.42578125" customWidth="1"/>
    <col min="8454" max="8454" width="12.5703125" customWidth="1"/>
    <col min="8455" max="8455" width="13.140625" customWidth="1"/>
    <col min="8456" max="8456" width="9.42578125" customWidth="1"/>
    <col min="8457" max="8457" width="12.140625" customWidth="1"/>
    <col min="8458" max="8459" width="9.42578125" customWidth="1"/>
    <col min="8460" max="8460" width="13.140625" customWidth="1"/>
    <col min="8461" max="8461" width="13.140625" bestFit="1" customWidth="1"/>
    <col min="8462" max="8462" width="9.42578125" customWidth="1"/>
    <col min="8463" max="8463" width="11.42578125" bestFit="1" customWidth="1"/>
    <col min="8464" max="8466" width="9.42578125" customWidth="1"/>
    <col min="8467" max="8467" width="10.5703125" customWidth="1"/>
    <col min="8468" max="8469" width="9.42578125" customWidth="1"/>
    <col min="8470" max="8470" width="12.7109375" customWidth="1"/>
    <col min="8471" max="8471" width="11" customWidth="1"/>
    <col min="8472" max="8472" width="13.42578125" customWidth="1"/>
    <col min="8473" max="8474" width="13.7109375" customWidth="1"/>
    <col min="8475" max="8476" width="15" customWidth="1"/>
    <col min="8477" max="8483" width="13.7109375" customWidth="1"/>
    <col min="8484" max="8491" width="15" customWidth="1"/>
    <col min="8707" max="8707" width="1.7109375" customWidth="1"/>
    <col min="8708" max="8708" width="9.140625" customWidth="1"/>
    <col min="8709" max="8709" width="9.42578125" customWidth="1"/>
    <col min="8710" max="8710" width="12.5703125" customWidth="1"/>
    <col min="8711" max="8711" width="13.140625" customWidth="1"/>
    <col min="8712" max="8712" width="9.42578125" customWidth="1"/>
    <col min="8713" max="8713" width="12.140625" customWidth="1"/>
    <col min="8714" max="8715" width="9.42578125" customWidth="1"/>
    <col min="8716" max="8716" width="13.140625" customWidth="1"/>
    <col min="8717" max="8717" width="13.140625" bestFit="1" customWidth="1"/>
    <col min="8718" max="8718" width="9.42578125" customWidth="1"/>
    <col min="8719" max="8719" width="11.42578125" bestFit="1" customWidth="1"/>
    <col min="8720" max="8722" width="9.42578125" customWidth="1"/>
    <col min="8723" max="8723" width="10.5703125" customWidth="1"/>
    <col min="8724" max="8725" width="9.42578125" customWidth="1"/>
    <col min="8726" max="8726" width="12.7109375" customWidth="1"/>
    <col min="8727" max="8727" width="11" customWidth="1"/>
    <col min="8728" max="8728" width="13.42578125" customWidth="1"/>
    <col min="8729" max="8730" width="13.7109375" customWidth="1"/>
    <col min="8731" max="8732" width="15" customWidth="1"/>
    <col min="8733" max="8739" width="13.7109375" customWidth="1"/>
    <col min="8740" max="8747" width="15" customWidth="1"/>
    <col min="8963" max="8963" width="1.7109375" customWidth="1"/>
    <col min="8964" max="8964" width="9.140625" customWidth="1"/>
    <col min="8965" max="8965" width="9.42578125" customWidth="1"/>
    <col min="8966" max="8966" width="12.5703125" customWidth="1"/>
    <col min="8967" max="8967" width="13.140625" customWidth="1"/>
    <col min="8968" max="8968" width="9.42578125" customWidth="1"/>
    <col min="8969" max="8969" width="12.140625" customWidth="1"/>
    <col min="8970" max="8971" width="9.42578125" customWidth="1"/>
    <col min="8972" max="8972" width="13.140625" customWidth="1"/>
    <col min="8973" max="8973" width="13.140625" bestFit="1" customWidth="1"/>
    <col min="8974" max="8974" width="9.42578125" customWidth="1"/>
    <col min="8975" max="8975" width="11.42578125" bestFit="1" customWidth="1"/>
    <col min="8976" max="8978" width="9.42578125" customWidth="1"/>
    <col min="8979" max="8979" width="10.5703125" customWidth="1"/>
    <col min="8980" max="8981" width="9.42578125" customWidth="1"/>
    <col min="8982" max="8982" width="12.7109375" customWidth="1"/>
    <col min="8983" max="8983" width="11" customWidth="1"/>
    <col min="8984" max="8984" width="13.42578125" customWidth="1"/>
    <col min="8985" max="8986" width="13.7109375" customWidth="1"/>
    <col min="8987" max="8988" width="15" customWidth="1"/>
    <col min="8989" max="8995" width="13.7109375" customWidth="1"/>
    <col min="8996" max="9003" width="15" customWidth="1"/>
    <col min="9219" max="9219" width="1.7109375" customWidth="1"/>
    <col min="9220" max="9220" width="9.140625" customWidth="1"/>
    <col min="9221" max="9221" width="9.42578125" customWidth="1"/>
    <col min="9222" max="9222" width="12.5703125" customWidth="1"/>
    <col min="9223" max="9223" width="13.140625" customWidth="1"/>
    <col min="9224" max="9224" width="9.42578125" customWidth="1"/>
    <col min="9225" max="9225" width="12.140625" customWidth="1"/>
    <col min="9226" max="9227" width="9.42578125" customWidth="1"/>
    <col min="9228" max="9228" width="13.140625" customWidth="1"/>
    <col min="9229" max="9229" width="13.140625" bestFit="1" customWidth="1"/>
    <col min="9230" max="9230" width="9.42578125" customWidth="1"/>
    <col min="9231" max="9231" width="11.42578125" bestFit="1" customWidth="1"/>
    <col min="9232" max="9234" width="9.42578125" customWidth="1"/>
    <col min="9235" max="9235" width="10.5703125" customWidth="1"/>
    <col min="9236" max="9237" width="9.42578125" customWidth="1"/>
    <col min="9238" max="9238" width="12.7109375" customWidth="1"/>
    <col min="9239" max="9239" width="11" customWidth="1"/>
    <col min="9240" max="9240" width="13.42578125" customWidth="1"/>
    <col min="9241" max="9242" width="13.7109375" customWidth="1"/>
    <col min="9243" max="9244" width="15" customWidth="1"/>
    <col min="9245" max="9251" width="13.7109375" customWidth="1"/>
    <col min="9252" max="9259" width="15" customWidth="1"/>
    <col min="9475" max="9475" width="1.7109375" customWidth="1"/>
    <col min="9476" max="9476" width="9.140625" customWidth="1"/>
    <col min="9477" max="9477" width="9.42578125" customWidth="1"/>
    <col min="9478" max="9478" width="12.5703125" customWidth="1"/>
    <col min="9479" max="9479" width="13.140625" customWidth="1"/>
    <col min="9480" max="9480" width="9.42578125" customWidth="1"/>
    <col min="9481" max="9481" width="12.140625" customWidth="1"/>
    <col min="9482" max="9483" width="9.42578125" customWidth="1"/>
    <col min="9484" max="9484" width="13.140625" customWidth="1"/>
    <col min="9485" max="9485" width="13.140625" bestFit="1" customWidth="1"/>
    <col min="9486" max="9486" width="9.42578125" customWidth="1"/>
    <col min="9487" max="9487" width="11.42578125" bestFit="1" customWidth="1"/>
    <col min="9488" max="9490" width="9.42578125" customWidth="1"/>
    <col min="9491" max="9491" width="10.5703125" customWidth="1"/>
    <col min="9492" max="9493" width="9.42578125" customWidth="1"/>
    <col min="9494" max="9494" width="12.7109375" customWidth="1"/>
    <col min="9495" max="9495" width="11" customWidth="1"/>
    <col min="9496" max="9496" width="13.42578125" customWidth="1"/>
    <col min="9497" max="9498" width="13.7109375" customWidth="1"/>
    <col min="9499" max="9500" width="15" customWidth="1"/>
    <col min="9501" max="9507" width="13.7109375" customWidth="1"/>
    <col min="9508" max="9515" width="15" customWidth="1"/>
    <col min="9731" max="9731" width="1.7109375" customWidth="1"/>
    <col min="9732" max="9732" width="9.140625" customWidth="1"/>
    <col min="9733" max="9733" width="9.42578125" customWidth="1"/>
    <col min="9734" max="9734" width="12.5703125" customWidth="1"/>
    <col min="9735" max="9735" width="13.140625" customWidth="1"/>
    <col min="9736" max="9736" width="9.42578125" customWidth="1"/>
    <col min="9737" max="9737" width="12.140625" customWidth="1"/>
    <col min="9738" max="9739" width="9.42578125" customWidth="1"/>
    <col min="9740" max="9740" width="13.140625" customWidth="1"/>
    <col min="9741" max="9741" width="13.140625" bestFit="1" customWidth="1"/>
    <col min="9742" max="9742" width="9.42578125" customWidth="1"/>
    <col min="9743" max="9743" width="11.42578125" bestFit="1" customWidth="1"/>
    <col min="9744" max="9746" width="9.42578125" customWidth="1"/>
    <col min="9747" max="9747" width="10.5703125" customWidth="1"/>
    <col min="9748" max="9749" width="9.42578125" customWidth="1"/>
    <col min="9750" max="9750" width="12.7109375" customWidth="1"/>
    <col min="9751" max="9751" width="11" customWidth="1"/>
    <col min="9752" max="9752" width="13.42578125" customWidth="1"/>
    <col min="9753" max="9754" width="13.7109375" customWidth="1"/>
    <col min="9755" max="9756" width="15" customWidth="1"/>
    <col min="9757" max="9763" width="13.7109375" customWidth="1"/>
    <col min="9764" max="9771" width="15" customWidth="1"/>
    <col min="9987" max="9987" width="1.7109375" customWidth="1"/>
    <col min="9988" max="9988" width="9.140625" customWidth="1"/>
    <col min="9989" max="9989" width="9.42578125" customWidth="1"/>
    <col min="9990" max="9990" width="12.5703125" customWidth="1"/>
    <col min="9991" max="9991" width="13.140625" customWidth="1"/>
    <col min="9992" max="9992" width="9.42578125" customWidth="1"/>
    <col min="9993" max="9993" width="12.140625" customWidth="1"/>
    <col min="9994" max="9995" width="9.42578125" customWidth="1"/>
    <col min="9996" max="9996" width="13.140625" customWidth="1"/>
    <col min="9997" max="9997" width="13.140625" bestFit="1" customWidth="1"/>
    <col min="9998" max="9998" width="9.42578125" customWidth="1"/>
    <col min="9999" max="9999" width="11.42578125" bestFit="1" customWidth="1"/>
    <col min="10000" max="10002" width="9.42578125" customWidth="1"/>
    <col min="10003" max="10003" width="10.5703125" customWidth="1"/>
    <col min="10004" max="10005" width="9.42578125" customWidth="1"/>
    <col min="10006" max="10006" width="12.7109375" customWidth="1"/>
    <col min="10007" max="10007" width="11" customWidth="1"/>
    <col min="10008" max="10008" width="13.42578125" customWidth="1"/>
    <col min="10009" max="10010" width="13.7109375" customWidth="1"/>
    <col min="10011" max="10012" width="15" customWidth="1"/>
    <col min="10013" max="10019" width="13.7109375" customWidth="1"/>
    <col min="10020" max="10027" width="15" customWidth="1"/>
    <col min="10243" max="10243" width="1.7109375" customWidth="1"/>
    <col min="10244" max="10244" width="9.140625" customWidth="1"/>
    <col min="10245" max="10245" width="9.42578125" customWidth="1"/>
    <col min="10246" max="10246" width="12.5703125" customWidth="1"/>
    <col min="10247" max="10247" width="13.140625" customWidth="1"/>
    <col min="10248" max="10248" width="9.42578125" customWidth="1"/>
    <col min="10249" max="10249" width="12.140625" customWidth="1"/>
    <col min="10250" max="10251" width="9.42578125" customWidth="1"/>
    <col min="10252" max="10252" width="13.140625" customWidth="1"/>
    <col min="10253" max="10253" width="13.140625" bestFit="1" customWidth="1"/>
    <col min="10254" max="10254" width="9.42578125" customWidth="1"/>
    <col min="10255" max="10255" width="11.42578125" bestFit="1" customWidth="1"/>
    <col min="10256" max="10258" width="9.42578125" customWidth="1"/>
    <col min="10259" max="10259" width="10.5703125" customWidth="1"/>
    <col min="10260" max="10261" width="9.42578125" customWidth="1"/>
    <col min="10262" max="10262" width="12.7109375" customWidth="1"/>
    <col min="10263" max="10263" width="11" customWidth="1"/>
    <col min="10264" max="10264" width="13.42578125" customWidth="1"/>
    <col min="10265" max="10266" width="13.7109375" customWidth="1"/>
    <col min="10267" max="10268" width="15" customWidth="1"/>
    <col min="10269" max="10275" width="13.7109375" customWidth="1"/>
    <col min="10276" max="10283" width="15" customWidth="1"/>
    <col min="10499" max="10499" width="1.7109375" customWidth="1"/>
    <col min="10500" max="10500" width="9.140625" customWidth="1"/>
    <col min="10501" max="10501" width="9.42578125" customWidth="1"/>
    <col min="10502" max="10502" width="12.5703125" customWidth="1"/>
    <col min="10503" max="10503" width="13.140625" customWidth="1"/>
    <col min="10504" max="10504" width="9.42578125" customWidth="1"/>
    <col min="10505" max="10505" width="12.140625" customWidth="1"/>
    <col min="10506" max="10507" width="9.42578125" customWidth="1"/>
    <col min="10508" max="10508" width="13.140625" customWidth="1"/>
    <col min="10509" max="10509" width="13.140625" bestFit="1" customWidth="1"/>
    <col min="10510" max="10510" width="9.42578125" customWidth="1"/>
    <col min="10511" max="10511" width="11.42578125" bestFit="1" customWidth="1"/>
    <col min="10512" max="10514" width="9.42578125" customWidth="1"/>
    <col min="10515" max="10515" width="10.5703125" customWidth="1"/>
    <col min="10516" max="10517" width="9.42578125" customWidth="1"/>
    <col min="10518" max="10518" width="12.7109375" customWidth="1"/>
    <col min="10519" max="10519" width="11" customWidth="1"/>
    <col min="10520" max="10520" width="13.42578125" customWidth="1"/>
    <col min="10521" max="10522" width="13.7109375" customWidth="1"/>
    <col min="10523" max="10524" width="15" customWidth="1"/>
    <col min="10525" max="10531" width="13.7109375" customWidth="1"/>
    <col min="10532" max="10539" width="15" customWidth="1"/>
    <col min="10755" max="10755" width="1.7109375" customWidth="1"/>
    <col min="10756" max="10756" width="9.140625" customWidth="1"/>
    <col min="10757" max="10757" width="9.42578125" customWidth="1"/>
    <col min="10758" max="10758" width="12.5703125" customWidth="1"/>
    <col min="10759" max="10759" width="13.140625" customWidth="1"/>
    <col min="10760" max="10760" width="9.42578125" customWidth="1"/>
    <col min="10761" max="10761" width="12.140625" customWidth="1"/>
    <col min="10762" max="10763" width="9.42578125" customWidth="1"/>
    <col min="10764" max="10764" width="13.140625" customWidth="1"/>
    <col min="10765" max="10765" width="13.140625" bestFit="1" customWidth="1"/>
    <col min="10766" max="10766" width="9.42578125" customWidth="1"/>
    <col min="10767" max="10767" width="11.42578125" bestFit="1" customWidth="1"/>
    <col min="10768" max="10770" width="9.42578125" customWidth="1"/>
    <col min="10771" max="10771" width="10.5703125" customWidth="1"/>
    <col min="10772" max="10773" width="9.42578125" customWidth="1"/>
    <col min="10774" max="10774" width="12.7109375" customWidth="1"/>
    <col min="10775" max="10775" width="11" customWidth="1"/>
    <col min="10776" max="10776" width="13.42578125" customWidth="1"/>
    <col min="10777" max="10778" width="13.7109375" customWidth="1"/>
    <col min="10779" max="10780" width="15" customWidth="1"/>
    <col min="10781" max="10787" width="13.7109375" customWidth="1"/>
    <col min="10788" max="10795" width="15" customWidth="1"/>
    <col min="11011" max="11011" width="1.7109375" customWidth="1"/>
    <col min="11012" max="11012" width="9.140625" customWidth="1"/>
    <col min="11013" max="11013" width="9.42578125" customWidth="1"/>
    <col min="11014" max="11014" width="12.5703125" customWidth="1"/>
    <col min="11015" max="11015" width="13.140625" customWidth="1"/>
    <col min="11016" max="11016" width="9.42578125" customWidth="1"/>
    <col min="11017" max="11017" width="12.140625" customWidth="1"/>
    <col min="11018" max="11019" width="9.42578125" customWidth="1"/>
    <col min="11020" max="11020" width="13.140625" customWidth="1"/>
    <col min="11021" max="11021" width="13.140625" bestFit="1" customWidth="1"/>
    <col min="11022" max="11022" width="9.42578125" customWidth="1"/>
    <col min="11023" max="11023" width="11.42578125" bestFit="1" customWidth="1"/>
    <col min="11024" max="11026" width="9.42578125" customWidth="1"/>
    <col min="11027" max="11027" width="10.5703125" customWidth="1"/>
    <col min="11028" max="11029" width="9.42578125" customWidth="1"/>
    <col min="11030" max="11030" width="12.7109375" customWidth="1"/>
    <col min="11031" max="11031" width="11" customWidth="1"/>
    <col min="11032" max="11032" width="13.42578125" customWidth="1"/>
    <col min="11033" max="11034" width="13.7109375" customWidth="1"/>
    <col min="11035" max="11036" width="15" customWidth="1"/>
    <col min="11037" max="11043" width="13.7109375" customWidth="1"/>
    <col min="11044" max="11051" width="15" customWidth="1"/>
    <col min="11267" max="11267" width="1.7109375" customWidth="1"/>
    <col min="11268" max="11268" width="9.140625" customWidth="1"/>
    <col min="11269" max="11269" width="9.42578125" customWidth="1"/>
    <col min="11270" max="11270" width="12.5703125" customWidth="1"/>
    <col min="11271" max="11271" width="13.140625" customWidth="1"/>
    <col min="11272" max="11272" width="9.42578125" customWidth="1"/>
    <col min="11273" max="11273" width="12.140625" customWidth="1"/>
    <col min="11274" max="11275" width="9.42578125" customWidth="1"/>
    <col min="11276" max="11276" width="13.140625" customWidth="1"/>
    <col min="11277" max="11277" width="13.140625" bestFit="1" customWidth="1"/>
    <col min="11278" max="11278" width="9.42578125" customWidth="1"/>
    <col min="11279" max="11279" width="11.42578125" bestFit="1" customWidth="1"/>
    <col min="11280" max="11282" width="9.42578125" customWidth="1"/>
    <col min="11283" max="11283" width="10.5703125" customWidth="1"/>
    <col min="11284" max="11285" width="9.42578125" customWidth="1"/>
    <col min="11286" max="11286" width="12.7109375" customWidth="1"/>
    <col min="11287" max="11287" width="11" customWidth="1"/>
    <col min="11288" max="11288" width="13.42578125" customWidth="1"/>
    <col min="11289" max="11290" width="13.7109375" customWidth="1"/>
    <col min="11291" max="11292" width="15" customWidth="1"/>
    <col min="11293" max="11299" width="13.7109375" customWidth="1"/>
    <col min="11300" max="11307" width="15" customWidth="1"/>
    <col min="11523" max="11523" width="1.7109375" customWidth="1"/>
    <col min="11524" max="11524" width="9.140625" customWidth="1"/>
    <col min="11525" max="11525" width="9.42578125" customWidth="1"/>
    <col min="11526" max="11526" width="12.5703125" customWidth="1"/>
    <col min="11527" max="11527" width="13.140625" customWidth="1"/>
    <col min="11528" max="11528" width="9.42578125" customWidth="1"/>
    <col min="11529" max="11529" width="12.140625" customWidth="1"/>
    <col min="11530" max="11531" width="9.42578125" customWidth="1"/>
    <col min="11532" max="11532" width="13.140625" customWidth="1"/>
    <col min="11533" max="11533" width="13.140625" bestFit="1" customWidth="1"/>
    <col min="11534" max="11534" width="9.42578125" customWidth="1"/>
    <col min="11535" max="11535" width="11.42578125" bestFit="1" customWidth="1"/>
    <col min="11536" max="11538" width="9.42578125" customWidth="1"/>
    <col min="11539" max="11539" width="10.5703125" customWidth="1"/>
    <col min="11540" max="11541" width="9.42578125" customWidth="1"/>
    <col min="11542" max="11542" width="12.7109375" customWidth="1"/>
    <col min="11543" max="11543" width="11" customWidth="1"/>
    <col min="11544" max="11544" width="13.42578125" customWidth="1"/>
    <col min="11545" max="11546" width="13.7109375" customWidth="1"/>
    <col min="11547" max="11548" width="15" customWidth="1"/>
    <col min="11549" max="11555" width="13.7109375" customWidth="1"/>
    <col min="11556" max="11563" width="15" customWidth="1"/>
    <col min="11779" max="11779" width="1.7109375" customWidth="1"/>
    <col min="11780" max="11780" width="9.140625" customWidth="1"/>
    <col min="11781" max="11781" width="9.42578125" customWidth="1"/>
    <col min="11782" max="11782" width="12.5703125" customWidth="1"/>
    <col min="11783" max="11783" width="13.140625" customWidth="1"/>
    <col min="11784" max="11784" width="9.42578125" customWidth="1"/>
    <col min="11785" max="11785" width="12.140625" customWidth="1"/>
    <col min="11786" max="11787" width="9.42578125" customWidth="1"/>
    <col min="11788" max="11788" width="13.140625" customWidth="1"/>
    <col min="11789" max="11789" width="13.140625" bestFit="1" customWidth="1"/>
    <col min="11790" max="11790" width="9.42578125" customWidth="1"/>
    <col min="11791" max="11791" width="11.42578125" bestFit="1" customWidth="1"/>
    <col min="11792" max="11794" width="9.42578125" customWidth="1"/>
    <col min="11795" max="11795" width="10.5703125" customWidth="1"/>
    <col min="11796" max="11797" width="9.42578125" customWidth="1"/>
    <col min="11798" max="11798" width="12.7109375" customWidth="1"/>
    <col min="11799" max="11799" width="11" customWidth="1"/>
    <col min="11800" max="11800" width="13.42578125" customWidth="1"/>
    <col min="11801" max="11802" width="13.7109375" customWidth="1"/>
    <col min="11803" max="11804" width="15" customWidth="1"/>
    <col min="11805" max="11811" width="13.7109375" customWidth="1"/>
    <col min="11812" max="11819" width="15" customWidth="1"/>
    <col min="12035" max="12035" width="1.7109375" customWidth="1"/>
    <col min="12036" max="12036" width="9.140625" customWidth="1"/>
    <col min="12037" max="12037" width="9.42578125" customWidth="1"/>
    <col min="12038" max="12038" width="12.5703125" customWidth="1"/>
    <col min="12039" max="12039" width="13.140625" customWidth="1"/>
    <col min="12040" max="12040" width="9.42578125" customWidth="1"/>
    <col min="12041" max="12041" width="12.140625" customWidth="1"/>
    <col min="12042" max="12043" width="9.42578125" customWidth="1"/>
    <col min="12044" max="12044" width="13.140625" customWidth="1"/>
    <col min="12045" max="12045" width="13.140625" bestFit="1" customWidth="1"/>
    <col min="12046" max="12046" width="9.42578125" customWidth="1"/>
    <col min="12047" max="12047" width="11.42578125" bestFit="1" customWidth="1"/>
    <col min="12048" max="12050" width="9.42578125" customWidth="1"/>
    <col min="12051" max="12051" width="10.5703125" customWidth="1"/>
    <col min="12052" max="12053" width="9.42578125" customWidth="1"/>
    <col min="12054" max="12054" width="12.7109375" customWidth="1"/>
    <col min="12055" max="12055" width="11" customWidth="1"/>
    <col min="12056" max="12056" width="13.42578125" customWidth="1"/>
    <col min="12057" max="12058" width="13.7109375" customWidth="1"/>
    <col min="12059" max="12060" width="15" customWidth="1"/>
    <col min="12061" max="12067" width="13.7109375" customWidth="1"/>
    <col min="12068" max="12075" width="15" customWidth="1"/>
    <col min="12291" max="12291" width="1.7109375" customWidth="1"/>
    <col min="12292" max="12292" width="9.140625" customWidth="1"/>
    <col min="12293" max="12293" width="9.42578125" customWidth="1"/>
    <col min="12294" max="12294" width="12.5703125" customWidth="1"/>
    <col min="12295" max="12295" width="13.140625" customWidth="1"/>
    <col min="12296" max="12296" width="9.42578125" customWidth="1"/>
    <col min="12297" max="12297" width="12.140625" customWidth="1"/>
    <col min="12298" max="12299" width="9.42578125" customWidth="1"/>
    <col min="12300" max="12300" width="13.140625" customWidth="1"/>
    <col min="12301" max="12301" width="13.140625" bestFit="1" customWidth="1"/>
    <col min="12302" max="12302" width="9.42578125" customWidth="1"/>
    <col min="12303" max="12303" width="11.42578125" bestFit="1" customWidth="1"/>
    <col min="12304" max="12306" width="9.42578125" customWidth="1"/>
    <col min="12307" max="12307" width="10.5703125" customWidth="1"/>
    <col min="12308" max="12309" width="9.42578125" customWidth="1"/>
    <col min="12310" max="12310" width="12.7109375" customWidth="1"/>
    <col min="12311" max="12311" width="11" customWidth="1"/>
    <col min="12312" max="12312" width="13.42578125" customWidth="1"/>
    <col min="12313" max="12314" width="13.7109375" customWidth="1"/>
    <col min="12315" max="12316" width="15" customWidth="1"/>
    <col min="12317" max="12323" width="13.7109375" customWidth="1"/>
    <col min="12324" max="12331" width="15" customWidth="1"/>
    <col min="12547" max="12547" width="1.7109375" customWidth="1"/>
    <col min="12548" max="12548" width="9.140625" customWidth="1"/>
    <col min="12549" max="12549" width="9.42578125" customWidth="1"/>
    <col min="12550" max="12550" width="12.5703125" customWidth="1"/>
    <col min="12551" max="12551" width="13.140625" customWidth="1"/>
    <col min="12552" max="12552" width="9.42578125" customWidth="1"/>
    <col min="12553" max="12553" width="12.140625" customWidth="1"/>
    <col min="12554" max="12555" width="9.42578125" customWidth="1"/>
    <col min="12556" max="12556" width="13.140625" customWidth="1"/>
    <col min="12557" max="12557" width="13.140625" bestFit="1" customWidth="1"/>
    <col min="12558" max="12558" width="9.42578125" customWidth="1"/>
    <col min="12559" max="12559" width="11.42578125" bestFit="1" customWidth="1"/>
    <col min="12560" max="12562" width="9.42578125" customWidth="1"/>
    <col min="12563" max="12563" width="10.5703125" customWidth="1"/>
    <col min="12564" max="12565" width="9.42578125" customWidth="1"/>
    <col min="12566" max="12566" width="12.7109375" customWidth="1"/>
    <col min="12567" max="12567" width="11" customWidth="1"/>
    <col min="12568" max="12568" width="13.42578125" customWidth="1"/>
    <col min="12569" max="12570" width="13.7109375" customWidth="1"/>
    <col min="12571" max="12572" width="15" customWidth="1"/>
    <col min="12573" max="12579" width="13.7109375" customWidth="1"/>
    <col min="12580" max="12587" width="15" customWidth="1"/>
    <col min="12803" max="12803" width="1.7109375" customWidth="1"/>
    <col min="12804" max="12804" width="9.140625" customWidth="1"/>
    <col min="12805" max="12805" width="9.42578125" customWidth="1"/>
    <col min="12806" max="12806" width="12.5703125" customWidth="1"/>
    <col min="12807" max="12807" width="13.140625" customWidth="1"/>
    <col min="12808" max="12808" width="9.42578125" customWidth="1"/>
    <col min="12809" max="12809" width="12.140625" customWidth="1"/>
    <col min="12810" max="12811" width="9.42578125" customWidth="1"/>
    <col min="12812" max="12812" width="13.140625" customWidth="1"/>
    <col min="12813" max="12813" width="13.140625" bestFit="1" customWidth="1"/>
    <col min="12814" max="12814" width="9.42578125" customWidth="1"/>
    <col min="12815" max="12815" width="11.42578125" bestFit="1" customWidth="1"/>
    <col min="12816" max="12818" width="9.42578125" customWidth="1"/>
    <col min="12819" max="12819" width="10.5703125" customWidth="1"/>
    <col min="12820" max="12821" width="9.42578125" customWidth="1"/>
    <col min="12822" max="12822" width="12.7109375" customWidth="1"/>
    <col min="12823" max="12823" width="11" customWidth="1"/>
    <col min="12824" max="12824" width="13.42578125" customWidth="1"/>
    <col min="12825" max="12826" width="13.7109375" customWidth="1"/>
    <col min="12827" max="12828" width="15" customWidth="1"/>
    <col min="12829" max="12835" width="13.7109375" customWidth="1"/>
    <col min="12836" max="12843" width="15" customWidth="1"/>
    <col min="13059" max="13059" width="1.7109375" customWidth="1"/>
    <col min="13060" max="13060" width="9.140625" customWidth="1"/>
    <col min="13061" max="13061" width="9.42578125" customWidth="1"/>
    <col min="13062" max="13062" width="12.5703125" customWidth="1"/>
    <col min="13063" max="13063" width="13.140625" customWidth="1"/>
    <col min="13064" max="13064" width="9.42578125" customWidth="1"/>
    <col min="13065" max="13065" width="12.140625" customWidth="1"/>
    <col min="13066" max="13067" width="9.42578125" customWidth="1"/>
    <col min="13068" max="13068" width="13.140625" customWidth="1"/>
    <col min="13069" max="13069" width="13.140625" bestFit="1" customWidth="1"/>
    <col min="13070" max="13070" width="9.42578125" customWidth="1"/>
    <col min="13071" max="13071" width="11.42578125" bestFit="1" customWidth="1"/>
    <col min="13072" max="13074" width="9.42578125" customWidth="1"/>
    <col min="13075" max="13075" width="10.5703125" customWidth="1"/>
    <col min="13076" max="13077" width="9.42578125" customWidth="1"/>
    <col min="13078" max="13078" width="12.7109375" customWidth="1"/>
    <col min="13079" max="13079" width="11" customWidth="1"/>
    <col min="13080" max="13080" width="13.42578125" customWidth="1"/>
    <col min="13081" max="13082" width="13.7109375" customWidth="1"/>
    <col min="13083" max="13084" width="15" customWidth="1"/>
    <col min="13085" max="13091" width="13.7109375" customWidth="1"/>
    <col min="13092" max="13099" width="15" customWidth="1"/>
    <col min="13315" max="13315" width="1.7109375" customWidth="1"/>
    <col min="13316" max="13316" width="9.140625" customWidth="1"/>
    <col min="13317" max="13317" width="9.42578125" customWidth="1"/>
    <col min="13318" max="13318" width="12.5703125" customWidth="1"/>
    <col min="13319" max="13319" width="13.140625" customWidth="1"/>
    <col min="13320" max="13320" width="9.42578125" customWidth="1"/>
    <col min="13321" max="13321" width="12.140625" customWidth="1"/>
    <col min="13322" max="13323" width="9.42578125" customWidth="1"/>
    <col min="13324" max="13324" width="13.140625" customWidth="1"/>
    <col min="13325" max="13325" width="13.140625" bestFit="1" customWidth="1"/>
    <col min="13326" max="13326" width="9.42578125" customWidth="1"/>
    <col min="13327" max="13327" width="11.42578125" bestFit="1" customWidth="1"/>
    <col min="13328" max="13330" width="9.42578125" customWidth="1"/>
    <col min="13331" max="13331" width="10.5703125" customWidth="1"/>
    <col min="13332" max="13333" width="9.42578125" customWidth="1"/>
    <col min="13334" max="13334" width="12.7109375" customWidth="1"/>
    <col min="13335" max="13335" width="11" customWidth="1"/>
    <col min="13336" max="13336" width="13.42578125" customWidth="1"/>
    <col min="13337" max="13338" width="13.7109375" customWidth="1"/>
    <col min="13339" max="13340" width="15" customWidth="1"/>
    <col min="13341" max="13347" width="13.7109375" customWidth="1"/>
    <col min="13348" max="13355" width="15" customWidth="1"/>
    <col min="13571" max="13571" width="1.7109375" customWidth="1"/>
    <col min="13572" max="13572" width="9.140625" customWidth="1"/>
    <col min="13573" max="13573" width="9.42578125" customWidth="1"/>
    <col min="13574" max="13574" width="12.5703125" customWidth="1"/>
    <col min="13575" max="13575" width="13.140625" customWidth="1"/>
    <col min="13576" max="13576" width="9.42578125" customWidth="1"/>
    <col min="13577" max="13577" width="12.140625" customWidth="1"/>
    <col min="13578" max="13579" width="9.42578125" customWidth="1"/>
    <col min="13580" max="13580" width="13.140625" customWidth="1"/>
    <col min="13581" max="13581" width="13.140625" bestFit="1" customWidth="1"/>
    <col min="13582" max="13582" width="9.42578125" customWidth="1"/>
    <col min="13583" max="13583" width="11.42578125" bestFit="1" customWidth="1"/>
    <col min="13584" max="13586" width="9.42578125" customWidth="1"/>
    <col min="13587" max="13587" width="10.5703125" customWidth="1"/>
    <col min="13588" max="13589" width="9.42578125" customWidth="1"/>
    <col min="13590" max="13590" width="12.7109375" customWidth="1"/>
    <col min="13591" max="13591" width="11" customWidth="1"/>
    <col min="13592" max="13592" width="13.42578125" customWidth="1"/>
    <col min="13593" max="13594" width="13.7109375" customWidth="1"/>
    <col min="13595" max="13596" width="15" customWidth="1"/>
    <col min="13597" max="13603" width="13.7109375" customWidth="1"/>
    <col min="13604" max="13611" width="15" customWidth="1"/>
    <col min="13827" max="13827" width="1.7109375" customWidth="1"/>
    <col min="13828" max="13828" width="9.140625" customWidth="1"/>
    <col min="13829" max="13829" width="9.42578125" customWidth="1"/>
    <col min="13830" max="13830" width="12.5703125" customWidth="1"/>
    <col min="13831" max="13831" width="13.140625" customWidth="1"/>
    <col min="13832" max="13832" width="9.42578125" customWidth="1"/>
    <col min="13833" max="13833" width="12.140625" customWidth="1"/>
    <col min="13834" max="13835" width="9.42578125" customWidth="1"/>
    <col min="13836" max="13836" width="13.140625" customWidth="1"/>
    <col min="13837" max="13837" width="13.140625" bestFit="1" customWidth="1"/>
    <col min="13838" max="13838" width="9.42578125" customWidth="1"/>
    <col min="13839" max="13839" width="11.42578125" bestFit="1" customWidth="1"/>
    <col min="13840" max="13842" width="9.42578125" customWidth="1"/>
    <col min="13843" max="13843" width="10.5703125" customWidth="1"/>
    <col min="13844" max="13845" width="9.42578125" customWidth="1"/>
    <col min="13846" max="13846" width="12.7109375" customWidth="1"/>
    <col min="13847" max="13847" width="11" customWidth="1"/>
    <col min="13848" max="13848" width="13.42578125" customWidth="1"/>
    <col min="13849" max="13850" width="13.7109375" customWidth="1"/>
    <col min="13851" max="13852" width="15" customWidth="1"/>
    <col min="13853" max="13859" width="13.7109375" customWidth="1"/>
    <col min="13860" max="13867" width="15" customWidth="1"/>
    <col min="14083" max="14083" width="1.7109375" customWidth="1"/>
    <col min="14084" max="14084" width="9.140625" customWidth="1"/>
    <col min="14085" max="14085" width="9.42578125" customWidth="1"/>
    <col min="14086" max="14086" width="12.5703125" customWidth="1"/>
    <col min="14087" max="14087" width="13.140625" customWidth="1"/>
    <col min="14088" max="14088" width="9.42578125" customWidth="1"/>
    <col min="14089" max="14089" width="12.140625" customWidth="1"/>
    <col min="14090" max="14091" width="9.42578125" customWidth="1"/>
    <col min="14092" max="14092" width="13.140625" customWidth="1"/>
    <col min="14093" max="14093" width="13.140625" bestFit="1" customWidth="1"/>
    <col min="14094" max="14094" width="9.42578125" customWidth="1"/>
    <col min="14095" max="14095" width="11.42578125" bestFit="1" customWidth="1"/>
    <col min="14096" max="14098" width="9.42578125" customWidth="1"/>
    <col min="14099" max="14099" width="10.5703125" customWidth="1"/>
    <col min="14100" max="14101" width="9.42578125" customWidth="1"/>
    <col min="14102" max="14102" width="12.7109375" customWidth="1"/>
    <col min="14103" max="14103" width="11" customWidth="1"/>
    <col min="14104" max="14104" width="13.42578125" customWidth="1"/>
    <col min="14105" max="14106" width="13.7109375" customWidth="1"/>
    <col min="14107" max="14108" width="15" customWidth="1"/>
    <col min="14109" max="14115" width="13.7109375" customWidth="1"/>
    <col min="14116" max="14123" width="15" customWidth="1"/>
    <col min="14339" max="14339" width="1.7109375" customWidth="1"/>
    <col min="14340" max="14340" width="9.140625" customWidth="1"/>
    <col min="14341" max="14341" width="9.42578125" customWidth="1"/>
    <col min="14342" max="14342" width="12.5703125" customWidth="1"/>
    <col min="14343" max="14343" width="13.140625" customWidth="1"/>
    <col min="14344" max="14344" width="9.42578125" customWidth="1"/>
    <col min="14345" max="14345" width="12.140625" customWidth="1"/>
    <col min="14346" max="14347" width="9.42578125" customWidth="1"/>
    <col min="14348" max="14348" width="13.140625" customWidth="1"/>
    <col min="14349" max="14349" width="13.140625" bestFit="1" customWidth="1"/>
    <col min="14350" max="14350" width="9.42578125" customWidth="1"/>
    <col min="14351" max="14351" width="11.42578125" bestFit="1" customWidth="1"/>
    <col min="14352" max="14354" width="9.42578125" customWidth="1"/>
    <col min="14355" max="14355" width="10.5703125" customWidth="1"/>
    <col min="14356" max="14357" width="9.42578125" customWidth="1"/>
    <col min="14358" max="14358" width="12.7109375" customWidth="1"/>
    <col min="14359" max="14359" width="11" customWidth="1"/>
    <col min="14360" max="14360" width="13.42578125" customWidth="1"/>
    <col min="14361" max="14362" width="13.7109375" customWidth="1"/>
    <col min="14363" max="14364" width="15" customWidth="1"/>
    <col min="14365" max="14371" width="13.7109375" customWidth="1"/>
    <col min="14372" max="14379" width="15" customWidth="1"/>
    <col min="14595" max="14595" width="1.7109375" customWidth="1"/>
    <col min="14596" max="14596" width="9.140625" customWidth="1"/>
    <col min="14597" max="14597" width="9.42578125" customWidth="1"/>
    <col min="14598" max="14598" width="12.5703125" customWidth="1"/>
    <col min="14599" max="14599" width="13.140625" customWidth="1"/>
    <col min="14600" max="14600" width="9.42578125" customWidth="1"/>
    <col min="14601" max="14601" width="12.140625" customWidth="1"/>
    <col min="14602" max="14603" width="9.42578125" customWidth="1"/>
    <col min="14604" max="14604" width="13.140625" customWidth="1"/>
    <col min="14605" max="14605" width="13.140625" bestFit="1" customWidth="1"/>
    <col min="14606" max="14606" width="9.42578125" customWidth="1"/>
    <col min="14607" max="14607" width="11.42578125" bestFit="1" customWidth="1"/>
    <col min="14608" max="14610" width="9.42578125" customWidth="1"/>
    <col min="14611" max="14611" width="10.5703125" customWidth="1"/>
    <col min="14612" max="14613" width="9.42578125" customWidth="1"/>
    <col min="14614" max="14614" width="12.7109375" customWidth="1"/>
    <col min="14615" max="14615" width="11" customWidth="1"/>
    <col min="14616" max="14616" width="13.42578125" customWidth="1"/>
    <col min="14617" max="14618" width="13.7109375" customWidth="1"/>
    <col min="14619" max="14620" width="15" customWidth="1"/>
    <col min="14621" max="14627" width="13.7109375" customWidth="1"/>
    <col min="14628" max="14635" width="15" customWidth="1"/>
    <col min="14851" max="14851" width="1.7109375" customWidth="1"/>
    <col min="14852" max="14852" width="9.140625" customWidth="1"/>
    <col min="14853" max="14853" width="9.42578125" customWidth="1"/>
    <col min="14854" max="14854" width="12.5703125" customWidth="1"/>
    <col min="14855" max="14855" width="13.140625" customWidth="1"/>
    <col min="14856" max="14856" width="9.42578125" customWidth="1"/>
    <col min="14857" max="14857" width="12.140625" customWidth="1"/>
    <col min="14858" max="14859" width="9.42578125" customWidth="1"/>
    <col min="14860" max="14860" width="13.140625" customWidth="1"/>
    <col min="14861" max="14861" width="13.140625" bestFit="1" customWidth="1"/>
    <col min="14862" max="14862" width="9.42578125" customWidth="1"/>
    <col min="14863" max="14863" width="11.42578125" bestFit="1" customWidth="1"/>
    <col min="14864" max="14866" width="9.42578125" customWidth="1"/>
    <col min="14867" max="14867" width="10.5703125" customWidth="1"/>
    <col min="14868" max="14869" width="9.42578125" customWidth="1"/>
    <col min="14870" max="14870" width="12.7109375" customWidth="1"/>
    <col min="14871" max="14871" width="11" customWidth="1"/>
    <col min="14872" max="14872" width="13.42578125" customWidth="1"/>
    <col min="14873" max="14874" width="13.7109375" customWidth="1"/>
    <col min="14875" max="14876" width="15" customWidth="1"/>
    <col min="14877" max="14883" width="13.7109375" customWidth="1"/>
    <col min="14884" max="14891" width="15" customWidth="1"/>
    <col min="15107" max="15107" width="1.7109375" customWidth="1"/>
    <col min="15108" max="15108" width="9.140625" customWidth="1"/>
    <col min="15109" max="15109" width="9.42578125" customWidth="1"/>
    <col min="15110" max="15110" width="12.5703125" customWidth="1"/>
    <col min="15111" max="15111" width="13.140625" customWidth="1"/>
    <col min="15112" max="15112" width="9.42578125" customWidth="1"/>
    <col min="15113" max="15113" width="12.140625" customWidth="1"/>
    <col min="15114" max="15115" width="9.42578125" customWidth="1"/>
    <col min="15116" max="15116" width="13.140625" customWidth="1"/>
    <col min="15117" max="15117" width="13.140625" bestFit="1" customWidth="1"/>
    <col min="15118" max="15118" width="9.42578125" customWidth="1"/>
    <col min="15119" max="15119" width="11.42578125" bestFit="1" customWidth="1"/>
    <col min="15120" max="15122" width="9.42578125" customWidth="1"/>
    <col min="15123" max="15123" width="10.5703125" customWidth="1"/>
    <col min="15124" max="15125" width="9.42578125" customWidth="1"/>
    <col min="15126" max="15126" width="12.7109375" customWidth="1"/>
    <col min="15127" max="15127" width="11" customWidth="1"/>
    <col min="15128" max="15128" width="13.42578125" customWidth="1"/>
    <col min="15129" max="15130" width="13.7109375" customWidth="1"/>
    <col min="15131" max="15132" width="15" customWidth="1"/>
    <col min="15133" max="15139" width="13.7109375" customWidth="1"/>
    <col min="15140" max="15147" width="15" customWidth="1"/>
    <col min="15363" max="15363" width="1.7109375" customWidth="1"/>
    <col min="15364" max="15364" width="9.140625" customWidth="1"/>
    <col min="15365" max="15365" width="9.42578125" customWidth="1"/>
    <col min="15366" max="15366" width="12.5703125" customWidth="1"/>
    <col min="15367" max="15367" width="13.140625" customWidth="1"/>
    <col min="15368" max="15368" width="9.42578125" customWidth="1"/>
    <col min="15369" max="15369" width="12.140625" customWidth="1"/>
    <col min="15370" max="15371" width="9.42578125" customWidth="1"/>
    <col min="15372" max="15372" width="13.140625" customWidth="1"/>
    <col min="15373" max="15373" width="13.140625" bestFit="1" customWidth="1"/>
    <col min="15374" max="15374" width="9.42578125" customWidth="1"/>
    <col min="15375" max="15375" width="11.42578125" bestFit="1" customWidth="1"/>
    <col min="15376" max="15378" width="9.42578125" customWidth="1"/>
    <col min="15379" max="15379" width="10.5703125" customWidth="1"/>
    <col min="15380" max="15381" width="9.42578125" customWidth="1"/>
    <col min="15382" max="15382" width="12.7109375" customWidth="1"/>
    <col min="15383" max="15383" width="11" customWidth="1"/>
    <col min="15384" max="15384" width="13.42578125" customWidth="1"/>
    <col min="15385" max="15386" width="13.7109375" customWidth="1"/>
    <col min="15387" max="15388" width="15" customWidth="1"/>
    <col min="15389" max="15395" width="13.7109375" customWidth="1"/>
    <col min="15396" max="15403" width="15" customWidth="1"/>
    <col min="15619" max="15619" width="1.7109375" customWidth="1"/>
    <col min="15620" max="15620" width="9.140625" customWidth="1"/>
    <col min="15621" max="15621" width="9.42578125" customWidth="1"/>
    <col min="15622" max="15622" width="12.5703125" customWidth="1"/>
    <col min="15623" max="15623" width="13.140625" customWidth="1"/>
    <col min="15624" max="15624" width="9.42578125" customWidth="1"/>
    <col min="15625" max="15625" width="12.140625" customWidth="1"/>
    <col min="15626" max="15627" width="9.42578125" customWidth="1"/>
    <col min="15628" max="15628" width="13.140625" customWidth="1"/>
    <col min="15629" max="15629" width="13.140625" bestFit="1" customWidth="1"/>
    <col min="15630" max="15630" width="9.42578125" customWidth="1"/>
    <col min="15631" max="15631" width="11.42578125" bestFit="1" customWidth="1"/>
    <col min="15632" max="15634" width="9.42578125" customWidth="1"/>
    <col min="15635" max="15635" width="10.5703125" customWidth="1"/>
    <col min="15636" max="15637" width="9.42578125" customWidth="1"/>
    <col min="15638" max="15638" width="12.7109375" customWidth="1"/>
    <col min="15639" max="15639" width="11" customWidth="1"/>
    <col min="15640" max="15640" width="13.42578125" customWidth="1"/>
    <col min="15641" max="15642" width="13.7109375" customWidth="1"/>
    <col min="15643" max="15644" width="15" customWidth="1"/>
    <col min="15645" max="15651" width="13.7109375" customWidth="1"/>
    <col min="15652" max="15659" width="15" customWidth="1"/>
    <col min="15875" max="15875" width="1.7109375" customWidth="1"/>
    <col min="15876" max="15876" width="9.140625" customWidth="1"/>
    <col min="15877" max="15877" width="9.42578125" customWidth="1"/>
    <col min="15878" max="15878" width="12.5703125" customWidth="1"/>
    <col min="15879" max="15879" width="13.140625" customWidth="1"/>
    <col min="15880" max="15880" width="9.42578125" customWidth="1"/>
    <col min="15881" max="15881" width="12.140625" customWidth="1"/>
    <col min="15882" max="15883" width="9.42578125" customWidth="1"/>
    <col min="15884" max="15884" width="13.140625" customWidth="1"/>
    <col min="15885" max="15885" width="13.140625" bestFit="1" customWidth="1"/>
    <col min="15886" max="15886" width="9.42578125" customWidth="1"/>
    <col min="15887" max="15887" width="11.42578125" bestFit="1" customWidth="1"/>
    <col min="15888" max="15890" width="9.42578125" customWidth="1"/>
    <col min="15891" max="15891" width="10.5703125" customWidth="1"/>
    <col min="15892" max="15893" width="9.42578125" customWidth="1"/>
    <col min="15894" max="15894" width="12.7109375" customWidth="1"/>
    <col min="15895" max="15895" width="11" customWidth="1"/>
    <col min="15896" max="15896" width="13.42578125" customWidth="1"/>
    <col min="15897" max="15898" width="13.7109375" customWidth="1"/>
    <col min="15899" max="15900" width="15" customWidth="1"/>
    <col min="15901" max="15907" width="13.7109375" customWidth="1"/>
    <col min="15908" max="15915" width="15" customWidth="1"/>
    <col min="16131" max="16131" width="1.7109375" customWidth="1"/>
    <col min="16132" max="16132" width="9.140625" customWidth="1"/>
    <col min="16133" max="16133" width="9.42578125" customWidth="1"/>
    <col min="16134" max="16134" width="12.5703125" customWidth="1"/>
    <col min="16135" max="16135" width="13.140625" customWidth="1"/>
    <col min="16136" max="16136" width="9.42578125" customWidth="1"/>
    <col min="16137" max="16137" width="12.140625" customWidth="1"/>
    <col min="16138" max="16139" width="9.42578125" customWidth="1"/>
    <col min="16140" max="16140" width="13.140625" customWidth="1"/>
    <col min="16141" max="16141" width="13.140625" bestFit="1" customWidth="1"/>
    <col min="16142" max="16142" width="9.42578125" customWidth="1"/>
    <col min="16143" max="16143" width="11.42578125" bestFit="1" customWidth="1"/>
    <col min="16144" max="16146" width="9.42578125" customWidth="1"/>
    <col min="16147" max="16147" width="10.5703125" customWidth="1"/>
    <col min="16148" max="16149" width="9.42578125" customWidth="1"/>
    <col min="16150" max="16150" width="12.7109375" customWidth="1"/>
    <col min="16151" max="16151" width="11" customWidth="1"/>
    <col min="16152" max="16152" width="13.42578125" customWidth="1"/>
    <col min="16153" max="16154" width="13.7109375" customWidth="1"/>
    <col min="16155" max="16156" width="15" customWidth="1"/>
    <col min="16157" max="16163" width="13.7109375" customWidth="1"/>
    <col min="16164" max="16171" width="15" customWidth="1"/>
  </cols>
  <sheetData>
    <row r="1" spans="1:75" s="1" customFormat="1" ht="18.75" x14ac:dyDescent="0.25">
      <c r="A1" s="100" t="str">
        <f xml:space="preserve"> "Country: " &amp;Leyendas!$C$2&amp; IF(OR(Leyendas!$E$2 &lt;&gt;"",Leyendas!$D$2 &lt;&gt;"" ), " - ", "") &amp; IF(Leyendas!$E$2&lt;&gt;"",Leyendas!$E$1,IF(Leyendas!$D$2&lt;&gt;"",Leyendas!$D$1,"")) &amp; IF(Leyendas!$E$2&lt;&gt;""," - " &amp; Leyendas!$E$2,IF(Leyendas!$D$2&lt;&gt;""," - " &amp; Leyendas!$D$2,""))</f>
        <v>Country: Saint Lucia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1"/>
      <c r="V1" s="55" t="s">
        <v>102</v>
      </c>
      <c r="W1" s="56"/>
      <c r="X1" s="56"/>
      <c r="Y1" s="56"/>
      <c r="Z1" s="57"/>
      <c r="AA1" s="55" t="s">
        <v>103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7"/>
    </row>
    <row r="2" spans="1:75" s="2" customFormat="1" ht="18.75" x14ac:dyDescent="0.2">
      <c r="A2" s="100" t="str">
        <f>"Influenza and Other Respiratory Viruses Surveillance - " &amp; Leyendas!$G$2 &amp; ", "  &amp; IF(Leyendas!$J$2 &lt;&gt; Leyendas!$K$2,Leyendas!$J$2 &amp; " - " &amp; Leyendas!$K$2,Leyendas!$K$2)</f>
        <v>Influenza and Other Respiratory Viruses Surveillance - SARI, 2019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1"/>
      <c r="V2" s="58"/>
      <c r="W2" s="59"/>
      <c r="X2" s="59"/>
      <c r="Y2" s="59"/>
      <c r="Z2" s="60"/>
      <c r="AA2" s="58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60"/>
    </row>
    <row r="3" spans="1:75" s="2" customFormat="1" ht="38.25" customHeight="1" thickBo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  <c r="V3" s="61"/>
      <c r="W3" s="62"/>
      <c r="X3" s="62"/>
      <c r="Y3" s="62"/>
      <c r="Z3" s="63"/>
      <c r="AA3" s="61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3"/>
    </row>
    <row r="4" spans="1:75" ht="42.75" customHeight="1" x14ac:dyDescent="0.25">
      <c r="A4" s="88" t="str">
        <f>IF(Leyendas!$E$2&lt;&gt;"",Leyendas!$E$1,IF(Leyendas!$D$2&lt;&gt;"",Leyendas!$D$1,Leyendas!$C$1))</f>
        <v>Country</v>
      </c>
      <c r="B4" s="76" t="s">
        <v>78</v>
      </c>
      <c r="C4" s="98" t="s">
        <v>66</v>
      </c>
      <c r="D4" s="64" t="s">
        <v>93</v>
      </c>
      <c r="E4" s="65"/>
      <c r="F4" s="65"/>
      <c r="G4" s="65"/>
      <c r="H4" s="66"/>
      <c r="I4" s="67" t="s">
        <v>94</v>
      </c>
      <c r="J4" s="68"/>
      <c r="K4" s="68"/>
      <c r="L4" s="69"/>
      <c r="M4" s="70" t="s">
        <v>95</v>
      </c>
      <c r="N4" s="71"/>
      <c r="O4" s="71"/>
      <c r="P4" s="71"/>
      <c r="Q4" s="71"/>
      <c r="R4" s="71"/>
      <c r="S4" s="71"/>
      <c r="T4" s="72"/>
      <c r="U4" s="73" t="s">
        <v>96</v>
      </c>
      <c r="V4" s="75" t="s">
        <v>67</v>
      </c>
      <c r="W4" s="75" t="s">
        <v>68</v>
      </c>
      <c r="X4" s="75" t="s">
        <v>69</v>
      </c>
      <c r="Y4" s="75" t="s">
        <v>70</v>
      </c>
      <c r="Z4" s="75" t="s">
        <v>71</v>
      </c>
      <c r="AA4" s="96" t="s">
        <v>104</v>
      </c>
      <c r="AB4" s="89" t="s">
        <v>105</v>
      </c>
      <c r="AC4" s="91" t="s">
        <v>106</v>
      </c>
      <c r="AD4" s="93" t="s">
        <v>107</v>
      </c>
      <c r="AE4" s="94"/>
      <c r="AF4" s="94"/>
      <c r="AG4" s="94"/>
      <c r="AH4" s="95"/>
      <c r="AI4" s="79" t="s">
        <v>108</v>
      </c>
      <c r="AJ4" s="79" t="s">
        <v>0</v>
      </c>
      <c r="AK4" s="79" t="s">
        <v>72</v>
      </c>
      <c r="AL4" s="79" t="s">
        <v>1</v>
      </c>
      <c r="AM4" s="79" t="s">
        <v>109</v>
      </c>
      <c r="AN4" s="79" t="s">
        <v>73</v>
      </c>
      <c r="AO4" s="79" t="s">
        <v>110</v>
      </c>
      <c r="AP4" s="79" t="s">
        <v>111</v>
      </c>
      <c r="AQ4" s="77" t="s">
        <v>112</v>
      </c>
    </row>
    <row r="5" spans="1:75" s="3" customFormat="1" ht="60.75" customHeight="1" thickBot="1" x14ac:dyDescent="0.3">
      <c r="A5" s="88"/>
      <c r="B5" s="76"/>
      <c r="C5" s="99"/>
      <c r="D5" s="31" t="s">
        <v>4</v>
      </c>
      <c r="E5" s="32" t="s">
        <v>74</v>
      </c>
      <c r="F5" s="33" t="s">
        <v>97</v>
      </c>
      <c r="G5" s="33" t="s">
        <v>98</v>
      </c>
      <c r="H5" s="32" t="s">
        <v>120</v>
      </c>
      <c r="I5" s="34" t="s">
        <v>5</v>
      </c>
      <c r="J5" s="34" t="s">
        <v>92</v>
      </c>
      <c r="K5" s="34" t="s">
        <v>6</v>
      </c>
      <c r="L5" s="34" t="s">
        <v>99</v>
      </c>
      <c r="M5" s="35" t="s">
        <v>7</v>
      </c>
      <c r="N5" s="35" t="s">
        <v>76</v>
      </c>
      <c r="O5" s="35" t="s">
        <v>8</v>
      </c>
      <c r="P5" s="35" t="s">
        <v>100</v>
      </c>
      <c r="Q5" s="35" t="s">
        <v>77</v>
      </c>
      <c r="R5" s="35" t="s">
        <v>2</v>
      </c>
      <c r="S5" s="35" t="s">
        <v>3</v>
      </c>
      <c r="T5" s="35" t="s">
        <v>101</v>
      </c>
      <c r="U5" s="74"/>
      <c r="V5" s="76"/>
      <c r="W5" s="76"/>
      <c r="X5" s="76"/>
      <c r="Y5" s="76"/>
      <c r="Z5" s="76"/>
      <c r="AA5" s="97"/>
      <c r="AB5" s="90"/>
      <c r="AC5" s="92"/>
      <c r="AD5" s="39" t="s">
        <v>113</v>
      </c>
      <c r="AE5" s="40" t="s">
        <v>114</v>
      </c>
      <c r="AF5" s="40" t="s">
        <v>75</v>
      </c>
      <c r="AG5" s="39" t="s">
        <v>115</v>
      </c>
      <c r="AH5" s="39" t="s">
        <v>116</v>
      </c>
      <c r="AI5" s="80"/>
      <c r="AJ5" s="80"/>
      <c r="AK5" s="80"/>
      <c r="AL5" s="80"/>
      <c r="AM5" s="80"/>
      <c r="AN5" s="80"/>
      <c r="AO5" s="80"/>
      <c r="AP5" s="80"/>
      <c r="AQ5" s="78"/>
    </row>
    <row r="6" spans="1:75" s="1" customFormat="1" ht="16.5" customHeight="1" x14ac:dyDescent="0.25">
      <c r="A6" s="54" t="str">
        <f>Leyendas!$C$2</f>
        <v>Saint Lucia</v>
      </c>
      <c r="B6" s="1">
        <v>2019</v>
      </c>
      <c r="C6" s="4" t="s">
        <v>9</v>
      </c>
      <c r="D6" s="5"/>
      <c r="E6" s="5"/>
      <c r="F6" s="5"/>
      <c r="G6" s="5"/>
      <c r="H6" s="5"/>
      <c r="I6" s="6"/>
      <c r="J6" s="6"/>
      <c r="K6" s="6"/>
      <c r="L6" s="6"/>
      <c r="M6" s="7"/>
      <c r="N6" s="7"/>
      <c r="O6" s="7"/>
      <c r="P6" s="7"/>
      <c r="Q6" s="7"/>
      <c r="R6" s="7"/>
      <c r="S6" s="7"/>
      <c r="T6" s="7"/>
      <c r="U6" s="7"/>
      <c r="V6" s="36">
        <f>SUM(D6:U6)</f>
        <v>0</v>
      </c>
      <c r="W6" s="37">
        <f>V6-U6</f>
        <v>0</v>
      </c>
      <c r="X6" s="37">
        <f>SUM(D6:L6)</f>
        <v>0</v>
      </c>
      <c r="Y6" s="37">
        <f t="shared" ref="Y6" si="0">SUM(D6:H6)</f>
        <v>0</v>
      </c>
      <c r="Z6" s="38">
        <f>SUM(I6:L6)</f>
        <v>0</v>
      </c>
      <c r="AA6" s="41" t="str">
        <f>IF(V6=0,"",W6/V6)</f>
        <v/>
      </c>
      <c r="AB6" s="42" t="str">
        <f>IF(V6=0,"",X6/V6)</f>
        <v/>
      </c>
      <c r="AC6" s="42" t="str">
        <f>IF(V6=0,"",Y6/$V6)</f>
        <v/>
      </c>
      <c r="AD6" s="42" t="str">
        <f t="shared" ref="AD6:AH6" si="1">IF($X6=0,"",D6/$X6)</f>
        <v/>
      </c>
      <c r="AE6" s="42" t="str">
        <f>IF($X6=0,"",E6/$X6)</f>
        <v/>
      </c>
      <c r="AF6" s="42" t="str">
        <f t="shared" si="1"/>
        <v/>
      </c>
      <c r="AG6" s="42" t="str">
        <f t="shared" si="1"/>
        <v/>
      </c>
      <c r="AH6" s="42" t="str">
        <f t="shared" si="1"/>
        <v/>
      </c>
      <c r="AI6" s="42" t="str">
        <f>IF($U6=0,"",Z6/$V6)</f>
        <v/>
      </c>
      <c r="AJ6" s="42" t="str">
        <f t="shared" ref="AJ6:AQ6" si="2">IF($U6=0,"",M6/$V6)</f>
        <v/>
      </c>
      <c r="AK6" s="42" t="str">
        <f t="shared" si="2"/>
        <v/>
      </c>
      <c r="AL6" s="42" t="str">
        <f t="shared" si="2"/>
        <v/>
      </c>
      <c r="AM6" s="42" t="str">
        <f t="shared" si="2"/>
        <v/>
      </c>
      <c r="AN6" s="42" t="str">
        <f t="shared" si="2"/>
        <v/>
      </c>
      <c r="AO6" s="42" t="str">
        <f t="shared" si="2"/>
        <v/>
      </c>
      <c r="AP6" s="42" t="str">
        <f t="shared" si="2"/>
        <v/>
      </c>
      <c r="AQ6" s="43" t="str">
        <f t="shared" si="2"/>
        <v/>
      </c>
      <c r="AR6" s="8"/>
      <c r="BV6" s="49">
        <f>$B6</f>
        <v>2019</v>
      </c>
      <c r="BW6" s="49" t="str">
        <f>$C6</f>
        <v>1</v>
      </c>
    </row>
    <row r="7" spans="1:75" s="1" customFormat="1" ht="16.5" customHeight="1" x14ac:dyDescent="0.25">
      <c r="A7" s="54" t="str">
        <f>Leyendas!$C$2</f>
        <v>Saint Lucia</v>
      </c>
      <c r="B7" s="1">
        <v>2019</v>
      </c>
      <c r="C7" s="4" t="s">
        <v>10</v>
      </c>
      <c r="D7" s="5"/>
      <c r="E7" s="5"/>
      <c r="F7" s="5"/>
      <c r="G7" s="5"/>
      <c r="H7" s="5"/>
      <c r="I7" s="6"/>
      <c r="J7" s="6"/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36">
        <f t="shared" ref="V7:V57" si="3">SUM(D7:U7)</f>
        <v>0</v>
      </c>
      <c r="W7" s="37">
        <f t="shared" ref="W7:W57" si="4">V7-U7</f>
        <v>0</v>
      </c>
      <c r="X7" s="37">
        <f t="shared" ref="X7:X57" si="5">SUM(D7:L7)</f>
        <v>0</v>
      </c>
      <c r="Y7" s="37">
        <f t="shared" ref="Y7:Y57" si="6">SUM(D7:H7)</f>
        <v>0</v>
      </c>
      <c r="Z7" s="38">
        <f t="shared" ref="Z7:Z57" si="7">SUM(I7:L7)</f>
        <v>0</v>
      </c>
      <c r="AA7" s="41" t="str">
        <f t="shared" ref="AA7:AA57" si="8">IF(V7=0,"",W7/V7)</f>
        <v/>
      </c>
      <c r="AB7" s="42" t="str">
        <f t="shared" ref="AB7:AB57" si="9">IF(V7=0,"",X7/V7)</f>
        <v/>
      </c>
      <c r="AC7" s="42" t="str">
        <f t="shared" ref="AC7:AC57" si="10">IF(V7=0,"",Y7/$V7)</f>
        <v/>
      </c>
      <c r="AD7" s="42" t="str">
        <f t="shared" ref="AD7:AH58" si="11">IF($X7=0,"",D7/$X7)</f>
        <v/>
      </c>
      <c r="AE7" s="42" t="str">
        <f t="shared" ref="AE7:AE57" si="12">IF($X7=0,"",E7/$X7)</f>
        <v/>
      </c>
      <c r="AF7" s="42" t="str">
        <f t="shared" ref="AF7:AF57" si="13">IF($X7=0,"",F7/$X7)</f>
        <v/>
      </c>
      <c r="AG7" s="42" t="str">
        <f t="shared" ref="AG7:AG57" si="14">IF($X7=0,"",G7/$X7)</f>
        <v/>
      </c>
      <c r="AH7" s="42" t="str">
        <f t="shared" ref="AH7:AH57" si="15">IF($X7=0,"",H7/$X7)</f>
        <v/>
      </c>
      <c r="AI7" s="42" t="str">
        <f t="shared" ref="AI7:AI57" si="16">IF($U7=0,"",Z7/$V7)</f>
        <v/>
      </c>
      <c r="AJ7" s="42" t="str">
        <f t="shared" ref="AJ7:AQ58" si="17">IF($U7=0,"",M7/$V7)</f>
        <v/>
      </c>
      <c r="AK7" s="42" t="str">
        <f t="shared" ref="AK7:AK57" si="18">IF($U7=0,"",N7/$V7)</f>
        <v/>
      </c>
      <c r="AL7" s="42" t="str">
        <f t="shared" ref="AL7:AL57" si="19">IF($U7=0,"",O7/$V7)</f>
        <v/>
      </c>
      <c r="AM7" s="42" t="str">
        <f t="shared" ref="AM7:AM57" si="20">IF($U7=0,"",P7/$V7)</f>
        <v/>
      </c>
      <c r="AN7" s="42" t="str">
        <f t="shared" ref="AN7:AN57" si="21">IF($U7=0,"",Q7/$V7)</f>
        <v/>
      </c>
      <c r="AO7" s="42" t="str">
        <f t="shared" ref="AO7:AO57" si="22">IF($U7=0,"",R7/$V7)</f>
        <v/>
      </c>
      <c r="AP7" s="42" t="str">
        <f t="shared" ref="AP7:AP57" si="23">IF($U7=0,"",S7/$V7)</f>
        <v/>
      </c>
      <c r="AQ7" s="43" t="str">
        <f t="shared" ref="AQ7:AQ57" si="24">IF($U7=0,"",T7/$V7)</f>
        <v/>
      </c>
      <c r="AR7" s="8"/>
      <c r="BV7" s="49"/>
      <c r="BW7" s="49" t="str">
        <f t="shared" ref="BW7:BW57" si="25">$C7</f>
        <v>2</v>
      </c>
    </row>
    <row r="8" spans="1:75" s="1" customFormat="1" ht="16.5" customHeight="1" x14ac:dyDescent="0.25">
      <c r="A8" s="54" t="str">
        <f>Leyendas!$C$2</f>
        <v>Saint Lucia</v>
      </c>
      <c r="B8" s="1">
        <v>2019</v>
      </c>
      <c r="C8" s="4" t="s">
        <v>11</v>
      </c>
      <c r="D8" s="5"/>
      <c r="E8" s="5"/>
      <c r="F8" s="5"/>
      <c r="G8" s="5"/>
      <c r="H8" s="5"/>
      <c r="I8" s="6"/>
      <c r="J8" s="6"/>
      <c r="K8" s="6"/>
      <c r="L8" s="6"/>
      <c r="M8" s="7"/>
      <c r="N8" s="7"/>
      <c r="O8" s="7"/>
      <c r="P8" s="7"/>
      <c r="Q8" s="7"/>
      <c r="R8" s="7"/>
      <c r="S8" s="7"/>
      <c r="T8" s="7"/>
      <c r="U8" s="7"/>
      <c r="V8" s="36">
        <f t="shared" si="3"/>
        <v>0</v>
      </c>
      <c r="W8" s="37">
        <f t="shared" si="4"/>
        <v>0</v>
      </c>
      <c r="X8" s="37">
        <f t="shared" si="5"/>
        <v>0</v>
      </c>
      <c r="Y8" s="37">
        <f t="shared" si="6"/>
        <v>0</v>
      </c>
      <c r="Z8" s="38">
        <f t="shared" si="7"/>
        <v>0</v>
      </c>
      <c r="AA8" s="41" t="str">
        <f t="shared" si="8"/>
        <v/>
      </c>
      <c r="AB8" s="42" t="str">
        <f t="shared" si="9"/>
        <v/>
      </c>
      <c r="AC8" s="42" t="str">
        <f t="shared" si="10"/>
        <v/>
      </c>
      <c r="AD8" s="42" t="str">
        <f t="shared" si="11"/>
        <v/>
      </c>
      <c r="AE8" s="42" t="str">
        <f t="shared" si="12"/>
        <v/>
      </c>
      <c r="AF8" s="42" t="str">
        <f t="shared" si="13"/>
        <v/>
      </c>
      <c r="AG8" s="42" t="str">
        <f t="shared" si="14"/>
        <v/>
      </c>
      <c r="AH8" s="42" t="str">
        <f t="shared" si="15"/>
        <v/>
      </c>
      <c r="AI8" s="42" t="str">
        <f t="shared" si="16"/>
        <v/>
      </c>
      <c r="AJ8" s="42" t="str">
        <f t="shared" si="17"/>
        <v/>
      </c>
      <c r="AK8" s="42" t="str">
        <f t="shared" si="18"/>
        <v/>
      </c>
      <c r="AL8" s="42" t="str">
        <f t="shared" si="19"/>
        <v/>
      </c>
      <c r="AM8" s="42" t="str">
        <f t="shared" si="20"/>
        <v/>
      </c>
      <c r="AN8" s="42" t="str">
        <f t="shared" si="21"/>
        <v/>
      </c>
      <c r="AO8" s="42" t="str">
        <f t="shared" si="22"/>
        <v/>
      </c>
      <c r="AP8" s="42" t="str">
        <f t="shared" si="23"/>
        <v/>
      </c>
      <c r="AQ8" s="43" t="str">
        <f t="shared" si="24"/>
        <v/>
      </c>
      <c r="AR8" s="8"/>
      <c r="BV8" s="49"/>
      <c r="BW8" s="49" t="str">
        <f t="shared" si="25"/>
        <v>3</v>
      </c>
    </row>
    <row r="9" spans="1:75" s="1" customFormat="1" ht="16.5" customHeight="1" x14ac:dyDescent="0.25">
      <c r="A9" s="54" t="str">
        <f>Leyendas!$C$2</f>
        <v>Saint Lucia</v>
      </c>
      <c r="B9" s="1">
        <v>2019</v>
      </c>
      <c r="C9" s="4" t="s">
        <v>12</v>
      </c>
      <c r="D9" s="5"/>
      <c r="E9" s="5"/>
      <c r="F9" s="5"/>
      <c r="G9" s="5"/>
      <c r="H9" s="5"/>
      <c r="I9" s="6"/>
      <c r="J9" s="6"/>
      <c r="K9" s="6"/>
      <c r="L9" s="6"/>
      <c r="M9" s="7"/>
      <c r="N9" s="7"/>
      <c r="O9" s="7"/>
      <c r="P9" s="7"/>
      <c r="Q9" s="7"/>
      <c r="R9" s="7"/>
      <c r="S9" s="7"/>
      <c r="T9" s="7"/>
      <c r="U9" s="7"/>
      <c r="V9" s="36">
        <f t="shared" si="3"/>
        <v>0</v>
      </c>
      <c r="W9" s="37">
        <f t="shared" si="4"/>
        <v>0</v>
      </c>
      <c r="X9" s="37">
        <f t="shared" si="5"/>
        <v>0</v>
      </c>
      <c r="Y9" s="37">
        <f t="shared" si="6"/>
        <v>0</v>
      </c>
      <c r="Z9" s="38">
        <f t="shared" si="7"/>
        <v>0</v>
      </c>
      <c r="AA9" s="41" t="str">
        <f t="shared" si="8"/>
        <v/>
      </c>
      <c r="AB9" s="42" t="str">
        <f t="shared" si="9"/>
        <v/>
      </c>
      <c r="AC9" s="42" t="str">
        <f t="shared" si="10"/>
        <v/>
      </c>
      <c r="AD9" s="42" t="str">
        <f t="shared" si="11"/>
        <v/>
      </c>
      <c r="AE9" s="42" t="str">
        <f t="shared" si="12"/>
        <v/>
      </c>
      <c r="AF9" s="42" t="str">
        <f t="shared" si="13"/>
        <v/>
      </c>
      <c r="AG9" s="42" t="str">
        <f t="shared" si="14"/>
        <v/>
      </c>
      <c r="AH9" s="42" t="str">
        <f t="shared" si="15"/>
        <v/>
      </c>
      <c r="AI9" s="42" t="str">
        <f t="shared" si="16"/>
        <v/>
      </c>
      <c r="AJ9" s="42" t="str">
        <f t="shared" si="17"/>
        <v/>
      </c>
      <c r="AK9" s="42" t="str">
        <f t="shared" si="18"/>
        <v/>
      </c>
      <c r="AL9" s="42" t="str">
        <f t="shared" si="19"/>
        <v/>
      </c>
      <c r="AM9" s="42" t="str">
        <f t="shared" si="20"/>
        <v/>
      </c>
      <c r="AN9" s="42" t="str">
        <f t="shared" si="21"/>
        <v/>
      </c>
      <c r="AO9" s="42" t="str">
        <f t="shared" si="22"/>
        <v/>
      </c>
      <c r="AP9" s="42" t="str">
        <f t="shared" si="23"/>
        <v/>
      </c>
      <c r="AQ9" s="43" t="str">
        <f t="shared" si="24"/>
        <v/>
      </c>
      <c r="AR9" s="8"/>
      <c r="BV9" s="49"/>
      <c r="BW9" s="49" t="str">
        <f t="shared" si="25"/>
        <v>4</v>
      </c>
    </row>
    <row r="10" spans="1:75" s="1" customFormat="1" ht="16.5" customHeight="1" x14ac:dyDescent="0.25">
      <c r="A10" s="54" t="str">
        <f>Leyendas!$C$2</f>
        <v>Saint Lucia</v>
      </c>
      <c r="B10" s="1">
        <v>2019</v>
      </c>
      <c r="C10" s="4" t="s">
        <v>13</v>
      </c>
      <c r="D10" s="5"/>
      <c r="E10" s="5"/>
      <c r="F10" s="5"/>
      <c r="G10" s="5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36">
        <f t="shared" si="3"/>
        <v>0</v>
      </c>
      <c r="W10" s="37">
        <f t="shared" si="4"/>
        <v>0</v>
      </c>
      <c r="X10" s="37">
        <f t="shared" si="5"/>
        <v>0</v>
      </c>
      <c r="Y10" s="37">
        <f t="shared" si="6"/>
        <v>0</v>
      </c>
      <c r="Z10" s="38">
        <f t="shared" si="7"/>
        <v>0</v>
      </c>
      <c r="AA10" s="41" t="str">
        <f t="shared" si="8"/>
        <v/>
      </c>
      <c r="AB10" s="42" t="str">
        <f t="shared" si="9"/>
        <v/>
      </c>
      <c r="AC10" s="42" t="str">
        <f t="shared" si="10"/>
        <v/>
      </c>
      <c r="AD10" s="42" t="str">
        <f t="shared" si="11"/>
        <v/>
      </c>
      <c r="AE10" s="42" t="str">
        <f t="shared" si="12"/>
        <v/>
      </c>
      <c r="AF10" s="42" t="str">
        <f t="shared" si="13"/>
        <v/>
      </c>
      <c r="AG10" s="42" t="str">
        <f t="shared" si="14"/>
        <v/>
      </c>
      <c r="AH10" s="42" t="str">
        <f t="shared" si="15"/>
        <v/>
      </c>
      <c r="AI10" s="42" t="str">
        <f t="shared" si="16"/>
        <v/>
      </c>
      <c r="AJ10" s="42" t="str">
        <f t="shared" si="17"/>
        <v/>
      </c>
      <c r="AK10" s="42" t="str">
        <f t="shared" si="18"/>
        <v/>
      </c>
      <c r="AL10" s="42" t="str">
        <f t="shared" si="19"/>
        <v/>
      </c>
      <c r="AM10" s="42" t="str">
        <f t="shared" si="20"/>
        <v/>
      </c>
      <c r="AN10" s="42" t="str">
        <f t="shared" si="21"/>
        <v/>
      </c>
      <c r="AO10" s="42" t="str">
        <f t="shared" si="22"/>
        <v/>
      </c>
      <c r="AP10" s="42" t="str">
        <f t="shared" si="23"/>
        <v/>
      </c>
      <c r="AQ10" s="43" t="str">
        <f t="shared" si="24"/>
        <v/>
      </c>
      <c r="AR10" s="8"/>
      <c r="BV10" s="49"/>
      <c r="BW10" s="49" t="str">
        <f t="shared" si="25"/>
        <v>5</v>
      </c>
    </row>
    <row r="11" spans="1:75" s="1" customFormat="1" ht="16.5" customHeight="1" x14ac:dyDescent="0.25">
      <c r="A11" s="54" t="str">
        <f>Leyendas!$C$2</f>
        <v>Saint Lucia</v>
      </c>
      <c r="B11" s="1">
        <v>2019</v>
      </c>
      <c r="C11" s="4" t="s">
        <v>14</v>
      </c>
      <c r="D11" s="5"/>
      <c r="E11" s="5"/>
      <c r="F11" s="5"/>
      <c r="G11" s="5"/>
      <c r="H11" s="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36">
        <f t="shared" si="3"/>
        <v>0</v>
      </c>
      <c r="W11" s="37">
        <f t="shared" si="4"/>
        <v>0</v>
      </c>
      <c r="X11" s="37">
        <f t="shared" si="5"/>
        <v>0</v>
      </c>
      <c r="Y11" s="37">
        <f t="shared" si="6"/>
        <v>0</v>
      </c>
      <c r="Z11" s="38">
        <f t="shared" si="7"/>
        <v>0</v>
      </c>
      <c r="AA11" s="41" t="str">
        <f t="shared" si="8"/>
        <v/>
      </c>
      <c r="AB11" s="42" t="str">
        <f t="shared" si="9"/>
        <v/>
      </c>
      <c r="AC11" s="42" t="str">
        <f t="shared" si="10"/>
        <v/>
      </c>
      <c r="AD11" s="42" t="str">
        <f t="shared" si="11"/>
        <v/>
      </c>
      <c r="AE11" s="42" t="str">
        <f t="shared" si="12"/>
        <v/>
      </c>
      <c r="AF11" s="42" t="str">
        <f t="shared" si="13"/>
        <v/>
      </c>
      <c r="AG11" s="42" t="str">
        <f t="shared" si="14"/>
        <v/>
      </c>
      <c r="AH11" s="42" t="str">
        <f t="shared" si="15"/>
        <v/>
      </c>
      <c r="AI11" s="42" t="str">
        <f t="shared" si="16"/>
        <v/>
      </c>
      <c r="AJ11" s="42" t="str">
        <f t="shared" si="17"/>
        <v/>
      </c>
      <c r="AK11" s="42" t="str">
        <f t="shared" si="18"/>
        <v/>
      </c>
      <c r="AL11" s="42" t="str">
        <f t="shared" si="19"/>
        <v/>
      </c>
      <c r="AM11" s="42" t="str">
        <f t="shared" si="20"/>
        <v/>
      </c>
      <c r="AN11" s="42" t="str">
        <f t="shared" si="21"/>
        <v/>
      </c>
      <c r="AO11" s="42" t="str">
        <f t="shared" si="22"/>
        <v/>
      </c>
      <c r="AP11" s="42" t="str">
        <f t="shared" si="23"/>
        <v/>
      </c>
      <c r="AQ11" s="43" t="str">
        <f t="shared" si="24"/>
        <v/>
      </c>
      <c r="AR11" s="8"/>
      <c r="BV11" s="49"/>
      <c r="BW11" s="49" t="str">
        <f t="shared" si="25"/>
        <v>6</v>
      </c>
    </row>
    <row r="12" spans="1:75" s="1" customFormat="1" ht="16.5" customHeight="1" x14ac:dyDescent="0.25">
      <c r="A12" s="54" t="str">
        <f>Leyendas!$C$2</f>
        <v>Saint Lucia</v>
      </c>
      <c r="B12" s="1">
        <v>2019</v>
      </c>
      <c r="C12" s="4" t="s">
        <v>15</v>
      </c>
      <c r="D12" s="5"/>
      <c r="E12" s="5"/>
      <c r="F12" s="5"/>
      <c r="G12" s="5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36">
        <f t="shared" si="3"/>
        <v>0</v>
      </c>
      <c r="W12" s="37">
        <f t="shared" si="4"/>
        <v>0</v>
      </c>
      <c r="X12" s="37">
        <f t="shared" si="5"/>
        <v>0</v>
      </c>
      <c r="Y12" s="37">
        <f t="shared" si="6"/>
        <v>0</v>
      </c>
      <c r="Z12" s="38">
        <f t="shared" si="7"/>
        <v>0</v>
      </c>
      <c r="AA12" s="41" t="str">
        <f t="shared" si="8"/>
        <v/>
      </c>
      <c r="AB12" s="42" t="str">
        <f t="shared" si="9"/>
        <v/>
      </c>
      <c r="AC12" s="42" t="str">
        <f t="shared" si="10"/>
        <v/>
      </c>
      <c r="AD12" s="42" t="str">
        <f t="shared" si="11"/>
        <v/>
      </c>
      <c r="AE12" s="42" t="str">
        <f t="shared" si="12"/>
        <v/>
      </c>
      <c r="AF12" s="42" t="str">
        <f t="shared" si="13"/>
        <v/>
      </c>
      <c r="AG12" s="42" t="str">
        <f t="shared" si="14"/>
        <v/>
      </c>
      <c r="AH12" s="42" t="str">
        <f t="shared" si="15"/>
        <v/>
      </c>
      <c r="AI12" s="42" t="str">
        <f t="shared" si="16"/>
        <v/>
      </c>
      <c r="AJ12" s="42" t="str">
        <f t="shared" si="17"/>
        <v/>
      </c>
      <c r="AK12" s="42" t="str">
        <f t="shared" si="18"/>
        <v/>
      </c>
      <c r="AL12" s="42" t="str">
        <f t="shared" si="19"/>
        <v/>
      </c>
      <c r="AM12" s="42" t="str">
        <f t="shared" si="20"/>
        <v/>
      </c>
      <c r="AN12" s="42" t="str">
        <f t="shared" si="21"/>
        <v/>
      </c>
      <c r="AO12" s="42" t="str">
        <f t="shared" si="22"/>
        <v/>
      </c>
      <c r="AP12" s="42" t="str">
        <f t="shared" si="23"/>
        <v/>
      </c>
      <c r="AQ12" s="43" t="str">
        <f t="shared" si="24"/>
        <v/>
      </c>
      <c r="AR12" s="8"/>
      <c r="BV12" s="49"/>
      <c r="BW12" s="49" t="str">
        <f t="shared" si="25"/>
        <v>7</v>
      </c>
    </row>
    <row r="13" spans="1:75" s="1" customFormat="1" ht="16.5" customHeight="1" x14ac:dyDescent="0.25">
      <c r="A13" s="54" t="str">
        <f>Leyendas!$C$2</f>
        <v>Saint Lucia</v>
      </c>
      <c r="B13" s="1">
        <v>2019</v>
      </c>
      <c r="C13" s="4" t="s">
        <v>16</v>
      </c>
      <c r="D13" s="5"/>
      <c r="E13" s="5"/>
      <c r="F13" s="5"/>
      <c r="G13" s="5"/>
      <c r="H13" s="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36">
        <f t="shared" si="3"/>
        <v>0</v>
      </c>
      <c r="W13" s="37">
        <f t="shared" si="4"/>
        <v>0</v>
      </c>
      <c r="X13" s="37">
        <f t="shared" si="5"/>
        <v>0</v>
      </c>
      <c r="Y13" s="37">
        <f t="shared" si="6"/>
        <v>0</v>
      </c>
      <c r="Z13" s="38">
        <f t="shared" si="7"/>
        <v>0</v>
      </c>
      <c r="AA13" s="41" t="str">
        <f t="shared" si="8"/>
        <v/>
      </c>
      <c r="AB13" s="42" t="str">
        <f t="shared" si="9"/>
        <v/>
      </c>
      <c r="AC13" s="42" t="str">
        <f t="shared" si="10"/>
        <v/>
      </c>
      <c r="AD13" s="42" t="str">
        <f t="shared" si="11"/>
        <v/>
      </c>
      <c r="AE13" s="42" t="str">
        <f t="shared" si="12"/>
        <v/>
      </c>
      <c r="AF13" s="42" t="str">
        <f t="shared" si="13"/>
        <v/>
      </c>
      <c r="AG13" s="42" t="str">
        <f t="shared" si="14"/>
        <v/>
      </c>
      <c r="AH13" s="42" t="str">
        <f t="shared" si="15"/>
        <v/>
      </c>
      <c r="AI13" s="42" t="str">
        <f t="shared" si="16"/>
        <v/>
      </c>
      <c r="AJ13" s="42" t="str">
        <f t="shared" si="17"/>
        <v/>
      </c>
      <c r="AK13" s="42" t="str">
        <f t="shared" si="18"/>
        <v/>
      </c>
      <c r="AL13" s="42" t="str">
        <f t="shared" si="19"/>
        <v/>
      </c>
      <c r="AM13" s="42" t="str">
        <f t="shared" si="20"/>
        <v/>
      </c>
      <c r="AN13" s="42" t="str">
        <f t="shared" si="21"/>
        <v/>
      </c>
      <c r="AO13" s="42" t="str">
        <f t="shared" si="22"/>
        <v/>
      </c>
      <c r="AP13" s="42" t="str">
        <f t="shared" si="23"/>
        <v/>
      </c>
      <c r="AQ13" s="43" t="str">
        <f t="shared" si="24"/>
        <v/>
      </c>
      <c r="AR13" s="8"/>
      <c r="BV13" s="49"/>
      <c r="BW13" s="49" t="str">
        <f t="shared" si="25"/>
        <v>8</v>
      </c>
    </row>
    <row r="14" spans="1:75" s="1" customFormat="1" ht="16.5" customHeight="1" x14ac:dyDescent="0.25">
      <c r="A14" s="54" t="str">
        <f>Leyendas!$C$2</f>
        <v>Saint Lucia</v>
      </c>
      <c r="B14" s="1">
        <v>2019</v>
      </c>
      <c r="C14" s="4" t="s">
        <v>17</v>
      </c>
      <c r="D14" s="5"/>
      <c r="E14" s="5"/>
      <c r="F14" s="5"/>
      <c r="G14" s="5"/>
      <c r="H14" s="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36">
        <f t="shared" si="3"/>
        <v>0</v>
      </c>
      <c r="W14" s="37">
        <f t="shared" si="4"/>
        <v>0</v>
      </c>
      <c r="X14" s="37">
        <f t="shared" si="5"/>
        <v>0</v>
      </c>
      <c r="Y14" s="37">
        <f t="shared" si="6"/>
        <v>0</v>
      </c>
      <c r="Z14" s="38">
        <f t="shared" si="7"/>
        <v>0</v>
      </c>
      <c r="AA14" s="41" t="str">
        <f t="shared" si="8"/>
        <v/>
      </c>
      <c r="AB14" s="42" t="str">
        <f t="shared" si="9"/>
        <v/>
      </c>
      <c r="AC14" s="42" t="str">
        <f t="shared" si="10"/>
        <v/>
      </c>
      <c r="AD14" s="42" t="str">
        <f t="shared" si="11"/>
        <v/>
      </c>
      <c r="AE14" s="42" t="str">
        <f t="shared" si="12"/>
        <v/>
      </c>
      <c r="AF14" s="42" t="str">
        <f t="shared" si="13"/>
        <v/>
      </c>
      <c r="AG14" s="42" t="str">
        <f t="shared" si="14"/>
        <v/>
      </c>
      <c r="AH14" s="42" t="str">
        <f t="shared" si="15"/>
        <v/>
      </c>
      <c r="AI14" s="42" t="str">
        <f t="shared" si="16"/>
        <v/>
      </c>
      <c r="AJ14" s="42" t="str">
        <f t="shared" si="17"/>
        <v/>
      </c>
      <c r="AK14" s="42" t="str">
        <f t="shared" si="18"/>
        <v/>
      </c>
      <c r="AL14" s="42" t="str">
        <f t="shared" si="19"/>
        <v/>
      </c>
      <c r="AM14" s="42" t="str">
        <f t="shared" si="20"/>
        <v/>
      </c>
      <c r="AN14" s="42" t="str">
        <f t="shared" si="21"/>
        <v/>
      </c>
      <c r="AO14" s="42" t="str">
        <f t="shared" si="22"/>
        <v/>
      </c>
      <c r="AP14" s="42" t="str">
        <f t="shared" si="23"/>
        <v/>
      </c>
      <c r="AQ14" s="43" t="str">
        <f t="shared" si="24"/>
        <v/>
      </c>
      <c r="AR14" s="8"/>
      <c r="BV14" s="49"/>
      <c r="BW14" s="49" t="str">
        <f t="shared" si="25"/>
        <v>9</v>
      </c>
    </row>
    <row r="15" spans="1:75" s="1" customFormat="1" ht="16.5" customHeight="1" x14ac:dyDescent="0.25">
      <c r="A15" s="54" t="str">
        <f>Leyendas!$C$2</f>
        <v>Saint Lucia</v>
      </c>
      <c r="B15" s="1">
        <v>2019</v>
      </c>
      <c r="C15" s="4" t="s">
        <v>18</v>
      </c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36">
        <f t="shared" si="3"/>
        <v>0</v>
      </c>
      <c r="W15" s="37">
        <f t="shared" si="4"/>
        <v>0</v>
      </c>
      <c r="X15" s="37">
        <f t="shared" si="5"/>
        <v>0</v>
      </c>
      <c r="Y15" s="37">
        <f t="shared" si="6"/>
        <v>0</v>
      </c>
      <c r="Z15" s="38">
        <f t="shared" si="7"/>
        <v>0</v>
      </c>
      <c r="AA15" s="41" t="str">
        <f t="shared" si="8"/>
        <v/>
      </c>
      <c r="AB15" s="42" t="str">
        <f t="shared" si="9"/>
        <v/>
      </c>
      <c r="AC15" s="42" t="str">
        <f t="shared" si="10"/>
        <v/>
      </c>
      <c r="AD15" s="42" t="str">
        <f t="shared" si="11"/>
        <v/>
      </c>
      <c r="AE15" s="42" t="str">
        <f t="shared" si="12"/>
        <v/>
      </c>
      <c r="AF15" s="42" t="str">
        <f t="shared" si="13"/>
        <v/>
      </c>
      <c r="AG15" s="42" t="str">
        <f t="shared" si="14"/>
        <v/>
      </c>
      <c r="AH15" s="42" t="str">
        <f t="shared" si="15"/>
        <v/>
      </c>
      <c r="AI15" s="42" t="str">
        <f t="shared" si="16"/>
        <v/>
      </c>
      <c r="AJ15" s="42" t="str">
        <f t="shared" si="17"/>
        <v/>
      </c>
      <c r="AK15" s="42" t="str">
        <f t="shared" si="18"/>
        <v/>
      </c>
      <c r="AL15" s="42" t="str">
        <f t="shared" si="19"/>
        <v/>
      </c>
      <c r="AM15" s="42" t="str">
        <f t="shared" si="20"/>
        <v/>
      </c>
      <c r="AN15" s="42" t="str">
        <f t="shared" si="21"/>
        <v/>
      </c>
      <c r="AO15" s="42" t="str">
        <f t="shared" si="22"/>
        <v/>
      </c>
      <c r="AP15" s="42" t="str">
        <f t="shared" si="23"/>
        <v/>
      </c>
      <c r="AQ15" s="43" t="str">
        <f t="shared" si="24"/>
        <v/>
      </c>
      <c r="AR15" s="8"/>
      <c r="BV15" s="49"/>
      <c r="BW15" s="49" t="str">
        <f t="shared" si="25"/>
        <v>10</v>
      </c>
    </row>
    <row r="16" spans="1:75" s="1" customFormat="1" ht="16.5" customHeight="1" x14ac:dyDescent="0.25">
      <c r="A16" s="54" t="str">
        <f>Leyendas!$C$2</f>
        <v>Saint Lucia</v>
      </c>
      <c r="B16" s="1">
        <v>2019</v>
      </c>
      <c r="C16" s="4" t="s">
        <v>19</v>
      </c>
      <c r="D16" s="5"/>
      <c r="E16" s="5"/>
      <c r="F16" s="5"/>
      <c r="G16" s="5"/>
      <c r="H16" s="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36">
        <f t="shared" si="3"/>
        <v>0</v>
      </c>
      <c r="W16" s="37">
        <f t="shared" si="4"/>
        <v>0</v>
      </c>
      <c r="X16" s="37">
        <f t="shared" si="5"/>
        <v>0</v>
      </c>
      <c r="Y16" s="37">
        <f t="shared" si="6"/>
        <v>0</v>
      </c>
      <c r="Z16" s="38">
        <f t="shared" si="7"/>
        <v>0</v>
      </c>
      <c r="AA16" s="41" t="str">
        <f t="shared" si="8"/>
        <v/>
      </c>
      <c r="AB16" s="42" t="str">
        <f t="shared" si="9"/>
        <v/>
      </c>
      <c r="AC16" s="42" t="str">
        <f t="shared" si="10"/>
        <v/>
      </c>
      <c r="AD16" s="42" t="str">
        <f t="shared" si="11"/>
        <v/>
      </c>
      <c r="AE16" s="42" t="str">
        <f t="shared" si="12"/>
        <v/>
      </c>
      <c r="AF16" s="42" t="str">
        <f t="shared" si="13"/>
        <v/>
      </c>
      <c r="AG16" s="42" t="str">
        <f t="shared" si="14"/>
        <v/>
      </c>
      <c r="AH16" s="42" t="str">
        <f t="shared" si="15"/>
        <v/>
      </c>
      <c r="AI16" s="42" t="str">
        <f t="shared" si="16"/>
        <v/>
      </c>
      <c r="AJ16" s="42" t="str">
        <f t="shared" si="17"/>
        <v/>
      </c>
      <c r="AK16" s="42" t="str">
        <f t="shared" si="18"/>
        <v/>
      </c>
      <c r="AL16" s="42" t="str">
        <f t="shared" si="19"/>
        <v/>
      </c>
      <c r="AM16" s="42" t="str">
        <f t="shared" si="20"/>
        <v/>
      </c>
      <c r="AN16" s="42" t="str">
        <f t="shared" si="21"/>
        <v/>
      </c>
      <c r="AO16" s="42" t="str">
        <f t="shared" si="22"/>
        <v/>
      </c>
      <c r="AP16" s="42" t="str">
        <f t="shared" si="23"/>
        <v/>
      </c>
      <c r="AQ16" s="43" t="str">
        <f t="shared" si="24"/>
        <v/>
      </c>
      <c r="AR16" s="8"/>
      <c r="BV16" s="49"/>
      <c r="BW16" s="49" t="str">
        <f t="shared" si="25"/>
        <v>11</v>
      </c>
    </row>
    <row r="17" spans="1:75" s="1" customFormat="1" ht="16.5" customHeight="1" x14ac:dyDescent="0.25">
      <c r="A17" s="54" t="str">
        <f>Leyendas!$C$2</f>
        <v>Saint Lucia</v>
      </c>
      <c r="B17" s="1">
        <v>2019</v>
      </c>
      <c r="C17" s="4" t="s">
        <v>20</v>
      </c>
      <c r="D17" s="5"/>
      <c r="E17" s="5"/>
      <c r="F17" s="5"/>
      <c r="G17" s="5"/>
      <c r="H17" s="5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36">
        <f t="shared" si="3"/>
        <v>0</v>
      </c>
      <c r="W17" s="37">
        <f t="shared" si="4"/>
        <v>0</v>
      </c>
      <c r="X17" s="37">
        <f t="shared" si="5"/>
        <v>0</v>
      </c>
      <c r="Y17" s="37">
        <f t="shared" si="6"/>
        <v>0</v>
      </c>
      <c r="Z17" s="38">
        <f t="shared" si="7"/>
        <v>0</v>
      </c>
      <c r="AA17" s="41" t="str">
        <f t="shared" si="8"/>
        <v/>
      </c>
      <c r="AB17" s="42" t="str">
        <f t="shared" si="9"/>
        <v/>
      </c>
      <c r="AC17" s="42" t="str">
        <f t="shared" si="10"/>
        <v/>
      </c>
      <c r="AD17" s="42" t="str">
        <f t="shared" si="11"/>
        <v/>
      </c>
      <c r="AE17" s="42" t="str">
        <f t="shared" si="12"/>
        <v/>
      </c>
      <c r="AF17" s="42" t="str">
        <f t="shared" si="13"/>
        <v/>
      </c>
      <c r="AG17" s="42" t="str">
        <f t="shared" si="14"/>
        <v/>
      </c>
      <c r="AH17" s="42" t="str">
        <f t="shared" si="15"/>
        <v/>
      </c>
      <c r="AI17" s="42" t="str">
        <f t="shared" si="16"/>
        <v/>
      </c>
      <c r="AJ17" s="42" t="str">
        <f t="shared" si="17"/>
        <v/>
      </c>
      <c r="AK17" s="42" t="str">
        <f t="shared" si="18"/>
        <v/>
      </c>
      <c r="AL17" s="42" t="str">
        <f t="shared" si="19"/>
        <v/>
      </c>
      <c r="AM17" s="42" t="str">
        <f t="shared" si="20"/>
        <v/>
      </c>
      <c r="AN17" s="42" t="str">
        <f t="shared" si="21"/>
        <v/>
      </c>
      <c r="AO17" s="42" t="str">
        <f t="shared" si="22"/>
        <v/>
      </c>
      <c r="AP17" s="42" t="str">
        <f t="shared" si="23"/>
        <v/>
      </c>
      <c r="AQ17" s="43" t="str">
        <f t="shared" si="24"/>
        <v/>
      </c>
      <c r="AR17" s="8"/>
      <c r="BV17" s="49"/>
      <c r="BW17" s="49" t="str">
        <f t="shared" si="25"/>
        <v>12</v>
      </c>
    </row>
    <row r="18" spans="1:75" s="1" customFormat="1" ht="16.5" customHeight="1" x14ac:dyDescent="0.25">
      <c r="A18" s="54" t="str">
        <f>Leyendas!$C$2</f>
        <v>Saint Lucia</v>
      </c>
      <c r="B18" s="1">
        <v>2019</v>
      </c>
      <c r="C18" s="4" t="s">
        <v>21</v>
      </c>
      <c r="D18" s="9"/>
      <c r="E18" s="9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36">
        <f t="shared" si="3"/>
        <v>0</v>
      </c>
      <c r="W18" s="37">
        <f t="shared" si="4"/>
        <v>0</v>
      </c>
      <c r="X18" s="37">
        <f t="shared" si="5"/>
        <v>0</v>
      </c>
      <c r="Y18" s="37">
        <f t="shared" si="6"/>
        <v>0</v>
      </c>
      <c r="Z18" s="38">
        <f t="shared" si="7"/>
        <v>0</v>
      </c>
      <c r="AA18" s="41" t="str">
        <f t="shared" si="8"/>
        <v/>
      </c>
      <c r="AB18" s="42" t="str">
        <f t="shared" si="9"/>
        <v/>
      </c>
      <c r="AC18" s="42" t="str">
        <f t="shared" si="10"/>
        <v/>
      </c>
      <c r="AD18" s="42" t="str">
        <f t="shared" si="11"/>
        <v/>
      </c>
      <c r="AE18" s="42" t="str">
        <f t="shared" si="12"/>
        <v/>
      </c>
      <c r="AF18" s="42" t="str">
        <f t="shared" si="13"/>
        <v/>
      </c>
      <c r="AG18" s="42" t="str">
        <f t="shared" si="14"/>
        <v/>
      </c>
      <c r="AH18" s="42" t="str">
        <f t="shared" si="15"/>
        <v/>
      </c>
      <c r="AI18" s="42" t="str">
        <f t="shared" si="16"/>
        <v/>
      </c>
      <c r="AJ18" s="42" t="str">
        <f t="shared" si="17"/>
        <v/>
      </c>
      <c r="AK18" s="42" t="str">
        <f t="shared" si="18"/>
        <v/>
      </c>
      <c r="AL18" s="42" t="str">
        <f t="shared" si="19"/>
        <v/>
      </c>
      <c r="AM18" s="42" t="str">
        <f t="shared" si="20"/>
        <v/>
      </c>
      <c r="AN18" s="42" t="str">
        <f t="shared" si="21"/>
        <v/>
      </c>
      <c r="AO18" s="42" t="str">
        <f t="shared" si="22"/>
        <v/>
      </c>
      <c r="AP18" s="42" t="str">
        <f t="shared" si="23"/>
        <v/>
      </c>
      <c r="AQ18" s="43" t="str">
        <f t="shared" si="24"/>
        <v/>
      </c>
      <c r="AR18" s="8"/>
      <c r="BV18" s="49"/>
      <c r="BW18" s="49" t="str">
        <f t="shared" si="25"/>
        <v>13</v>
      </c>
    </row>
    <row r="19" spans="1:75" s="1" customFormat="1" ht="16.5" customHeight="1" x14ac:dyDescent="0.25">
      <c r="A19" s="54" t="str">
        <f>Leyendas!$C$2</f>
        <v>Saint Lucia</v>
      </c>
      <c r="B19" s="1">
        <v>2019</v>
      </c>
      <c r="C19" s="4" t="s">
        <v>22</v>
      </c>
      <c r="D19" s="5"/>
      <c r="E19" s="5"/>
      <c r="F19" s="5"/>
      <c r="G19" s="5"/>
      <c r="H19" s="5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36">
        <f t="shared" si="3"/>
        <v>0</v>
      </c>
      <c r="W19" s="37">
        <f t="shared" si="4"/>
        <v>0</v>
      </c>
      <c r="X19" s="37">
        <f t="shared" si="5"/>
        <v>0</v>
      </c>
      <c r="Y19" s="37">
        <f t="shared" si="6"/>
        <v>0</v>
      </c>
      <c r="Z19" s="38">
        <f t="shared" si="7"/>
        <v>0</v>
      </c>
      <c r="AA19" s="41" t="str">
        <f t="shared" si="8"/>
        <v/>
      </c>
      <c r="AB19" s="42" t="str">
        <f t="shared" si="9"/>
        <v/>
      </c>
      <c r="AC19" s="42" t="str">
        <f t="shared" si="10"/>
        <v/>
      </c>
      <c r="AD19" s="42" t="str">
        <f t="shared" si="11"/>
        <v/>
      </c>
      <c r="AE19" s="42" t="str">
        <f t="shared" si="12"/>
        <v/>
      </c>
      <c r="AF19" s="42" t="str">
        <f t="shared" si="13"/>
        <v/>
      </c>
      <c r="AG19" s="42" t="str">
        <f t="shared" si="14"/>
        <v/>
      </c>
      <c r="AH19" s="42" t="str">
        <f t="shared" si="15"/>
        <v/>
      </c>
      <c r="AI19" s="42" t="str">
        <f t="shared" si="16"/>
        <v/>
      </c>
      <c r="AJ19" s="42" t="str">
        <f t="shared" si="17"/>
        <v/>
      </c>
      <c r="AK19" s="42" t="str">
        <f t="shared" si="18"/>
        <v/>
      </c>
      <c r="AL19" s="42" t="str">
        <f t="shared" si="19"/>
        <v/>
      </c>
      <c r="AM19" s="42" t="str">
        <f t="shared" si="20"/>
        <v/>
      </c>
      <c r="AN19" s="42" t="str">
        <f t="shared" si="21"/>
        <v/>
      </c>
      <c r="AO19" s="42" t="str">
        <f t="shared" si="22"/>
        <v/>
      </c>
      <c r="AP19" s="42" t="str">
        <f t="shared" si="23"/>
        <v/>
      </c>
      <c r="AQ19" s="43" t="str">
        <f t="shared" si="24"/>
        <v/>
      </c>
      <c r="AR19" s="8"/>
      <c r="BV19" s="49"/>
      <c r="BW19" s="49" t="str">
        <f t="shared" si="25"/>
        <v>14</v>
      </c>
    </row>
    <row r="20" spans="1:75" s="1" customFormat="1" ht="16.5" customHeight="1" x14ac:dyDescent="0.25">
      <c r="A20" s="54" t="str">
        <f>Leyendas!$C$2</f>
        <v>Saint Lucia</v>
      </c>
      <c r="B20" s="1">
        <v>2019</v>
      </c>
      <c r="C20" s="4" t="s">
        <v>23</v>
      </c>
      <c r="D20" s="5"/>
      <c r="E20" s="5"/>
      <c r="F20" s="5"/>
      <c r="G20" s="5"/>
      <c r="H20" s="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36">
        <f t="shared" si="3"/>
        <v>0</v>
      </c>
      <c r="W20" s="37">
        <f t="shared" si="4"/>
        <v>0</v>
      </c>
      <c r="X20" s="37">
        <f t="shared" si="5"/>
        <v>0</v>
      </c>
      <c r="Y20" s="37">
        <f t="shared" si="6"/>
        <v>0</v>
      </c>
      <c r="Z20" s="38">
        <f t="shared" si="7"/>
        <v>0</v>
      </c>
      <c r="AA20" s="41" t="str">
        <f t="shared" si="8"/>
        <v/>
      </c>
      <c r="AB20" s="42" t="str">
        <f t="shared" si="9"/>
        <v/>
      </c>
      <c r="AC20" s="42" t="str">
        <f t="shared" si="10"/>
        <v/>
      </c>
      <c r="AD20" s="42" t="str">
        <f t="shared" si="11"/>
        <v/>
      </c>
      <c r="AE20" s="42" t="str">
        <f t="shared" si="12"/>
        <v/>
      </c>
      <c r="AF20" s="42" t="str">
        <f t="shared" si="13"/>
        <v/>
      </c>
      <c r="AG20" s="42" t="str">
        <f t="shared" si="14"/>
        <v/>
      </c>
      <c r="AH20" s="42" t="str">
        <f t="shared" si="15"/>
        <v/>
      </c>
      <c r="AI20" s="42" t="str">
        <f t="shared" si="16"/>
        <v/>
      </c>
      <c r="AJ20" s="42" t="str">
        <f t="shared" si="17"/>
        <v/>
      </c>
      <c r="AK20" s="42" t="str">
        <f t="shared" si="18"/>
        <v/>
      </c>
      <c r="AL20" s="42" t="str">
        <f t="shared" si="19"/>
        <v/>
      </c>
      <c r="AM20" s="42" t="str">
        <f t="shared" si="20"/>
        <v/>
      </c>
      <c r="AN20" s="42" t="str">
        <f t="shared" si="21"/>
        <v/>
      </c>
      <c r="AO20" s="42" t="str">
        <f t="shared" si="22"/>
        <v/>
      </c>
      <c r="AP20" s="42" t="str">
        <f t="shared" si="23"/>
        <v/>
      </c>
      <c r="AQ20" s="43" t="str">
        <f t="shared" si="24"/>
        <v/>
      </c>
      <c r="AR20" s="8"/>
      <c r="BV20" s="49"/>
      <c r="BW20" s="49" t="str">
        <f t="shared" si="25"/>
        <v>15</v>
      </c>
    </row>
    <row r="21" spans="1:75" s="12" customFormat="1" ht="16.5" customHeight="1" x14ac:dyDescent="0.25">
      <c r="A21" s="54" t="str">
        <f>Leyendas!$C$2</f>
        <v>Saint Lucia</v>
      </c>
      <c r="B21" s="1">
        <v>2019</v>
      </c>
      <c r="C21" s="4" t="s">
        <v>24</v>
      </c>
      <c r="D21" s="5"/>
      <c r="E21" s="5"/>
      <c r="F21" s="5"/>
      <c r="G21" s="5"/>
      <c r="H21" s="5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36">
        <f t="shared" si="3"/>
        <v>0</v>
      </c>
      <c r="W21" s="37">
        <f t="shared" si="4"/>
        <v>0</v>
      </c>
      <c r="X21" s="37">
        <f t="shared" si="5"/>
        <v>0</v>
      </c>
      <c r="Y21" s="37">
        <f t="shared" si="6"/>
        <v>0</v>
      </c>
      <c r="Z21" s="38">
        <f t="shared" si="7"/>
        <v>0</v>
      </c>
      <c r="AA21" s="41" t="str">
        <f t="shared" si="8"/>
        <v/>
      </c>
      <c r="AB21" s="42" t="str">
        <f t="shared" si="9"/>
        <v/>
      </c>
      <c r="AC21" s="42" t="str">
        <f t="shared" si="10"/>
        <v/>
      </c>
      <c r="AD21" s="42" t="str">
        <f t="shared" si="11"/>
        <v/>
      </c>
      <c r="AE21" s="42" t="str">
        <f t="shared" si="12"/>
        <v/>
      </c>
      <c r="AF21" s="42" t="str">
        <f t="shared" si="13"/>
        <v/>
      </c>
      <c r="AG21" s="42" t="str">
        <f t="shared" si="14"/>
        <v/>
      </c>
      <c r="AH21" s="42" t="str">
        <f t="shared" si="15"/>
        <v/>
      </c>
      <c r="AI21" s="42" t="str">
        <f t="shared" si="16"/>
        <v/>
      </c>
      <c r="AJ21" s="42" t="str">
        <f t="shared" si="17"/>
        <v/>
      </c>
      <c r="AK21" s="42" t="str">
        <f t="shared" si="18"/>
        <v/>
      </c>
      <c r="AL21" s="42" t="str">
        <f t="shared" si="19"/>
        <v/>
      </c>
      <c r="AM21" s="42" t="str">
        <f t="shared" si="20"/>
        <v/>
      </c>
      <c r="AN21" s="42" t="str">
        <f t="shared" si="21"/>
        <v/>
      </c>
      <c r="AO21" s="42" t="str">
        <f t="shared" si="22"/>
        <v/>
      </c>
      <c r="AP21" s="42" t="str">
        <f t="shared" si="23"/>
        <v/>
      </c>
      <c r="AQ21" s="43" t="str">
        <f t="shared" si="24"/>
        <v/>
      </c>
      <c r="AR21" s="11"/>
      <c r="BV21" s="50"/>
      <c r="BW21" s="49" t="str">
        <f t="shared" si="25"/>
        <v>16</v>
      </c>
    </row>
    <row r="22" spans="1:75" s="1" customFormat="1" ht="16.5" customHeight="1" x14ac:dyDescent="0.25">
      <c r="A22" s="54" t="str">
        <f>Leyendas!$C$2</f>
        <v>Saint Lucia</v>
      </c>
      <c r="B22" s="1">
        <v>2019</v>
      </c>
      <c r="C22" s="4" t="s">
        <v>25</v>
      </c>
      <c r="D22" s="5"/>
      <c r="E22" s="5"/>
      <c r="F22" s="5"/>
      <c r="G22" s="5"/>
      <c r="H22" s="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36">
        <f t="shared" si="3"/>
        <v>0</v>
      </c>
      <c r="W22" s="37">
        <f t="shared" si="4"/>
        <v>0</v>
      </c>
      <c r="X22" s="37">
        <f t="shared" si="5"/>
        <v>0</v>
      </c>
      <c r="Y22" s="37">
        <f t="shared" si="6"/>
        <v>0</v>
      </c>
      <c r="Z22" s="38">
        <f t="shared" si="7"/>
        <v>0</v>
      </c>
      <c r="AA22" s="41" t="str">
        <f t="shared" si="8"/>
        <v/>
      </c>
      <c r="AB22" s="42" t="str">
        <f t="shared" si="9"/>
        <v/>
      </c>
      <c r="AC22" s="42" t="str">
        <f t="shared" si="10"/>
        <v/>
      </c>
      <c r="AD22" s="42" t="str">
        <f t="shared" si="11"/>
        <v/>
      </c>
      <c r="AE22" s="42" t="str">
        <f t="shared" si="12"/>
        <v/>
      </c>
      <c r="AF22" s="42" t="str">
        <f t="shared" si="13"/>
        <v/>
      </c>
      <c r="AG22" s="42" t="str">
        <f t="shared" si="14"/>
        <v/>
      </c>
      <c r="AH22" s="42" t="str">
        <f t="shared" si="15"/>
        <v/>
      </c>
      <c r="AI22" s="42" t="str">
        <f t="shared" si="16"/>
        <v/>
      </c>
      <c r="AJ22" s="42" t="str">
        <f t="shared" si="17"/>
        <v/>
      </c>
      <c r="AK22" s="42" t="str">
        <f t="shared" si="18"/>
        <v/>
      </c>
      <c r="AL22" s="42" t="str">
        <f t="shared" si="19"/>
        <v/>
      </c>
      <c r="AM22" s="42" t="str">
        <f t="shared" si="20"/>
        <v/>
      </c>
      <c r="AN22" s="42" t="str">
        <f t="shared" si="21"/>
        <v/>
      </c>
      <c r="AO22" s="42" t="str">
        <f t="shared" si="22"/>
        <v/>
      </c>
      <c r="AP22" s="42" t="str">
        <f t="shared" si="23"/>
        <v/>
      </c>
      <c r="AQ22" s="43" t="str">
        <f t="shared" si="24"/>
        <v/>
      </c>
      <c r="AR22" s="8"/>
      <c r="BV22" s="49"/>
      <c r="BW22" s="49" t="str">
        <f t="shared" si="25"/>
        <v>17</v>
      </c>
    </row>
    <row r="23" spans="1:75" s="1" customFormat="1" ht="16.5" customHeight="1" x14ac:dyDescent="0.25">
      <c r="A23" s="54" t="str">
        <f>Leyendas!$C$2</f>
        <v>Saint Lucia</v>
      </c>
      <c r="B23" s="1">
        <v>2019</v>
      </c>
      <c r="C23" s="4" t="s">
        <v>26</v>
      </c>
      <c r="D23" s="5"/>
      <c r="E23" s="5"/>
      <c r="F23" s="5"/>
      <c r="G23" s="5"/>
      <c r="H23" s="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36">
        <f t="shared" si="3"/>
        <v>0</v>
      </c>
      <c r="W23" s="37">
        <f t="shared" si="4"/>
        <v>0</v>
      </c>
      <c r="X23" s="37">
        <f t="shared" si="5"/>
        <v>0</v>
      </c>
      <c r="Y23" s="37">
        <f t="shared" si="6"/>
        <v>0</v>
      </c>
      <c r="Z23" s="38">
        <f t="shared" si="7"/>
        <v>0</v>
      </c>
      <c r="AA23" s="41" t="str">
        <f t="shared" si="8"/>
        <v/>
      </c>
      <c r="AB23" s="42" t="str">
        <f t="shared" si="9"/>
        <v/>
      </c>
      <c r="AC23" s="42" t="str">
        <f t="shared" si="10"/>
        <v/>
      </c>
      <c r="AD23" s="42" t="str">
        <f t="shared" si="11"/>
        <v/>
      </c>
      <c r="AE23" s="42" t="str">
        <f t="shared" si="12"/>
        <v/>
      </c>
      <c r="AF23" s="42" t="str">
        <f t="shared" si="13"/>
        <v/>
      </c>
      <c r="AG23" s="42" t="str">
        <f t="shared" si="14"/>
        <v/>
      </c>
      <c r="AH23" s="42" t="str">
        <f t="shared" si="15"/>
        <v/>
      </c>
      <c r="AI23" s="42" t="str">
        <f t="shared" si="16"/>
        <v/>
      </c>
      <c r="AJ23" s="42" t="str">
        <f t="shared" si="17"/>
        <v/>
      </c>
      <c r="AK23" s="42" t="str">
        <f t="shared" si="18"/>
        <v/>
      </c>
      <c r="AL23" s="42" t="str">
        <f t="shared" si="19"/>
        <v/>
      </c>
      <c r="AM23" s="42" t="str">
        <f t="shared" si="20"/>
        <v/>
      </c>
      <c r="AN23" s="42" t="str">
        <f t="shared" si="21"/>
        <v/>
      </c>
      <c r="AO23" s="42" t="str">
        <f t="shared" si="22"/>
        <v/>
      </c>
      <c r="AP23" s="42" t="str">
        <f t="shared" si="23"/>
        <v/>
      </c>
      <c r="AQ23" s="43" t="str">
        <f t="shared" si="24"/>
        <v/>
      </c>
      <c r="AR23" s="8"/>
      <c r="BV23" s="49"/>
      <c r="BW23" s="49" t="str">
        <f t="shared" si="25"/>
        <v>18</v>
      </c>
    </row>
    <row r="24" spans="1:75" s="1" customFormat="1" ht="16.5" customHeight="1" x14ac:dyDescent="0.25">
      <c r="A24" s="54" t="str">
        <f>Leyendas!$C$2</f>
        <v>Saint Lucia</v>
      </c>
      <c r="B24" s="1">
        <v>2019</v>
      </c>
      <c r="C24" s="4" t="s">
        <v>27</v>
      </c>
      <c r="D24" s="5"/>
      <c r="E24" s="5"/>
      <c r="F24" s="5"/>
      <c r="G24" s="5"/>
      <c r="H24" s="5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36">
        <f t="shared" si="3"/>
        <v>0</v>
      </c>
      <c r="W24" s="37">
        <f t="shared" si="4"/>
        <v>0</v>
      </c>
      <c r="X24" s="37">
        <f t="shared" si="5"/>
        <v>0</v>
      </c>
      <c r="Y24" s="37">
        <f t="shared" si="6"/>
        <v>0</v>
      </c>
      <c r="Z24" s="38">
        <f t="shared" si="7"/>
        <v>0</v>
      </c>
      <c r="AA24" s="41" t="str">
        <f t="shared" si="8"/>
        <v/>
      </c>
      <c r="AB24" s="42" t="str">
        <f t="shared" si="9"/>
        <v/>
      </c>
      <c r="AC24" s="42" t="str">
        <f t="shared" si="10"/>
        <v/>
      </c>
      <c r="AD24" s="42" t="str">
        <f t="shared" si="11"/>
        <v/>
      </c>
      <c r="AE24" s="42" t="str">
        <f t="shared" si="12"/>
        <v/>
      </c>
      <c r="AF24" s="42" t="str">
        <f t="shared" si="13"/>
        <v/>
      </c>
      <c r="AG24" s="42" t="str">
        <f t="shared" si="14"/>
        <v/>
      </c>
      <c r="AH24" s="42" t="str">
        <f t="shared" si="15"/>
        <v/>
      </c>
      <c r="AI24" s="42" t="str">
        <f t="shared" si="16"/>
        <v/>
      </c>
      <c r="AJ24" s="42" t="str">
        <f t="shared" si="17"/>
        <v/>
      </c>
      <c r="AK24" s="42" t="str">
        <f t="shared" si="18"/>
        <v/>
      </c>
      <c r="AL24" s="42" t="str">
        <f t="shared" si="19"/>
        <v/>
      </c>
      <c r="AM24" s="42" t="str">
        <f t="shared" si="20"/>
        <v/>
      </c>
      <c r="AN24" s="42" t="str">
        <f t="shared" si="21"/>
        <v/>
      </c>
      <c r="AO24" s="42" t="str">
        <f t="shared" si="22"/>
        <v/>
      </c>
      <c r="AP24" s="42" t="str">
        <f t="shared" si="23"/>
        <v/>
      </c>
      <c r="AQ24" s="43" t="str">
        <f t="shared" si="24"/>
        <v/>
      </c>
      <c r="AR24" s="8"/>
      <c r="BV24" s="49"/>
      <c r="BW24" s="49" t="str">
        <f t="shared" si="25"/>
        <v>19</v>
      </c>
    </row>
    <row r="25" spans="1:75" s="1" customFormat="1" ht="16.5" customHeight="1" x14ac:dyDescent="0.25">
      <c r="A25" s="54" t="str">
        <f>Leyendas!$C$2</f>
        <v>Saint Lucia</v>
      </c>
      <c r="B25" s="1">
        <v>2019</v>
      </c>
      <c r="C25" s="4" t="s">
        <v>28</v>
      </c>
      <c r="D25" s="5"/>
      <c r="E25" s="5"/>
      <c r="F25" s="5"/>
      <c r="G25" s="5"/>
      <c r="H25" s="5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36">
        <f t="shared" si="3"/>
        <v>0</v>
      </c>
      <c r="W25" s="37">
        <f t="shared" si="4"/>
        <v>0</v>
      </c>
      <c r="X25" s="37">
        <f t="shared" si="5"/>
        <v>0</v>
      </c>
      <c r="Y25" s="37">
        <f t="shared" si="6"/>
        <v>0</v>
      </c>
      <c r="Z25" s="38">
        <f t="shared" si="7"/>
        <v>0</v>
      </c>
      <c r="AA25" s="41" t="str">
        <f t="shared" si="8"/>
        <v/>
      </c>
      <c r="AB25" s="42" t="str">
        <f t="shared" si="9"/>
        <v/>
      </c>
      <c r="AC25" s="42" t="str">
        <f t="shared" si="10"/>
        <v/>
      </c>
      <c r="AD25" s="42" t="str">
        <f t="shared" si="11"/>
        <v/>
      </c>
      <c r="AE25" s="42" t="str">
        <f t="shared" si="12"/>
        <v/>
      </c>
      <c r="AF25" s="42" t="str">
        <f t="shared" si="13"/>
        <v/>
      </c>
      <c r="AG25" s="42" t="str">
        <f t="shared" si="14"/>
        <v/>
      </c>
      <c r="AH25" s="42" t="str">
        <f t="shared" si="15"/>
        <v/>
      </c>
      <c r="AI25" s="42" t="str">
        <f t="shared" si="16"/>
        <v/>
      </c>
      <c r="AJ25" s="42" t="str">
        <f t="shared" si="17"/>
        <v/>
      </c>
      <c r="AK25" s="42" t="str">
        <f t="shared" si="18"/>
        <v/>
      </c>
      <c r="AL25" s="42" t="str">
        <f t="shared" si="19"/>
        <v/>
      </c>
      <c r="AM25" s="42" t="str">
        <f t="shared" si="20"/>
        <v/>
      </c>
      <c r="AN25" s="42" t="str">
        <f t="shared" si="21"/>
        <v/>
      </c>
      <c r="AO25" s="42" t="str">
        <f t="shared" si="22"/>
        <v/>
      </c>
      <c r="AP25" s="42" t="str">
        <f t="shared" si="23"/>
        <v/>
      </c>
      <c r="AQ25" s="43" t="str">
        <f t="shared" si="24"/>
        <v/>
      </c>
      <c r="AR25" s="8"/>
      <c r="BV25" s="49"/>
      <c r="BW25" s="49" t="str">
        <f t="shared" si="25"/>
        <v>20</v>
      </c>
    </row>
    <row r="26" spans="1:75" s="1" customFormat="1" ht="15.75" x14ac:dyDescent="0.25">
      <c r="A26" s="54" t="str">
        <f>Leyendas!$C$2</f>
        <v>Saint Lucia</v>
      </c>
      <c r="B26" s="1">
        <v>2019</v>
      </c>
      <c r="C26" s="4" t="s">
        <v>29</v>
      </c>
      <c r="D26" s="5"/>
      <c r="E26" s="5"/>
      <c r="F26" s="5"/>
      <c r="G26" s="5"/>
      <c r="H26" s="5"/>
      <c r="I26" s="5"/>
      <c r="J26" s="5"/>
      <c r="K26" s="5"/>
      <c r="L26" s="5"/>
      <c r="M26" s="7"/>
      <c r="N26" s="7"/>
      <c r="O26" s="7"/>
      <c r="P26" s="7"/>
      <c r="Q26" s="7"/>
      <c r="R26" s="7"/>
      <c r="S26" s="7"/>
      <c r="T26" s="7"/>
      <c r="U26" s="7"/>
      <c r="V26" s="36">
        <f t="shared" si="3"/>
        <v>0</v>
      </c>
      <c r="W26" s="37">
        <f t="shared" si="4"/>
        <v>0</v>
      </c>
      <c r="X26" s="37">
        <f t="shared" si="5"/>
        <v>0</v>
      </c>
      <c r="Y26" s="37">
        <f t="shared" si="6"/>
        <v>0</v>
      </c>
      <c r="Z26" s="38">
        <f t="shared" si="7"/>
        <v>0</v>
      </c>
      <c r="AA26" s="41" t="str">
        <f t="shared" si="8"/>
        <v/>
      </c>
      <c r="AB26" s="42" t="str">
        <f t="shared" si="9"/>
        <v/>
      </c>
      <c r="AC26" s="42" t="str">
        <f t="shared" si="10"/>
        <v/>
      </c>
      <c r="AD26" s="42" t="str">
        <f t="shared" si="11"/>
        <v/>
      </c>
      <c r="AE26" s="42" t="str">
        <f t="shared" si="12"/>
        <v/>
      </c>
      <c r="AF26" s="42" t="str">
        <f t="shared" si="13"/>
        <v/>
      </c>
      <c r="AG26" s="42" t="str">
        <f t="shared" si="14"/>
        <v/>
      </c>
      <c r="AH26" s="42" t="str">
        <f t="shared" si="15"/>
        <v/>
      </c>
      <c r="AI26" s="42" t="str">
        <f t="shared" si="16"/>
        <v/>
      </c>
      <c r="AJ26" s="42" t="str">
        <f t="shared" si="17"/>
        <v/>
      </c>
      <c r="AK26" s="42" t="str">
        <f t="shared" si="18"/>
        <v/>
      </c>
      <c r="AL26" s="42" t="str">
        <f t="shared" si="19"/>
        <v/>
      </c>
      <c r="AM26" s="42" t="str">
        <f t="shared" si="20"/>
        <v/>
      </c>
      <c r="AN26" s="42" t="str">
        <f t="shared" si="21"/>
        <v/>
      </c>
      <c r="AO26" s="42" t="str">
        <f t="shared" si="22"/>
        <v/>
      </c>
      <c r="AP26" s="42" t="str">
        <f t="shared" si="23"/>
        <v/>
      </c>
      <c r="AQ26" s="43" t="str">
        <f t="shared" si="24"/>
        <v/>
      </c>
      <c r="AR26" s="8"/>
      <c r="BV26" s="49"/>
      <c r="BW26" s="49" t="str">
        <f t="shared" si="25"/>
        <v>21</v>
      </c>
    </row>
    <row r="27" spans="1:75" s="1" customFormat="1" ht="15.75" x14ac:dyDescent="0.25">
      <c r="A27" s="54" t="str">
        <f>Leyendas!$C$2</f>
        <v>Saint Lucia</v>
      </c>
      <c r="B27" s="1">
        <v>2019</v>
      </c>
      <c r="C27" s="4" t="s">
        <v>30</v>
      </c>
      <c r="D27" s="5"/>
      <c r="E27" s="5"/>
      <c r="F27" s="13"/>
      <c r="G27" s="13"/>
      <c r="H27" s="5"/>
      <c r="I27" s="5"/>
      <c r="J27" s="5"/>
      <c r="K27" s="5"/>
      <c r="L27" s="5"/>
      <c r="M27" s="7"/>
      <c r="N27" s="7"/>
      <c r="O27" s="7"/>
      <c r="P27" s="7"/>
      <c r="Q27" s="7"/>
      <c r="R27" s="7"/>
      <c r="S27" s="7"/>
      <c r="T27" s="7"/>
      <c r="U27" s="7"/>
      <c r="V27" s="36">
        <f t="shared" si="3"/>
        <v>0</v>
      </c>
      <c r="W27" s="37">
        <f t="shared" si="4"/>
        <v>0</v>
      </c>
      <c r="X27" s="37">
        <f t="shared" si="5"/>
        <v>0</v>
      </c>
      <c r="Y27" s="37">
        <f t="shared" si="6"/>
        <v>0</v>
      </c>
      <c r="Z27" s="38">
        <f t="shared" si="7"/>
        <v>0</v>
      </c>
      <c r="AA27" s="41" t="str">
        <f t="shared" si="8"/>
        <v/>
      </c>
      <c r="AB27" s="42" t="str">
        <f t="shared" si="9"/>
        <v/>
      </c>
      <c r="AC27" s="42" t="str">
        <f t="shared" si="10"/>
        <v/>
      </c>
      <c r="AD27" s="42" t="str">
        <f t="shared" si="11"/>
        <v/>
      </c>
      <c r="AE27" s="42" t="str">
        <f t="shared" si="12"/>
        <v/>
      </c>
      <c r="AF27" s="42" t="str">
        <f t="shared" si="13"/>
        <v/>
      </c>
      <c r="AG27" s="42" t="str">
        <f t="shared" si="14"/>
        <v/>
      </c>
      <c r="AH27" s="42" t="str">
        <f t="shared" si="15"/>
        <v/>
      </c>
      <c r="AI27" s="42" t="str">
        <f t="shared" si="16"/>
        <v/>
      </c>
      <c r="AJ27" s="42" t="str">
        <f t="shared" si="17"/>
        <v/>
      </c>
      <c r="AK27" s="42" t="str">
        <f t="shared" si="18"/>
        <v/>
      </c>
      <c r="AL27" s="42" t="str">
        <f t="shared" si="19"/>
        <v/>
      </c>
      <c r="AM27" s="42" t="str">
        <f t="shared" si="20"/>
        <v/>
      </c>
      <c r="AN27" s="42" t="str">
        <f t="shared" si="21"/>
        <v/>
      </c>
      <c r="AO27" s="42" t="str">
        <f t="shared" si="22"/>
        <v/>
      </c>
      <c r="AP27" s="42" t="str">
        <f t="shared" si="23"/>
        <v/>
      </c>
      <c r="AQ27" s="43" t="str">
        <f t="shared" si="24"/>
        <v/>
      </c>
      <c r="AR27" s="8"/>
      <c r="BV27" s="49"/>
      <c r="BW27" s="49" t="str">
        <f t="shared" si="25"/>
        <v>22</v>
      </c>
    </row>
    <row r="28" spans="1:75" s="1" customFormat="1" ht="15.75" x14ac:dyDescent="0.25">
      <c r="A28" s="54" t="str">
        <f>Leyendas!$C$2</f>
        <v>Saint Lucia</v>
      </c>
      <c r="B28" s="1">
        <v>2019</v>
      </c>
      <c r="C28" s="4" t="s">
        <v>31</v>
      </c>
      <c r="D28" s="5"/>
      <c r="E28" s="5"/>
      <c r="F28" s="13"/>
      <c r="G28" s="13"/>
      <c r="H28" s="5"/>
      <c r="I28" s="5"/>
      <c r="J28" s="5"/>
      <c r="K28" s="5"/>
      <c r="L28" s="5"/>
      <c r="M28" s="7"/>
      <c r="N28" s="7"/>
      <c r="O28" s="7"/>
      <c r="P28" s="7"/>
      <c r="Q28" s="7"/>
      <c r="R28" s="7"/>
      <c r="S28" s="7"/>
      <c r="T28" s="7"/>
      <c r="U28" s="7"/>
      <c r="V28" s="36">
        <f t="shared" si="3"/>
        <v>0</v>
      </c>
      <c r="W28" s="37">
        <f t="shared" si="4"/>
        <v>0</v>
      </c>
      <c r="X28" s="37">
        <f t="shared" si="5"/>
        <v>0</v>
      </c>
      <c r="Y28" s="37">
        <f t="shared" si="6"/>
        <v>0</v>
      </c>
      <c r="Z28" s="38">
        <f t="shared" si="7"/>
        <v>0</v>
      </c>
      <c r="AA28" s="41" t="str">
        <f t="shared" si="8"/>
        <v/>
      </c>
      <c r="AB28" s="42" t="str">
        <f t="shared" si="9"/>
        <v/>
      </c>
      <c r="AC28" s="42" t="str">
        <f t="shared" si="10"/>
        <v/>
      </c>
      <c r="AD28" s="42" t="str">
        <f t="shared" si="11"/>
        <v/>
      </c>
      <c r="AE28" s="42" t="str">
        <f t="shared" si="12"/>
        <v/>
      </c>
      <c r="AF28" s="42" t="str">
        <f t="shared" si="13"/>
        <v/>
      </c>
      <c r="AG28" s="42" t="str">
        <f t="shared" si="14"/>
        <v/>
      </c>
      <c r="AH28" s="42" t="str">
        <f t="shared" si="15"/>
        <v/>
      </c>
      <c r="AI28" s="42" t="str">
        <f t="shared" si="16"/>
        <v/>
      </c>
      <c r="AJ28" s="42" t="str">
        <f t="shared" si="17"/>
        <v/>
      </c>
      <c r="AK28" s="42" t="str">
        <f t="shared" si="18"/>
        <v/>
      </c>
      <c r="AL28" s="42" t="str">
        <f t="shared" si="19"/>
        <v/>
      </c>
      <c r="AM28" s="42" t="str">
        <f t="shared" si="20"/>
        <v/>
      </c>
      <c r="AN28" s="42" t="str">
        <f t="shared" si="21"/>
        <v/>
      </c>
      <c r="AO28" s="42" t="str">
        <f t="shared" si="22"/>
        <v/>
      </c>
      <c r="AP28" s="42" t="str">
        <f t="shared" si="23"/>
        <v/>
      </c>
      <c r="AQ28" s="43" t="str">
        <f t="shared" si="24"/>
        <v/>
      </c>
      <c r="AR28" s="8"/>
      <c r="BV28" s="49"/>
      <c r="BW28" s="49" t="str">
        <f t="shared" si="25"/>
        <v>23</v>
      </c>
    </row>
    <row r="29" spans="1:75" s="1" customFormat="1" ht="15.75" x14ac:dyDescent="0.25">
      <c r="A29" s="54" t="str">
        <f>Leyendas!$C$2</f>
        <v>Saint Lucia</v>
      </c>
      <c r="B29" s="1">
        <v>2019</v>
      </c>
      <c r="C29" s="4" t="s">
        <v>32</v>
      </c>
      <c r="D29" s="5"/>
      <c r="E29" s="5"/>
      <c r="F29" s="13"/>
      <c r="G29" s="13"/>
      <c r="H29" s="5"/>
      <c r="I29" s="5"/>
      <c r="J29" s="5"/>
      <c r="K29" s="5"/>
      <c r="L29" s="5"/>
      <c r="M29" s="7"/>
      <c r="N29" s="7"/>
      <c r="O29" s="7"/>
      <c r="P29" s="7"/>
      <c r="Q29" s="7"/>
      <c r="R29" s="7"/>
      <c r="S29" s="7"/>
      <c r="T29" s="7"/>
      <c r="U29" s="7"/>
      <c r="V29" s="36">
        <f t="shared" si="3"/>
        <v>0</v>
      </c>
      <c r="W29" s="37">
        <f t="shared" si="4"/>
        <v>0</v>
      </c>
      <c r="X29" s="37">
        <f t="shared" si="5"/>
        <v>0</v>
      </c>
      <c r="Y29" s="37">
        <f t="shared" si="6"/>
        <v>0</v>
      </c>
      <c r="Z29" s="38">
        <f t="shared" si="7"/>
        <v>0</v>
      </c>
      <c r="AA29" s="41" t="str">
        <f t="shared" si="8"/>
        <v/>
      </c>
      <c r="AB29" s="42" t="str">
        <f t="shared" si="9"/>
        <v/>
      </c>
      <c r="AC29" s="42" t="str">
        <f t="shared" si="10"/>
        <v/>
      </c>
      <c r="AD29" s="42" t="str">
        <f t="shared" si="11"/>
        <v/>
      </c>
      <c r="AE29" s="42" t="str">
        <f t="shared" si="12"/>
        <v/>
      </c>
      <c r="AF29" s="42" t="str">
        <f t="shared" si="13"/>
        <v/>
      </c>
      <c r="AG29" s="42" t="str">
        <f t="shared" si="14"/>
        <v/>
      </c>
      <c r="AH29" s="42" t="str">
        <f t="shared" si="15"/>
        <v/>
      </c>
      <c r="AI29" s="42" t="str">
        <f t="shared" si="16"/>
        <v/>
      </c>
      <c r="AJ29" s="42" t="str">
        <f t="shared" si="17"/>
        <v/>
      </c>
      <c r="AK29" s="42" t="str">
        <f t="shared" si="18"/>
        <v/>
      </c>
      <c r="AL29" s="42" t="str">
        <f t="shared" si="19"/>
        <v/>
      </c>
      <c r="AM29" s="42" t="str">
        <f t="shared" si="20"/>
        <v/>
      </c>
      <c r="AN29" s="42" t="str">
        <f t="shared" si="21"/>
        <v/>
      </c>
      <c r="AO29" s="42" t="str">
        <f t="shared" si="22"/>
        <v/>
      </c>
      <c r="AP29" s="42" t="str">
        <f t="shared" si="23"/>
        <v/>
      </c>
      <c r="AQ29" s="43" t="str">
        <f t="shared" si="24"/>
        <v/>
      </c>
      <c r="AR29" s="8"/>
      <c r="BV29" s="49"/>
      <c r="BW29" s="49" t="str">
        <f t="shared" si="25"/>
        <v>24</v>
      </c>
    </row>
    <row r="30" spans="1:75" s="1" customFormat="1" ht="15.75" x14ac:dyDescent="0.25">
      <c r="A30" s="54" t="str">
        <f>Leyendas!$C$2</f>
        <v>Saint Lucia</v>
      </c>
      <c r="B30" s="1">
        <v>2019</v>
      </c>
      <c r="C30" s="4" t="s">
        <v>33</v>
      </c>
      <c r="D30" s="5"/>
      <c r="E30" s="5"/>
      <c r="F30" s="13"/>
      <c r="G30" s="13"/>
      <c r="H30" s="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36">
        <f t="shared" si="3"/>
        <v>0</v>
      </c>
      <c r="W30" s="37">
        <f t="shared" si="4"/>
        <v>0</v>
      </c>
      <c r="X30" s="37">
        <f t="shared" si="5"/>
        <v>0</v>
      </c>
      <c r="Y30" s="37">
        <f t="shared" si="6"/>
        <v>0</v>
      </c>
      <c r="Z30" s="38">
        <f t="shared" si="7"/>
        <v>0</v>
      </c>
      <c r="AA30" s="41" t="str">
        <f t="shared" si="8"/>
        <v/>
      </c>
      <c r="AB30" s="42" t="str">
        <f t="shared" si="9"/>
        <v/>
      </c>
      <c r="AC30" s="42" t="str">
        <f t="shared" si="10"/>
        <v/>
      </c>
      <c r="AD30" s="42" t="str">
        <f t="shared" si="11"/>
        <v/>
      </c>
      <c r="AE30" s="42" t="str">
        <f t="shared" si="12"/>
        <v/>
      </c>
      <c r="AF30" s="42" t="str">
        <f t="shared" si="13"/>
        <v/>
      </c>
      <c r="AG30" s="42" t="str">
        <f t="shared" si="14"/>
        <v/>
      </c>
      <c r="AH30" s="42" t="str">
        <f t="shared" si="15"/>
        <v/>
      </c>
      <c r="AI30" s="42" t="str">
        <f t="shared" si="16"/>
        <v/>
      </c>
      <c r="AJ30" s="42" t="str">
        <f t="shared" si="17"/>
        <v/>
      </c>
      <c r="AK30" s="42" t="str">
        <f t="shared" si="18"/>
        <v/>
      </c>
      <c r="AL30" s="42" t="str">
        <f t="shared" si="19"/>
        <v/>
      </c>
      <c r="AM30" s="42" t="str">
        <f t="shared" si="20"/>
        <v/>
      </c>
      <c r="AN30" s="42" t="str">
        <f t="shared" si="21"/>
        <v/>
      </c>
      <c r="AO30" s="42" t="str">
        <f t="shared" si="22"/>
        <v/>
      </c>
      <c r="AP30" s="42" t="str">
        <f t="shared" si="23"/>
        <v/>
      </c>
      <c r="AQ30" s="43" t="str">
        <f t="shared" si="24"/>
        <v/>
      </c>
      <c r="AR30" s="8"/>
      <c r="BV30" s="49"/>
      <c r="BW30" s="49" t="str">
        <f t="shared" si="25"/>
        <v>25</v>
      </c>
    </row>
    <row r="31" spans="1:75" s="1" customFormat="1" ht="15.75" x14ac:dyDescent="0.25">
      <c r="A31" s="54" t="str">
        <f>Leyendas!$C$2</f>
        <v>Saint Lucia</v>
      </c>
      <c r="B31" s="1">
        <v>2019</v>
      </c>
      <c r="C31" s="4" t="s">
        <v>34</v>
      </c>
      <c r="D31" s="5"/>
      <c r="E31" s="5"/>
      <c r="F31" s="5"/>
      <c r="G31" s="5"/>
      <c r="H31" s="5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36">
        <f t="shared" si="3"/>
        <v>0</v>
      </c>
      <c r="W31" s="37">
        <f t="shared" si="4"/>
        <v>0</v>
      </c>
      <c r="X31" s="37">
        <f t="shared" si="5"/>
        <v>0</v>
      </c>
      <c r="Y31" s="37">
        <f t="shared" si="6"/>
        <v>0</v>
      </c>
      <c r="Z31" s="38">
        <f t="shared" si="7"/>
        <v>0</v>
      </c>
      <c r="AA31" s="41" t="str">
        <f t="shared" si="8"/>
        <v/>
      </c>
      <c r="AB31" s="42" t="str">
        <f t="shared" si="9"/>
        <v/>
      </c>
      <c r="AC31" s="42" t="str">
        <f t="shared" si="10"/>
        <v/>
      </c>
      <c r="AD31" s="42" t="str">
        <f t="shared" si="11"/>
        <v/>
      </c>
      <c r="AE31" s="42" t="str">
        <f t="shared" si="12"/>
        <v/>
      </c>
      <c r="AF31" s="42" t="str">
        <f t="shared" si="13"/>
        <v/>
      </c>
      <c r="AG31" s="42" t="str">
        <f t="shared" si="14"/>
        <v/>
      </c>
      <c r="AH31" s="42" t="str">
        <f t="shared" si="15"/>
        <v/>
      </c>
      <c r="AI31" s="42" t="str">
        <f t="shared" si="16"/>
        <v/>
      </c>
      <c r="AJ31" s="42" t="str">
        <f t="shared" si="17"/>
        <v/>
      </c>
      <c r="AK31" s="42" t="str">
        <f t="shared" si="18"/>
        <v/>
      </c>
      <c r="AL31" s="42" t="str">
        <f t="shared" si="19"/>
        <v/>
      </c>
      <c r="AM31" s="42" t="str">
        <f t="shared" si="20"/>
        <v/>
      </c>
      <c r="AN31" s="42" t="str">
        <f t="shared" si="21"/>
        <v/>
      </c>
      <c r="AO31" s="42" t="str">
        <f t="shared" si="22"/>
        <v/>
      </c>
      <c r="AP31" s="42" t="str">
        <f t="shared" si="23"/>
        <v/>
      </c>
      <c r="AQ31" s="43" t="str">
        <f t="shared" si="24"/>
        <v/>
      </c>
      <c r="AR31" s="8"/>
      <c r="BV31" s="49"/>
      <c r="BW31" s="49" t="str">
        <f t="shared" si="25"/>
        <v>26</v>
      </c>
    </row>
    <row r="32" spans="1:75" s="1" customFormat="1" ht="15.75" x14ac:dyDescent="0.25">
      <c r="A32" s="54" t="str">
        <f>Leyendas!$C$2</f>
        <v>Saint Lucia</v>
      </c>
      <c r="B32" s="1">
        <v>2019</v>
      </c>
      <c r="C32" s="4" t="s">
        <v>35</v>
      </c>
      <c r="D32" s="5"/>
      <c r="E32" s="5"/>
      <c r="F32" s="5"/>
      <c r="G32" s="5"/>
      <c r="H32" s="5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36">
        <f t="shared" si="3"/>
        <v>0</v>
      </c>
      <c r="W32" s="37">
        <f t="shared" si="4"/>
        <v>0</v>
      </c>
      <c r="X32" s="37">
        <f t="shared" si="5"/>
        <v>0</v>
      </c>
      <c r="Y32" s="37">
        <f t="shared" si="6"/>
        <v>0</v>
      </c>
      <c r="Z32" s="38">
        <f t="shared" si="7"/>
        <v>0</v>
      </c>
      <c r="AA32" s="41" t="str">
        <f t="shared" si="8"/>
        <v/>
      </c>
      <c r="AB32" s="42" t="str">
        <f t="shared" si="9"/>
        <v/>
      </c>
      <c r="AC32" s="42" t="str">
        <f t="shared" si="10"/>
        <v/>
      </c>
      <c r="AD32" s="42" t="str">
        <f t="shared" si="11"/>
        <v/>
      </c>
      <c r="AE32" s="42" t="str">
        <f t="shared" si="12"/>
        <v/>
      </c>
      <c r="AF32" s="42" t="str">
        <f t="shared" si="13"/>
        <v/>
      </c>
      <c r="AG32" s="42" t="str">
        <f t="shared" si="14"/>
        <v/>
      </c>
      <c r="AH32" s="42" t="str">
        <f t="shared" si="15"/>
        <v/>
      </c>
      <c r="AI32" s="42" t="str">
        <f t="shared" si="16"/>
        <v/>
      </c>
      <c r="AJ32" s="42" t="str">
        <f t="shared" si="17"/>
        <v/>
      </c>
      <c r="AK32" s="42" t="str">
        <f t="shared" si="18"/>
        <v/>
      </c>
      <c r="AL32" s="42" t="str">
        <f t="shared" si="19"/>
        <v/>
      </c>
      <c r="AM32" s="42" t="str">
        <f t="shared" si="20"/>
        <v/>
      </c>
      <c r="AN32" s="42" t="str">
        <f t="shared" si="21"/>
        <v/>
      </c>
      <c r="AO32" s="42" t="str">
        <f t="shared" si="22"/>
        <v/>
      </c>
      <c r="AP32" s="42" t="str">
        <f t="shared" si="23"/>
        <v/>
      </c>
      <c r="AQ32" s="43" t="str">
        <f t="shared" si="24"/>
        <v/>
      </c>
      <c r="AR32" s="8"/>
      <c r="BV32" s="49"/>
      <c r="BW32" s="49" t="str">
        <f t="shared" si="25"/>
        <v>27</v>
      </c>
    </row>
    <row r="33" spans="1:75" ht="15.75" x14ac:dyDescent="0.25">
      <c r="A33" s="54" t="str">
        <f>Leyendas!$C$2</f>
        <v>Saint Lucia</v>
      </c>
      <c r="B33" s="1">
        <v>2019</v>
      </c>
      <c r="C33" s="4" t="s">
        <v>36</v>
      </c>
      <c r="D33" s="5"/>
      <c r="E33" s="5"/>
      <c r="F33" s="5"/>
      <c r="G33" s="5"/>
      <c r="H33" s="5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36">
        <f t="shared" si="3"/>
        <v>0</v>
      </c>
      <c r="W33" s="37">
        <f t="shared" si="4"/>
        <v>0</v>
      </c>
      <c r="X33" s="37">
        <f t="shared" si="5"/>
        <v>0</v>
      </c>
      <c r="Y33" s="37">
        <f t="shared" si="6"/>
        <v>0</v>
      </c>
      <c r="Z33" s="38">
        <f t="shared" si="7"/>
        <v>0</v>
      </c>
      <c r="AA33" s="41" t="str">
        <f t="shared" si="8"/>
        <v/>
      </c>
      <c r="AB33" s="42" t="str">
        <f t="shared" si="9"/>
        <v/>
      </c>
      <c r="AC33" s="42" t="str">
        <f t="shared" si="10"/>
        <v/>
      </c>
      <c r="AD33" s="42" t="str">
        <f t="shared" si="11"/>
        <v/>
      </c>
      <c r="AE33" s="42" t="str">
        <f t="shared" si="12"/>
        <v/>
      </c>
      <c r="AF33" s="42" t="str">
        <f t="shared" si="13"/>
        <v/>
      </c>
      <c r="AG33" s="42" t="str">
        <f t="shared" si="14"/>
        <v/>
      </c>
      <c r="AH33" s="42" t="str">
        <f t="shared" si="15"/>
        <v/>
      </c>
      <c r="AI33" s="42" t="str">
        <f t="shared" si="16"/>
        <v/>
      </c>
      <c r="AJ33" s="42" t="str">
        <f t="shared" si="17"/>
        <v/>
      </c>
      <c r="AK33" s="42" t="str">
        <f t="shared" si="18"/>
        <v/>
      </c>
      <c r="AL33" s="42" t="str">
        <f t="shared" si="19"/>
        <v/>
      </c>
      <c r="AM33" s="42" t="str">
        <f t="shared" si="20"/>
        <v/>
      </c>
      <c r="AN33" s="42" t="str">
        <f t="shared" si="21"/>
        <v/>
      </c>
      <c r="AO33" s="42" t="str">
        <f t="shared" si="22"/>
        <v/>
      </c>
      <c r="AP33" s="42" t="str">
        <f t="shared" si="23"/>
        <v/>
      </c>
      <c r="AQ33" s="43" t="str">
        <f t="shared" si="24"/>
        <v/>
      </c>
      <c r="AR33" s="8"/>
      <c r="BV33" s="49"/>
      <c r="BW33" s="49" t="str">
        <f t="shared" si="25"/>
        <v>28</v>
      </c>
    </row>
    <row r="34" spans="1:75" ht="15.75" x14ac:dyDescent="0.25">
      <c r="A34" s="54" t="str">
        <f>Leyendas!$C$2</f>
        <v>Saint Lucia</v>
      </c>
      <c r="B34" s="1">
        <v>2019</v>
      </c>
      <c r="C34" s="4" t="s">
        <v>37</v>
      </c>
      <c r="D34" s="5"/>
      <c r="E34" s="5"/>
      <c r="F34" s="5"/>
      <c r="G34" s="5"/>
      <c r="H34" s="5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36">
        <f t="shared" si="3"/>
        <v>0</v>
      </c>
      <c r="W34" s="37">
        <f t="shared" si="4"/>
        <v>0</v>
      </c>
      <c r="X34" s="37">
        <f t="shared" si="5"/>
        <v>0</v>
      </c>
      <c r="Y34" s="37">
        <f t="shared" si="6"/>
        <v>0</v>
      </c>
      <c r="Z34" s="38">
        <f t="shared" si="7"/>
        <v>0</v>
      </c>
      <c r="AA34" s="41" t="str">
        <f t="shared" si="8"/>
        <v/>
      </c>
      <c r="AB34" s="42" t="str">
        <f t="shared" si="9"/>
        <v/>
      </c>
      <c r="AC34" s="42" t="str">
        <f t="shared" si="10"/>
        <v/>
      </c>
      <c r="AD34" s="42" t="str">
        <f t="shared" si="11"/>
        <v/>
      </c>
      <c r="AE34" s="42" t="str">
        <f t="shared" si="12"/>
        <v/>
      </c>
      <c r="AF34" s="42" t="str">
        <f t="shared" si="13"/>
        <v/>
      </c>
      <c r="AG34" s="42" t="str">
        <f t="shared" si="14"/>
        <v/>
      </c>
      <c r="AH34" s="42" t="str">
        <f t="shared" si="15"/>
        <v/>
      </c>
      <c r="AI34" s="42" t="str">
        <f t="shared" si="16"/>
        <v/>
      </c>
      <c r="AJ34" s="42" t="str">
        <f t="shared" si="17"/>
        <v/>
      </c>
      <c r="AK34" s="42" t="str">
        <f t="shared" si="18"/>
        <v/>
      </c>
      <c r="AL34" s="42" t="str">
        <f t="shared" si="19"/>
        <v/>
      </c>
      <c r="AM34" s="42" t="str">
        <f t="shared" si="20"/>
        <v/>
      </c>
      <c r="AN34" s="42" t="str">
        <f t="shared" si="21"/>
        <v/>
      </c>
      <c r="AO34" s="42" t="str">
        <f t="shared" si="22"/>
        <v/>
      </c>
      <c r="AP34" s="42" t="str">
        <f t="shared" si="23"/>
        <v/>
      </c>
      <c r="AQ34" s="43" t="str">
        <f t="shared" si="24"/>
        <v/>
      </c>
      <c r="AR34" s="8"/>
      <c r="BV34" s="49"/>
      <c r="BW34" s="49" t="str">
        <f t="shared" si="25"/>
        <v>29</v>
      </c>
    </row>
    <row r="35" spans="1:75" ht="15.75" x14ac:dyDescent="0.25">
      <c r="A35" s="54" t="str">
        <f>Leyendas!$C$2</f>
        <v>Saint Lucia</v>
      </c>
      <c r="B35" s="1">
        <v>2019</v>
      </c>
      <c r="C35" s="4" t="s">
        <v>38</v>
      </c>
      <c r="D35" s="5"/>
      <c r="E35" s="5"/>
      <c r="F35" s="5"/>
      <c r="G35" s="5"/>
      <c r="H35" s="5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36">
        <f t="shared" si="3"/>
        <v>0</v>
      </c>
      <c r="W35" s="37">
        <f t="shared" si="4"/>
        <v>0</v>
      </c>
      <c r="X35" s="37">
        <f t="shared" si="5"/>
        <v>0</v>
      </c>
      <c r="Y35" s="37">
        <f t="shared" si="6"/>
        <v>0</v>
      </c>
      <c r="Z35" s="38">
        <f t="shared" si="7"/>
        <v>0</v>
      </c>
      <c r="AA35" s="41" t="str">
        <f t="shared" si="8"/>
        <v/>
      </c>
      <c r="AB35" s="42" t="str">
        <f t="shared" si="9"/>
        <v/>
      </c>
      <c r="AC35" s="42" t="str">
        <f t="shared" si="10"/>
        <v/>
      </c>
      <c r="AD35" s="42" t="str">
        <f t="shared" si="11"/>
        <v/>
      </c>
      <c r="AE35" s="42" t="str">
        <f t="shared" si="12"/>
        <v/>
      </c>
      <c r="AF35" s="42" t="str">
        <f t="shared" si="13"/>
        <v/>
      </c>
      <c r="AG35" s="42" t="str">
        <f t="shared" si="14"/>
        <v/>
      </c>
      <c r="AH35" s="42" t="str">
        <f t="shared" si="15"/>
        <v/>
      </c>
      <c r="AI35" s="42" t="str">
        <f t="shared" si="16"/>
        <v/>
      </c>
      <c r="AJ35" s="42" t="str">
        <f t="shared" si="17"/>
        <v/>
      </c>
      <c r="AK35" s="42" t="str">
        <f t="shared" si="18"/>
        <v/>
      </c>
      <c r="AL35" s="42" t="str">
        <f t="shared" si="19"/>
        <v/>
      </c>
      <c r="AM35" s="42" t="str">
        <f t="shared" si="20"/>
        <v/>
      </c>
      <c r="AN35" s="42" t="str">
        <f t="shared" si="21"/>
        <v/>
      </c>
      <c r="AO35" s="42" t="str">
        <f t="shared" si="22"/>
        <v/>
      </c>
      <c r="AP35" s="42" t="str">
        <f t="shared" si="23"/>
        <v/>
      </c>
      <c r="AQ35" s="43" t="str">
        <f t="shared" si="24"/>
        <v/>
      </c>
      <c r="AR35" s="8"/>
      <c r="BV35" s="49"/>
      <c r="BW35" s="49" t="str">
        <f t="shared" si="25"/>
        <v>30</v>
      </c>
    </row>
    <row r="36" spans="1:75" ht="15.75" x14ac:dyDescent="0.25">
      <c r="A36" s="54" t="str">
        <f>Leyendas!$C$2</f>
        <v>Saint Lucia</v>
      </c>
      <c r="B36" s="1">
        <v>2019</v>
      </c>
      <c r="C36" s="4" t="s">
        <v>39</v>
      </c>
      <c r="D36" s="5"/>
      <c r="E36" s="5"/>
      <c r="F36" s="5"/>
      <c r="G36" s="5"/>
      <c r="H36" s="5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36">
        <f t="shared" si="3"/>
        <v>0</v>
      </c>
      <c r="W36" s="37">
        <f t="shared" si="4"/>
        <v>0</v>
      </c>
      <c r="X36" s="37">
        <f t="shared" si="5"/>
        <v>0</v>
      </c>
      <c r="Y36" s="37">
        <f t="shared" si="6"/>
        <v>0</v>
      </c>
      <c r="Z36" s="38">
        <f t="shared" si="7"/>
        <v>0</v>
      </c>
      <c r="AA36" s="41" t="str">
        <f t="shared" si="8"/>
        <v/>
      </c>
      <c r="AB36" s="42" t="str">
        <f t="shared" si="9"/>
        <v/>
      </c>
      <c r="AC36" s="42" t="str">
        <f t="shared" si="10"/>
        <v/>
      </c>
      <c r="AD36" s="42" t="str">
        <f t="shared" si="11"/>
        <v/>
      </c>
      <c r="AE36" s="42" t="str">
        <f t="shared" si="12"/>
        <v/>
      </c>
      <c r="AF36" s="42" t="str">
        <f t="shared" si="13"/>
        <v/>
      </c>
      <c r="AG36" s="42" t="str">
        <f t="shared" si="14"/>
        <v/>
      </c>
      <c r="AH36" s="42" t="str">
        <f t="shared" si="15"/>
        <v/>
      </c>
      <c r="AI36" s="42" t="str">
        <f t="shared" si="16"/>
        <v/>
      </c>
      <c r="AJ36" s="42" t="str">
        <f t="shared" si="17"/>
        <v/>
      </c>
      <c r="AK36" s="42" t="str">
        <f t="shared" si="18"/>
        <v/>
      </c>
      <c r="AL36" s="42" t="str">
        <f t="shared" si="19"/>
        <v/>
      </c>
      <c r="AM36" s="42" t="str">
        <f t="shared" si="20"/>
        <v/>
      </c>
      <c r="AN36" s="42" t="str">
        <f t="shared" si="21"/>
        <v/>
      </c>
      <c r="AO36" s="42" t="str">
        <f t="shared" si="22"/>
        <v/>
      </c>
      <c r="AP36" s="42" t="str">
        <f t="shared" si="23"/>
        <v/>
      </c>
      <c r="AQ36" s="43" t="str">
        <f t="shared" si="24"/>
        <v/>
      </c>
      <c r="AR36" s="8"/>
      <c r="BV36" s="49"/>
      <c r="BW36" s="49" t="str">
        <f t="shared" si="25"/>
        <v>31</v>
      </c>
    </row>
    <row r="37" spans="1:75" ht="15.75" x14ac:dyDescent="0.25">
      <c r="A37" s="54" t="str">
        <f>Leyendas!$C$2</f>
        <v>Saint Lucia</v>
      </c>
      <c r="B37" s="1">
        <v>2019</v>
      </c>
      <c r="C37" s="4" t="s">
        <v>40</v>
      </c>
      <c r="D37" s="5"/>
      <c r="E37" s="5"/>
      <c r="F37" s="5"/>
      <c r="G37" s="5"/>
      <c r="H37" s="5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36">
        <f t="shared" si="3"/>
        <v>0</v>
      </c>
      <c r="W37" s="37">
        <f t="shared" si="4"/>
        <v>0</v>
      </c>
      <c r="X37" s="37">
        <f t="shared" si="5"/>
        <v>0</v>
      </c>
      <c r="Y37" s="37">
        <f t="shared" si="6"/>
        <v>0</v>
      </c>
      <c r="Z37" s="38">
        <f t="shared" si="7"/>
        <v>0</v>
      </c>
      <c r="AA37" s="41" t="str">
        <f t="shared" si="8"/>
        <v/>
      </c>
      <c r="AB37" s="42" t="str">
        <f t="shared" si="9"/>
        <v/>
      </c>
      <c r="AC37" s="42" t="str">
        <f t="shared" si="10"/>
        <v/>
      </c>
      <c r="AD37" s="42" t="str">
        <f t="shared" si="11"/>
        <v/>
      </c>
      <c r="AE37" s="42" t="str">
        <f t="shared" si="12"/>
        <v/>
      </c>
      <c r="AF37" s="42" t="str">
        <f t="shared" si="13"/>
        <v/>
      </c>
      <c r="AG37" s="42" t="str">
        <f t="shared" si="14"/>
        <v/>
      </c>
      <c r="AH37" s="42" t="str">
        <f t="shared" si="15"/>
        <v/>
      </c>
      <c r="AI37" s="42" t="str">
        <f t="shared" si="16"/>
        <v/>
      </c>
      <c r="AJ37" s="42" t="str">
        <f t="shared" si="17"/>
        <v/>
      </c>
      <c r="AK37" s="42" t="str">
        <f t="shared" si="18"/>
        <v/>
      </c>
      <c r="AL37" s="42" t="str">
        <f t="shared" si="19"/>
        <v/>
      </c>
      <c r="AM37" s="42" t="str">
        <f t="shared" si="20"/>
        <v/>
      </c>
      <c r="AN37" s="42" t="str">
        <f t="shared" si="21"/>
        <v/>
      </c>
      <c r="AO37" s="42" t="str">
        <f t="shared" si="22"/>
        <v/>
      </c>
      <c r="AP37" s="42" t="str">
        <f t="shared" si="23"/>
        <v/>
      </c>
      <c r="AQ37" s="43" t="str">
        <f t="shared" si="24"/>
        <v/>
      </c>
      <c r="AR37" s="8"/>
      <c r="BV37" s="49"/>
      <c r="BW37" s="49" t="str">
        <f t="shared" si="25"/>
        <v>32</v>
      </c>
    </row>
    <row r="38" spans="1:75" ht="15.75" x14ac:dyDescent="0.25">
      <c r="A38" s="54" t="str">
        <f>Leyendas!$C$2</f>
        <v>Saint Lucia</v>
      </c>
      <c r="B38" s="1">
        <v>2019</v>
      </c>
      <c r="C38" s="4" t="s">
        <v>41</v>
      </c>
      <c r="D38" s="5"/>
      <c r="E38" s="5"/>
      <c r="F38" s="5"/>
      <c r="G38" s="5"/>
      <c r="H38" s="5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36">
        <f t="shared" si="3"/>
        <v>0</v>
      </c>
      <c r="W38" s="37">
        <f t="shared" si="4"/>
        <v>0</v>
      </c>
      <c r="X38" s="37">
        <f t="shared" si="5"/>
        <v>0</v>
      </c>
      <c r="Y38" s="37">
        <f t="shared" si="6"/>
        <v>0</v>
      </c>
      <c r="Z38" s="38">
        <f t="shared" si="7"/>
        <v>0</v>
      </c>
      <c r="AA38" s="41" t="str">
        <f t="shared" si="8"/>
        <v/>
      </c>
      <c r="AB38" s="42" t="str">
        <f t="shared" si="9"/>
        <v/>
      </c>
      <c r="AC38" s="42" t="str">
        <f t="shared" si="10"/>
        <v/>
      </c>
      <c r="AD38" s="42" t="str">
        <f t="shared" si="11"/>
        <v/>
      </c>
      <c r="AE38" s="42" t="str">
        <f t="shared" si="12"/>
        <v/>
      </c>
      <c r="AF38" s="42" t="str">
        <f t="shared" si="13"/>
        <v/>
      </c>
      <c r="AG38" s="42" t="str">
        <f t="shared" si="14"/>
        <v/>
      </c>
      <c r="AH38" s="42" t="str">
        <f t="shared" si="15"/>
        <v/>
      </c>
      <c r="AI38" s="42" t="str">
        <f t="shared" si="16"/>
        <v/>
      </c>
      <c r="AJ38" s="42" t="str">
        <f t="shared" si="17"/>
        <v/>
      </c>
      <c r="AK38" s="42" t="str">
        <f t="shared" si="18"/>
        <v/>
      </c>
      <c r="AL38" s="42" t="str">
        <f t="shared" si="19"/>
        <v/>
      </c>
      <c r="AM38" s="42" t="str">
        <f t="shared" si="20"/>
        <v/>
      </c>
      <c r="AN38" s="42" t="str">
        <f t="shared" si="21"/>
        <v/>
      </c>
      <c r="AO38" s="42" t="str">
        <f t="shared" si="22"/>
        <v/>
      </c>
      <c r="AP38" s="42" t="str">
        <f t="shared" si="23"/>
        <v/>
      </c>
      <c r="AQ38" s="43" t="str">
        <f t="shared" si="24"/>
        <v/>
      </c>
      <c r="AR38" s="8"/>
      <c r="BV38" s="49"/>
      <c r="BW38" s="49" t="str">
        <f t="shared" si="25"/>
        <v>33</v>
      </c>
    </row>
    <row r="39" spans="1:75" ht="15.75" x14ac:dyDescent="0.25">
      <c r="A39" s="54" t="str">
        <f>Leyendas!$C$2</f>
        <v>Saint Lucia</v>
      </c>
      <c r="B39" s="1">
        <v>2019</v>
      </c>
      <c r="C39" s="4" t="s">
        <v>42</v>
      </c>
      <c r="D39" s="5"/>
      <c r="E39" s="5"/>
      <c r="F39" s="5"/>
      <c r="G39" s="5"/>
      <c r="H39" s="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36">
        <f t="shared" si="3"/>
        <v>0</v>
      </c>
      <c r="W39" s="37">
        <f t="shared" si="4"/>
        <v>0</v>
      </c>
      <c r="X39" s="37">
        <f t="shared" si="5"/>
        <v>0</v>
      </c>
      <c r="Y39" s="37">
        <f t="shared" si="6"/>
        <v>0</v>
      </c>
      <c r="Z39" s="38">
        <f t="shared" si="7"/>
        <v>0</v>
      </c>
      <c r="AA39" s="41" t="str">
        <f t="shared" si="8"/>
        <v/>
      </c>
      <c r="AB39" s="42" t="str">
        <f t="shared" si="9"/>
        <v/>
      </c>
      <c r="AC39" s="42" t="str">
        <f t="shared" si="10"/>
        <v/>
      </c>
      <c r="AD39" s="42" t="str">
        <f t="shared" si="11"/>
        <v/>
      </c>
      <c r="AE39" s="42" t="str">
        <f t="shared" si="12"/>
        <v/>
      </c>
      <c r="AF39" s="42" t="str">
        <f t="shared" si="13"/>
        <v/>
      </c>
      <c r="AG39" s="42" t="str">
        <f t="shared" si="14"/>
        <v/>
      </c>
      <c r="AH39" s="42" t="str">
        <f t="shared" si="15"/>
        <v/>
      </c>
      <c r="AI39" s="42" t="str">
        <f t="shared" si="16"/>
        <v/>
      </c>
      <c r="AJ39" s="42" t="str">
        <f t="shared" si="17"/>
        <v/>
      </c>
      <c r="AK39" s="42" t="str">
        <f t="shared" si="18"/>
        <v/>
      </c>
      <c r="AL39" s="42" t="str">
        <f t="shared" si="19"/>
        <v/>
      </c>
      <c r="AM39" s="42" t="str">
        <f t="shared" si="20"/>
        <v/>
      </c>
      <c r="AN39" s="42" t="str">
        <f t="shared" si="21"/>
        <v/>
      </c>
      <c r="AO39" s="42" t="str">
        <f t="shared" si="22"/>
        <v/>
      </c>
      <c r="AP39" s="42" t="str">
        <f t="shared" si="23"/>
        <v/>
      </c>
      <c r="AQ39" s="43" t="str">
        <f t="shared" si="24"/>
        <v/>
      </c>
      <c r="AR39" s="8"/>
      <c r="BV39" s="49"/>
      <c r="BW39" s="49" t="str">
        <f t="shared" si="25"/>
        <v>34</v>
      </c>
    </row>
    <row r="40" spans="1:75" ht="15.75" x14ac:dyDescent="0.25">
      <c r="A40" s="54" t="str">
        <f>Leyendas!$C$2</f>
        <v>Saint Lucia</v>
      </c>
      <c r="B40" s="1">
        <v>2019</v>
      </c>
      <c r="C40" s="4" t="s">
        <v>43</v>
      </c>
      <c r="D40" s="5"/>
      <c r="E40" s="5"/>
      <c r="F40" s="5"/>
      <c r="G40" s="5"/>
      <c r="H40" s="5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36">
        <f t="shared" si="3"/>
        <v>0</v>
      </c>
      <c r="W40" s="37">
        <f t="shared" si="4"/>
        <v>0</v>
      </c>
      <c r="X40" s="37">
        <f t="shared" si="5"/>
        <v>0</v>
      </c>
      <c r="Y40" s="37">
        <f t="shared" si="6"/>
        <v>0</v>
      </c>
      <c r="Z40" s="38">
        <f t="shared" si="7"/>
        <v>0</v>
      </c>
      <c r="AA40" s="41" t="str">
        <f t="shared" si="8"/>
        <v/>
      </c>
      <c r="AB40" s="42" t="str">
        <f t="shared" si="9"/>
        <v/>
      </c>
      <c r="AC40" s="42" t="str">
        <f t="shared" si="10"/>
        <v/>
      </c>
      <c r="AD40" s="42" t="str">
        <f t="shared" si="11"/>
        <v/>
      </c>
      <c r="AE40" s="42" t="str">
        <f t="shared" si="12"/>
        <v/>
      </c>
      <c r="AF40" s="42" t="str">
        <f t="shared" si="13"/>
        <v/>
      </c>
      <c r="AG40" s="42" t="str">
        <f t="shared" si="14"/>
        <v/>
      </c>
      <c r="AH40" s="42" t="str">
        <f t="shared" si="15"/>
        <v/>
      </c>
      <c r="AI40" s="42" t="str">
        <f t="shared" si="16"/>
        <v/>
      </c>
      <c r="AJ40" s="42" t="str">
        <f t="shared" si="17"/>
        <v/>
      </c>
      <c r="AK40" s="42" t="str">
        <f t="shared" si="18"/>
        <v/>
      </c>
      <c r="AL40" s="42" t="str">
        <f t="shared" si="19"/>
        <v/>
      </c>
      <c r="AM40" s="42" t="str">
        <f t="shared" si="20"/>
        <v/>
      </c>
      <c r="AN40" s="42" t="str">
        <f t="shared" si="21"/>
        <v/>
      </c>
      <c r="AO40" s="42" t="str">
        <f t="shared" si="22"/>
        <v/>
      </c>
      <c r="AP40" s="42" t="str">
        <f t="shared" si="23"/>
        <v/>
      </c>
      <c r="AQ40" s="43" t="str">
        <f t="shared" si="24"/>
        <v/>
      </c>
      <c r="AR40" s="8"/>
      <c r="BV40" s="49"/>
      <c r="BW40" s="49" t="str">
        <f t="shared" si="25"/>
        <v>35</v>
      </c>
    </row>
    <row r="41" spans="1:75" ht="15.75" x14ac:dyDescent="0.25">
      <c r="A41" s="54" t="str">
        <f>Leyendas!$C$2</f>
        <v>Saint Lucia</v>
      </c>
      <c r="B41" s="1">
        <v>2019</v>
      </c>
      <c r="C41" s="4" t="s">
        <v>44</v>
      </c>
      <c r="D41" s="5"/>
      <c r="E41" s="5"/>
      <c r="F41" s="5"/>
      <c r="G41" s="5"/>
      <c r="H41" s="5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36">
        <f t="shared" si="3"/>
        <v>0</v>
      </c>
      <c r="W41" s="37">
        <f t="shared" si="4"/>
        <v>0</v>
      </c>
      <c r="X41" s="37">
        <f t="shared" si="5"/>
        <v>0</v>
      </c>
      <c r="Y41" s="37">
        <f t="shared" si="6"/>
        <v>0</v>
      </c>
      <c r="Z41" s="38">
        <f t="shared" si="7"/>
        <v>0</v>
      </c>
      <c r="AA41" s="41" t="str">
        <f t="shared" si="8"/>
        <v/>
      </c>
      <c r="AB41" s="42" t="str">
        <f t="shared" si="9"/>
        <v/>
      </c>
      <c r="AC41" s="42" t="str">
        <f t="shared" si="10"/>
        <v/>
      </c>
      <c r="AD41" s="42" t="str">
        <f t="shared" si="11"/>
        <v/>
      </c>
      <c r="AE41" s="42" t="str">
        <f t="shared" si="12"/>
        <v/>
      </c>
      <c r="AF41" s="42" t="str">
        <f t="shared" si="13"/>
        <v/>
      </c>
      <c r="AG41" s="42" t="str">
        <f t="shared" si="14"/>
        <v/>
      </c>
      <c r="AH41" s="42" t="str">
        <f t="shared" si="15"/>
        <v/>
      </c>
      <c r="AI41" s="42" t="str">
        <f t="shared" si="16"/>
        <v/>
      </c>
      <c r="AJ41" s="42" t="str">
        <f t="shared" si="17"/>
        <v/>
      </c>
      <c r="AK41" s="42" t="str">
        <f t="shared" si="18"/>
        <v/>
      </c>
      <c r="AL41" s="42" t="str">
        <f t="shared" si="19"/>
        <v/>
      </c>
      <c r="AM41" s="42" t="str">
        <f t="shared" si="20"/>
        <v/>
      </c>
      <c r="AN41" s="42" t="str">
        <f t="shared" si="21"/>
        <v/>
      </c>
      <c r="AO41" s="42" t="str">
        <f t="shared" si="22"/>
        <v/>
      </c>
      <c r="AP41" s="42" t="str">
        <f t="shared" si="23"/>
        <v/>
      </c>
      <c r="AQ41" s="43" t="str">
        <f t="shared" si="24"/>
        <v/>
      </c>
      <c r="AR41" s="8"/>
      <c r="BV41" s="49"/>
      <c r="BW41" s="49" t="str">
        <f t="shared" si="25"/>
        <v>36</v>
      </c>
    </row>
    <row r="42" spans="1:75" ht="15.75" x14ac:dyDescent="0.25">
      <c r="A42" s="54" t="str">
        <f>Leyendas!$C$2</f>
        <v>Saint Lucia</v>
      </c>
      <c r="B42" s="1">
        <v>2019</v>
      </c>
      <c r="C42" s="4" t="s">
        <v>45</v>
      </c>
      <c r="D42" s="5"/>
      <c r="E42" s="5"/>
      <c r="F42" s="5"/>
      <c r="G42" s="5"/>
      <c r="H42" s="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36">
        <f t="shared" si="3"/>
        <v>0</v>
      </c>
      <c r="W42" s="37">
        <f t="shared" si="4"/>
        <v>0</v>
      </c>
      <c r="X42" s="37">
        <f t="shared" si="5"/>
        <v>0</v>
      </c>
      <c r="Y42" s="37">
        <f t="shared" si="6"/>
        <v>0</v>
      </c>
      <c r="Z42" s="38">
        <f t="shared" si="7"/>
        <v>0</v>
      </c>
      <c r="AA42" s="41" t="str">
        <f t="shared" si="8"/>
        <v/>
      </c>
      <c r="AB42" s="42" t="str">
        <f t="shared" si="9"/>
        <v/>
      </c>
      <c r="AC42" s="42" t="str">
        <f t="shared" si="10"/>
        <v/>
      </c>
      <c r="AD42" s="42" t="str">
        <f t="shared" si="11"/>
        <v/>
      </c>
      <c r="AE42" s="42" t="str">
        <f t="shared" si="12"/>
        <v/>
      </c>
      <c r="AF42" s="42" t="str">
        <f t="shared" si="13"/>
        <v/>
      </c>
      <c r="AG42" s="42" t="str">
        <f t="shared" si="14"/>
        <v/>
      </c>
      <c r="AH42" s="42" t="str">
        <f t="shared" si="15"/>
        <v/>
      </c>
      <c r="AI42" s="42" t="str">
        <f t="shared" si="16"/>
        <v/>
      </c>
      <c r="AJ42" s="42" t="str">
        <f t="shared" si="17"/>
        <v/>
      </c>
      <c r="AK42" s="42" t="str">
        <f t="shared" si="18"/>
        <v/>
      </c>
      <c r="AL42" s="42" t="str">
        <f t="shared" si="19"/>
        <v/>
      </c>
      <c r="AM42" s="42" t="str">
        <f t="shared" si="20"/>
        <v/>
      </c>
      <c r="AN42" s="42" t="str">
        <f t="shared" si="21"/>
        <v/>
      </c>
      <c r="AO42" s="42" t="str">
        <f t="shared" si="22"/>
        <v/>
      </c>
      <c r="AP42" s="42" t="str">
        <f t="shared" si="23"/>
        <v/>
      </c>
      <c r="AQ42" s="43" t="str">
        <f t="shared" si="24"/>
        <v/>
      </c>
      <c r="AR42" s="8"/>
      <c r="BV42" s="49"/>
      <c r="BW42" s="49" t="str">
        <f t="shared" si="25"/>
        <v>37</v>
      </c>
    </row>
    <row r="43" spans="1:75" ht="15.75" x14ac:dyDescent="0.25">
      <c r="A43" s="54" t="str">
        <f>Leyendas!$C$2</f>
        <v>Saint Lucia</v>
      </c>
      <c r="B43" s="1">
        <v>2019</v>
      </c>
      <c r="C43" s="4" t="s">
        <v>46</v>
      </c>
      <c r="D43" s="5"/>
      <c r="E43" s="5"/>
      <c r="F43" s="5"/>
      <c r="G43" s="5"/>
      <c r="H43" s="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36">
        <f t="shared" si="3"/>
        <v>0</v>
      </c>
      <c r="W43" s="37">
        <f t="shared" si="4"/>
        <v>0</v>
      </c>
      <c r="X43" s="37">
        <f t="shared" si="5"/>
        <v>0</v>
      </c>
      <c r="Y43" s="37">
        <f t="shared" si="6"/>
        <v>0</v>
      </c>
      <c r="Z43" s="38">
        <f t="shared" si="7"/>
        <v>0</v>
      </c>
      <c r="AA43" s="41" t="str">
        <f t="shared" si="8"/>
        <v/>
      </c>
      <c r="AB43" s="42" t="str">
        <f t="shared" si="9"/>
        <v/>
      </c>
      <c r="AC43" s="42" t="str">
        <f t="shared" si="10"/>
        <v/>
      </c>
      <c r="AD43" s="42" t="str">
        <f t="shared" si="11"/>
        <v/>
      </c>
      <c r="AE43" s="42" t="str">
        <f t="shared" si="12"/>
        <v/>
      </c>
      <c r="AF43" s="42" t="str">
        <f t="shared" si="13"/>
        <v/>
      </c>
      <c r="AG43" s="42" t="str">
        <f t="shared" si="14"/>
        <v/>
      </c>
      <c r="AH43" s="42" t="str">
        <f t="shared" si="15"/>
        <v/>
      </c>
      <c r="AI43" s="42" t="str">
        <f t="shared" si="16"/>
        <v/>
      </c>
      <c r="AJ43" s="42" t="str">
        <f t="shared" si="17"/>
        <v/>
      </c>
      <c r="AK43" s="42" t="str">
        <f t="shared" si="18"/>
        <v/>
      </c>
      <c r="AL43" s="42" t="str">
        <f t="shared" si="19"/>
        <v/>
      </c>
      <c r="AM43" s="42" t="str">
        <f t="shared" si="20"/>
        <v/>
      </c>
      <c r="AN43" s="42" t="str">
        <f t="shared" si="21"/>
        <v/>
      </c>
      <c r="AO43" s="42" t="str">
        <f t="shared" si="22"/>
        <v/>
      </c>
      <c r="AP43" s="42" t="str">
        <f t="shared" si="23"/>
        <v/>
      </c>
      <c r="AQ43" s="43" t="str">
        <f t="shared" si="24"/>
        <v/>
      </c>
      <c r="AR43" s="8"/>
      <c r="BV43" s="49"/>
      <c r="BW43" s="49" t="str">
        <f t="shared" si="25"/>
        <v>38</v>
      </c>
    </row>
    <row r="44" spans="1:75" ht="15.75" x14ac:dyDescent="0.25">
      <c r="A44" s="54" t="str">
        <f>Leyendas!$C$2</f>
        <v>Saint Lucia</v>
      </c>
      <c r="B44" s="1">
        <v>2019</v>
      </c>
      <c r="C44" s="4" t="s">
        <v>47</v>
      </c>
      <c r="D44" s="5"/>
      <c r="E44" s="5"/>
      <c r="F44" s="5"/>
      <c r="G44" s="5"/>
      <c r="H44" s="5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36">
        <f t="shared" si="3"/>
        <v>0</v>
      </c>
      <c r="W44" s="37">
        <f t="shared" si="4"/>
        <v>0</v>
      </c>
      <c r="X44" s="37">
        <f t="shared" si="5"/>
        <v>0</v>
      </c>
      <c r="Y44" s="37">
        <f t="shared" si="6"/>
        <v>0</v>
      </c>
      <c r="Z44" s="38">
        <f t="shared" si="7"/>
        <v>0</v>
      </c>
      <c r="AA44" s="41" t="str">
        <f t="shared" si="8"/>
        <v/>
      </c>
      <c r="AB44" s="42" t="str">
        <f t="shared" si="9"/>
        <v/>
      </c>
      <c r="AC44" s="42" t="str">
        <f t="shared" si="10"/>
        <v/>
      </c>
      <c r="AD44" s="42" t="str">
        <f t="shared" si="11"/>
        <v/>
      </c>
      <c r="AE44" s="42" t="str">
        <f t="shared" si="12"/>
        <v/>
      </c>
      <c r="AF44" s="42" t="str">
        <f t="shared" si="13"/>
        <v/>
      </c>
      <c r="AG44" s="42" t="str">
        <f t="shared" si="14"/>
        <v/>
      </c>
      <c r="AH44" s="42" t="str">
        <f t="shared" si="15"/>
        <v/>
      </c>
      <c r="AI44" s="42" t="str">
        <f t="shared" si="16"/>
        <v/>
      </c>
      <c r="AJ44" s="42" t="str">
        <f t="shared" si="17"/>
        <v/>
      </c>
      <c r="AK44" s="42" t="str">
        <f t="shared" si="18"/>
        <v/>
      </c>
      <c r="AL44" s="42" t="str">
        <f t="shared" si="19"/>
        <v/>
      </c>
      <c r="AM44" s="42" t="str">
        <f t="shared" si="20"/>
        <v/>
      </c>
      <c r="AN44" s="42" t="str">
        <f t="shared" si="21"/>
        <v/>
      </c>
      <c r="AO44" s="42" t="str">
        <f t="shared" si="22"/>
        <v/>
      </c>
      <c r="AP44" s="42" t="str">
        <f t="shared" si="23"/>
        <v/>
      </c>
      <c r="AQ44" s="43" t="str">
        <f t="shared" si="24"/>
        <v/>
      </c>
      <c r="AR44" s="8"/>
      <c r="BV44" s="49"/>
      <c r="BW44" s="49" t="str">
        <f t="shared" si="25"/>
        <v>39</v>
      </c>
    </row>
    <row r="45" spans="1:75" ht="15.75" x14ac:dyDescent="0.25">
      <c r="A45" s="54" t="str">
        <f>Leyendas!$C$2</f>
        <v>Saint Lucia</v>
      </c>
      <c r="B45" s="1">
        <v>2019</v>
      </c>
      <c r="C45" s="4" t="s">
        <v>48</v>
      </c>
      <c r="D45" s="5"/>
      <c r="E45" s="5"/>
      <c r="F45" s="5"/>
      <c r="G45" s="5"/>
      <c r="H45" s="5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36">
        <f t="shared" si="3"/>
        <v>0</v>
      </c>
      <c r="W45" s="37">
        <f t="shared" si="4"/>
        <v>0</v>
      </c>
      <c r="X45" s="37">
        <f t="shared" si="5"/>
        <v>0</v>
      </c>
      <c r="Y45" s="37">
        <f t="shared" si="6"/>
        <v>0</v>
      </c>
      <c r="Z45" s="38">
        <f t="shared" si="7"/>
        <v>0</v>
      </c>
      <c r="AA45" s="41" t="str">
        <f t="shared" si="8"/>
        <v/>
      </c>
      <c r="AB45" s="42" t="str">
        <f t="shared" si="9"/>
        <v/>
      </c>
      <c r="AC45" s="42" t="str">
        <f t="shared" si="10"/>
        <v/>
      </c>
      <c r="AD45" s="42" t="str">
        <f t="shared" si="11"/>
        <v/>
      </c>
      <c r="AE45" s="42" t="str">
        <f t="shared" si="12"/>
        <v/>
      </c>
      <c r="AF45" s="42" t="str">
        <f t="shared" si="13"/>
        <v/>
      </c>
      <c r="AG45" s="42" t="str">
        <f t="shared" si="14"/>
        <v/>
      </c>
      <c r="AH45" s="42" t="str">
        <f t="shared" si="15"/>
        <v/>
      </c>
      <c r="AI45" s="42" t="str">
        <f t="shared" si="16"/>
        <v/>
      </c>
      <c r="AJ45" s="42" t="str">
        <f t="shared" si="17"/>
        <v/>
      </c>
      <c r="AK45" s="42" t="str">
        <f t="shared" si="18"/>
        <v/>
      </c>
      <c r="AL45" s="42" t="str">
        <f t="shared" si="19"/>
        <v/>
      </c>
      <c r="AM45" s="42" t="str">
        <f t="shared" si="20"/>
        <v/>
      </c>
      <c r="AN45" s="42" t="str">
        <f t="shared" si="21"/>
        <v/>
      </c>
      <c r="AO45" s="42" t="str">
        <f t="shared" si="22"/>
        <v/>
      </c>
      <c r="AP45" s="42" t="str">
        <f t="shared" si="23"/>
        <v/>
      </c>
      <c r="AQ45" s="43" t="str">
        <f t="shared" si="24"/>
        <v/>
      </c>
      <c r="AR45" s="8"/>
      <c r="BV45" s="49"/>
      <c r="BW45" s="49" t="str">
        <f t="shared" si="25"/>
        <v>40</v>
      </c>
    </row>
    <row r="46" spans="1:75" ht="15.75" x14ac:dyDescent="0.25">
      <c r="A46" s="54" t="str">
        <f>Leyendas!$C$2</f>
        <v>Saint Lucia</v>
      </c>
      <c r="B46" s="1">
        <v>2019</v>
      </c>
      <c r="C46" s="4" t="s">
        <v>49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36">
        <f t="shared" si="3"/>
        <v>0</v>
      </c>
      <c r="W46" s="37">
        <f t="shared" si="4"/>
        <v>0</v>
      </c>
      <c r="X46" s="37">
        <f t="shared" si="5"/>
        <v>0</v>
      </c>
      <c r="Y46" s="37">
        <f t="shared" si="6"/>
        <v>0</v>
      </c>
      <c r="Z46" s="38">
        <f t="shared" si="7"/>
        <v>0</v>
      </c>
      <c r="AA46" s="41" t="str">
        <f t="shared" si="8"/>
        <v/>
      </c>
      <c r="AB46" s="42" t="str">
        <f t="shared" si="9"/>
        <v/>
      </c>
      <c r="AC46" s="42" t="str">
        <f t="shared" si="10"/>
        <v/>
      </c>
      <c r="AD46" s="42" t="str">
        <f t="shared" si="11"/>
        <v/>
      </c>
      <c r="AE46" s="42" t="str">
        <f t="shared" si="12"/>
        <v/>
      </c>
      <c r="AF46" s="42" t="str">
        <f t="shared" si="13"/>
        <v/>
      </c>
      <c r="AG46" s="42" t="str">
        <f t="shared" si="14"/>
        <v/>
      </c>
      <c r="AH46" s="42" t="str">
        <f t="shared" si="15"/>
        <v/>
      </c>
      <c r="AI46" s="42" t="str">
        <f t="shared" si="16"/>
        <v/>
      </c>
      <c r="AJ46" s="42" t="str">
        <f t="shared" si="17"/>
        <v/>
      </c>
      <c r="AK46" s="42" t="str">
        <f t="shared" si="18"/>
        <v/>
      </c>
      <c r="AL46" s="42" t="str">
        <f t="shared" si="19"/>
        <v/>
      </c>
      <c r="AM46" s="42" t="str">
        <f t="shared" si="20"/>
        <v/>
      </c>
      <c r="AN46" s="42" t="str">
        <f t="shared" si="21"/>
        <v/>
      </c>
      <c r="AO46" s="42" t="str">
        <f t="shared" si="22"/>
        <v/>
      </c>
      <c r="AP46" s="42" t="str">
        <f t="shared" si="23"/>
        <v/>
      </c>
      <c r="AQ46" s="43" t="str">
        <f t="shared" si="24"/>
        <v/>
      </c>
      <c r="AR46" s="8"/>
      <c r="BV46" s="49"/>
      <c r="BW46" s="49" t="str">
        <f t="shared" si="25"/>
        <v>41</v>
      </c>
    </row>
    <row r="47" spans="1:75" ht="15.75" x14ac:dyDescent="0.25">
      <c r="A47" s="54" t="str">
        <f>Leyendas!$C$2</f>
        <v>Saint Lucia</v>
      </c>
      <c r="B47" s="1">
        <v>2019</v>
      </c>
      <c r="C47" s="4" t="s">
        <v>50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36">
        <f t="shared" si="3"/>
        <v>0</v>
      </c>
      <c r="W47" s="37">
        <f t="shared" si="4"/>
        <v>0</v>
      </c>
      <c r="X47" s="37">
        <f t="shared" si="5"/>
        <v>0</v>
      </c>
      <c r="Y47" s="37">
        <f t="shared" si="6"/>
        <v>0</v>
      </c>
      <c r="Z47" s="38">
        <f t="shared" si="7"/>
        <v>0</v>
      </c>
      <c r="AA47" s="41" t="str">
        <f t="shared" si="8"/>
        <v/>
      </c>
      <c r="AB47" s="42" t="str">
        <f t="shared" si="9"/>
        <v/>
      </c>
      <c r="AC47" s="42" t="str">
        <f t="shared" si="10"/>
        <v/>
      </c>
      <c r="AD47" s="42" t="str">
        <f t="shared" si="11"/>
        <v/>
      </c>
      <c r="AE47" s="42" t="str">
        <f t="shared" si="12"/>
        <v/>
      </c>
      <c r="AF47" s="42" t="str">
        <f t="shared" si="13"/>
        <v/>
      </c>
      <c r="AG47" s="42" t="str">
        <f t="shared" si="14"/>
        <v/>
      </c>
      <c r="AH47" s="42" t="str">
        <f t="shared" si="15"/>
        <v/>
      </c>
      <c r="AI47" s="42" t="str">
        <f t="shared" si="16"/>
        <v/>
      </c>
      <c r="AJ47" s="42" t="str">
        <f t="shared" si="17"/>
        <v/>
      </c>
      <c r="AK47" s="42" t="str">
        <f t="shared" si="18"/>
        <v/>
      </c>
      <c r="AL47" s="42" t="str">
        <f t="shared" si="19"/>
        <v/>
      </c>
      <c r="AM47" s="42" t="str">
        <f t="shared" si="20"/>
        <v/>
      </c>
      <c r="AN47" s="42" t="str">
        <f t="shared" si="21"/>
        <v/>
      </c>
      <c r="AO47" s="42" t="str">
        <f t="shared" si="22"/>
        <v/>
      </c>
      <c r="AP47" s="42" t="str">
        <f t="shared" si="23"/>
        <v/>
      </c>
      <c r="AQ47" s="43" t="str">
        <f t="shared" si="24"/>
        <v/>
      </c>
      <c r="AR47" s="8"/>
      <c r="BV47" s="49"/>
      <c r="BW47" s="49" t="str">
        <f t="shared" si="25"/>
        <v>42</v>
      </c>
    </row>
    <row r="48" spans="1:75" ht="15.75" x14ac:dyDescent="0.25">
      <c r="A48" s="54" t="str">
        <f>Leyendas!$C$2</f>
        <v>Saint Lucia</v>
      </c>
      <c r="B48" s="1">
        <v>2019</v>
      </c>
      <c r="C48" s="4" t="s">
        <v>51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36">
        <f t="shared" si="3"/>
        <v>0</v>
      </c>
      <c r="W48" s="37">
        <f t="shared" si="4"/>
        <v>0</v>
      </c>
      <c r="X48" s="37">
        <f t="shared" si="5"/>
        <v>0</v>
      </c>
      <c r="Y48" s="37">
        <f t="shared" si="6"/>
        <v>0</v>
      </c>
      <c r="Z48" s="38">
        <f t="shared" si="7"/>
        <v>0</v>
      </c>
      <c r="AA48" s="41" t="str">
        <f t="shared" si="8"/>
        <v/>
      </c>
      <c r="AB48" s="42" t="str">
        <f t="shared" si="9"/>
        <v/>
      </c>
      <c r="AC48" s="42" t="str">
        <f t="shared" si="10"/>
        <v/>
      </c>
      <c r="AD48" s="42" t="str">
        <f t="shared" si="11"/>
        <v/>
      </c>
      <c r="AE48" s="42" t="str">
        <f t="shared" si="12"/>
        <v/>
      </c>
      <c r="AF48" s="42" t="str">
        <f t="shared" si="13"/>
        <v/>
      </c>
      <c r="AG48" s="42" t="str">
        <f t="shared" si="14"/>
        <v/>
      </c>
      <c r="AH48" s="42" t="str">
        <f t="shared" si="15"/>
        <v/>
      </c>
      <c r="AI48" s="42" t="str">
        <f t="shared" si="16"/>
        <v/>
      </c>
      <c r="AJ48" s="42" t="str">
        <f t="shared" si="17"/>
        <v/>
      </c>
      <c r="AK48" s="42" t="str">
        <f t="shared" si="18"/>
        <v/>
      </c>
      <c r="AL48" s="42" t="str">
        <f t="shared" si="19"/>
        <v/>
      </c>
      <c r="AM48" s="42" t="str">
        <f t="shared" si="20"/>
        <v/>
      </c>
      <c r="AN48" s="42" t="str">
        <f t="shared" si="21"/>
        <v/>
      </c>
      <c r="AO48" s="42" t="str">
        <f t="shared" si="22"/>
        <v/>
      </c>
      <c r="AP48" s="42" t="str">
        <f t="shared" si="23"/>
        <v/>
      </c>
      <c r="AQ48" s="43" t="str">
        <f t="shared" si="24"/>
        <v/>
      </c>
      <c r="AR48" s="8"/>
      <c r="BV48" s="49"/>
      <c r="BW48" s="49" t="str">
        <f t="shared" si="25"/>
        <v>43</v>
      </c>
    </row>
    <row r="49" spans="1:75" ht="15.75" x14ac:dyDescent="0.25">
      <c r="A49" s="54" t="str">
        <f>Leyendas!$C$2</f>
        <v>Saint Lucia</v>
      </c>
      <c r="B49" s="1">
        <v>2019</v>
      </c>
      <c r="C49" s="4" t="s">
        <v>52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36">
        <f t="shared" si="3"/>
        <v>0</v>
      </c>
      <c r="W49" s="37">
        <f t="shared" si="4"/>
        <v>0</v>
      </c>
      <c r="X49" s="37">
        <f t="shared" si="5"/>
        <v>0</v>
      </c>
      <c r="Y49" s="37">
        <f t="shared" si="6"/>
        <v>0</v>
      </c>
      <c r="Z49" s="38">
        <f t="shared" si="7"/>
        <v>0</v>
      </c>
      <c r="AA49" s="41" t="str">
        <f t="shared" si="8"/>
        <v/>
      </c>
      <c r="AB49" s="42" t="str">
        <f t="shared" si="9"/>
        <v/>
      </c>
      <c r="AC49" s="42" t="str">
        <f t="shared" si="10"/>
        <v/>
      </c>
      <c r="AD49" s="42" t="str">
        <f t="shared" si="11"/>
        <v/>
      </c>
      <c r="AE49" s="42" t="str">
        <f t="shared" si="12"/>
        <v/>
      </c>
      <c r="AF49" s="42" t="str">
        <f t="shared" si="13"/>
        <v/>
      </c>
      <c r="AG49" s="42" t="str">
        <f t="shared" si="14"/>
        <v/>
      </c>
      <c r="AH49" s="42" t="str">
        <f t="shared" si="15"/>
        <v/>
      </c>
      <c r="AI49" s="42" t="str">
        <f t="shared" si="16"/>
        <v/>
      </c>
      <c r="AJ49" s="42" t="str">
        <f t="shared" si="17"/>
        <v/>
      </c>
      <c r="AK49" s="42" t="str">
        <f t="shared" si="18"/>
        <v/>
      </c>
      <c r="AL49" s="42" t="str">
        <f t="shared" si="19"/>
        <v/>
      </c>
      <c r="AM49" s="42" t="str">
        <f t="shared" si="20"/>
        <v/>
      </c>
      <c r="AN49" s="42" t="str">
        <f t="shared" si="21"/>
        <v/>
      </c>
      <c r="AO49" s="42" t="str">
        <f t="shared" si="22"/>
        <v/>
      </c>
      <c r="AP49" s="42" t="str">
        <f t="shared" si="23"/>
        <v/>
      </c>
      <c r="AQ49" s="43" t="str">
        <f t="shared" si="24"/>
        <v/>
      </c>
      <c r="AR49" s="8"/>
      <c r="BV49" s="49"/>
      <c r="BW49" s="49" t="str">
        <f t="shared" si="25"/>
        <v>44</v>
      </c>
    </row>
    <row r="50" spans="1:75" ht="15.75" x14ac:dyDescent="0.25">
      <c r="A50" s="54" t="str">
        <f>Leyendas!$C$2</f>
        <v>Saint Lucia</v>
      </c>
      <c r="B50" s="1">
        <v>2019</v>
      </c>
      <c r="C50" s="4" t="s">
        <v>53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36">
        <f t="shared" si="3"/>
        <v>0</v>
      </c>
      <c r="W50" s="37">
        <f t="shared" si="4"/>
        <v>0</v>
      </c>
      <c r="X50" s="37">
        <f t="shared" si="5"/>
        <v>0</v>
      </c>
      <c r="Y50" s="37">
        <f t="shared" si="6"/>
        <v>0</v>
      </c>
      <c r="Z50" s="38">
        <f t="shared" si="7"/>
        <v>0</v>
      </c>
      <c r="AA50" s="41" t="str">
        <f t="shared" si="8"/>
        <v/>
      </c>
      <c r="AB50" s="42" t="str">
        <f t="shared" si="9"/>
        <v/>
      </c>
      <c r="AC50" s="42" t="str">
        <f t="shared" si="10"/>
        <v/>
      </c>
      <c r="AD50" s="42" t="str">
        <f t="shared" si="11"/>
        <v/>
      </c>
      <c r="AE50" s="42" t="str">
        <f t="shared" si="12"/>
        <v/>
      </c>
      <c r="AF50" s="42" t="str">
        <f t="shared" si="13"/>
        <v/>
      </c>
      <c r="AG50" s="42" t="str">
        <f t="shared" si="14"/>
        <v/>
      </c>
      <c r="AH50" s="42" t="str">
        <f t="shared" si="15"/>
        <v/>
      </c>
      <c r="AI50" s="42" t="str">
        <f t="shared" si="16"/>
        <v/>
      </c>
      <c r="AJ50" s="42" t="str">
        <f t="shared" si="17"/>
        <v/>
      </c>
      <c r="AK50" s="42" t="str">
        <f t="shared" si="18"/>
        <v/>
      </c>
      <c r="AL50" s="42" t="str">
        <f t="shared" si="19"/>
        <v/>
      </c>
      <c r="AM50" s="42" t="str">
        <f t="shared" si="20"/>
        <v/>
      </c>
      <c r="AN50" s="42" t="str">
        <f t="shared" si="21"/>
        <v/>
      </c>
      <c r="AO50" s="42" t="str">
        <f t="shared" si="22"/>
        <v/>
      </c>
      <c r="AP50" s="42" t="str">
        <f t="shared" si="23"/>
        <v/>
      </c>
      <c r="AQ50" s="43" t="str">
        <f t="shared" si="24"/>
        <v/>
      </c>
      <c r="AR50" s="8"/>
      <c r="BV50" s="49"/>
      <c r="BW50" s="49" t="str">
        <f t="shared" si="25"/>
        <v>45</v>
      </c>
    </row>
    <row r="51" spans="1:75" ht="15.75" x14ac:dyDescent="0.25">
      <c r="A51" s="54" t="str">
        <f>Leyendas!$C$2</f>
        <v>Saint Lucia</v>
      </c>
      <c r="B51" s="1">
        <v>2019</v>
      </c>
      <c r="C51" s="4" t="s">
        <v>54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36">
        <f t="shared" si="3"/>
        <v>0</v>
      </c>
      <c r="W51" s="37">
        <f t="shared" si="4"/>
        <v>0</v>
      </c>
      <c r="X51" s="37">
        <f t="shared" si="5"/>
        <v>0</v>
      </c>
      <c r="Y51" s="37">
        <f t="shared" si="6"/>
        <v>0</v>
      </c>
      <c r="Z51" s="38">
        <f t="shared" si="7"/>
        <v>0</v>
      </c>
      <c r="AA51" s="41" t="str">
        <f t="shared" si="8"/>
        <v/>
      </c>
      <c r="AB51" s="42" t="str">
        <f t="shared" si="9"/>
        <v/>
      </c>
      <c r="AC51" s="42" t="str">
        <f t="shared" si="10"/>
        <v/>
      </c>
      <c r="AD51" s="42" t="str">
        <f t="shared" si="11"/>
        <v/>
      </c>
      <c r="AE51" s="42" t="str">
        <f t="shared" si="12"/>
        <v/>
      </c>
      <c r="AF51" s="42" t="str">
        <f t="shared" si="13"/>
        <v/>
      </c>
      <c r="AG51" s="42" t="str">
        <f t="shared" si="14"/>
        <v/>
      </c>
      <c r="AH51" s="42" t="str">
        <f t="shared" si="15"/>
        <v/>
      </c>
      <c r="AI51" s="42" t="str">
        <f t="shared" si="16"/>
        <v/>
      </c>
      <c r="AJ51" s="42" t="str">
        <f t="shared" si="17"/>
        <v/>
      </c>
      <c r="AK51" s="42" t="str">
        <f t="shared" si="18"/>
        <v/>
      </c>
      <c r="AL51" s="42" t="str">
        <f t="shared" si="19"/>
        <v/>
      </c>
      <c r="AM51" s="42" t="str">
        <f t="shared" si="20"/>
        <v/>
      </c>
      <c r="AN51" s="42" t="str">
        <f t="shared" si="21"/>
        <v/>
      </c>
      <c r="AO51" s="42" t="str">
        <f t="shared" si="22"/>
        <v/>
      </c>
      <c r="AP51" s="42" t="str">
        <f t="shared" si="23"/>
        <v/>
      </c>
      <c r="AQ51" s="43" t="str">
        <f t="shared" si="24"/>
        <v/>
      </c>
      <c r="AR51" s="8"/>
      <c r="BV51" s="49"/>
      <c r="BW51" s="49" t="str">
        <f t="shared" si="25"/>
        <v>46</v>
      </c>
    </row>
    <row r="52" spans="1:75" ht="15.75" x14ac:dyDescent="0.25">
      <c r="A52" s="54" t="str">
        <f>Leyendas!$C$2</f>
        <v>Saint Lucia</v>
      </c>
      <c r="B52" s="1">
        <v>2019</v>
      </c>
      <c r="C52" s="4" t="s">
        <v>55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36">
        <f t="shared" si="3"/>
        <v>0</v>
      </c>
      <c r="W52" s="37">
        <f t="shared" si="4"/>
        <v>0</v>
      </c>
      <c r="X52" s="37">
        <f t="shared" si="5"/>
        <v>0</v>
      </c>
      <c r="Y52" s="37">
        <f t="shared" si="6"/>
        <v>0</v>
      </c>
      <c r="Z52" s="38">
        <f t="shared" si="7"/>
        <v>0</v>
      </c>
      <c r="AA52" s="41" t="str">
        <f t="shared" si="8"/>
        <v/>
      </c>
      <c r="AB52" s="42" t="str">
        <f t="shared" si="9"/>
        <v/>
      </c>
      <c r="AC52" s="42" t="str">
        <f t="shared" si="10"/>
        <v/>
      </c>
      <c r="AD52" s="42" t="str">
        <f t="shared" si="11"/>
        <v/>
      </c>
      <c r="AE52" s="42" t="str">
        <f t="shared" si="12"/>
        <v/>
      </c>
      <c r="AF52" s="42" t="str">
        <f t="shared" si="13"/>
        <v/>
      </c>
      <c r="AG52" s="42" t="str">
        <f t="shared" si="14"/>
        <v/>
      </c>
      <c r="AH52" s="42" t="str">
        <f t="shared" si="15"/>
        <v/>
      </c>
      <c r="AI52" s="42" t="str">
        <f t="shared" si="16"/>
        <v/>
      </c>
      <c r="AJ52" s="42" t="str">
        <f t="shared" si="17"/>
        <v/>
      </c>
      <c r="AK52" s="42" t="str">
        <f t="shared" si="18"/>
        <v/>
      </c>
      <c r="AL52" s="42" t="str">
        <f t="shared" si="19"/>
        <v/>
      </c>
      <c r="AM52" s="42" t="str">
        <f t="shared" si="20"/>
        <v/>
      </c>
      <c r="AN52" s="42" t="str">
        <f t="shared" si="21"/>
        <v/>
      </c>
      <c r="AO52" s="42" t="str">
        <f t="shared" si="22"/>
        <v/>
      </c>
      <c r="AP52" s="42" t="str">
        <f t="shared" si="23"/>
        <v/>
      </c>
      <c r="AQ52" s="43" t="str">
        <f t="shared" si="24"/>
        <v/>
      </c>
      <c r="AR52" s="8"/>
      <c r="BV52" s="49"/>
      <c r="BW52" s="49" t="str">
        <f t="shared" si="25"/>
        <v>47</v>
      </c>
    </row>
    <row r="53" spans="1:75" ht="36.75" customHeight="1" x14ac:dyDescent="0.25">
      <c r="A53" s="54" t="str">
        <f>Leyendas!$C$2</f>
        <v>Saint Lucia</v>
      </c>
      <c r="B53" s="1">
        <v>2019</v>
      </c>
      <c r="C53" s="4" t="s">
        <v>56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36">
        <f t="shared" si="3"/>
        <v>0</v>
      </c>
      <c r="W53" s="37">
        <f t="shared" si="4"/>
        <v>0</v>
      </c>
      <c r="X53" s="37">
        <f t="shared" si="5"/>
        <v>0</v>
      </c>
      <c r="Y53" s="37">
        <f t="shared" si="6"/>
        <v>0</v>
      </c>
      <c r="Z53" s="38">
        <f t="shared" si="7"/>
        <v>0</v>
      </c>
      <c r="AA53" s="41" t="str">
        <f t="shared" si="8"/>
        <v/>
      </c>
      <c r="AB53" s="42" t="str">
        <f t="shared" si="9"/>
        <v/>
      </c>
      <c r="AC53" s="42" t="str">
        <f t="shared" si="10"/>
        <v/>
      </c>
      <c r="AD53" s="42" t="str">
        <f t="shared" si="11"/>
        <v/>
      </c>
      <c r="AE53" s="42" t="str">
        <f t="shared" si="12"/>
        <v/>
      </c>
      <c r="AF53" s="42" t="str">
        <f t="shared" si="13"/>
        <v/>
      </c>
      <c r="AG53" s="42" t="str">
        <f t="shared" si="14"/>
        <v/>
      </c>
      <c r="AH53" s="42" t="str">
        <f t="shared" si="15"/>
        <v/>
      </c>
      <c r="AI53" s="42" t="str">
        <f t="shared" si="16"/>
        <v/>
      </c>
      <c r="AJ53" s="42" t="str">
        <f t="shared" si="17"/>
        <v/>
      </c>
      <c r="AK53" s="42" t="str">
        <f t="shared" si="18"/>
        <v/>
      </c>
      <c r="AL53" s="42" t="str">
        <f t="shared" si="19"/>
        <v/>
      </c>
      <c r="AM53" s="42" t="str">
        <f t="shared" si="20"/>
        <v/>
      </c>
      <c r="AN53" s="42" t="str">
        <f t="shared" si="21"/>
        <v/>
      </c>
      <c r="AO53" s="42" t="str">
        <f t="shared" si="22"/>
        <v/>
      </c>
      <c r="AP53" s="42" t="str">
        <f t="shared" si="23"/>
        <v/>
      </c>
      <c r="AQ53" s="43" t="str">
        <f t="shared" si="24"/>
        <v/>
      </c>
      <c r="AR53" s="8"/>
      <c r="AV53" s="87" t="str">
        <f>"ACCUMULATED INDICATORS FOR THE YEAR " &amp; Leyendas!$A$2 &amp; CHAR(10) &amp; "(total samples were used for the calculation)"</f>
        <v>ACCUMULATED INDICATORS FOR THE YEAR 2019
(total samples were used for the calculation)</v>
      </c>
      <c r="AW53" s="87"/>
      <c r="AX53" s="87"/>
      <c r="AY53" s="87"/>
      <c r="AZ53" s="87"/>
      <c r="BA53" s="87"/>
      <c r="BV53" s="49"/>
      <c r="BW53" s="49" t="str">
        <f t="shared" si="25"/>
        <v>48</v>
      </c>
    </row>
    <row r="54" spans="1:75" ht="18" x14ac:dyDescent="0.25">
      <c r="A54" s="54" t="str">
        <f>Leyendas!$C$2</f>
        <v>Saint Lucia</v>
      </c>
      <c r="B54" s="1">
        <v>2019</v>
      </c>
      <c r="C54" s="4" t="s">
        <v>57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36">
        <f t="shared" si="3"/>
        <v>0</v>
      </c>
      <c r="W54" s="37">
        <f t="shared" si="4"/>
        <v>0</v>
      </c>
      <c r="X54" s="37">
        <f t="shared" si="5"/>
        <v>0</v>
      </c>
      <c r="Y54" s="37">
        <f t="shared" si="6"/>
        <v>0</v>
      </c>
      <c r="Z54" s="38">
        <f t="shared" si="7"/>
        <v>0</v>
      </c>
      <c r="AA54" s="41" t="str">
        <f t="shared" si="8"/>
        <v/>
      </c>
      <c r="AB54" s="42" t="str">
        <f t="shared" si="9"/>
        <v/>
      </c>
      <c r="AC54" s="42" t="str">
        <f t="shared" si="10"/>
        <v/>
      </c>
      <c r="AD54" s="42" t="str">
        <f t="shared" si="11"/>
        <v/>
      </c>
      <c r="AE54" s="42" t="str">
        <f t="shared" si="12"/>
        <v/>
      </c>
      <c r="AF54" s="42" t="str">
        <f t="shared" si="13"/>
        <v/>
      </c>
      <c r="AG54" s="42" t="str">
        <f t="shared" si="14"/>
        <v/>
      </c>
      <c r="AH54" s="42" t="str">
        <f t="shared" si="15"/>
        <v/>
      </c>
      <c r="AI54" s="42" t="str">
        <f t="shared" si="16"/>
        <v/>
      </c>
      <c r="AJ54" s="42" t="str">
        <f t="shared" si="17"/>
        <v/>
      </c>
      <c r="AK54" s="42" t="str">
        <f t="shared" si="18"/>
        <v/>
      </c>
      <c r="AL54" s="42" t="str">
        <f t="shared" si="19"/>
        <v/>
      </c>
      <c r="AM54" s="42" t="str">
        <f t="shared" si="20"/>
        <v/>
      </c>
      <c r="AN54" s="42" t="str">
        <f t="shared" si="21"/>
        <v/>
      </c>
      <c r="AO54" s="42" t="str">
        <f t="shared" si="22"/>
        <v/>
      </c>
      <c r="AP54" s="42" t="str">
        <f t="shared" si="23"/>
        <v/>
      </c>
      <c r="AQ54" s="43" t="str">
        <f t="shared" si="24"/>
        <v/>
      </c>
      <c r="AR54" s="8"/>
      <c r="AV54" s="81" t="s">
        <v>86</v>
      </c>
      <c r="AW54" s="82"/>
      <c r="AX54" s="82"/>
      <c r="AY54" s="82"/>
      <c r="AZ54" s="83"/>
      <c r="BA54" s="17" t="e">
        <f>W58/V58</f>
        <v>#DIV/0!</v>
      </c>
      <c r="BV54" s="49"/>
      <c r="BW54" s="49" t="str">
        <f t="shared" si="25"/>
        <v>49</v>
      </c>
    </row>
    <row r="55" spans="1:75" ht="18" x14ac:dyDescent="0.25">
      <c r="A55" s="54" t="str">
        <f>Leyendas!$C$2</f>
        <v>Saint Lucia</v>
      </c>
      <c r="B55" s="1">
        <v>2019</v>
      </c>
      <c r="C55" s="4" t="s">
        <v>58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36">
        <f t="shared" si="3"/>
        <v>0</v>
      </c>
      <c r="W55" s="37">
        <f t="shared" si="4"/>
        <v>0</v>
      </c>
      <c r="X55" s="37">
        <f t="shared" si="5"/>
        <v>0</v>
      </c>
      <c r="Y55" s="37">
        <f t="shared" si="6"/>
        <v>0</v>
      </c>
      <c r="Z55" s="38">
        <f t="shared" si="7"/>
        <v>0</v>
      </c>
      <c r="AA55" s="41" t="str">
        <f t="shared" si="8"/>
        <v/>
      </c>
      <c r="AB55" s="42" t="str">
        <f t="shared" si="9"/>
        <v/>
      </c>
      <c r="AC55" s="42" t="str">
        <f t="shared" si="10"/>
        <v/>
      </c>
      <c r="AD55" s="42" t="str">
        <f t="shared" si="11"/>
        <v/>
      </c>
      <c r="AE55" s="42" t="str">
        <f t="shared" si="12"/>
        <v/>
      </c>
      <c r="AF55" s="42" t="str">
        <f t="shared" si="13"/>
        <v/>
      </c>
      <c r="AG55" s="42" t="str">
        <f t="shared" si="14"/>
        <v/>
      </c>
      <c r="AH55" s="42" t="str">
        <f t="shared" si="15"/>
        <v/>
      </c>
      <c r="AI55" s="42" t="str">
        <f t="shared" si="16"/>
        <v/>
      </c>
      <c r="AJ55" s="42" t="str">
        <f t="shared" si="17"/>
        <v/>
      </c>
      <c r="AK55" s="42" t="str">
        <f t="shared" si="18"/>
        <v/>
      </c>
      <c r="AL55" s="42" t="str">
        <f t="shared" si="19"/>
        <v/>
      </c>
      <c r="AM55" s="42" t="str">
        <f t="shared" si="20"/>
        <v/>
      </c>
      <c r="AN55" s="42" t="str">
        <f t="shared" si="21"/>
        <v/>
      </c>
      <c r="AO55" s="42" t="str">
        <f t="shared" si="22"/>
        <v/>
      </c>
      <c r="AP55" s="42" t="str">
        <f t="shared" si="23"/>
        <v/>
      </c>
      <c r="AQ55" s="43" t="str">
        <f t="shared" si="24"/>
        <v/>
      </c>
      <c r="AR55" s="8"/>
      <c r="AV55" s="81" t="s">
        <v>90</v>
      </c>
      <c r="AW55" s="82"/>
      <c r="AX55" s="82"/>
      <c r="AY55" s="82"/>
      <c r="AZ55" s="83"/>
      <c r="BA55" s="17" t="e">
        <f>X58/V58</f>
        <v>#DIV/0!</v>
      </c>
      <c r="BV55" s="49"/>
      <c r="BW55" s="49" t="str">
        <f t="shared" si="25"/>
        <v>50</v>
      </c>
    </row>
    <row r="56" spans="1:75" ht="18" x14ac:dyDescent="0.25">
      <c r="A56" s="54" t="str">
        <f>Leyendas!$C$2</f>
        <v>Saint Lucia</v>
      </c>
      <c r="B56" s="1">
        <v>2019</v>
      </c>
      <c r="C56" s="4" t="s">
        <v>59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36">
        <f t="shared" si="3"/>
        <v>0</v>
      </c>
      <c r="W56" s="37">
        <f t="shared" si="4"/>
        <v>0</v>
      </c>
      <c r="X56" s="37">
        <f t="shared" si="5"/>
        <v>0</v>
      </c>
      <c r="Y56" s="37">
        <f t="shared" si="6"/>
        <v>0</v>
      </c>
      <c r="Z56" s="38">
        <f t="shared" si="7"/>
        <v>0</v>
      </c>
      <c r="AA56" s="41" t="str">
        <f t="shared" si="8"/>
        <v/>
      </c>
      <c r="AB56" s="42" t="str">
        <f t="shared" si="9"/>
        <v/>
      </c>
      <c r="AC56" s="42" t="str">
        <f t="shared" si="10"/>
        <v/>
      </c>
      <c r="AD56" s="42" t="str">
        <f t="shared" si="11"/>
        <v/>
      </c>
      <c r="AE56" s="42" t="str">
        <f t="shared" si="12"/>
        <v/>
      </c>
      <c r="AF56" s="42" t="str">
        <f t="shared" si="13"/>
        <v/>
      </c>
      <c r="AG56" s="42" t="str">
        <f t="shared" si="14"/>
        <v/>
      </c>
      <c r="AH56" s="42" t="str">
        <f t="shared" si="15"/>
        <v/>
      </c>
      <c r="AI56" s="42" t="str">
        <f t="shared" si="16"/>
        <v/>
      </c>
      <c r="AJ56" s="42" t="str">
        <f t="shared" si="17"/>
        <v/>
      </c>
      <c r="AK56" s="42" t="str">
        <f t="shared" si="18"/>
        <v/>
      </c>
      <c r="AL56" s="42" t="str">
        <f t="shared" si="19"/>
        <v/>
      </c>
      <c r="AM56" s="42" t="str">
        <f t="shared" si="20"/>
        <v/>
      </c>
      <c r="AN56" s="42" t="str">
        <f t="shared" si="21"/>
        <v/>
      </c>
      <c r="AO56" s="42" t="str">
        <f t="shared" si="22"/>
        <v/>
      </c>
      <c r="AP56" s="42" t="str">
        <f t="shared" si="23"/>
        <v/>
      </c>
      <c r="AQ56" s="43" t="str">
        <f t="shared" si="24"/>
        <v/>
      </c>
      <c r="AR56" s="8"/>
      <c r="AV56" s="21"/>
      <c r="AW56" s="81" t="s">
        <v>87</v>
      </c>
      <c r="AX56" s="82"/>
      <c r="AY56" s="82"/>
      <c r="AZ56" s="83"/>
      <c r="BA56" s="17" t="e">
        <f>Y58/V58</f>
        <v>#DIV/0!</v>
      </c>
      <c r="BV56" s="49"/>
      <c r="BW56" s="49" t="str">
        <f t="shared" si="25"/>
        <v>51</v>
      </c>
    </row>
    <row r="57" spans="1:75" ht="18.75" thickBot="1" x14ac:dyDescent="0.3">
      <c r="A57" s="54" t="str">
        <f>Leyendas!$C$2</f>
        <v>Saint Lucia</v>
      </c>
      <c r="B57" s="1">
        <v>2019</v>
      </c>
      <c r="C57" s="4" t="s">
        <v>60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36">
        <f t="shared" si="3"/>
        <v>0</v>
      </c>
      <c r="W57" s="37">
        <f t="shared" si="4"/>
        <v>0</v>
      </c>
      <c r="X57" s="37">
        <f t="shared" si="5"/>
        <v>0</v>
      </c>
      <c r="Y57" s="37">
        <f t="shared" si="6"/>
        <v>0</v>
      </c>
      <c r="Z57" s="38">
        <f t="shared" si="7"/>
        <v>0</v>
      </c>
      <c r="AA57" s="41" t="str">
        <f t="shared" si="8"/>
        <v/>
      </c>
      <c r="AB57" s="42" t="str">
        <f t="shared" si="9"/>
        <v/>
      </c>
      <c r="AC57" s="42" t="str">
        <f t="shared" si="10"/>
        <v/>
      </c>
      <c r="AD57" s="42" t="str">
        <f t="shared" si="11"/>
        <v/>
      </c>
      <c r="AE57" s="42" t="str">
        <f t="shared" si="12"/>
        <v/>
      </c>
      <c r="AF57" s="42" t="str">
        <f t="shared" si="13"/>
        <v/>
      </c>
      <c r="AG57" s="42" t="str">
        <f t="shared" si="14"/>
        <v/>
      </c>
      <c r="AH57" s="42" t="str">
        <f t="shared" si="15"/>
        <v/>
      </c>
      <c r="AI57" s="42" t="str">
        <f t="shared" si="16"/>
        <v/>
      </c>
      <c r="AJ57" s="42" t="str">
        <f t="shared" si="17"/>
        <v/>
      </c>
      <c r="AK57" s="42" t="str">
        <f t="shared" si="18"/>
        <v/>
      </c>
      <c r="AL57" s="42" t="str">
        <f t="shared" si="19"/>
        <v/>
      </c>
      <c r="AM57" s="42" t="str">
        <f t="shared" si="20"/>
        <v/>
      </c>
      <c r="AN57" s="42" t="str">
        <f t="shared" si="21"/>
        <v/>
      </c>
      <c r="AO57" s="42" t="str">
        <f t="shared" si="22"/>
        <v/>
      </c>
      <c r="AP57" s="42" t="str">
        <f t="shared" si="23"/>
        <v/>
      </c>
      <c r="AQ57" s="43" t="str">
        <f t="shared" si="24"/>
        <v/>
      </c>
      <c r="AR57" s="8"/>
      <c r="AV57" s="21"/>
      <c r="AW57" s="81" t="s">
        <v>88</v>
      </c>
      <c r="AX57" s="82"/>
      <c r="AY57" s="82"/>
      <c r="AZ57" s="83"/>
      <c r="BA57" s="17" t="e">
        <f>Z58/V58</f>
        <v>#DIV/0!</v>
      </c>
      <c r="BV57" s="49"/>
      <c r="BW57" s="49" t="str">
        <f t="shared" si="25"/>
        <v>52</v>
      </c>
    </row>
    <row r="58" spans="1:75" s="14" customFormat="1" ht="33.75" customHeight="1" thickBot="1" x14ac:dyDescent="0.25">
      <c r="A58" s="44"/>
      <c r="B58" s="44"/>
      <c r="C58" s="44" t="s">
        <v>61</v>
      </c>
      <c r="D58" s="44">
        <f>SUM(D$6:D57)</f>
        <v>0</v>
      </c>
      <c r="E58" s="44">
        <f>SUM(E$6:E57)</f>
        <v>0</v>
      </c>
      <c r="F58" s="44">
        <f>SUM(F$6:F57)</f>
        <v>0</v>
      </c>
      <c r="G58" s="44">
        <f>SUM(G$6:G57)</f>
        <v>0</v>
      </c>
      <c r="H58" s="44">
        <f>SUM(H$6:H57)</f>
        <v>0</v>
      </c>
      <c r="I58" s="44">
        <f>SUM(I$6:I57)</f>
        <v>0</v>
      </c>
      <c r="J58" s="44">
        <f>SUM(J$6:J57)</f>
        <v>0</v>
      </c>
      <c r="K58" s="44">
        <f>SUM(K$6:K57)</f>
        <v>0</v>
      </c>
      <c r="L58" s="44">
        <f>SUM(L$6:L57)</f>
        <v>0</v>
      </c>
      <c r="M58" s="44">
        <f>SUM(M$6:M57)</f>
        <v>0</v>
      </c>
      <c r="N58" s="44">
        <f>SUM(N$6:N57)</f>
        <v>0</v>
      </c>
      <c r="O58" s="44">
        <f>SUM(O$6:O57)</f>
        <v>0</v>
      </c>
      <c r="P58" s="44">
        <f>SUM(P$6:P57)</f>
        <v>0</v>
      </c>
      <c r="Q58" s="44">
        <f>SUM(Q$6:Q57)</f>
        <v>0</v>
      </c>
      <c r="R58" s="44">
        <f>SUM(R$6:R57)</f>
        <v>0</v>
      </c>
      <c r="S58" s="44">
        <f>SUM(S$6:S57)</f>
        <v>0</v>
      </c>
      <c r="T58" s="44">
        <f>SUM(T$6:T57)</f>
        <v>0</v>
      </c>
      <c r="U58" s="44">
        <f>SUM(U$6:U57)</f>
        <v>0</v>
      </c>
      <c r="V58" s="44">
        <f>SUM(V$6:V57)</f>
        <v>0</v>
      </c>
      <c r="W58" s="44">
        <f>SUM(W$6:W57)</f>
        <v>0</v>
      </c>
      <c r="X58" s="44">
        <f>SUM(X$6:X57)</f>
        <v>0</v>
      </c>
      <c r="Y58" s="44">
        <f>SUM(Y$6:Y57)</f>
        <v>0</v>
      </c>
      <c r="Z58" s="44">
        <f>SUM(Z$6:Z57)</f>
        <v>0</v>
      </c>
      <c r="AA58" s="45" t="str">
        <f>IF(V58=0,"",W58/V58)</f>
        <v/>
      </c>
      <c r="AB58" s="46" t="str">
        <f>IF(V58=0,"",X58/V58)</f>
        <v/>
      </c>
      <c r="AC58" s="46" t="str">
        <f>IF(V58=0,"",Y58/V58)</f>
        <v/>
      </c>
      <c r="AD58" s="46" t="str">
        <f t="shared" si="11"/>
        <v/>
      </c>
      <c r="AE58" s="46" t="str">
        <f t="shared" si="11"/>
        <v/>
      </c>
      <c r="AF58" s="46" t="str">
        <f t="shared" si="11"/>
        <v/>
      </c>
      <c r="AG58" s="46" t="str">
        <f t="shared" si="11"/>
        <v/>
      </c>
      <c r="AH58" s="46" t="str">
        <f t="shared" si="11"/>
        <v/>
      </c>
      <c r="AI58" s="47" t="str">
        <f>IF($U58=0,"",Z58/$V58)</f>
        <v/>
      </c>
      <c r="AJ58" s="46" t="str">
        <f t="shared" si="17"/>
        <v/>
      </c>
      <c r="AK58" s="46" t="str">
        <f t="shared" si="17"/>
        <v/>
      </c>
      <c r="AL58" s="46" t="str">
        <f t="shared" si="17"/>
        <v/>
      </c>
      <c r="AM58" s="46" t="str">
        <f t="shared" si="17"/>
        <v/>
      </c>
      <c r="AN58" s="46" t="str">
        <f t="shared" si="17"/>
        <v/>
      </c>
      <c r="AO58" s="46" t="str">
        <f t="shared" si="17"/>
        <v/>
      </c>
      <c r="AP58" s="46" t="str">
        <f t="shared" si="17"/>
        <v/>
      </c>
      <c r="AQ58" s="48" t="str">
        <f t="shared" si="17"/>
        <v/>
      </c>
      <c r="AV58" s="84" t="s">
        <v>91</v>
      </c>
      <c r="AW58" s="85"/>
      <c r="AX58" s="85"/>
      <c r="AY58" s="85"/>
      <c r="AZ58" s="86"/>
      <c r="BA58" s="17" t="e">
        <f>SUM(M58:T58)/V58</f>
        <v>#DIV/0!</v>
      </c>
    </row>
    <row r="59" spans="1:75" ht="21" customHeight="1" x14ac:dyDescent="0.25">
      <c r="V59" s="15"/>
      <c r="W59" s="15"/>
      <c r="X59" s="15"/>
      <c r="Y59" s="15"/>
      <c r="Z59" s="15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 spans="1:75" ht="37.5" customHeight="1" x14ac:dyDescent="0.25"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75" s="18" customFormat="1" ht="36" customHeight="1" x14ac:dyDescent="0.25">
      <c r="V61" s="19"/>
      <c r="W61" s="20"/>
      <c r="X61" s="20"/>
      <c r="Y61" s="20"/>
      <c r="Z61" s="20"/>
      <c r="AA61" s="20"/>
      <c r="AB61" s="20"/>
      <c r="AC61" s="20"/>
      <c r="AD61" s="19"/>
      <c r="AE61" s="19"/>
    </row>
    <row r="62" spans="1:75" s="18" customFormat="1" ht="36" customHeight="1" x14ac:dyDescent="0.25">
      <c r="V62" s="19"/>
      <c r="W62" s="20"/>
      <c r="X62" s="20"/>
      <c r="Y62" s="20"/>
      <c r="Z62" s="20"/>
      <c r="AA62" s="20"/>
      <c r="AB62" s="20"/>
      <c r="AC62" s="20"/>
      <c r="AD62" s="19"/>
      <c r="AE62" s="19"/>
    </row>
    <row r="63" spans="1:75" s="18" customFormat="1" ht="36" customHeight="1" x14ac:dyDescent="0.25">
      <c r="V63" s="19"/>
      <c r="W63" s="20"/>
      <c r="X63" s="20"/>
      <c r="Y63" s="20"/>
      <c r="Z63" s="20"/>
      <c r="AA63" s="20"/>
      <c r="AB63" s="20"/>
      <c r="AC63" s="20"/>
      <c r="AD63" s="19"/>
      <c r="AE63" s="19"/>
    </row>
    <row r="64" spans="1:75" s="18" customFormat="1" ht="36" customHeight="1" x14ac:dyDescent="0.25">
      <c r="V64" s="19"/>
      <c r="W64" s="20"/>
      <c r="X64" s="20"/>
      <c r="Y64" s="20"/>
      <c r="Z64" s="20"/>
      <c r="AA64" s="20"/>
      <c r="AB64" s="20"/>
      <c r="AC64" s="20"/>
      <c r="AD64" s="19"/>
      <c r="AE64" s="19"/>
    </row>
    <row r="65" spans="22:31" ht="37.5" customHeight="1" x14ac:dyDescent="0.25"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22:31" ht="15.75" x14ac:dyDescent="0.25">
      <c r="V66" s="22"/>
      <c r="W66" s="15"/>
      <c r="X66" s="15"/>
      <c r="Y66" s="15"/>
      <c r="Z66" s="15"/>
      <c r="AA66" s="15"/>
      <c r="AB66" s="15"/>
      <c r="AC66" s="15"/>
      <c r="AD66" s="15"/>
      <c r="AE66" s="15"/>
    </row>
    <row r="67" spans="22:31" ht="15.75" x14ac:dyDescent="0.25">
      <c r="V67" s="22"/>
      <c r="W67" s="15"/>
      <c r="X67" s="15"/>
      <c r="Y67" s="15"/>
      <c r="Z67" s="15"/>
      <c r="AA67" s="15"/>
      <c r="AB67" s="15"/>
      <c r="AC67" s="15"/>
      <c r="AD67" s="15"/>
      <c r="AE67" s="15"/>
    </row>
    <row r="68" spans="22:31" ht="15.75" x14ac:dyDescent="0.25">
      <c r="V68" s="22"/>
      <c r="W68" s="15"/>
      <c r="X68" s="15"/>
      <c r="Y68" s="15"/>
      <c r="Z68" s="15"/>
      <c r="AA68" s="15"/>
      <c r="AB68" s="15"/>
      <c r="AC68" s="15"/>
      <c r="AD68" s="15"/>
      <c r="AE68" s="15"/>
    </row>
    <row r="69" spans="22:31" ht="15.75" x14ac:dyDescent="0.25">
      <c r="V69" s="23"/>
    </row>
    <row r="70" spans="22:31" ht="15.75" x14ac:dyDescent="0.25">
      <c r="V70" s="23"/>
    </row>
    <row r="71" spans="22:31" ht="15.75" x14ac:dyDescent="0.25">
      <c r="V71" s="23"/>
    </row>
    <row r="72" spans="22:31" ht="18.75" x14ac:dyDescent="0.3">
      <c r="V72" s="24"/>
    </row>
    <row r="73" spans="22:31" ht="15.75" x14ac:dyDescent="0.25">
      <c r="V73" s="25"/>
    </row>
    <row r="74" spans="22:31" ht="15.75" x14ac:dyDescent="0.25">
      <c r="V74" s="25"/>
    </row>
    <row r="75" spans="22:31" ht="15.75" x14ac:dyDescent="0.25">
      <c r="V75" s="25"/>
    </row>
  </sheetData>
  <mergeCells count="35">
    <mergeCell ref="AA1:AQ3"/>
    <mergeCell ref="A4:A5"/>
    <mergeCell ref="B4:B5"/>
    <mergeCell ref="AI4:AI5"/>
    <mergeCell ref="AJ4:AJ5"/>
    <mergeCell ref="X4:X5"/>
    <mergeCell ref="Y4:Y5"/>
    <mergeCell ref="Z4:Z5"/>
    <mergeCell ref="AB4:AB5"/>
    <mergeCell ref="AC4:AC5"/>
    <mergeCell ref="AD4:AH4"/>
    <mergeCell ref="AA4:AA5"/>
    <mergeCell ref="C4:C5"/>
    <mergeCell ref="A2:U2"/>
    <mergeCell ref="A1:U1"/>
    <mergeCell ref="W4:W5"/>
    <mergeCell ref="AW56:AZ56"/>
    <mergeCell ref="AW57:AZ57"/>
    <mergeCell ref="AV58:AZ58"/>
    <mergeCell ref="AV53:BA53"/>
    <mergeCell ref="AV54:AZ54"/>
    <mergeCell ref="AV55:AZ55"/>
    <mergeCell ref="AQ4:AQ5"/>
    <mergeCell ref="AK4:AK5"/>
    <mergeCell ref="AL4:AL5"/>
    <mergeCell ref="AM4:AM5"/>
    <mergeCell ref="AN4:AN5"/>
    <mergeCell ref="AO4:AO5"/>
    <mergeCell ref="AP4:AP5"/>
    <mergeCell ref="V1:Z3"/>
    <mergeCell ref="D4:H4"/>
    <mergeCell ref="I4:L4"/>
    <mergeCell ref="M4:T4"/>
    <mergeCell ref="U4:U5"/>
    <mergeCell ref="V4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18:A128"/>
  <sheetViews>
    <sheetView zoomScale="70" zoomScaleNormal="70" workbookViewId="0"/>
  </sheetViews>
  <sheetFormatPr baseColWidth="10" defaultColWidth="11.42578125" defaultRowHeight="15" x14ac:dyDescent="0.25"/>
  <sheetData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322F-BFBD-4A68-8502-12D6365F1B7B}">
  <dimension ref="A1:N57"/>
  <sheetViews>
    <sheetView zoomScale="80" zoomScaleNormal="80" workbookViewId="0">
      <selection activeCell="A3" sqref="A3:N3"/>
    </sheetView>
  </sheetViews>
  <sheetFormatPr baseColWidth="10" defaultRowHeight="15" x14ac:dyDescent="0.25"/>
  <cols>
    <col min="1" max="1" width="19.28515625" customWidth="1"/>
    <col min="4" max="4" width="17.140625" customWidth="1"/>
    <col min="5" max="5" width="13.5703125" customWidth="1"/>
    <col min="7" max="7" width="13" customWidth="1"/>
  </cols>
  <sheetData>
    <row r="1" spans="1:14" ht="18.75" x14ac:dyDescent="0.3">
      <c r="A1" s="102" t="str">
        <f xml:space="preserve"> "Country: " &amp;Leyendas!$C$2&amp; IF(OR(Leyendas!$E$2 &lt;&gt;"",Leyendas!$D$2 &lt;&gt;"" ), " - ", "") &amp; IF(Leyendas!$E$2&lt;&gt;"",Leyendas!$E$1,IF(Leyendas!$D$2&lt;&gt;"",Leyendas!$D$1,"")) &amp; IF(Leyendas!$E$2&lt;&gt;""," - " &amp; Leyendas!$E$2,IF(Leyendas!$D$2&lt;&gt;""," - " &amp; Leyendas!$D$2,""))</f>
        <v>Country: Saint Lucia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4" ht="18.75" x14ac:dyDescent="0.3">
      <c r="A2" s="102" t="str">
        <f>"Surveillance of influenza - " &amp; Leyendas!$G$2 &amp; ", "  &amp; IF(Leyendas!$J$2 &lt;&gt; Leyendas!$K$2,Leyendas!$J$2 &amp; " - " &amp; Leyendas!$K$2,Leyendas!$K$2)</f>
        <v>Surveillance of influenza - SARI, 2019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</row>
    <row r="3" spans="1:14" ht="16.5" customHeight="1" thickBot="1" x14ac:dyDescent="0.3">
      <c r="A3" s="103" t="s">
        <v>123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</row>
    <row r="4" spans="1:14" ht="15.75" thickBot="1" x14ac:dyDescent="0.3">
      <c r="A4" s="104" t="str">
        <f>IF(Leyendas!$E$2&lt;&gt;"",Leyendas!$E$1,IF(Leyendas!$D$2&lt;&gt;"",Leyendas!$D$1,Leyendas!$C$1))</f>
        <v>Country</v>
      </c>
      <c r="B4" s="104" t="s">
        <v>78</v>
      </c>
      <c r="C4" s="105" t="s">
        <v>66</v>
      </c>
      <c r="D4" s="105" t="s">
        <v>125</v>
      </c>
      <c r="E4" s="105" t="s">
        <v>126</v>
      </c>
      <c r="F4" s="105" t="s">
        <v>127</v>
      </c>
      <c r="G4" s="105" t="s">
        <v>128</v>
      </c>
      <c r="H4" s="105" t="s">
        <v>129</v>
      </c>
      <c r="I4" s="105" t="s">
        <v>130</v>
      </c>
      <c r="J4" s="105" t="s">
        <v>131</v>
      </c>
      <c r="K4" s="105" t="s">
        <v>132</v>
      </c>
      <c r="L4" s="105" t="s">
        <v>133</v>
      </c>
      <c r="M4" s="105" t="s">
        <v>134</v>
      </c>
      <c r="N4" s="105" t="s">
        <v>135</v>
      </c>
    </row>
    <row r="5" spans="1:14" ht="15.75" customHeight="1" x14ac:dyDescent="0.25">
      <c r="A5" s="106" t="str">
        <f>Leyendas!$C$2</f>
        <v>Saint Lucia</v>
      </c>
      <c r="B5" s="106">
        <v>2019</v>
      </c>
      <c r="C5" s="106">
        <v>1</v>
      </c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</row>
    <row r="6" spans="1:14" x14ac:dyDescent="0.25">
      <c r="A6" s="106" t="str">
        <f>Leyendas!$C$2</f>
        <v>Saint Lucia</v>
      </c>
      <c r="B6" s="108">
        <v>2019</v>
      </c>
      <c r="C6" s="108">
        <v>2</v>
      </c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</row>
    <row r="7" spans="1:14" x14ac:dyDescent="0.25">
      <c r="A7" s="106" t="str">
        <f>Leyendas!$C$2</f>
        <v>Saint Lucia</v>
      </c>
      <c r="B7" s="108">
        <v>2019</v>
      </c>
      <c r="C7" s="108">
        <v>3</v>
      </c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</row>
    <row r="8" spans="1:14" x14ac:dyDescent="0.25">
      <c r="A8" s="106" t="str">
        <f>Leyendas!$C$2</f>
        <v>Saint Lucia</v>
      </c>
      <c r="B8" s="108">
        <v>2019</v>
      </c>
      <c r="C8" s="108">
        <v>4</v>
      </c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</row>
    <row r="9" spans="1:14" x14ac:dyDescent="0.25">
      <c r="A9" s="106" t="str">
        <f>Leyendas!$C$2</f>
        <v>Saint Lucia</v>
      </c>
      <c r="B9" s="108">
        <v>2019</v>
      </c>
      <c r="C9" s="108">
        <v>5</v>
      </c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</row>
    <row r="10" spans="1:14" x14ac:dyDescent="0.25">
      <c r="A10" s="106" t="str">
        <f>Leyendas!$C$2</f>
        <v>Saint Lucia</v>
      </c>
      <c r="B10" s="108">
        <v>2019</v>
      </c>
      <c r="C10" s="108">
        <v>6</v>
      </c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</row>
    <row r="11" spans="1:14" x14ac:dyDescent="0.25">
      <c r="A11" s="106" t="str">
        <f>Leyendas!$C$2</f>
        <v>Saint Lucia</v>
      </c>
      <c r="B11" s="108">
        <v>2019</v>
      </c>
      <c r="C11" s="108">
        <v>7</v>
      </c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</row>
    <row r="12" spans="1:14" x14ac:dyDescent="0.25">
      <c r="A12" s="106" t="str">
        <f>Leyendas!$C$2</f>
        <v>Saint Lucia</v>
      </c>
      <c r="B12" s="108">
        <v>2019</v>
      </c>
      <c r="C12" s="108">
        <v>8</v>
      </c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</row>
    <row r="13" spans="1:14" x14ac:dyDescent="0.25">
      <c r="A13" s="106" t="str">
        <f>Leyendas!$C$2</f>
        <v>Saint Lucia</v>
      </c>
      <c r="B13" s="108">
        <v>2019</v>
      </c>
      <c r="C13" s="108">
        <v>9</v>
      </c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</row>
    <row r="14" spans="1:14" x14ac:dyDescent="0.25">
      <c r="A14" s="106" t="str">
        <f>Leyendas!$C$2</f>
        <v>Saint Lucia</v>
      </c>
      <c r="B14" s="108">
        <v>2019</v>
      </c>
      <c r="C14" s="108">
        <v>10</v>
      </c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</row>
    <row r="15" spans="1:14" x14ac:dyDescent="0.25">
      <c r="A15" s="106" t="str">
        <f>Leyendas!$C$2</f>
        <v>Saint Lucia</v>
      </c>
      <c r="B15" s="108">
        <v>2019</v>
      </c>
      <c r="C15" s="108">
        <v>11</v>
      </c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</row>
    <row r="16" spans="1:14" x14ac:dyDescent="0.25">
      <c r="A16" s="106" t="str">
        <f>Leyendas!$C$2</f>
        <v>Saint Lucia</v>
      </c>
      <c r="B16" s="108">
        <v>2019</v>
      </c>
      <c r="C16" s="108">
        <v>12</v>
      </c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</row>
    <row r="17" spans="1:14" x14ac:dyDescent="0.25">
      <c r="A17" s="106" t="str">
        <f>Leyendas!$C$2</f>
        <v>Saint Lucia</v>
      </c>
      <c r="B17" s="108">
        <v>2019</v>
      </c>
      <c r="C17" s="108">
        <v>13</v>
      </c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</row>
    <row r="18" spans="1:14" x14ac:dyDescent="0.25">
      <c r="A18" s="106" t="str">
        <f>Leyendas!$C$2</f>
        <v>Saint Lucia</v>
      </c>
      <c r="B18" s="108">
        <v>2019</v>
      </c>
      <c r="C18" s="108">
        <v>14</v>
      </c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</row>
    <row r="19" spans="1:14" x14ac:dyDescent="0.25">
      <c r="A19" s="106" t="str">
        <f>Leyendas!$C$2</f>
        <v>Saint Lucia</v>
      </c>
      <c r="B19" s="108">
        <v>2019</v>
      </c>
      <c r="C19" s="108">
        <v>15</v>
      </c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</row>
    <row r="20" spans="1:14" x14ac:dyDescent="0.25">
      <c r="A20" s="106" t="str">
        <f>Leyendas!$C$2</f>
        <v>Saint Lucia</v>
      </c>
      <c r="B20" s="108">
        <v>2019</v>
      </c>
      <c r="C20" s="108">
        <v>16</v>
      </c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</row>
    <row r="21" spans="1:14" x14ac:dyDescent="0.25">
      <c r="A21" s="106" t="str">
        <f>Leyendas!$C$2</f>
        <v>Saint Lucia</v>
      </c>
      <c r="B21" s="108">
        <v>2019</v>
      </c>
      <c r="C21" s="108">
        <v>17</v>
      </c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</row>
    <row r="22" spans="1:14" x14ac:dyDescent="0.25">
      <c r="A22" s="106" t="str">
        <f>Leyendas!$C$2</f>
        <v>Saint Lucia</v>
      </c>
      <c r="B22" s="108">
        <v>2019</v>
      </c>
      <c r="C22" s="108">
        <v>18</v>
      </c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</row>
    <row r="23" spans="1:14" x14ac:dyDescent="0.25">
      <c r="A23" s="106" t="str">
        <f>Leyendas!$C$2</f>
        <v>Saint Lucia</v>
      </c>
      <c r="B23" s="108">
        <v>2019</v>
      </c>
      <c r="C23" s="108">
        <v>19</v>
      </c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</row>
    <row r="24" spans="1:14" x14ac:dyDescent="0.25">
      <c r="A24" s="106" t="str">
        <f>Leyendas!$C$2</f>
        <v>Saint Lucia</v>
      </c>
      <c r="B24" s="108">
        <v>2019</v>
      </c>
      <c r="C24" s="108">
        <v>20</v>
      </c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</row>
    <row r="25" spans="1:14" x14ac:dyDescent="0.25">
      <c r="A25" s="106" t="str">
        <f>Leyendas!$C$2</f>
        <v>Saint Lucia</v>
      </c>
      <c r="B25" s="108">
        <v>2019</v>
      </c>
      <c r="C25" s="108">
        <v>21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</row>
    <row r="26" spans="1:14" x14ac:dyDescent="0.25">
      <c r="A26" s="106" t="str">
        <f>Leyendas!$C$2</f>
        <v>Saint Lucia</v>
      </c>
      <c r="B26" s="108">
        <v>2019</v>
      </c>
      <c r="C26" s="108">
        <v>22</v>
      </c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</row>
    <row r="27" spans="1:14" x14ac:dyDescent="0.25">
      <c r="A27" s="106" t="str">
        <f>Leyendas!$C$2</f>
        <v>Saint Lucia</v>
      </c>
      <c r="B27" s="108">
        <v>2019</v>
      </c>
      <c r="C27" s="108">
        <v>23</v>
      </c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</row>
    <row r="28" spans="1:14" x14ac:dyDescent="0.25">
      <c r="A28" s="106" t="str">
        <f>Leyendas!$C$2</f>
        <v>Saint Lucia</v>
      </c>
      <c r="B28" s="108">
        <v>2019</v>
      </c>
      <c r="C28" s="108">
        <v>24</v>
      </c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</row>
    <row r="29" spans="1:14" x14ac:dyDescent="0.25">
      <c r="A29" s="106" t="str">
        <f>Leyendas!$C$2</f>
        <v>Saint Lucia</v>
      </c>
      <c r="B29" s="108">
        <v>2019</v>
      </c>
      <c r="C29" s="108">
        <v>25</v>
      </c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</row>
    <row r="30" spans="1:14" x14ac:dyDescent="0.25">
      <c r="A30" s="106" t="str">
        <f>Leyendas!$C$2</f>
        <v>Saint Lucia</v>
      </c>
      <c r="B30" s="108">
        <v>2019</v>
      </c>
      <c r="C30" s="108">
        <v>26</v>
      </c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</row>
    <row r="31" spans="1:14" x14ac:dyDescent="0.25">
      <c r="A31" s="106" t="str">
        <f>Leyendas!$C$2</f>
        <v>Saint Lucia</v>
      </c>
      <c r="B31" s="108">
        <v>2019</v>
      </c>
      <c r="C31" s="108">
        <v>27</v>
      </c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</row>
    <row r="32" spans="1:14" x14ac:dyDescent="0.25">
      <c r="A32" s="106" t="str">
        <f>Leyendas!$C$2</f>
        <v>Saint Lucia</v>
      </c>
      <c r="B32" s="108">
        <v>2019</v>
      </c>
      <c r="C32" s="108">
        <v>28</v>
      </c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</row>
    <row r="33" spans="1:14" x14ac:dyDescent="0.25">
      <c r="A33" s="106" t="str">
        <f>Leyendas!$C$2</f>
        <v>Saint Lucia</v>
      </c>
      <c r="B33" s="108">
        <v>2019</v>
      </c>
      <c r="C33" s="108">
        <v>29</v>
      </c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</row>
    <row r="34" spans="1:14" x14ac:dyDescent="0.25">
      <c r="A34" s="106" t="str">
        <f>Leyendas!$C$2</f>
        <v>Saint Lucia</v>
      </c>
      <c r="B34" s="108">
        <v>2019</v>
      </c>
      <c r="C34" s="108">
        <v>30</v>
      </c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</row>
    <row r="35" spans="1:14" x14ac:dyDescent="0.25">
      <c r="A35" s="106" t="str">
        <f>Leyendas!$C$2</f>
        <v>Saint Lucia</v>
      </c>
      <c r="B35" s="108">
        <v>2019</v>
      </c>
      <c r="C35" s="108">
        <v>31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</row>
    <row r="36" spans="1:14" x14ac:dyDescent="0.25">
      <c r="A36" s="106" t="str">
        <f>Leyendas!$C$2</f>
        <v>Saint Lucia</v>
      </c>
      <c r="B36" s="108">
        <v>2019</v>
      </c>
      <c r="C36" s="108">
        <v>32</v>
      </c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</row>
    <row r="37" spans="1:14" x14ac:dyDescent="0.25">
      <c r="A37" s="106" t="str">
        <f>Leyendas!$C$2</f>
        <v>Saint Lucia</v>
      </c>
      <c r="B37" s="108">
        <v>2019</v>
      </c>
      <c r="C37" s="108">
        <v>33</v>
      </c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</row>
    <row r="38" spans="1:14" x14ac:dyDescent="0.25">
      <c r="A38" s="106" t="str">
        <f>Leyendas!$C$2</f>
        <v>Saint Lucia</v>
      </c>
      <c r="B38" s="108">
        <v>2019</v>
      </c>
      <c r="C38" s="108">
        <v>34</v>
      </c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</row>
    <row r="39" spans="1:14" x14ac:dyDescent="0.25">
      <c r="A39" s="106" t="str">
        <f>Leyendas!$C$2</f>
        <v>Saint Lucia</v>
      </c>
      <c r="B39" s="108">
        <v>2019</v>
      </c>
      <c r="C39" s="108">
        <v>35</v>
      </c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</row>
    <row r="40" spans="1:14" x14ac:dyDescent="0.25">
      <c r="A40" s="106" t="str">
        <f>Leyendas!$C$2</f>
        <v>Saint Lucia</v>
      </c>
      <c r="B40" s="108">
        <v>2019</v>
      </c>
      <c r="C40" s="108">
        <v>36</v>
      </c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</row>
    <row r="41" spans="1:14" x14ac:dyDescent="0.25">
      <c r="A41" s="106" t="str">
        <f>Leyendas!$C$2</f>
        <v>Saint Lucia</v>
      </c>
      <c r="B41" s="108">
        <v>2019</v>
      </c>
      <c r="C41" s="108">
        <v>37</v>
      </c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</row>
    <row r="42" spans="1:14" x14ac:dyDescent="0.25">
      <c r="A42" s="106" t="str">
        <f>Leyendas!$C$2</f>
        <v>Saint Lucia</v>
      </c>
      <c r="B42" s="108">
        <v>2019</v>
      </c>
      <c r="C42" s="108">
        <v>38</v>
      </c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</row>
    <row r="43" spans="1:14" x14ac:dyDescent="0.25">
      <c r="A43" s="106" t="str">
        <f>Leyendas!$C$2</f>
        <v>Saint Lucia</v>
      </c>
      <c r="B43" s="108">
        <v>2019</v>
      </c>
      <c r="C43" s="108">
        <v>39</v>
      </c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</row>
    <row r="44" spans="1:14" x14ac:dyDescent="0.25">
      <c r="A44" s="106" t="str">
        <f>Leyendas!$C$2</f>
        <v>Saint Lucia</v>
      </c>
      <c r="B44" s="108">
        <v>2019</v>
      </c>
      <c r="C44" s="108">
        <v>40</v>
      </c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</row>
    <row r="45" spans="1:14" x14ac:dyDescent="0.25">
      <c r="A45" s="106" t="str">
        <f>Leyendas!$C$2</f>
        <v>Saint Lucia</v>
      </c>
      <c r="B45" s="108">
        <v>2019</v>
      </c>
      <c r="C45" s="108">
        <v>41</v>
      </c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</row>
    <row r="46" spans="1:14" x14ac:dyDescent="0.25">
      <c r="A46" s="106" t="str">
        <f>Leyendas!$C$2</f>
        <v>Saint Lucia</v>
      </c>
      <c r="B46" s="108">
        <v>2019</v>
      </c>
      <c r="C46" s="108">
        <v>42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</row>
    <row r="47" spans="1:14" x14ac:dyDescent="0.25">
      <c r="A47" s="106" t="str">
        <f>Leyendas!$C$2</f>
        <v>Saint Lucia</v>
      </c>
      <c r="B47" s="108">
        <v>2019</v>
      </c>
      <c r="C47" s="108">
        <v>43</v>
      </c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</row>
    <row r="48" spans="1:14" x14ac:dyDescent="0.25">
      <c r="A48" s="106" t="str">
        <f>Leyendas!$C$2</f>
        <v>Saint Lucia</v>
      </c>
      <c r="B48" s="108">
        <v>2019</v>
      </c>
      <c r="C48" s="108">
        <v>44</v>
      </c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</row>
    <row r="49" spans="1:14" x14ac:dyDescent="0.25">
      <c r="A49" s="106" t="str">
        <f>Leyendas!$C$2</f>
        <v>Saint Lucia</v>
      </c>
      <c r="B49" s="108">
        <v>2019</v>
      </c>
      <c r="C49" s="108">
        <v>45</v>
      </c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</row>
    <row r="50" spans="1:14" x14ac:dyDescent="0.25">
      <c r="A50" s="106" t="str">
        <f>Leyendas!$C$2</f>
        <v>Saint Lucia</v>
      </c>
      <c r="B50" s="108">
        <v>2019</v>
      </c>
      <c r="C50" s="108">
        <v>46</v>
      </c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</row>
    <row r="51" spans="1:14" x14ac:dyDescent="0.25">
      <c r="A51" s="106" t="str">
        <f>Leyendas!$C$2</f>
        <v>Saint Lucia</v>
      </c>
      <c r="B51" s="108">
        <v>2019</v>
      </c>
      <c r="C51" s="108">
        <v>47</v>
      </c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</row>
    <row r="52" spans="1:14" x14ac:dyDescent="0.25">
      <c r="A52" s="106" t="str">
        <f>Leyendas!$C$2</f>
        <v>Saint Lucia</v>
      </c>
      <c r="B52" s="108">
        <v>2019</v>
      </c>
      <c r="C52" s="108">
        <v>48</v>
      </c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</row>
    <row r="53" spans="1:14" x14ac:dyDescent="0.25">
      <c r="A53" s="106" t="str">
        <f>Leyendas!$C$2</f>
        <v>Saint Lucia</v>
      </c>
      <c r="B53" s="108">
        <v>2019</v>
      </c>
      <c r="C53" s="108">
        <v>49</v>
      </c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</row>
    <row r="54" spans="1:14" x14ac:dyDescent="0.25">
      <c r="A54" s="106" t="str">
        <f>Leyendas!$C$2</f>
        <v>Saint Lucia</v>
      </c>
      <c r="B54" s="108">
        <v>2019</v>
      </c>
      <c r="C54" s="108">
        <v>50</v>
      </c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</row>
    <row r="55" spans="1:14" x14ac:dyDescent="0.25">
      <c r="A55" s="106" t="str">
        <f>Leyendas!$C$2</f>
        <v>Saint Lucia</v>
      </c>
      <c r="B55" s="108">
        <v>2019</v>
      </c>
      <c r="C55" s="108">
        <v>51</v>
      </c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</row>
    <row r="56" spans="1:14" ht="15.75" thickBot="1" x14ac:dyDescent="0.3">
      <c r="A56" s="106" t="str">
        <f>Leyendas!$C$2</f>
        <v>Saint Lucia</v>
      </c>
      <c r="B56" s="108">
        <v>2019</v>
      </c>
      <c r="C56" s="108">
        <v>52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</row>
    <row r="57" spans="1:14" ht="15.75" thickBot="1" x14ac:dyDescent="0.3">
      <c r="A57" s="44"/>
      <c r="B57" s="44"/>
      <c r="C57" s="44" t="s">
        <v>61</v>
      </c>
      <c r="D57" s="44">
        <f>SUM(D$5:D56)</f>
        <v>0</v>
      </c>
      <c r="E57" s="44">
        <f>SUM(E$5:E56)</f>
        <v>0</v>
      </c>
      <c r="F57" s="44">
        <f>SUM(F$5:F56)</f>
        <v>0</v>
      </c>
      <c r="G57" s="44">
        <f>SUM(G$5:G56)</f>
        <v>0</v>
      </c>
      <c r="H57" s="44">
        <f>SUM(H$5:H56)</f>
        <v>0</v>
      </c>
      <c r="I57" s="44">
        <f>SUM(I$5:I56)</f>
        <v>0</v>
      </c>
      <c r="J57" s="44">
        <f>SUM(J$5:J56)</f>
        <v>0</v>
      </c>
      <c r="K57" s="44">
        <f>SUM(K$5:K56)</f>
        <v>0</v>
      </c>
      <c r="L57" s="44">
        <f>SUM(L$5:L56)</f>
        <v>0</v>
      </c>
      <c r="M57" s="44">
        <f>SUM(M$5:M56)</f>
        <v>0</v>
      </c>
      <c r="N57" s="44">
        <f>SUM(N$5:N56)</f>
        <v>0</v>
      </c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32F8-5DB9-468A-BF77-E43B4A84945F}">
  <dimension ref="A1:N57"/>
  <sheetViews>
    <sheetView zoomScale="80" zoomScaleNormal="80" workbookViewId="0">
      <selection activeCell="C9" sqref="C9"/>
    </sheetView>
  </sheetViews>
  <sheetFormatPr baseColWidth="10" defaultRowHeight="15" x14ac:dyDescent="0.25"/>
  <cols>
    <col min="1" max="1" width="16.5703125" customWidth="1"/>
    <col min="4" max="4" width="15.42578125" customWidth="1"/>
    <col min="5" max="5" width="13.5703125" customWidth="1"/>
    <col min="7" max="7" width="12.7109375" customWidth="1"/>
  </cols>
  <sheetData>
    <row r="1" spans="1:14" ht="18.75" x14ac:dyDescent="0.3">
      <c r="A1" s="102" t="str">
        <f xml:space="preserve"> "Country: " &amp;Leyendas!$C$2&amp; IF(OR(Leyendas!$E$2 &lt;&gt;"",Leyendas!$D$2 &lt;&gt;"" ), " - ", "") &amp; IF(Leyendas!$E$2&lt;&gt;"",Leyendas!$E$1,IF(Leyendas!$D$2&lt;&gt;"",Leyendas!$D$1,"")) &amp; IF(Leyendas!$E$2&lt;&gt;""," - " &amp; Leyendas!$E$2,IF(Leyendas!$D$2&lt;&gt;""," - " &amp; Leyendas!$D$2,""))</f>
        <v>Country: Saint Lucia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4" ht="18.75" x14ac:dyDescent="0.3">
      <c r="A2" s="102" t="str">
        <f>"Surveillance of RSV - " &amp; Leyendas!$G$2 &amp; ", "  &amp; IF(Leyendas!$J$2 &lt;&gt; Leyendas!$K$2,Leyendas!$J$2 &amp; " - " &amp; Leyendas!$K$2,Leyendas!$K$2)</f>
        <v>Surveillance of RSV - SARI, 2019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</row>
    <row r="3" spans="1:14" ht="16.5" customHeight="1" thickBot="1" x14ac:dyDescent="0.3">
      <c r="A3" s="103" t="s">
        <v>124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</row>
    <row r="4" spans="1:14" ht="30.75" thickBot="1" x14ac:dyDescent="0.3">
      <c r="A4" s="104" t="str">
        <f>IF(Leyendas!$E$2&lt;&gt;"",Leyendas!$E$1,IF(Leyendas!$D$2&lt;&gt;"",Leyendas!$D$1,Leyendas!$C$1))</f>
        <v>Country</v>
      </c>
      <c r="B4" s="104" t="s">
        <v>78</v>
      </c>
      <c r="C4" s="105" t="s">
        <v>66</v>
      </c>
      <c r="D4" s="105" t="s">
        <v>125</v>
      </c>
      <c r="E4" s="105" t="s">
        <v>126</v>
      </c>
      <c r="F4" s="105" t="s">
        <v>127</v>
      </c>
      <c r="G4" s="105" t="s">
        <v>128</v>
      </c>
      <c r="H4" s="105" t="s">
        <v>129</v>
      </c>
      <c r="I4" s="105" t="s">
        <v>130</v>
      </c>
      <c r="J4" s="105" t="s">
        <v>131</v>
      </c>
      <c r="K4" s="105" t="s">
        <v>132</v>
      </c>
      <c r="L4" s="105" t="s">
        <v>133</v>
      </c>
      <c r="M4" s="105" t="s">
        <v>134</v>
      </c>
      <c r="N4" s="105" t="s">
        <v>135</v>
      </c>
    </row>
    <row r="5" spans="1:14" x14ac:dyDescent="0.25">
      <c r="A5" s="106" t="str">
        <f>Leyendas!$C$2</f>
        <v>Saint Lucia</v>
      </c>
      <c r="B5" s="106">
        <v>2019</v>
      </c>
      <c r="C5" s="106">
        <v>1</v>
      </c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</row>
    <row r="6" spans="1:14" x14ac:dyDescent="0.25">
      <c r="A6" s="106" t="str">
        <f>Leyendas!$C$2</f>
        <v>Saint Lucia</v>
      </c>
      <c r="B6" s="108">
        <v>2019</v>
      </c>
      <c r="C6" s="108">
        <v>2</v>
      </c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</row>
    <row r="7" spans="1:14" x14ac:dyDescent="0.25">
      <c r="A7" s="106" t="str">
        <f>Leyendas!$C$2</f>
        <v>Saint Lucia</v>
      </c>
      <c r="B7" s="108">
        <v>2019</v>
      </c>
      <c r="C7" s="108">
        <v>3</v>
      </c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</row>
    <row r="8" spans="1:14" x14ac:dyDescent="0.25">
      <c r="A8" s="106" t="str">
        <f>Leyendas!$C$2</f>
        <v>Saint Lucia</v>
      </c>
      <c r="B8" s="108">
        <v>2019</v>
      </c>
      <c r="C8" s="108">
        <v>4</v>
      </c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</row>
    <row r="9" spans="1:14" x14ac:dyDescent="0.25">
      <c r="A9" s="106" t="str">
        <f>Leyendas!$C$2</f>
        <v>Saint Lucia</v>
      </c>
      <c r="B9" s="108">
        <v>2019</v>
      </c>
      <c r="C9" s="108">
        <v>5</v>
      </c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</row>
    <row r="10" spans="1:14" x14ac:dyDescent="0.25">
      <c r="A10" s="106" t="str">
        <f>Leyendas!$C$2</f>
        <v>Saint Lucia</v>
      </c>
      <c r="B10" s="108">
        <v>2019</v>
      </c>
      <c r="C10" s="108">
        <v>6</v>
      </c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</row>
    <row r="11" spans="1:14" x14ac:dyDescent="0.25">
      <c r="A11" s="106" t="str">
        <f>Leyendas!$C$2</f>
        <v>Saint Lucia</v>
      </c>
      <c r="B11" s="108">
        <v>2019</v>
      </c>
      <c r="C11" s="108">
        <v>7</v>
      </c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</row>
    <row r="12" spans="1:14" x14ac:dyDescent="0.25">
      <c r="A12" s="106" t="str">
        <f>Leyendas!$C$2</f>
        <v>Saint Lucia</v>
      </c>
      <c r="B12" s="108">
        <v>2019</v>
      </c>
      <c r="C12" s="108">
        <v>8</v>
      </c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</row>
    <row r="13" spans="1:14" x14ac:dyDescent="0.25">
      <c r="A13" s="106" t="str">
        <f>Leyendas!$C$2</f>
        <v>Saint Lucia</v>
      </c>
      <c r="B13" s="108">
        <v>2019</v>
      </c>
      <c r="C13" s="108">
        <v>9</v>
      </c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</row>
    <row r="14" spans="1:14" x14ac:dyDescent="0.25">
      <c r="A14" s="106" t="str">
        <f>Leyendas!$C$2</f>
        <v>Saint Lucia</v>
      </c>
      <c r="B14" s="108">
        <v>2019</v>
      </c>
      <c r="C14" s="108">
        <v>10</v>
      </c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</row>
    <row r="15" spans="1:14" x14ac:dyDescent="0.25">
      <c r="A15" s="106" t="str">
        <f>Leyendas!$C$2</f>
        <v>Saint Lucia</v>
      </c>
      <c r="B15" s="108">
        <v>2019</v>
      </c>
      <c r="C15" s="108">
        <v>11</v>
      </c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</row>
    <row r="16" spans="1:14" x14ac:dyDescent="0.25">
      <c r="A16" s="106" t="str">
        <f>Leyendas!$C$2</f>
        <v>Saint Lucia</v>
      </c>
      <c r="B16" s="108">
        <v>2019</v>
      </c>
      <c r="C16" s="108">
        <v>12</v>
      </c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</row>
    <row r="17" spans="1:14" x14ac:dyDescent="0.25">
      <c r="A17" s="106" t="str">
        <f>Leyendas!$C$2</f>
        <v>Saint Lucia</v>
      </c>
      <c r="B17" s="108">
        <v>2019</v>
      </c>
      <c r="C17" s="108">
        <v>13</v>
      </c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</row>
    <row r="18" spans="1:14" x14ac:dyDescent="0.25">
      <c r="A18" s="106" t="str">
        <f>Leyendas!$C$2</f>
        <v>Saint Lucia</v>
      </c>
      <c r="B18" s="108">
        <v>2019</v>
      </c>
      <c r="C18" s="108">
        <v>14</v>
      </c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</row>
    <row r="19" spans="1:14" x14ac:dyDescent="0.25">
      <c r="A19" s="106" t="str">
        <f>Leyendas!$C$2</f>
        <v>Saint Lucia</v>
      </c>
      <c r="B19" s="108">
        <v>2019</v>
      </c>
      <c r="C19" s="108">
        <v>15</v>
      </c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</row>
    <row r="20" spans="1:14" x14ac:dyDescent="0.25">
      <c r="A20" s="106" t="str">
        <f>Leyendas!$C$2</f>
        <v>Saint Lucia</v>
      </c>
      <c r="B20" s="108">
        <v>2019</v>
      </c>
      <c r="C20" s="108">
        <v>16</v>
      </c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</row>
    <row r="21" spans="1:14" x14ac:dyDescent="0.25">
      <c r="A21" s="106" t="str">
        <f>Leyendas!$C$2</f>
        <v>Saint Lucia</v>
      </c>
      <c r="B21" s="108">
        <v>2019</v>
      </c>
      <c r="C21" s="108">
        <v>17</v>
      </c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</row>
    <row r="22" spans="1:14" x14ac:dyDescent="0.25">
      <c r="A22" s="106" t="str">
        <f>Leyendas!$C$2</f>
        <v>Saint Lucia</v>
      </c>
      <c r="B22" s="108">
        <v>2019</v>
      </c>
      <c r="C22" s="108">
        <v>18</v>
      </c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</row>
    <row r="23" spans="1:14" x14ac:dyDescent="0.25">
      <c r="A23" s="106" t="str">
        <f>Leyendas!$C$2</f>
        <v>Saint Lucia</v>
      </c>
      <c r="B23" s="108">
        <v>2019</v>
      </c>
      <c r="C23" s="108">
        <v>19</v>
      </c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</row>
    <row r="24" spans="1:14" x14ac:dyDescent="0.25">
      <c r="A24" s="106" t="str">
        <f>Leyendas!$C$2</f>
        <v>Saint Lucia</v>
      </c>
      <c r="B24" s="108">
        <v>2019</v>
      </c>
      <c r="C24" s="108">
        <v>20</v>
      </c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</row>
    <row r="25" spans="1:14" x14ac:dyDescent="0.25">
      <c r="A25" s="106" t="str">
        <f>Leyendas!$C$2</f>
        <v>Saint Lucia</v>
      </c>
      <c r="B25" s="108">
        <v>2019</v>
      </c>
      <c r="C25" s="108">
        <v>21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</row>
    <row r="26" spans="1:14" x14ac:dyDescent="0.25">
      <c r="A26" s="106" t="str">
        <f>Leyendas!$C$2</f>
        <v>Saint Lucia</v>
      </c>
      <c r="B26" s="108">
        <v>2019</v>
      </c>
      <c r="C26" s="108">
        <v>22</v>
      </c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</row>
    <row r="27" spans="1:14" x14ac:dyDescent="0.25">
      <c r="A27" s="106" t="str">
        <f>Leyendas!$C$2</f>
        <v>Saint Lucia</v>
      </c>
      <c r="B27" s="108">
        <v>2019</v>
      </c>
      <c r="C27" s="108">
        <v>23</v>
      </c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</row>
    <row r="28" spans="1:14" x14ac:dyDescent="0.25">
      <c r="A28" s="106" t="str">
        <f>Leyendas!$C$2</f>
        <v>Saint Lucia</v>
      </c>
      <c r="B28" s="108">
        <v>2019</v>
      </c>
      <c r="C28" s="108">
        <v>24</v>
      </c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</row>
    <row r="29" spans="1:14" x14ac:dyDescent="0.25">
      <c r="A29" s="106" t="str">
        <f>Leyendas!$C$2</f>
        <v>Saint Lucia</v>
      </c>
      <c r="B29" s="108">
        <v>2019</v>
      </c>
      <c r="C29" s="108">
        <v>25</v>
      </c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</row>
    <row r="30" spans="1:14" x14ac:dyDescent="0.25">
      <c r="A30" s="106" t="str">
        <f>Leyendas!$C$2</f>
        <v>Saint Lucia</v>
      </c>
      <c r="B30" s="108">
        <v>2019</v>
      </c>
      <c r="C30" s="108">
        <v>26</v>
      </c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</row>
    <row r="31" spans="1:14" x14ac:dyDescent="0.25">
      <c r="A31" s="106" t="str">
        <f>Leyendas!$C$2</f>
        <v>Saint Lucia</v>
      </c>
      <c r="B31" s="108">
        <v>2019</v>
      </c>
      <c r="C31" s="108">
        <v>27</v>
      </c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</row>
    <row r="32" spans="1:14" x14ac:dyDescent="0.25">
      <c r="A32" s="106" t="str">
        <f>Leyendas!$C$2</f>
        <v>Saint Lucia</v>
      </c>
      <c r="B32" s="108">
        <v>2019</v>
      </c>
      <c r="C32" s="108">
        <v>28</v>
      </c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</row>
    <row r="33" spans="1:14" x14ac:dyDescent="0.25">
      <c r="A33" s="106" t="str">
        <f>Leyendas!$C$2</f>
        <v>Saint Lucia</v>
      </c>
      <c r="B33" s="108">
        <v>2019</v>
      </c>
      <c r="C33" s="108">
        <v>29</v>
      </c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</row>
    <row r="34" spans="1:14" x14ac:dyDescent="0.25">
      <c r="A34" s="106" t="str">
        <f>Leyendas!$C$2</f>
        <v>Saint Lucia</v>
      </c>
      <c r="B34" s="108">
        <v>2019</v>
      </c>
      <c r="C34" s="108">
        <v>30</v>
      </c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</row>
    <row r="35" spans="1:14" x14ac:dyDescent="0.25">
      <c r="A35" s="106" t="str">
        <f>Leyendas!$C$2</f>
        <v>Saint Lucia</v>
      </c>
      <c r="B35" s="108">
        <v>2019</v>
      </c>
      <c r="C35" s="108">
        <v>31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</row>
    <row r="36" spans="1:14" x14ac:dyDescent="0.25">
      <c r="A36" s="106" t="str">
        <f>Leyendas!$C$2</f>
        <v>Saint Lucia</v>
      </c>
      <c r="B36" s="108">
        <v>2019</v>
      </c>
      <c r="C36" s="108">
        <v>32</v>
      </c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</row>
    <row r="37" spans="1:14" x14ac:dyDescent="0.25">
      <c r="A37" s="106" t="str">
        <f>Leyendas!$C$2</f>
        <v>Saint Lucia</v>
      </c>
      <c r="B37" s="108">
        <v>2019</v>
      </c>
      <c r="C37" s="108">
        <v>33</v>
      </c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</row>
    <row r="38" spans="1:14" x14ac:dyDescent="0.25">
      <c r="A38" s="106" t="str">
        <f>Leyendas!$C$2</f>
        <v>Saint Lucia</v>
      </c>
      <c r="B38" s="108">
        <v>2019</v>
      </c>
      <c r="C38" s="108">
        <v>34</v>
      </c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</row>
    <row r="39" spans="1:14" x14ac:dyDescent="0.25">
      <c r="A39" s="106" t="str">
        <f>Leyendas!$C$2</f>
        <v>Saint Lucia</v>
      </c>
      <c r="B39" s="108">
        <v>2019</v>
      </c>
      <c r="C39" s="108">
        <v>35</v>
      </c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</row>
    <row r="40" spans="1:14" x14ac:dyDescent="0.25">
      <c r="A40" s="106" t="str">
        <f>Leyendas!$C$2</f>
        <v>Saint Lucia</v>
      </c>
      <c r="B40" s="108">
        <v>2019</v>
      </c>
      <c r="C40" s="108">
        <v>36</v>
      </c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</row>
    <row r="41" spans="1:14" x14ac:dyDescent="0.25">
      <c r="A41" s="106" t="str">
        <f>Leyendas!$C$2</f>
        <v>Saint Lucia</v>
      </c>
      <c r="B41" s="108">
        <v>2019</v>
      </c>
      <c r="C41" s="108">
        <v>37</v>
      </c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</row>
    <row r="42" spans="1:14" x14ac:dyDescent="0.25">
      <c r="A42" s="106" t="str">
        <f>Leyendas!$C$2</f>
        <v>Saint Lucia</v>
      </c>
      <c r="B42" s="108">
        <v>2019</v>
      </c>
      <c r="C42" s="108">
        <v>38</v>
      </c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</row>
    <row r="43" spans="1:14" x14ac:dyDescent="0.25">
      <c r="A43" s="106" t="str">
        <f>Leyendas!$C$2</f>
        <v>Saint Lucia</v>
      </c>
      <c r="B43" s="108">
        <v>2019</v>
      </c>
      <c r="C43" s="108">
        <v>39</v>
      </c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</row>
    <row r="44" spans="1:14" x14ac:dyDescent="0.25">
      <c r="A44" s="106" t="str">
        <f>Leyendas!$C$2</f>
        <v>Saint Lucia</v>
      </c>
      <c r="B44" s="108">
        <v>2019</v>
      </c>
      <c r="C44" s="108">
        <v>40</v>
      </c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</row>
    <row r="45" spans="1:14" x14ac:dyDescent="0.25">
      <c r="A45" s="106" t="str">
        <f>Leyendas!$C$2</f>
        <v>Saint Lucia</v>
      </c>
      <c r="B45" s="108">
        <v>2019</v>
      </c>
      <c r="C45" s="108">
        <v>41</v>
      </c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</row>
    <row r="46" spans="1:14" x14ac:dyDescent="0.25">
      <c r="A46" s="106" t="str">
        <f>Leyendas!$C$2</f>
        <v>Saint Lucia</v>
      </c>
      <c r="B46" s="108">
        <v>2019</v>
      </c>
      <c r="C46" s="108">
        <v>42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</row>
    <row r="47" spans="1:14" x14ac:dyDescent="0.25">
      <c r="A47" s="106" t="str">
        <f>Leyendas!$C$2</f>
        <v>Saint Lucia</v>
      </c>
      <c r="B47" s="108">
        <v>2019</v>
      </c>
      <c r="C47" s="108">
        <v>43</v>
      </c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</row>
    <row r="48" spans="1:14" x14ac:dyDescent="0.25">
      <c r="A48" s="106" t="str">
        <f>Leyendas!$C$2</f>
        <v>Saint Lucia</v>
      </c>
      <c r="B48" s="108">
        <v>2019</v>
      </c>
      <c r="C48" s="108">
        <v>44</v>
      </c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</row>
    <row r="49" spans="1:14" x14ac:dyDescent="0.25">
      <c r="A49" s="106" t="str">
        <f>Leyendas!$C$2</f>
        <v>Saint Lucia</v>
      </c>
      <c r="B49" s="108">
        <v>2019</v>
      </c>
      <c r="C49" s="108">
        <v>45</v>
      </c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</row>
    <row r="50" spans="1:14" x14ac:dyDescent="0.25">
      <c r="A50" s="106" t="str">
        <f>Leyendas!$C$2</f>
        <v>Saint Lucia</v>
      </c>
      <c r="B50" s="108">
        <v>2019</v>
      </c>
      <c r="C50" s="108">
        <v>46</v>
      </c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</row>
    <row r="51" spans="1:14" x14ac:dyDescent="0.25">
      <c r="A51" s="106" t="str">
        <f>Leyendas!$C$2</f>
        <v>Saint Lucia</v>
      </c>
      <c r="B51" s="108">
        <v>2019</v>
      </c>
      <c r="C51" s="108">
        <v>47</v>
      </c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</row>
    <row r="52" spans="1:14" x14ac:dyDescent="0.25">
      <c r="A52" s="106" t="str">
        <f>Leyendas!$C$2</f>
        <v>Saint Lucia</v>
      </c>
      <c r="B52" s="108">
        <v>2019</v>
      </c>
      <c r="C52" s="108">
        <v>48</v>
      </c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</row>
    <row r="53" spans="1:14" x14ac:dyDescent="0.25">
      <c r="A53" s="106" t="str">
        <f>Leyendas!$C$2</f>
        <v>Saint Lucia</v>
      </c>
      <c r="B53" s="108">
        <v>2019</v>
      </c>
      <c r="C53" s="108">
        <v>49</v>
      </c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</row>
    <row r="54" spans="1:14" x14ac:dyDescent="0.25">
      <c r="A54" s="106" t="str">
        <f>Leyendas!$C$2</f>
        <v>Saint Lucia</v>
      </c>
      <c r="B54" s="108">
        <v>2019</v>
      </c>
      <c r="C54" s="108">
        <v>50</v>
      </c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</row>
    <row r="55" spans="1:14" x14ac:dyDescent="0.25">
      <c r="A55" s="106" t="str">
        <f>Leyendas!$C$2</f>
        <v>Saint Lucia</v>
      </c>
      <c r="B55" s="108">
        <v>2019</v>
      </c>
      <c r="C55" s="108">
        <v>51</v>
      </c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</row>
    <row r="56" spans="1:14" ht="15.75" thickBot="1" x14ac:dyDescent="0.3">
      <c r="A56" s="106" t="str">
        <f>Leyendas!$C$2</f>
        <v>Saint Lucia</v>
      </c>
      <c r="B56" s="108">
        <v>2019</v>
      </c>
      <c r="C56" s="108">
        <v>52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</row>
    <row r="57" spans="1:14" ht="15.75" thickBot="1" x14ac:dyDescent="0.3">
      <c r="A57" s="44"/>
      <c r="B57" s="44"/>
      <c r="C57" s="44" t="s">
        <v>61</v>
      </c>
      <c r="D57" s="44">
        <f>SUM(D$5:D56)</f>
        <v>0</v>
      </c>
      <c r="E57" s="44">
        <f>SUM(E$5:E56)</f>
        <v>0</v>
      </c>
      <c r="F57" s="44">
        <f>SUM(F$5:F56)</f>
        <v>0</v>
      </c>
      <c r="G57" s="44">
        <f>SUM(G$5:G56)</f>
        <v>0</v>
      </c>
      <c r="H57" s="44">
        <f>SUM(H$5:H56)</f>
        <v>0</v>
      </c>
      <c r="I57" s="44">
        <f>SUM(I$5:I56)</f>
        <v>0</v>
      </c>
      <c r="J57" s="44">
        <f>SUM(J$5:J56)</f>
        <v>0</v>
      </c>
      <c r="K57" s="44">
        <f>SUM(K$5:K56)</f>
        <v>0</v>
      </c>
      <c r="L57" s="44">
        <f>SUM(L$5:L56)</f>
        <v>0</v>
      </c>
      <c r="M57" s="44">
        <f>SUM(M$5:M56)</f>
        <v>0</v>
      </c>
      <c r="N57" s="44">
        <f>SUM(N$5:N56)</f>
        <v>0</v>
      </c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workbookViewId="0"/>
  </sheetViews>
  <sheetFormatPr baseColWidth="10" defaultColWidth="11.42578125" defaultRowHeight="15" x14ac:dyDescent="0.25"/>
  <cols>
    <col min="2" max="2" width="19.85546875" bestFit="1" customWidth="1"/>
  </cols>
  <sheetData>
    <row r="1" spans="1:11" x14ac:dyDescent="0.25">
      <c r="A1" s="26" t="s">
        <v>78</v>
      </c>
      <c r="B1" t="s">
        <v>79</v>
      </c>
      <c r="C1" t="s">
        <v>80</v>
      </c>
      <c r="D1" t="s">
        <v>82</v>
      </c>
      <c r="E1" t="s">
        <v>81</v>
      </c>
      <c r="G1" t="s">
        <v>117</v>
      </c>
      <c r="J1" t="s">
        <v>118</v>
      </c>
      <c r="K1" t="s">
        <v>119</v>
      </c>
    </row>
    <row r="2" spans="1:11" x14ac:dyDescent="0.25">
      <c r="A2">
        <v>2019</v>
      </c>
      <c r="B2" t="s">
        <v>121</v>
      </c>
      <c r="C2" t="s">
        <v>122</v>
      </c>
      <c r="D2" s="27"/>
      <c r="E2" s="27"/>
      <c r="G2" t="s">
        <v>89</v>
      </c>
      <c r="J2">
        <v>2019</v>
      </c>
      <c r="K2">
        <v>2019</v>
      </c>
    </row>
    <row r="3" spans="1:11" x14ac:dyDescent="0.25">
      <c r="A3" t="s">
        <v>83</v>
      </c>
      <c r="B3" t="s">
        <v>84</v>
      </c>
      <c r="C3" t="s">
        <v>85</v>
      </c>
    </row>
    <row r="4" spans="1:11" x14ac:dyDescent="0.25">
      <c r="A4">
        <v>1</v>
      </c>
      <c r="B4" t="s">
        <v>62</v>
      </c>
      <c r="C4" t="str">
        <f>"Distribution of Influenza and Other Respiratory Virus under Surveillance by EW. 
" &amp;$C$2&amp; IF(OR($E$2 &lt;&gt;"",$D$2 &lt;&gt;"" ), " - ", "") &amp; IF($E$2 &lt;&gt; "",$E$2,IF($D$2 &lt;&gt; "",$D$2,"")) &amp; ", "  &amp; IF($J$2 &lt;&gt; $K$2,$J$2 &amp; " - " &amp; $K$2,$K$2)</f>
        <v>Distribution of Influenza and Other Respiratory Virus under Surveillance by EW. 
Saint Lucia, 2019</v>
      </c>
    </row>
    <row r="5" spans="1:11" x14ac:dyDescent="0.25">
      <c r="A5">
        <v>2</v>
      </c>
      <c r="B5" t="s">
        <v>62</v>
      </c>
      <c r="C5" t="str">
        <f>"Percent of Tests Positive for Influenza, compared to Other Respiratory Viruses. " &amp;$C$2&amp; IF(OR($E$2 &lt;&gt;"",$D$2 &lt;&gt;"" ), " - ", "") &amp; IF($E$2 &lt;&gt; "",$E$2,IF($D$2 &lt;&gt; "",$D$2,"")) &amp; ", "  &amp; IF($J$2 &lt;&gt; $K$2,$J$2 &amp; " - " &amp; $K$2,$K$2)</f>
        <v>Percent of Tests Positive for Influenza, compared to Other Respiratory Viruses. Saint Lucia, 2019</v>
      </c>
    </row>
    <row r="6" spans="1:11" x14ac:dyDescent="0.25">
      <c r="A6">
        <v>3</v>
      </c>
      <c r="B6" t="s">
        <v>62</v>
      </c>
      <c r="C6" t="str">
        <f>"Distribution of Influenza (types and subtypes) by EW. " &amp;$C$2&amp; IF(OR($E$2 &lt;&gt;"",$D$2 &lt;&gt;"" ), " - ", "") &amp; IF($E$2 &lt;&gt; "",$E$2,IF($D$2 &lt;&gt; "",$D$2,"")) &amp; ", "  &amp; IF($J$2 &lt;&gt; $K$2,$J$2 &amp; " - " &amp; $K$2,$K$2)</f>
        <v>Distribution of Influenza (types and subtypes) by EW. Saint Lucia, 2019</v>
      </c>
    </row>
    <row r="7" spans="1:11" x14ac:dyDescent="0.25">
      <c r="A7">
        <v>4</v>
      </c>
      <c r="B7" t="s">
        <v>62</v>
      </c>
      <c r="C7" t="str">
        <f>"Distribution of influenza B by lineage. "&amp;$C$2&amp; IF(OR($E$2 &lt;&gt;"",$D$2 &lt;&gt;"" ), " - ", "") &amp; IF($E$2 &lt;&gt; "",$E$2,IF($D$2 &lt;&gt; "",$D$2,"")) &amp; ", "  &amp; IF($J$2 &lt;&gt; $K$2,$J$2 &amp; " - " &amp; $K$2,$K$2)</f>
        <v>Distribution of influenza B by lineage. Saint Lucia, 2019</v>
      </c>
    </row>
    <row r="8" spans="1:11" x14ac:dyDescent="0.25">
      <c r="A8">
        <v>5</v>
      </c>
      <c r="B8" t="s">
        <v>62</v>
      </c>
      <c r="C8" s="30" t="str">
        <f>"Cumulative Proportion of Influenza Viruses. "&amp;$C$2&amp; IF(OR($E$2 &lt;&gt;"",$D$2 &lt;&gt;"" ), " - ", "") &amp; IF($E$2 &lt;&gt; "",$E$2,IF($D$2 &lt;&gt; "",$D$2,"")) &amp; ", "  &amp; IF($J$2 &lt;&gt; $K$2,$J$2 &amp; " - " &amp; $K$2,$K$2)</f>
        <v>Cumulative Proportion of Influenza Viruses. Saint Lucia, 2019</v>
      </c>
    </row>
    <row r="9" spans="1:11" x14ac:dyDescent="0.25">
      <c r="A9">
        <v>6</v>
      </c>
      <c r="B9" t="s">
        <v>62</v>
      </c>
      <c r="C9" s="28" t="str">
        <f xml:space="preserve"> "Cumulative Proportion of Influenza and Other Respiratory Viruses. "&amp;$C$2&amp; IF(OR($E$2 &lt;&gt;"",$D$2 &lt;&gt;"" ), " - ", "") &amp; IF($E$2 &lt;&gt; "",$E$2,IF($D$2 &lt;&gt; "",$D$2,"")) &amp; ", "  &amp; IF($J$2 &lt;&gt; $K$2,$J$2 &amp; " - " &amp; $K$2,$K$2)</f>
        <v>Cumulative Proportion of Influenza and Other Respiratory Viruses. Saint Lucia, 2019</v>
      </c>
    </row>
    <row r="10" spans="1:11" x14ac:dyDescent="0.25">
      <c r="A10">
        <v>1</v>
      </c>
      <c r="B10" t="s">
        <v>63</v>
      </c>
      <c r="C10" s="28" t="str">
        <f>"Vigilancia centinela de IRAG
 Número de casos IRAG por semana epidemiológica. " &amp; IF($E$2 &lt;&gt; "",$E$2,IF($D$2 &lt;&gt; "",$D$2,$C$2)) &amp; " " &amp;$A$2
&amp; "
 (porcentaje de casos IRAG de todos ingresos hospitalarios)"</f>
        <v>Vigilancia centinela de IRAG
 Número de casos IRAG por semana epidemiológica. Saint Lucia 2019
 (porcentaje de casos IRAG de todos ingresos hospitalarios)</v>
      </c>
      <c r="D10" s="29"/>
    </row>
    <row r="11" spans="1:11" x14ac:dyDescent="0.25">
      <c r="A11">
        <v>2</v>
      </c>
      <c r="B11" t="s">
        <v>63</v>
      </c>
      <c r="C11" s="28" t="str">
        <f xml:space="preserve"> IF($E$2 &lt;&gt; "",$E$2,IF($D$2 &lt;&gt; "",$D$2,$C$2)) &amp;" - vigilancia centinela de IRAG
 % IRAG con/sin muestra "</f>
        <v xml:space="preserve">Saint Lucia - vigilancia centinela de IRAG
 % IRAG con/sin muestra </v>
      </c>
    </row>
    <row r="12" spans="1:11" x14ac:dyDescent="0.25">
      <c r="A12">
        <v>3</v>
      </c>
      <c r="B12" t="s">
        <v>63</v>
      </c>
      <c r="C12" s="28" t="str">
        <f>"Vigilancia centinela de IRAG
 Número de casos IRAG positivos a influenza. " &amp; IF($E$2 &lt;&gt; "",$E$2,IF($D$2 &lt;&gt; "",$D$2,$C$2)) &amp; " " &amp;$A$2
&amp; "
 (porcentaje de casos positivos a influenza de todos casos de IRAG)"</f>
        <v>Vigilancia centinela de IRAG
 Número de casos IRAG positivos a influenza. Saint Lucia 2019
 (porcentaje de casos positivos a influenza de todos casos de IRAG)</v>
      </c>
    </row>
    <row r="13" spans="1:11" x14ac:dyDescent="0.25">
      <c r="A13">
        <v>4</v>
      </c>
      <c r="B13" t="s">
        <v>63</v>
      </c>
      <c r="C13" s="28" t="str">
        <f>"Casos de IRAG con muestras positivas a influenza, VSR y OVR, por semana epidemiológica. " &amp; IF($E$2 &lt;&gt; "",$E$2,IF($D$2 &lt;&gt; "",$D$2,$C$2)) &amp; " " &amp; $A$2</f>
        <v>Casos de IRAG con muestras positivas a influenza, VSR y OVR, por semana epidemiológica. Saint Lucia 2019</v>
      </c>
    </row>
    <row r="14" spans="1:11" x14ac:dyDescent="0.25">
      <c r="A14">
        <v>5</v>
      </c>
      <c r="B14" t="s">
        <v>63</v>
      </c>
      <c r="C14" s="28" t="str">
        <f>"Vigilancia centinela de IRAG
 Número de casos IRAG positivos a VRS. " &amp; IF($E$2 &lt;&gt; "",$E$2,IF($D$2 &lt;&gt; "",$D$2,$C$2)) &amp; " " &amp;$A$2
&amp; "
 (porcentaje de casos positivos a VRS de todos casos de IRAG)"</f>
        <v>Vigilancia centinela de IRAG
 Número de casos IRAG positivos a VRS. Saint Lucia 2019
 (porcentaje de casos positivos a VRS de todos casos de IRAG)</v>
      </c>
    </row>
    <row r="15" spans="1:11" x14ac:dyDescent="0.25">
      <c r="A15">
        <v>6</v>
      </c>
      <c r="B15" t="s">
        <v>63</v>
      </c>
      <c r="C15" s="28" t="str">
        <f>"Vigilancia centinela de IRAG
 Número de casos IRAG en UCI por semana epidemiológica. " &amp; IF($E$2 &lt;&gt; "",$E$2,IF($D$2 &lt;&gt; "",$D$2,$C$2)) &amp; " " &amp;$A$2
&amp; "
 (porcentaje de casos IRAG de todos ingresos a la UCI)"</f>
        <v>Vigilancia centinela de IRAG
 Número de casos IRAG en UCI por semana epidemiológica. Saint Lucia 2019
 (porcentaje de casos IRAG de todos ingresos a la UCI)</v>
      </c>
    </row>
    <row r="16" spans="1:11" x14ac:dyDescent="0.25">
      <c r="A16">
        <v>7</v>
      </c>
      <c r="B16" t="s">
        <v>63</v>
      </c>
      <c r="C16" s="30" t="str">
        <f>"Vigilancia centinela de IRAG
 Distribucion de casos de IRAG positivos a influenza por  grupos de edad y semana epidemiológica. 
" &amp; IF($E$2 &lt;&gt; "",$E$2,IF($D$2 &lt;&gt; "",$D$2,$C$2)) &amp; " " &amp;$A$2</f>
        <v>Vigilancia centinela de IRAG
 Distribucion de casos de IRAG positivos a influenza por  grupos de edad y semana epidemiológica. 
Saint Lucia 2019</v>
      </c>
    </row>
    <row r="17" spans="1:3" x14ac:dyDescent="0.25">
      <c r="A17">
        <v>8</v>
      </c>
      <c r="B17" t="s">
        <v>63</v>
      </c>
      <c r="C17" s="30" t="str">
        <f>"Vigilancia centinela de IRAG
 Distribucion de total de casos de IRAG por  grupos de edad y semana epidemiológica. 
" &amp;IF($E$2 &lt;&gt; "",$E$2,IF($D$2 &lt;&gt; "",$D$2,$C$2)) &amp; " " &amp;$A$2</f>
        <v>Vigilancia centinela de IRAG
 Distribucion de total de casos de IRAG por  grupos de edad y semana epidemiológica. 
Saint Lucia 2019</v>
      </c>
    </row>
    <row r="18" spans="1:3" x14ac:dyDescent="0.25">
      <c r="A18">
        <v>9</v>
      </c>
      <c r="B18" t="s">
        <v>63</v>
      </c>
      <c r="C18" s="30" t="str">
        <f>"Vigilancia centinela de IRAG
 Número de casos IRAG fallecidos por tipo de virus por semana epidemiológica. 
" &amp; IF($E$2 &lt;&gt; "",$E$2,IF($D$2 &lt;&gt; "",$D$2,$C$2))&amp; " " &amp;$A$2</f>
        <v>Vigilancia centinela de IRAG
 Número de casos IRAG fallecidos por tipo de virus por semana epidemiológica. 
Saint Lucia 2019</v>
      </c>
    </row>
    <row r="19" spans="1:3" x14ac:dyDescent="0.25">
      <c r="A19">
        <v>1</v>
      </c>
      <c r="B19" t="s">
        <v>64</v>
      </c>
      <c r="C19" t="str">
        <f>"Distribución de virus influenza y otros virus respiratorios en vigilancia Centinela IRAG por Semana Epidemiológica. " &amp; IF($E$2 &lt;&gt; "",$E$2,IF($D$2 &lt;&gt; "",$D$2,$C$2)) &amp; " " &amp; $A$2</f>
        <v>Distribución de virus influenza y otros virus respiratorios en vigilancia Centinela IRAG por Semana Epidemiológica. Saint Lucia 2019</v>
      </c>
    </row>
    <row r="20" spans="1:3" x14ac:dyDescent="0.25">
      <c r="A20">
        <v>1</v>
      </c>
      <c r="B20" t="s">
        <v>65</v>
      </c>
      <c r="C20" s="30" t="str">
        <f>"Vigilancia centinela de IRAG
 Número de casos IRAG fallecidos subtipo de virus por semana epidemiológica.
 " &amp; IF($E$2 &lt;&gt; "",$E$2,IF($D$2 &lt;&gt; "",$D$2,$C$2)) &amp; " " &amp;$A$2</f>
        <v>Vigilancia centinela de IRAG
 Número de casos IRAG fallecidos subtipo de virus por semana epidemiológica.
 Saint Lucia 2019</v>
      </c>
    </row>
    <row r="21" spans="1:3" x14ac:dyDescent="0.25">
      <c r="A21">
        <v>2</v>
      </c>
      <c r="B21" t="s">
        <v>65</v>
      </c>
      <c r="C21" s="30" t="str">
        <f>"Vigilancia centinela de IRAG
Distribucion de fallecidos de IRAG por grupos de edad por semana epidemiológica.
 " &amp; IF($E$2 &lt;&gt; "",$E$2,IF($D$2 &lt;&gt; "",$D$2,$C$2)) &amp; " " &amp;$A$2</f>
        <v>Vigilancia centinela de IRAG
Distribucion de fallecidos de IRAG por grupos de edad por semana epidemiológica.
 Saint Lucia 2019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Virus</vt:lpstr>
      <vt:lpstr>Graph Virus</vt:lpstr>
      <vt:lpstr>Virus_INF_GEO</vt:lpstr>
      <vt:lpstr>Virus_RSV_GEO</vt:lpstr>
      <vt:lpstr>Leyendas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HP</cp:lastModifiedBy>
  <dcterms:created xsi:type="dcterms:W3CDTF">2017-08-24T15:06:48Z</dcterms:created>
  <dcterms:modified xsi:type="dcterms:W3CDTF">2019-11-27T15:40:51Z</dcterms:modified>
</cp:coreProperties>
</file>