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  <sheet name="DV-IDENTITY-0" sheetId="4" state="veryHidden" r:id="rId4"/>
  </sheets>
  <calcPr calcId="152511"/>
</workbook>
</file>

<file path=xl/calcChain.xml><?xml version="1.0" encoding="utf-8"?>
<calcChain xmlns="http://schemas.openxmlformats.org/spreadsheetml/2006/main">
  <c r="A1" i="4" l="1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FW1" i="4"/>
  <c r="FX1" i="4"/>
  <c r="FY1" i="4"/>
  <c r="FZ1" i="4"/>
  <c r="GA1" i="4"/>
  <c r="GB1" i="4"/>
  <c r="GC1" i="4"/>
  <c r="GD1" i="4"/>
  <c r="GE1" i="4"/>
  <c r="GF1" i="4"/>
  <c r="GG1" i="4"/>
  <c r="GH1" i="4"/>
  <c r="GI1" i="4"/>
  <c r="GJ1" i="4"/>
  <c r="GK1" i="4"/>
  <c r="GL1" i="4"/>
  <c r="GM1" i="4"/>
  <c r="GN1" i="4"/>
  <c r="GO1" i="4"/>
  <c r="GP1" i="4"/>
  <c r="GQ1" i="4"/>
  <c r="GR1" i="4"/>
  <c r="GS1" i="4"/>
  <c r="GT1" i="4"/>
  <c r="GU1" i="4"/>
  <c r="GV1" i="4"/>
  <c r="GW1" i="4"/>
  <c r="GX1" i="4"/>
  <c r="GY1" i="4"/>
  <c r="GZ1" i="4"/>
  <c r="HA1" i="4"/>
  <c r="HB1" i="4"/>
  <c r="HC1" i="4"/>
  <c r="HD1" i="4"/>
  <c r="HE1" i="4"/>
  <c r="HF1" i="4"/>
  <c r="HG1" i="4"/>
  <c r="HH1" i="4"/>
  <c r="D66" i="1"/>
  <c r="C77" i="1" s="1"/>
  <c r="E66" i="1"/>
  <c r="C78" i="1" s="1"/>
  <c r="F66" i="1"/>
  <c r="C75" i="1" s="1"/>
  <c r="G66" i="1"/>
  <c r="C71" i="1" s="1"/>
  <c r="H66" i="1"/>
  <c r="C70" i="1" s="1"/>
  <c r="I66" i="1"/>
  <c r="C72" i="1" s="1"/>
  <c r="J66" i="1"/>
  <c r="C74" i="1" s="1"/>
  <c r="K66" i="1"/>
  <c r="C76" i="1" s="1"/>
  <c r="C66" i="1"/>
  <c r="C73" i="1" s="1"/>
</calcChain>
</file>

<file path=xl/sharedStrings.xml><?xml version="1.0" encoding="utf-8"?>
<sst xmlns="http://schemas.openxmlformats.org/spreadsheetml/2006/main" count="28" uniqueCount="19">
  <si>
    <t>SECRETARIA DE SALUD DE HONDURAS</t>
  </si>
  <si>
    <t>INFLUENZA</t>
  </si>
  <si>
    <t>Otros</t>
  </si>
  <si>
    <t>Semana epidemiológica</t>
  </si>
  <si>
    <t>Total</t>
  </si>
  <si>
    <t>Casos positivos según condiciones preexistentes</t>
  </si>
  <si>
    <t>Embarazo</t>
  </si>
  <si>
    <t>Enfermedad pulmonar crónica</t>
  </si>
  <si>
    <t>Diabetes</t>
  </si>
  <si>
    <t>Cáncer</t>
  </si>
  <si>
    <t>Inmuno- supresión</t>
  </si>
  <si>
    <t>Alcoholismo crónico</t>
  </si>
  <si>
    <t>Obesidad</t>
  </si>
  <si>
    <t>Cardiopatías</t>
  </si>
  <si>
    <t>AAAAAD+fv9g=</t>
  </si>
  <si>
    <t>AAAAAD+fv9k=</t>
  </si>
  <si>
    <t>IRAG</t>
  </si>
  <si>
    <t xml:space="preserve">Año epidemiológico: </t>
  </si>
  <si>
    <t xml:space="preserve">Nombre y lugar del establecimiento de salud: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</si>
</sst>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7" fillId="0" borderId="4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0" borderId="6" xfId="0" applyFont="1" applyBorder="1"/>
    <xf numFmtId="0" fontId="1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Condiciones preexistentes</a:t>
            </a:r>
          </a:p>
        </c:rich>
      </c:tx>
      <c:layout>
        <c:manualLayout>
          <c:xMode val="edge"/>
          <c:yMode val="edge"/>
          <c:x val="0.1956236298995101"/>
          <c:y val="2.3188327817692853E-2"/>
        </c:manualLayout>
      </c:layout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Hoja1!$B$70:$B$78</c:f>
              <c:strCache>
                <c:ptCount val="9"/>
                <c:pt idx="0">
                  <c:v>Inmuno- supresión</c:v>
                </c:pt>
                <c:pt idx="1">
                  <c:v>Cáncer</c:v>
                </c:pt>
                <c:pt idx="2">
                  <c:v>Alcoholismo crónico</c:v>
                </c:pt>
                <c:pt idx="3">
                  <c:v>Embarazo</c:v>
                </c:pt>
                <c:pt idx="4">
                  <c:v>Obesidad</c:v>
                </c:pt>
                <c:pt idx="5">
                  <c:v>Diabetes</c:v>
                </c:pt>
                <c:pt idx="6">
                  <c:v>Otros</c:v>
                </c:pt>
                <c:pt idx="7">
                  <c:v>Cardiopatías</c:v>
                </c:pt>
                <c:pt idx="8">
                  <c:v>Enfermedad pulmonar crónica</c:v>
                </c:pt>
              </c:strCache>
            </c:strRef>
          </c:cat>
          <c:val>
            <c:numRef>
              <c:f>Hoja1!$C$70:$C$78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72616704"/>
        <c:axId val="-972607456"/>
      </c:barChart>
      <c:catAx>
        <c:axId val="-972616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72607456"/>
        <c:crosses val="autoZero"/>
        <c:auto val="1"/>
        <c:lblAlgn val="ctr"/>
        <c:lblOffset val="100"/>
        <c:noMultiLvlLbl val="0"/>
      </c:catAx>
      <c:valAx>
        <c:axId val="-9726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972616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384650</xdr:colOff>
      <xdr:row>0</xdr:row>
      <xdr:rowOff>59573</xdr:rowOff>
    </xdr:from>
    <xdr:to>
      <xdr:col>6</xdr:col>
      <xdr:colOff>195970</xdr:colOff>
      <xdr:row>5</xdr:row>
      <xdr:rowOff>93355</xdr:rowOff>
    </xdr:to>
    <xdr:pic>
      <xdr:nvPicPr>
        <xdr:cNvPr id="3" name="2 Imagen" descr="escudohonduras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23946" y="59573"/>
          <a:ext cx="830897" cy="972867"/>
        </a:xfrm>
        <a:prstGeom prst="rect">
          <a:avLst/>
        </a:prstGeom>
      </xdr:spPr>
    </xdr:pic>
    <xdr:clientData/>
  </xdr:twoCellAnchor>
  <xdr:twoCellAnchor>
    <xdr:from>
      <xdr:col>3</xdr:col>
      <xdr:colOff>619125</xdr:colOff>
      <xdr:row>68</xdr:row>
      <xdr:rowOff>154782</xdr:rowOff>
    </xdr:from>
    <xdr:to>
      <xdr:col>10</xdr:col>
      <xdr:colOff>761999</xdr:colOff>
      <xdr:row>83</xdr:row>
      <xdr:rowOff>178594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0.00874</cdr:x>
      <cdr:y>0.01707</cdr:y>
    </cdr:from>
    <cdr:to>
      <cdr:x>0.00874</cdr:x>
      <cdr:y>0.01707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s-HN" sz="1100"/>
            <a:t>9mnSL78lJPzg9JTRYsdTFn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K78"/>
  <sheetViews>
    <sheetView tabSelected="1" zoomScale="71" zoomScaleNormal="71" workbookViewId="0"/>
  </sheetViews>
  <sheetFormatPr defaultColWidth="11.42578125" defaultRowHeight="15" x14ac:dyDescent="0.25"/>
  <cols>
    <col min="2" max="3" width="15.28515625" customWidth="1"/>
    <col min="4" max="4" width="15.28515625" style="1" customWidth="1"/>
    <col min="5" max="11" width="15.28515625" customWidth="1"/>
  </cols>
  <sheetData>
    <row r="1" spans="2:11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2:11" x14ac:dyDescent="0.25"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2:1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2:1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2:1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2:11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2:11" ht="33.75" x14ac:dyDescent="0.5">
      <c r="B7" s="18" t="s">
        <v>0</v>
      </c>
      <c r="C7" s="18"/>
      <c r="D7" s="18"/>
      <c r="E7" s="18"/>
      <c r="F7" s="18"/>
      <c r="G7" s="18"/>
      <c r="H7" s="18"/>
      <c r="I7" s="18"/>
      <c r="J7" s="18"/>
      <c r="K7" s="18"/>
    </row>
    <row r="8" spans="2:11" ht="21" x14ac:dyDescent="0.35">
      <c r="B8" s="19" t="s">
        <v>1</v>
      </c>
      <c r="C8" s="19"/>
      <c r="D8" s="19"/>
      <c r="E8" s="19"/>
      <c r="F8" s="19"/>
      <c r="G8" s="19"/>
      <c r="H8" s="19"/>
      <c r="I8" s="19"/>
      <c r="J8" s="19"/>
      <c r="K8" s="19"/>
    </row>
    <row r="9" spans="2:11" ht="21" x14ac:dyDescent="0.35">
      <c r="B9" s="19" t="s">
        <v>5</v>
      </c>
      <c r="C9" s="19"/>
      <c r="D9" s="19"/>
      <c r="E9" s="19"/>
      <c r="F9" s="19"/>
      <c r="G9" s="19"/>
      <c r="H9" s="19"/>
      <c r="I9" s="19"/>
      <c r="J9" s="19"/>
      <c r="K9" s="19"/>
    </row>
    <row r="10" spans="2:11" ht="21" x14ac:dyDescent="0.35">
      <c r="B10" s="19" t="s">
        <v>16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2:11" x14ac:dyDescent="0.25">
      <c r="B11" s="17" t="s">
        <v>17</v>
      </c>
      <c r="C11" s="17"/>
      <c r="D11" s="17"/>
      <c r="E11" s="17"/>
      <c r="F11" s="17"/>
      <c r="G11" s="17"/>
      <c r="H11" s="17"/>
      <c r="J11" s="2"/>
    </row>
    <row r="12" spans="2:11" ht="15.75" thickBot="1" x14ac:dyDescent="0.3">
      <c r="B12" s="11" t="s">
        <v>18</v>
      </c>
      <c r="C12" s="3"/>
      <c r="D12" s="3"/>
      <c r="E12" s="3"/>
      <c r="F12" s="4"/>
      <c r="G12" s="3"/>
      <c r="H12" s="3"/>
    </row>
    <row r="13" spans="2:11" s="8" customFormat="1" ht="45.75" thickBot="1" x14ac:dyDescent="0.3">
      <c r="B13" s="6" t="s">
        <v>3</v>
      </c>
      <c r="C13" s="7" t="s">
        <v>6</v>
      </c>
      <c r="D13" s="7" t="s">
        <v>13</v>
      </c>
      <c r="E13" s="9" t="s">
        <v>7</v>
      </c>
      <c r="F13" s="7" t="s">
        <v>8</v>
      </c>
      <c r="G13" s="7" t="s">
        <v>9</v>
      </c>
      <c r="H13" s="9" t="s">
        <v>10</v>
      </c>
      <c r="I13" s="9" t="s">
        <v>11</v>
      </c>
      <c r="J13" s="7" t="s">
        <v>12</v>
      </c>
      <c r="K13" s="7" t="s">
        <v>2</v>
      </c>
    </row>
    <row r="14" spans="2:11" x14ac:dyDescent="0.25">
      <c r="B14" s="12">
        <v>1</v>
      </c>
      <c r="C14" s="5"/>
      <c r="D14" s="5"/>
      <c r="E14" s="5"/>
      <c r="F14" s="5"/>
      <c r="G14" s="5"/>
      <c r="H14" s="5"/>
      <c r="I14" s="5"/>
      <c r="J14" s="5"/>
      <c r="K14" s="5"/>
    </row>
    <row r="15" spans="2:11" x14ac:dyDescent="0.25">
      <c r="B15" s="13">
        <v>2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2:11" x14ac:dyDescent="0.25">
      <c r="B16" s="13">
        <v>3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2:11" x14ac:dyDescent="0.25">
      <c r="B17" s="13">
        <v>4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5">
      <c r="B18" s="13">
        <v>5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5">
      <c r="B19" s="13">
        <v>6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5">
      <c r="B20" s="13">
        <v>7</v>
      </c>
      <c r="C20" s="10"/>
      <c r="D20" s="10"/>
      <c r="E20" s="10"/>
      <c r="F20" s="10"/>
      <c r="G20" s="10"/>
      <c r="H20" s="10"/>
      <c r="I20" s="10"/>
      <c r="J20" s="10"/>
      <c r="K20" s="10"/>
    </row>
    <row r="21" spans="2:11" x14ac:dyDescent="0.25">
      <c r="B21" s="13">
        <v>8</v>
      </c>
      <c r="C21" s="10"/>
      <c r="D21" s="10"/>
      <c r="E21" s="10"/>
      <c r="F21" s="10"/>
      <c r="G21" s="10"/>
      <c r="H21" s="10"/>
      <c r="I21" s="10"/>
      <c r="J21" s="10"/>
      <c r="K21" s="10"/>
    </row>
    <row r="22" spans="2:11" x14ac:dyDescent="0.25">
      <c r="B22" s="13">
        <v>9</v>
      </c>
      <c r="C22" s="10"/>
      <c r="D22" s="10"/>
      <c r="E22" s="10"/>
      <c r="F22" s="10"/>
      <c r="G22" s="10"/>
      <c r="H22" s="10"/>
      <c r="I22" s="10"/>
      <c r="J22" s="10"/>
      <c r="K22" s="10"/>
    </row>
    <row r="23" spans="2:11" x14ac:dyDescent="0.25">
      <c r="B23" s="13">
        <v>10</v>
      </c>
      <c r="C23" s="10"/>
      <c r="D23" s="10"/>
      <c r="E23" s="10"/>
      <c r="F23" s="10"/>
      <c r="G23" s="10"/>
      <c r="H23" s="10"/>
      <c r="I23" s="10"/>
      <c r="J23" s="10"/>
      <c r="K23" s="10"/>
    </row>
    <row r="24" spans="2:11" x14ac:dyDescent="0.25">
      <c r="B24" s="13">
        <v>11</v>
      </c>
      <c r="C24" s="10"/>
      <c r="D24" s="10"/>
      <c r="E24" s="10"/>
      <c r="F24" s="10"/>
      <c r="G24" s="10"/>
      <c r="H24" s="10"/>
      <c r="I24" s="10"/>
      <c r="J24" s="10"/>
      <c r="K24" s="10"/>
    </row>
    <row r="25" spans="2:11" x14ac:dyDescent="0.25">
      <c r="B25" s="13">
        <v>12</v>
      </c>
      <c r="C25" s="10"/>
      <c r="D25" s="10"/>
      <c r="E25" s="10"/>
      <c r="F25" s="10"/>
      <c r="G25" s="10"/>
      <c r="H25" s="10"/>
      <c r="I25" s="10"/>
      <c r="J25" s="10"/>
      <c r="K25" s="10"/>
    </row>
    <row r="26" spans="2:11" x14ac:dyDescent="0.25">
      <c r="B26" s="13">
        <v>13</v>
      </c>
      <c r="C26" s="10"/>
      <c r="D26" s="10"/>
      <c r="E26" s="10"/>
      <c r="F26" s="10"/>
      <c r="G26" s="10"/>
      <c r="H26" s="10"/>
      <c r="I26" s="10"/>
      <c r="J26" s="10"/>
      <c r="K26" s="10"/>
    </row>
    <row r="27" spans="2:11" x14ac:dyDescent="0.25">
      <c r="B27" s="13">
        <v>14</v>
      </c>
      <c r="C27" s="10"/>
      <c r="D27" s="10"/>
      <c r="E27" s="10"/>
      <c r="F27" s="10"/>
      <c r="G27" s="10"/>
      <c r="H27" s="10"/>
      <c r="I27" s="10"/>
      <c r="J27" s="10"/>
      <c r="K27" s="10"/>
    </row>
    <row r="28" spans="2:11" x14ac:dyDescent="0.25">
      <c r="B28" s="13">
        <v>15</v>
      </c>
      <c r="C28" s="10"/>
      <c r="D28" s="10"/>
      <c r="E28" s="10"/>
      <c r="F28" s="10"/>
      <c r="G28" s="10"/>
      <c r="H28" s="10"/>
      <c r="I28" s="10"/>
      <c r="J28" s="10"/>
      <c r="K28" s="10"/>
    </row>
    <row r="29" spans="2:11" x14ac:dyDescent="0.25">
      <c r="B29" s="13">
        <v>16</v>
      </c>
      <c r="C29" s="10"/>
      <c r="D29" s="10"/>
      <c r="E29" s="10"/>
      <c r="F29" s="10"/>
      <c r="G29" s="10"/>
      <c r="H29" s="10"/>
      <c r="I29" s="10"/>
      <c r="J29" s="10"/>
      <c r="K29" s="10"/>
    </row>
    <row r="30" spans="2:11" x14ac:dyDescent="0.25">
      <c r="B30" s="13">
        <v>17</v>
      </c>
      <c r="C30" s="10"/>
      <c r="D30" s="10"/>
      <c r="E30" s="10"/>
      <c r="F30" s="10"/>
      <c r="G30" s="10"/>
      <c r="H30" s="10"/>
      <c r="I30" s="10"/>
      <c r="J30" s="10"/>
      <c r="K30" s="10"/>
    </row>
    <row r="31" spans="2:11" x14ac:dyDescent="0.25">
      <c r="B31" s="13">
        <v>18</v>
      </c>
      <c r="C31" s="10"/>
      <c r="D31" s="10"/>
      <c r="E31" s="10"/>
      <c r="F31" s="10"/>
      <c r="G31" s="10"/>
      <c r="H31" s="10"/>
      <c r="I31" s="10"/>
      <c r="J31" s="10"/>
      <c r="K31" s="10"/>
    </row>
    <row r="32" spans="2:11" x14ac:dyDescent="0.25">
      <c r="B32" s="13">
        <v>19</v>
      </c>
      <c r="C32" s="10"/>
      <c r="D32" s="10"/>
      <c r="E32" s="10"/>
      <c r="F32" s="10"/>
      <c r="G32" s="10"/>
      <c r="H32" s="10"/>
      <c r="I32" s="10"/>
      <c r="J32" s="10"/>
      <c r="K32" s="10"/>
    </row>
    <row r="33" spans="2:11" x14ac:dyDescent="0.25">
      <c r="B33" s="13">
        <v>20</v>
      </c>
      <c r="C33" s="10"/>
      <c r="D33" s="10"/>
      <c r="E33" s="10"/>
      <c r="F33" s="10"/>
      <c r="G33" s="10"/>
      <c r="H33" s="10"/>
      <c r="I33" s="10"/>
      <c r="J33" s="10"/>
      <c r="K33" s="10"/>
    </row>
    <row r="34" spans="2:11" x14ac:dyDescent="0.25">
      <c r="B34" s="13">
        <v>21</v>
      </c>
      <c r="C34" s="10"/>
      <c r="D34" s="10"/>
      <c r="E34" s="10"/>
      <c r="F34" s="10"/>
      <c r="G34" s="10"/>
      <c r="H34" s="10"/>
      <c r="I34" s="10"/>
      <c r="J34" s="10"/>
      <c r="K34" s="10"/>
    </row>
    <row r="35" spans="2:11" x14ac:dyDescent="0.25">
      <c r="B35" s="13">
        <v>22</v>
      </c>
      <c r="C35" s="10"/>
      <c r="D35" s="10"/>
      <c r="E35" s="10"/>
      <c r="F35" s="10"/>
      <c r="G35" s="10"/>
      <c r="H35" s="10"/>
      <c r="I35" s="10"/>
      <c r="J35" s="10"/>
      <c r="K35" s="10"/>
    </row>
    <row r="36" spans="2:11" x14ac:dyDescent="0.25">
      <c r="B36" s="13">
        <v>23</v>
      </c>
      <c r="C36" s="10"/>
      <c r="D36" s="10"/>
      <c r="E36" s="10"/>
      <c r="F36" s="10"/>
      <c r="G36" s="10"/>
      <c r="H36" s="10"/>
      <c r="I36" s="10"/>
      <c r="J36" s="10"/>
      <c r="K36" s="10"/>
    </row>
    <row r="37" spans="2:11" x14ac:dyDescent="0.25">
      <c r="B37" s="13">
        <v>24</v>
      </c>
      <c r="C37" s="10"/>
      <c r="D37" s="10"/>
      <c r="E37" s="10"/>
      <c r="F37" s="10"/>
      <c r="G37" s="10"/>
      <c r="H37" s="10"/>
      <c r="I37" s="10"/>
      <c r="J37" s="10"/>
      <c r="K37" s="10"/>
    </row>
    <row r="38" spans="2:11" x14ac:dyDescent="0.25">
      <c r="B38" s="13">
        <v>25</v>
      </c>
      <c r="C38" s="10"/>
      <c r="D38" s="10"/>
      <c r="E38" s="10"/>
      <c r="F38" s="10"/>
      <c r="G38" s="10"/>
      <c r="H38" s="10"/>
      <c r="I38" s="10"/>
      <c r="J38" s="10"/>
      <c r="K38" s="10"/>
    </row>
    <row r="39" spans="2:11" x14ac:dyDescent="0.25">
      <c r="B39" s="13">
        <v>26</v>
      </c>
      <c r="C39" s="10"/>
      <c r="D39" s="10"/>
      <c r="E39" s="10"/>
      <c r="F39" s="10"/>
      <c r="G39" s="10"/>
      <c r="H39" s="10"/>
      <c r="I39" s="10"/>
      <c r="J39" s="10"/>
      <c r="K39" s="10"/>
    </row>
    <row r="40" spans="2:11" x14ac:dyDescent="0.25">
      <c r="B40" s="13">
        <v>27</v>
      </c>
      <c r="C40" s="10"/>
      <c r="D40" s="10"/>
      <c r="E40" s="10"/>
      <c r="F40" s="10"/>
      <c r="G40" s="10"/>
      <c r="H40" s="10"/>
      <c r="I40" s="10"/>
      <c r="J40" s="10"/>
      <c r="K40" s="10"/>
    </row>
    <row r="41" spans="2:11" x14ac:dyDescent="0.25">
      <c r="B41" s="13">
        <v>28</v>
      </c>
      <c r="C41" s="10"/>
      <c r="D41" s="10"/>
      <c r="E41" s="10"/>
      <c r="F41" s="10"/>
      <c r="G41" s="10"/>
      <c r="H41" s="10"/>
      <c r="I41" s="10"/>
      <c r="J41" s="10"/>
      <c r="K41" s="10"/>
    </row>
    <row r="42" spans="2:11" x14ac:dyDescent="0.25">
      <c r="B42" s="13">
        <v>29</v>
      </c>
      <c r="C42" s="10"/>
      <c r="D42" s="10"/>
      <c r="E42" s="10"/>
      <c r="F42" s="10"/>
      <c r="G42" s="10"/>
      <c r="H42" s="10"/>
      <c r="I42" s="10"/>
      <c r="J42" s="10"/>
      <c r="K42" s="10"/>
    </row>
    <row r="43" spans="2:11" x14ac:dyDescent="0.25">
      <c r="B43" s="13">
        <v>30</v>
      </c>
      <c r="C43" s="10"/>
      <c r="D43" s="10"/>
      <c r="E43" s="10"/>
      <c r="F43" s="10"/>
      <c r="G43" s="10"/>
      <c r="H43" s="10"/>
      <c r="I43" s="10"/>
      <c r="J43" s="10"/>
      <c r="K43" s="10"/>
    </row>
    <row r="44" spans="2:11" x14ac:dyDescent="0.25">
      <c r="B44" s="13">
        <v>31</v>
      </c>
      <c r="C44" s="10"/>
      <c r="D44" s="10"/>
      <c r="E44" s="10"/>
      <c r="F44" s="10"/>
      <c r="G44" s="10"/>
      <c r="H44" s="10"/>
      <c r="I44" s="10"/>
      <c r="J44" s="10"/>
      <c r="K44" s="10"/>
    </row>
    <row r="45" spans="2:11" x14ac:dyDescent="0.25">
      <c r="B45" s="13">
        <v>32</v>
      </c>
      <c r="C45" s="10"/>
      <c r="D45" s="10"/>
      <c r="E45" s="10"/>
      <c r="F45" s="10"/>
      <c r="G45" s="10"/>
      <c r="H45" s="10"/>
      <c r="I45" s="10"/>
      <c r="J45" s="10"/>
      <c r="K45" s="10"/>
    </row>
    <row r="46" spans="2:11" x14ac:dyDescent="0.25">
      <c r="B46" s="13">
        <v>33</v>
      </c>
      <c r="C46" s="10"/>
      <c r="D46" s="10"/>
      <c r="E46" s="10"/>
      <c r="F46" s="10"/>
      <c r="G46" s="10"/>
      <c r="H46" s="10"/>
      <c r="I46" s="10"/>
      <c r="J46" s="10"/>
      <c r="K46" s="10"/>
    </row>
    <row r="47" spans="2:11" x14ac:dyDescent="0.25">
      <c r="B47" s="13">
        <v>34</v>
      </c>
      <c r="C47" s="10"/>
      <c r="D47" s="10"/>
      <c r="E47" s="10"/>
      <c r="F47" s="10"/>
      <c r="G47" s="10"/>
      <c r="H47" s="10"/>
      <c r="I47" s="10"/>
      <c r="J47" s="10"/>
      <c r="K47" s="10"/>
    </row>
    <row r="48" spans="2:11" x14ac:dyDescent="0.25">
      <c r="B48" s="13">
        <v>35</v>
      </c>
      <c r="C48" s="10"/>
      <c r="D48" s="10"/>
      <c r="E48" s="10"/>
      <c r="F48" s="10"/>
      <c r="G48" s="10"/>
      <c r="H48" s="10"/>
      <c r="I48" s="10"/>
      <c r="J48" s="10"/>
      <c r="K48" s="10"/>
    </row>
    <row r="49" spans="2:11" x14ac:dyDescent="0.25">
      <c r="B49" s="13">
        <v>36</v>
      </c>
      <c r="C49" s="10"/>
      <c r="D49" s="10"/>
      <c r="E49" s="10"/>
      <c r="F49" s="10"/>
      <c r="G49" s="10"/>
      <c r="H49" s="10"/>
      <c r="I49" s="10"/>
      <c r="J49" s="10"/>
      <c r="K49" s="10"/>
    </row>
    <row r="50" spans="2:11" x14ac:dyDescent="0.25">
      <c r="B50" s="13">
        <v>37</v>
      </c>
      <c r="C50" s="10"/>
      <c r="D50" s="10"/>
      <c r="E50" s="10"/>
      <c r="F50" s="10"/>
      <c r="G50" s="10"/>
      <c r="H50" s="10"/>
      <c r="I50" s="10"/>
      <c r="J50" s="10"/>
      <c r="K50" s="10"/>
    </row>
    <row r="51" spans="2:11" x14ac:dyDescent="0.25">
      <c r="B51" s="13">
        <v>38</v>
      </c>
      <c r="C51" s="10"/>
      <c r="D51" s="10"/>
      <c r="E51" s="10"/>
      <c r="F51" s="10"/>
      <c r="G51" s="10"/>
      <c r="H51" s="10"/>
      <c r="I51" s="10"/>
      <c r="J51" s="10"/>
      <c r="K51" s="10"/>
    </row>
    <row r="52" spans="2:11" x14ac:dyDescent="0.25">
      <c r="B52" s="13">
        <v>39</v>
      </c>
      <c r="C52" s="10"/>
      <c r="D52" s="10"/>
      <c r="E52" s="10"/>
      <c r="F52" s="10"/>
      <c r="G52" s="10"/>
      <c r="H52" s="10"/>
      <c r="I52" s="10"/>
      <c r="J52" s="10"/>
      <c r="K52" s="10"/>
    </row>
    <row r="53" spans="2:11" x14ac:dyDescent="0.25">
      <c r="B53" s="13">
        <v>40</v>
      </c>
      <c r="C53" s="10"/>
      <c r="D53" s="10"/>
      <c r="E53" s="10"/>
      <c r="F53" s="10"/>
      <c r="G53" s="10"/>
      <c r="H53" s="10"/>
      <c r="I53" s="10"/>
      <c r="J53" s="10"/>
      <c r="K53" s="10"/>
    </row>
    <row r="54" spans="2:11" x14ac:dyDescent="0.25">
      <c r="B54" s="13">
        <v>41</v>
      </c>
      <c r="C54" s="10"/>
      <c r="D54" s="10"/>
      <c r="E54" s="10"/>
      <c r="F54" s="10"/>
      <c r="G54" s="10"/>
      <c r="H54" s="10"/>
      <c r="I54" s="10"/>
      <c r="J54" s="10"/>
      <c r="K54" s="10"/>
    </row>
    <row r="55" spans="2:11" x14ac:dyDescent="0.25">
      <c r="B55" s="13">
        <v>42</v>
      </c>
      <c r="C55" s="10"/>
      <c r="D55" s="10"/>
      <c r="E55" s="10"/>
      <c r="F55" s="10"/>
      <c r="G55" s="10"/>
      <c r="H55" s="10"/>
      <c r="I55" s="10"/>
      <c r="J55" s="10"/>
      <c r="K55" s="10"/>
    </row>
    <row r="56" spans="2:11" x14ac:dyDescent="0.25">
      <c r="B56" s="13">
        <v>43</v>
      </c>
      <c r="C56" s="10"/>
      <c r="D56" s="10"/>
      <c r="E56" s="10"/>
      <c r="F56" s="10"/>
      <c r="G56" s="10"/>
      <c r="H56" s="10"/>
      <c r="I56" s="10"/>
      <c r="J56" s="10"/>
      <c r="K56" s="10"/>
    </row>
    <row r="57" spans="2:11" x14ac:dyDescent="0.25">
      <c r="B57" s="13">
        <v>44</v>
      </c>
      <c r="C57" s="10"/>
      <c r="D57" s="10"/>
      <c r="E57" s="10"/>
      <c r="F57" s="10"/>
      <c r="G57" s="10"/>
      <c r="H57" s="10"/>
      <c r="I57" s="10"/>
      <c r="J57" s="10"/>
      <c r="K57" s="10"/>
    </row>
    <row r="58" spans="2:11" x14ac:dyDescent="0.25">
      <c r="B58" s="13">
        <v>45</v>
      </c>
      <c r="C58" s="10"/>
      <c r="D58" s="10"/>
      <c r="E58" s="10"/>
      <c r="F58" s="10"/>
      <c r="G58" s="10"/>
      <c r="H58" s="10"/>
      <c r="I58" s="10"/>
      <c r="J58" s="10"/>
      <c r="K58" s="10"/>
    </row>
    <row r="59" spans="2:11" x14ac:dyDescent="0.25">
      <c r="B59" s="13">
        <v>46</v>
      </c>
      <c r="C59" s="10"/>
      <c r="D59" s="10"/>
      <c r="E59" s="10"/>
      <c r="F59" s="10"/>
      <c r="G59" s="10"/>
      <c r="H59" s="10"/>
      <c r="I59" s="10"/>
      <c r="J59" s="10"/>
      <c r="K59" s="10"/>
    </row>
    <row r="60" spans="2:11" x14ac:dyDescent="0.25">
      <c r="B60" s="13">
        <v>47</v>
      </c>
      <c r="C60" s="10"/>
      <c r="D60" s="10"/>
      <c r="E60" s="10"/>
      <c r="F60" s="10"/>
      <c r="G60" s="10"/>
      <c r="H60" s="10"/>
      <c r="I60" s="10"/>
      <c r="J60" s="10"/>
      <c r="K60" s="10"/>
    </row>
    <row r="61" spans="2:11" x14ac:dyDescent="0.25">
      <c r="B61" s="13">
        <v>48</v>
      </c>
      <c r="C61" s="10"/>
      <c r="D61" s="10"/>
      <c r="E61" s="10"/>
      <c r="F61" s="10"/>
      <c r="G61" s="10"/>
      <c r="H61" s="10"/>
      <c r="I61" s="10"/>
      <c r="J61" s="10"/>
      <c r="K61" s="10"/>
    </row>
    <row r="62" spans="2:11" x14ac:dyDescent="0.25">
      <c r="B62" s="13">
        <v>49</v>
      </c>
      <c r="C62" s="10"/>
      <c r="D62" s="10"/>
      <c r="E62" s="10"/>
      <c r="F62" s="10"/>
      <c r="G62" s="10"/>
      <c r="H62" s="10"/>
      <c r="I62" s="10"/>
      <c r="J62" s="10"/>
      <c r="K62" s="10"/>
    </row>
    <row r="63" spans="2:11" x14ac:dyDescent="0.25">
      <c r="B63" s="13">
        <v>50</v>
      </c>
      <c r="C63" s="10"/>
      <c r="D63" s="10"/>
      <c r="E63" s="10"/>
      <c r="F63" s="10"/>
      <c r="G63" s="10"/>
      <c r="H63" s="10"/>
      <c r="I63" s="10"/>
      <c r="J63" s="10"/>
      <c r="K63" s="10"/>
    </row>
    <row r="64" spans="2:11" x14ac:dyDescent="0.25">
      <c r="B64" s="13">
        <v>51</v>
      </c>
      <c r="C64" s="10"/>
      <c r="D64" s="10"/>
      <c r="E64" s="10"/>
      <c r="F64" s="10"/>
      <c r="G64" s="10"/>
      <c r="H64" s="10"/>
      <c r="I64" s="10"/>
      <c r="J64" s="10"/>
      <c r="K64" s="10"/>
    </row>
    <row r="65" spans="2:11" ht="15.75" thickBot="1" x14ac:dyDescent="0.3">
      <c r="B65" s="13">
        <v>52</v>
      </c>
      <c r="C65" s="10"/>
      <c r="D65" s="10"/>
      <c r="E65" s="10"/>
      <c r="F65" s="10"/>
      <c r="G65" s="10"/>
      <c r="H65" s="10"/>
      <c r="I65" s="10"/>
      <c r="J65" s="10"/>
      <c r="K65" s="10"/>
    </row>
    <row r="66" spans="2:11" ht="15.75" thickBot="1" x14ac:dyDescent="0.3">
      <c r="B66" s="6" t="s">
        <v>4</v>
      </c>
      <c r="C66" s="7">
        <f t="shared" ref="C66:K66" si="0">SUM(C14:C65)</f>
        <v>0</v>
      </c>
      <c r="D66" s="7">
        <f t="shared" si="0"/>
        <v>0</v>
      </c>
      <c r="E66" s="7">
        <f t="shared" si="0"/>
        <v>0</v>
      </c>
      <c r="F66" s="7">
        <f t="shared" si="0"/>
        <v>0</v>
      </c>
      <c r="G66" s="7">
        <f t="shared" si="0"/>
        <v>0</v>
      </c>
      <c r="H66" s="7">
        <f t="shared" si="0"/>
        <v>0</v>
      </c>
      <c r="I66" s="7">
        <f t="shared" si="0"/>
        <v>0</v>
      </c>
      <c r="J66" s="7">
        <f t="shared" si="0"/>
        <v>0</v>
      </c>
      <c r="K66" s="7">
        <f t="shared" si="0"/>
        <v>0</v>
      </c>
    </row>
    <row r="69" spans="2:11" ht="15.75" thickBot="1" x14ac:dyDescent="0.3"/>
    <row r="70" spans="2:11" ht="30.75" thickBot="1" x14ac:dyDescent="0.3">
      <c r="B70" s="14" t="s">
        <v>10</v>
      </c>
      <c r="C70" s="7">
        <f>H66</f>
        <v>0</v>
      </c>
    </row>
    <row r="71" spans="2:11" ht="15.75" thickBot="1" x14ac:dyDescent="0.3">
      <c r="B71" s="15" t="s">
        <v>9</v>
      </c>
      <c r="C71" s="7">
        <f>G66</f>
        <v>0</v>
      </c>
    </row>
    <row r="72" spans="2:11" ht="30.75" thickBot="1" x14ac:dyDescent="0.3">
      <c r="B72" s="14" t="s">
        <v>11</v>
      </c>
      <c r="C72" s="7">
        <f>I66</f>
        <v>0</v>
      </c>
    </row>
    <row r="73" spans="2:11" ht="15.75" thickBot="1" x14ac:dyDescent="0.3">
      <c r="B73" s="15" t="s">
        <v>6</v>
      </c>
      <c r="C73" s="7">
        <f>C66</f>
        <v>0</v>
      </c>
    </row>
    <row r="74" spans="2:11" ht="15.75" thickBot="1" x14ac:dyDescent="0.3">
      <c r="B74" s="15" t="s">
        <v>12</v>
      </c>
      <c r="C74" s="7">
        <f>J66</f>
        <v>0</v>
      </c>
    </row>
    <row r="75" spans="2:11" ht="15.75" thickBot="1" x14ac:dyDescent="0.3">
      <c r="B75" s="15" t="s">
        <v>8</v>
      </c>
      <c r="C75" s="7">
        <f>F66</f>
        <v>0</v>
      </c>
    </row>
    <row r="76" spans="2:11" ht="15.75" thickBot="1" x14ac:dyDescent="0.3">
      <c r="B76" s="15" t="s">
        <v>2</v>
      </c>
      <c r="C76" s="7">
        <f>K66</f>
        <v>0</v>
      </c>
    </row>
    <row r="77" spans="2:11" ht="15.75" thickBot="1" x14ac:dyDescent="0.3">
      <c r="B77" s="15" t="s">
        <v>13</v>
      </c>
      <c r="C77" s="7">
        <f>D66</f>
        <v>0</v>
      </c>
    </row>
    <row r="78" spans="2:11" ht="45.75" thickBot="1" x14ac:dyDescent="0.3">
      <c r="B78" s="14" t="s">
        <v>7</v>
      </c>
      <c r="C78" s="7">
        <f>E66</f>
        <v>0</v>
      </c>
    </row>
  </sheetData>
  <sortState ref="B48:C59">
    <sortCondition ref="C48"/>
  </sortState>
  <mergeCells count="6">
    <mergeCell ref="B1:K6"/>
    <mergeCell ref="B11:H11"/>
    <mergeCell ref="B7:K7"/>
    <mergeCell ref="B8:K8"/>
    <mergeCell ref="B9:K9"/>
    <mergeCell ref="B10:K10"/>
  </mergeCells>
  <pageMargins left="0.7" right="0.7" top="0.75" bottom="0.75" header="0.3" footer="0.3"/>
  <pageSetup orientation="portrait" horizontalDpi="4294967293" verticalDpi="0" r:id="rId1"/>
  <customProperties>
    <customPr name="DVSECTION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zoomScale="85" zoomScaleNormal="85" workbookViewId="0"/>
  </sheetViews>
  <sheetFormatPr defaultColWidth="11.42578125" defaultRowHeight="15" x14ac:dyDescent="0.25"/>
  <sheetData/>
  <pageMargins left="0.7" right="0.7" top="0.75" bottom="0.75" header="0.3" footer="0.3"/>
  <customProperties>
    <customPr name="DVSECTION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zoomScale="75" zoomScaleNormal="75" workbookViewId="0"/>
  </sheetViews>
  <sheetFormatPr defaultColWidth="11.42578125" defaultRowHeight="15" x14ac:dyDescent="0.25"/>
  <sheetData/>
  <pageMargins left="0.7" right="0.7" top="0.75" bottom="0.75" header="0.3" footer="0.3"/>
  <pageSetup paperSize="9" orientation="portrait" horizontalDpi="0" verticalDpi="0" r:id="rId1"/>
  <customProperties>
    <customPr name="DVSECTION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HJ1"/>
  <sheetViews>
    <sheetView workbookViewId="0">
      <selection activeCell="HJ1" sqref="HJ1"/>
    </sheetView>
  </sheetViews>
  <sheetFormatPr defaultColWidth="11.42578125" defaultRowHeight="15" x14ac:dyDescent="0.25"/>
  <sheetData>
    <row r="1" spans="1:218" x14ac:dyDescent="0.25">
      <c r="A1">
        <f>IF(Hoja1!1:1,"AAAAAD+fvwA=",0)</f>
        <v>0</v>
      </c>
      <c r="B1" t="e">
        <f>AND(Hoja1!B1,"AAAAAD+fvwE=")</f>
        <v>#VALUE!</v>
      </c>
      <c r="C1" t="e">
        <f>AND(Hoja1!C1,"AAAAAD+fvwI=")</f>
        <v>#VALUE!</v>
      </c>
      <c r="D1" t="e">
        <f>AND(Hoja1!D1,"AAAAAD+fvwM=")</f>
        <v>#VALUE!</v>
      </c>
      <c r="E1" t="e">
        <f>AND(Hoja1!E1,"AAAAAD+fvwQ=")</f>
        <v>#VALUE!</v>
      </c>
      <c r="F1" t="e">
        <f>AND(Hoja1!F1,"AAAAAD+fvwU=")</f>
        <v>#VALUE!</v>
      </c>
      <c r="G1" t="e">
        <f>AND(Hoja1!G1,"AAAAAD+fvwY=")</f>
        <v>#VALUE!</v>
      </c>
      <c r="H1" t="e">
        <f>AND(Hoja1!H1,"AAAAAD+fvwc=")</f>
        <v>#VALUE!</v>
      </c>
      <c r="I1" t="e">
        <f>AND(Hoja1!I1,"AAAAAD+fvwg=")</f>
        <v>#VALUE!</v>
      </c>
      <c r="J1" t="e">
        <f>AND(Hoja1!J1,"AAAAAD+fvwk=")</f>
        <v>#VALUE!</v>
      </c>
      <c r="K1" t="e">
        <f>AND(Hoja1!K1,"AAAAAD+fvwo=")</f>
        <v>#VALUE!</v>
      </c>
      <c r="L1">
        <f>IF(Hoja1!2:2,"AAAAAD+fvws=",0)</f>
        <v>0</v>
      </c>
      <c r="M1" t="e">
        <f>AND(Hoja1!B2,"AAAAAD+fvww=")</f>
        <v>#VALUE!</v>
      </c>
      <c r="N1" t="e">
        <f>AND(Hoja1!C2,"AAAAAD+fvw0=")</f>
        <v>#VALUE!</v>
      </c>
      <c r="O1" t="e">
        <f>AND(Hoja1!D2,"AAAAAD+fvw4=")</f>
        <v>#VALUE!</v>
      </c>
      <c r="P1" t="e">
        <f>AND(Hoja1!E2,"AAAAAD+fvw8=")</f>
        <v>#VALUE!</v>
      </c>
      <c r="Q1" t="e">
        <f>AND(Hoja1!F2,"AAAAAD+fvxA=")</f>
        <v>#VALUE!</v>
      </c>
      <c r="R1" t="e">
        <f>AND(Hoja1!G2,"AAAAAD+fvxE=")</f>
        <v>#VALUE!</v>
      </c>
      <c r="S1" t="e">
        <f>AND(Hoja1!H2,"AAAAAD+fvxI=")</f>
        <v>#VALUE!</v>
      </c>
      <c r="T1" t="e">
        <f>AND(Hoja1!I2,"AAAAAD+fvxM=")</f>
        <v>#VALUE!</v>
      </c>
      <c r="U1" t="e">
        <f>AND(Hoja1!J2,"AAAAAD+fvxQ=")</f>
        <v>#VALUE!</v>
      </c>
      <c r="V1" t="e">
        <f>AND(Hoja1!K2,"AAAAAD+fvxU=")</f>
        <v>#VALUE!</v>
      </c>
      <c r="W1">
        <f>IF(Hoja1!3:3,"AAAAAD+fvxY=",0)</f>
        <v>0</v>
      </c>
      <c r="X1" t="e">
        <f>AND(Hoja1!B3,"AAAAAD+fvxc=")</f>
        <v>#VALUE!</v>
      </c>
      <c r="Y1" t="e">
        <f>AND(Hoja1!C3,"AAAAAD+fvxg=")</f>
        <v>#VALUE!</v>
      </c>
      <c r="Z1" t="e">
        <f>AND(Hoja1!D3,"AAAAAD+fvxk=")</f>
        <v>#VALUE!</v>
      </c>
      <c r="AA1" t="e">
        <f>AND(Hoja1!E3,"AAAAAD+fvxo=")</f>
        <v>#VALUE!</v>
      </c>
      <c r="AB1" t="e">
        <f>AND(Hoja1!F3,"AAAAAD+fvxs=")</f>
        <v>#VALUE!</v>
      </c>
      <c r="AC1" t="e">
        <f>AND(Hoja1!G3,"AAAAAD+fvxw=")</f>
        <v>#VALUE!</v>
      </c>
      <c r="AD1" t="e">
        <f>AND(Hoja1!H3,"AAAAAD+fvx0=")</f>
        <v>#VALUE!</v>
      </c>
      <c r="AE1" t="e">
        <f>AND(Hoja1!I3,"AAAAAD+fvx4=")</f>
        <v>#VALUE!</v>
      </c>
      <c r="AF1" t="e">
        <f>AND(Hoja1!J3,"AAAAAD+fvx8=")</f>
        <v>#VALUE!</v>
      </c>
      <c r="AG1" t="e">
        <f>AND(Hoja1!K3,"AAAAAD+fvyA=")</f>
        <v>#VALUE!</v>
      </c>
      <c r="AH1">
        <f>IF(Hoja1!4:4,"AAAAAD+fvyE=",0)</f>
        <v>0</v>
      </c>
      <c r="AI1" t="e">
        <f>AND(Hoja1!B4,"AAAAAD+fvyI=")</f>
        <v>#VALUE!</v>
      </c>
      <c r="AJ1" t="e">
        <f>AND(Hoja1!C4,"AAAAAD+fvyM=")</f>
        <v>#VALUE!</v>
      </c>
      <c r="AK1" t="e">
        <f>AND(Hoja1!D4,"AAAAAD+fvyQ=")</f>
        <v>#VALUE!</v>
      </c>
      <c r="AL1" t="e">
        <f>AND(Hoja1!E4,"AAAAAD+fvyU=")</f>
        <v>#VALUE!</v>
      </c>
      <c r="AM1" t="e">
        <f>AND(Hoja1!F4,"AAAAAD+fvyY=")</f>
        <v>#VALUE!</v>
      </c>
      <c r="AN1" t="e">
        <f>AND(Hoja1!G4,"AAAAAD+fvyc=")</f>
        <v>#VALUE!</v>
      </c>
      <c r="AO1" t="e">
        <f>AND(Hoja1!H4,"AAAAAD+fvyg=")</f>
        <v>#VALUE!</v>
      </c>
      <c r="AP1" t="e">
        <f>AND(Hoja1!I4,"AAAAAD+fvyk=")</f>
        <v>#VALUE!</v>
      </c>
      <c r="AQ1" t="e">
        <f>AND(Hoja1!J4,"AAAAAD+fvyo=")</f>
        <v>#VALUE!</v>
      </c>
      <c r="AR1" t="e">
        <f>AND(Hoja1!K4,"AAAAAD+fvys=")</f>
        <v>#VALUE!</v>
      </c>
      <c r="AS1">
        <f>IF(Hoja1!5:5,"AAAAAD+fvyw=",0)</f>
        <v>0</v>
      </c>
      <c r="AT1" t="e">
        <f>AND(Hoja1!B5,"AAAAAD+fvy0=")</f>
        <v>#VALUE!</v>
      </c>
      <c r="AU1" t="e">
        <f>AND(Hoja1!C5,"AAAAAD+fvy4=")</f>
        <v>#VALUE!</v>
      </c>
      <c r="AV1" t="e">
        <f>AND(Hoja1!D5,"AAAAAD+fvy8=")</f>
        <v>#VALUE!</v>
      </c>
      <c r="AW1" t="e">
        <f>AND(Hoja1!E5,"AAAAAD+fvzA=")</f>
        <v>#VALUE!</v>
      </c>
      <c r="AX1" t="e">
        <f>AND(Hoja1!F5,"AAAAAD+fvzE=")</f>
        <v>#VALUE!</v>
      </c>
      <c r="AY1" t="e">
        <f>AND(Hoja1!G5,"AAAAAD+fvzI=")</f>
        <v>#VALUE!</v>
      </c>
      <c r="AZ1" t="e">
        <f>AND(Hoja1!H5,"AAAAAD+fvzM=")</f>
        <v>#VALUE!</v>
      </c>
      <c r="BA1" t="e">
        <f>AND(Hoja1!I5,"AAAAAD+fvzQ=")</f>
        <v>#VALUE!</v>
      </c>
      <c r="BB1" t="e">
        <f>AND(Hoja1!J5,"AAAAAD+fvzU=")</f>
        <v>#VALUE!</v>
      </c>
      <c r="BC1" t="e">
        <f>AND(Hoja1!K5,"AAAAAD+fvzY=")</f>
        <v>#VALUE!</v>
      </c>
      <c r="BD1">
        <f>IF(Hoja1!6:6,"AAAAAD+fvzc=",0)</f>
        <v>0</v>
      </c>
      <c r="BE1" t="e">
        <f>AND(Hoja1!B6,"AAAAAD+fvzg=")</f>
        <v>#VALUE!</v>
      </c>
      <c r="BF1" t="e">
        <f>AND(Hoja1!C6,"AAAAAD+fvzk=")</f>
        <v>#VALUE!</v>
      </c>
      <c r="BG1" t="e">
        <f>AND(Hoja1!D6,"AAAAAD+fvzo=")</f>
        <v>#VALUE!</v>
      </c>
      <c r="BH1" t="e">
        <f>AND(Hoja1!E6,"AAAAAD+fvzs=")</f>
        <v>#VALUE!</v>
      </c>
      <c r="BI1" t="e">
        <f>AND(Hoja1!F6,"AAAAAD+fvzw=")</f>
        <v>#VALUE!</v>
      </c>
      <c r="BJ1" t="e">
        <f>AND(Hoja1!G6,"AAAAAD+fvz0=")</f>
        <v>#VALUE!</v>
      </c>
      <c r="BK1" t="e">
        <f>AND(Hoja1!H6,"AAAAAD+fvz4=")</f>
        <v>#VALUE!</v>
      </c>
      <c r="BL1" t="e">
        <f>AND(Hoja1!I6,"AAAAAD+fvz8=")</f>
        <v>#VALUE!</v>
      </c>
      <c r="BM1" t="e">
        <f>AND(Hoja1!J6,"AAAAAD+fv0A=")</f>
        <v>#VALUE!</v>
      </c>
      <c r="BN1" t="e">
        <f>AND(Hoja1!K6,"AAAAAD+fv0E=")</f>
        <v>#VALUE!</v>
      </c>
      <c r="BO1">
        <f>IF(Hoja1!7:7,"AAAAAD+fv0I=",0)</f>
        <v>0</v>
      </c>
      <c r="BP1" t="e">
        <f>AND(Hoja1!B7,"AAAAAD+fv0M=")</f>
        <v>#VALUE!</v>
      </c>
      <c r="BQ1" t="e">
        <f>AND(Hoja1!C7,"AAAAAD+fv0Q=")</f>
        <v>#VALUE!</v>
      </c>
      <c r="BR1" t="e">
        <f>AND(Hoja1!D7,"AAAAAD+fv0U=")</f>
        <v>#VALUE!</v>
      </c>
      <c r="BS1" t="e">
        <f>AND(Hoja1!E7,"AAAAAD+fv0Y=")</f>
        <v>#VALUE!</v>
      </c>
      <c r="BT1" t="e">
        <f>AND(Hoja1!F7,"AAAAAD+fv0c=")</f>
        <v>#VALUE!</v>
      </c>
      <c r="BU1" t="e">
        <f>AND(Hoja1!G7,"AAAAAD+fv0g=")</f>
        <v>#VALUE!</v>
      </c>
      <c r="BV1" t="e">
        <f>AND(Hoja1!H7,"AAAAAD+fv0k=")</f>
        <v>#VALUE!</v>
      </c>
      <c r="BW1" t="e">
        <f>AND(Hoja1!I7,"AAAAAD+fv0o=")</f>
        <v>#VALUE!</v>
      </c>
      <c r="BX1" t="e">
        <f>AND(Hoja1!J7,"AAAAAD+fv0s=")</f>
        <v>#VALUE!</v>
      </c>
      <c r="BY1" t="e">
        <f>AND(Hoja1!K7,"AAAAAD+fv0w=")</f>
        <v>#VALUE!</v>
      </c>
      <c r="BZ1">
        <f>IF(Hoja1!8:8,"AAAAAD+fv00=",0)</f>
        <v>0</v>
      </c>
      <c r="CA1" t="e">
        <f>AND(Hoja1!B8,"AAAAAD+fv04=")</f>
        <v>#VALUE!</v>
      </c>
      <c r="CB1" t="e">
        <f>AND(Hoja1!C8,"AAAAAD+fv08=")</f>
        <v>#VALUE!</v>
      </c>
      <c r="CC1" t="e">
        <f>AND(Hoja1!D8,"AAAAAD+fv1A=")</f>
        <v>#VALUE!</v>
      </c>
      <c r="CD1" t="e">
        <f>AND(Hoja1!E8,"AAAAAD+fv1E=")</f>
        <v>#VALUE!</v>
      </c>
      <c r="CE1" t="e">
        <f>AND(Hoja1!F8,"AAAAAD+fv1I=")</f>
        <v>#VALUE!</v>
      </c>
      <c r="CF1" t="e">
        <f>AND(Hoja1!G8,"AAAAAD+fv1M=")</f>
        <v>#VALUE!</v>
      </c>
      <c r="CG1" t="e">
        <f>AND(Hoja1!H8,"AAAAAD+fv1Q=")</f>
        <v>#VALUE!</v>
      </c>
      <c r="CH1" t="e">
        <f>AND(Hoja1!I8,"AAAAAD+fv1U=")</f>
        <v>#VALUE!</v>
      </c>
      <c r="CI1" t="e">
        <f>AND(Hoja1!J8,"AAAAAD+fv1Y=")</f>
        <v>#VALUE!</v>
      </c>
      <c r="CJ1" t="e">
        <f>AND(Hoja1!K8,"AAAAAD+fv1c=")</f>
        <v>#VALUE!</v>
      </c>
      <c r="CK1">
        <f>IF(Hoja1!9:9,"AAAAAD+fv1g=",0)</f>
        <v>0</v>
      </c>
      <c r="CL1" t="e">
        <f>AND(Hoja1!B9,"AAAAAD+fv1k=")</f>
        <v>#VALUE!</v>
      </c>
      <c r="CM1" t="e">
        <f>AND(Hoja1!C9,"AAAAAD+fv1o=")</f>
        <v>#VALUE!</v>
      </c>
      <c r="CN1" t="e">
        <f>AND(Hoja1!D9,"AAAAAD+fv1s=")</f>
        <v>#VALUE!</v>
      </c>
      <c r="CO1" t="e">
        <f>AND(Hoja1!E9,"AAAAAD+fv1w=")</f>
        <v>#VALUE!</v>
      </c>
      <c r="CP1" t="e">
        <f>AND(Hoja1!F9,"AAAAAD+fv10=")</f>
        <v>#VALUE!</v>
      </c>
      <c r="CQ1" t="e">
        <f>AND(Hoja1!G9,"AAAAAD+fv14=")</f>
        <v>#VALUE!</v>
      </c>
      <c r="CR1" t="e">
        <f>AND(Hoja1!H9,"AAAAAD+fv18=")</f>
        <v>#VALUE!</v>
      </c>
      <c r="CS1" t="e">
        <f>AND(Hoja1!I9,"AAAAAD+fv2A=")</f>
        <v>#VALUE!</v>
      </c>
      <c r="CT1" t="e">
        <f>AND(Hoja1!J9,"AAAAAD+fv2E=")</f>
        <v>#VALUE!</v>
      </c>
      <c r="CU1" t="e">
        <f>AND(Hoja1!K9,"AAAAAD+fv2I=")</f>
        <v>#VALUE!</v>
      </c>
      <c r="CV1">
        <f>IF(Hoja1!10:10,"AAAAAD+fv2M=",0)</f>
        <v>0</v>
      </c>
      <c r="CW1" t="e">
        <f>AND(Hoja1!B10,"AAAAAD+fv2Q=")</f>
        <v>#VALUE!</v>
      </c>
      <c r="CX1" t="e">
        <f>AND(Hoja1!C10,"AAAAAD+fv2U=")</f>
        <v>#VALUE!</v>
      </c>
      <c r="CY1" t="e">
        <f>AND(Hoja1!D10,"AAAAAD+fv2Y=")</f>
        <v>#VALUE!</v>
      </c>
      <c r="CZ1" t="e">
        <f>AND(Hoja1!E10,"AAAAAD+fv2c=")</f>
        <v>#VALUE!</v>
      </c>
      <c r="DA1" t="e">
        <f>AND(Hoja1!F10,"AAAAAD+fv2g=")</f>
        <v>#VALUE!</v>
      </c>
      <c r="DB1" t="e">
        <f>AND(Hoja1!G10,"AAAAAD+fv2k=")</f>
        <v>#VALUE!</v>
      </c>
      <c r="DC1" t="e">
        <f>AND(Hoja1!H10,"AAAAAD+fv2o=")</f>
        <v>#VALUE!</v>
      </c>
      <c r="DD1" t="e">
        <f>AND(Hoja1!I10,"AAAAAD+fv2s=")</f>
        <v>#VALUE!</v>
      </c>
      <c r="DE1" t="e">
        <f>AND(Hoja1!J10,"AAAAAD+fv2w=")</f>
        <v>#VALUE!</v>
      </c>
      <c r="DF1" t="e">
        <f>AND(Hoja1!K10,"AAAAAD+fv20=")</f>
        <v>#VALUE!</v>
      </c>
      <c r="DG1">
        <f>IF(Hoja1!11:11,"AAAAAD+fv24=",0)</f>
        <v>0</v>
      </c>
      <c r="DH1" t="e">
        <f>AND(Hoja1!B11,"AAAAAD+fv28=")</f>
        <v>#VALUE!</v>
      </c>
      <c r="DI1" t="e">
        <f>AND(Hoja1!C11,"AAAAAD+fv3A=")</f>
        <v>#VALUE!</v>
      </c>
      <c r="DJ1" t="e">
        <f>AND(Hoja1!D11,"AAAAAD+fv3E=")</f>
        <v>#VALUE!</v>
      </c>
      <c r="DK1" t="e">
        <f>AND(Hoja1!E11,"AAAAAD+fv3I=")</f>
        <v>#VALUE!</v>
      </c>
      <c r="DL1" t="e">
        <f>AND(Hoja1!F11,"AAAAAD+fv3M=")</f>
        <v>#VALUE!</v>
      </c>
      <c r="DM1" t="e">
        <f>AND(Hoja1!G11,"AAAAAD+fv3Q=")</f>
        <v>#VALUE!</v>
      </c>
      <c r="DN1" t="e">
        <f>AND(Hoja1!H11,"AAAAAD+fv3U=")</f>
        <v>#VALUE!</v>
      </c>
      <c r="DO1" t="e">
        <f>AND(Hoja1!I11,"AAAAAD+fv3Y=")</f>
        <v>#VALUE!</v>
      </c>
      <c r="DP1" t="e">
        <f>AND(Hoja1!J11,"AAAAAD+fv3c=")</f>
        <v>#VALUE!</v>
      </c>
      <c r="DQ1" t="e">
        <f>AND(Hoja1!K11,"AAAAAD+fv3g=")</f>
        <v>#VALUE!</v>
      </c>
      <c r="DR1">
        <f>IF(Hoja1!12:12,"AAAAAD+fv3k=",0)</f>
        <v>0</v>
      </c>
      <c r="DS1" t="e">
        <f>AND(Hoja1!B12,"AAAAAD+fv3o=")</f>
        <v>#VALUE!</v>
      </c>
      <c r="DT1" t="e">
        <f>AND(Hoja1!C12,"AAAAAD+fv3s=")</f>
        <v>#VALUE!</v>
      </c>
      <c r="DU1" t="e">
        <f>AND(Hoja1!D12,"AAAAAD+fv3w=")</f>
        <v>#VALUE!</v>
      </c>
      <c r="DV1" t="e">
        <f>AND(Hoja1!E12,"AAAAAD+fv30=")</f>
        <v>#VALUE!</v>
      </c>
      <c r="DW1" t="e">
        <f>AND(Hoja1!F12,"AAAAAD+fv34=")</f>
        <v>#VALUE!</v>
      </c>
      <c r="DX1" t="e">
        <f>AND(Hoja1!G12,"AAAAAD+fv38=")</f>
        <v>#VALUE!</v>
      </c>
      <c r="DY1" t="e">
        <f>AND(Hoja1!H12,"AAAAAD+fv4A=")</f>
        <v>#VALUE!</v>
      </c>
      <c r="DZ1" t="e">
        <f>AND(Hoja1!I12,"AAAAAD+fv4E=")</f>
        <v>#VALUE!</v>
      </c>
      <c r="EA1" t="e">
        <f>AND(Hoja1!J12,"AAAAAD+fv4I=")</f>
        <v>#VALUE!</v>
      </c>
      <c r="EB1" t="e">
        <f>AND(Hoja1!K12,"AAAAAD+fv4M=")</f>
        <v>#VALUE!</v>
      </c>
      <c r="EC1">
        <f>IF(Hoja1!13:13,"AAAAAD+fv4Q=",0)</f>
        <v>0</v>
      </c>
      <c r="ED1" t="e">
        <f>AND(Hoja1!B13,"AAAAAD+fv4U=")</f>
        <v>#VALUE!</v>
      </c>
      <c r="EE1" t="e">
        <f>AND(Hoja1!C13,"AAAAAD+fv4Y=")</f>
        <v>#VALUE!</v>
      </c>
      <c r="EF1" t="e">
        <f>AND(Hoja1!D13,"AAAAAD+fv4c=")</f>
        <v>#VALUE!</v>
      </c>
      <c r="EG1" t="e">
        <f>AND(Hoja1!E13,"AAAAAD+fv4g=")</f>
        <v>#VALUE!</v>
      </c>
      <c r="EH1" t="e">
        <f>AND(Hoja1!F13,"AAAAAD+fv4k=")</f>
        <v>#VALUE!</v>
      </c>
      <c r="EI1" t="e">
        <f>AND(Hoja1!G13,"AAAAAD+fv4o=")</f>
        <v>#VALUE!</v>
      </c>
      <c r="EJ1" t="e">
        <f>AND(Hoja1!H13,"AAAAAD+fv4s=")</f>
        <v>#VALUE!</v>
      </c>
      <c r="EK1" t="e">
        <f>AND(Hoja1!I13,"AAAAAD+fv4w=")</f>
        <v>#VALUE!</v>
      </c>
      <c r="EL1" t="e">
        <f>AND(Hoja1!J13,"AAAAAD+fv40=")</f>
        <v>#VALUE!</v>
      </c>
      <c r="EM1" t="e">
        <f>AND(Hoja1!K13,"AAAAAD+fv44=")</f>
        <v>#VALUE!</v>
      </c>
      <c r="EN1">
        <f>IF(Hoja1!14:14,"AAAAAD+fv48=",0)</f>
        <v>0</v>
      </c>
      <c r="EO1" t="e">
        <f>AND(Hoja1!B14,"AAAAAD+fv5A=")</f>
        <v>#VALUE!</v>
      </c>
      <c r="EP1" t="e">
        <f>AND(Hoja1!C14,"AAAAAD+fv5E=")</f>
        <v>#VALUE!</v>
      </c>
      <c r="EQ1" t="e">
        <f>AND(Hoja1!D14,"AAAAAD+fv5I=")</f>
        <v>#VALUE!</v>
      </c>
      <c r="ER1" t="e">
        <f>AND(Hoja1!E14,"AAAAAD+fv5M=")</f>
        <v>#VALUE!</v>
      </c>
      <c r="ES1" t="e">
        <f>AND(Hoja1!F14,"AAAAAD+fv5Q=")</f>
        <v>#VALUE!</v>
      </c>
      <c r="ET1" t="e">
        <f>AND(Hoja1!G14,"AAAAAD+fv5U=")</f>
        <v>#VALUE!</v>
      </c>
      <c r="EU1" t="e">
        <f>AND(Hoja1!H14,"AAAAAD+fv5Y=")</f>
        <v>#VALUE!</v>
      </c>
      <c r="EV1" t="e">
        <f>AND(Hoja1!I14,"AAAAAD+fv5c=")</f>
        <v>#VALUE!</v>
      </c>
      <c r="EW1" t="e">
        <f>AND(Hoja1!J14,"AAAAAD+fv5g=")</f>
        <v>#VALUE!</v>
      </c>
      <c r="EX1" t="e">
        <f>AND(Hoja1!K14,"AAAAAD+fv5k=")</f>
        <v>#VALUE!</v>
      </c>
      <c r="EY1">
        <f>IF(Hoja1!67:67,"AAAAAD+fv5o=",0)</f>
        <v>0</v>
      </c>
      <c r="EZ1" t="e">
        <f>AND(Hoja1!#REF!,"AAAAAD+fv5s=")</f>
        <v>#REF!</v>
      </c>
      <c r="FA1" t="e">
        <f>AND(Hoja1!#REF!,"AAAAAD+fv5w=")</f>
        <v>#REF!</v>
      </c>
      <c r="FB1" t="e">
        <f>AND(Hoja1!#REF!,"AAAAAD+fv50=")</f>
        <v>#REF!</v>
      </c>
      <c r="FC1" t="e">
        <f>AND(Hoja1!#REF!,"AAAAAD+fv54=")</f>
        <v>#REF!</v>
      </c>
      <c r="FD1" t="e">
        <f>AND(Hoja1!#REF!,"AAAAAD+fv58=")</f>
        <v>#REF!</v>
      </c>
      <c r="FE1" t="e">
        <f>AND(Hoja1!#REF!,"AAAAAD+fv6A=")</f>
        <v>#REF!</v>
      </c>
      <c r="FF1" t="e">
        <f>AND(Hoja1!#REF!,"AAAAAD+fv6E=")</f>
        <v>#REF!</v>
      </c>
      <c r="FG1" t="e">
        <f>AND(Hoja1!#REF!,"AAAAAD+fv6I=")</f>
        <v>#REF!</v>
      </c>
      <c r="FH1" t="e">
        <f>AND(Hoja1!#REF!,"AAAAAD+fv6M=")</f>
        <v>#REF!</v>
      </c>
      <c r="FI1" t="e">
        <f>AND(Hoja1!#REF!,"AAAAAD+fv6Q=")</f>
        <v>#REF!</v>
      </c>
      <c r="FJ1">
        <f>IF(Hoja1!68:68,"AAAAAD+fv6U=",0)</f>
        <v>0</v>
      </c>
      <c r="FK1" t="e">
        <f>AND(Hoja1!#REF!,"AAAAAD+fv6Y=")</f>
        <v>#REF!</v>
      </c>
      <c r="FL1" t="e">
        <f>AND(Hoja1!#REF!,"AAAAAD+fv6c=")</f>
        <v>#REF!</v>
      </c>
      <c r="FM1" t="e">
        <f>AND(Hoja1!#REF!,"AAAAAD+fv6g=")</f>
        <v>#REF!</v>
      </c>
      <c r="FN1" t="e">
        <f>AND(Hoja1!#REF!,"AAAAAD+fv6k=")</f>
        <v>#REF!</v>
      </c>
      <c r="FO1" t="e">
        <f>AND(Hoja1!#REF!,"AAAAAD+fv6o=")</f>
        <v>#REF!</v>
      </c>
      <c r="FP1" t="e">
        <f>AND(Hoja1!#REF!,"AAAAAD+fv6s=")</f>
        <v>#REF!</v>
      </c>
      <c r="FQ1" t="e">
        <f>AND(Hoja1!#REF!,"AAAAAD+fv6w=")</f>
        <v>#REF!</v>
      </c>
      <c r="FR1" t="e">
        <f>AND(Hoja1!#REF!,"AAAAAD+fv60=")</f>
        <v>#REF!</v>
      </c>
      <c r="FS1" t="e">
        <f>AND(Hoja1!#REF!,"AAAAAD+fv64=")</f>
        <v>#REF!</v>
      </c>
      <c r="FT1" t="e">
        <f>AND(Hoja1!#REF!,"AAAAAD+fv68=")</f>
        <v>#REF!</v>
      </c>
      <c r="FU1">
        <f>IF(Hoja1!69:69,"AAAAAD+fv7A=",0)</f>
        <v>0</v>
      </c>
      <c r="FV1" t="e">
        <f>AND(Hoja1!B66,"AAAAAD+fv7E=")</f>
        <v>#VALUE!</v>
      </c>
      <c r="FW1" t="e">
        <f>AND(Hoja1!C66,"AAAAAD+fv7I=")</f>
        <v>#VALUE!</v>
      </c>
      <c r="FX1" t="e">
        <f>AND(Hoja1!D66,"AAAAAD+fv7M=")</f>
        <v>#VALUE!</v>
      </c>
      <c r="FY1" t="e">
        <f>AND(Hoja1!E66,"AAAAAD+fv7Q=")</f>
        <v>#VALUE!</v>
      </c>
      <c r="FZ1" t="e">
        <f>AND(Hoja1!F66,"AAAAAD+fv7U=")</f>
        <v>#VALUE!</v>
      </c>
      <c r="GA1" t="e">
        <f>AND(Hoja1!G66,"AAAAAD+fv7Y=")</f>
        <v>#VALUE!</v>
      </c>
      <c r="GB1" t="e">
        <f>AND(Hoja1!H66,"AAAAAD+fv7c=")</f>
        <v>#VALUE!</v>
      </c>
      <c r="GC1" t="e">
        <f>AND(Hoja1!I66,"AAAAAD+fv7g=")</f>
        <v>#VALUE!</v>
      </c>
      <c r="GD1" t="e">
        <f>AND(Hoja1!J66,"AAAAAD+fv7k=")</f>
        <v>#VALUE!</v>
      </c>
      <c r="GE1" t="e">
        <f>AND(Hoja1!K66,"AAAAAD+fv7o=")</f>
        <v>#VALUE!</v>
      </c>
      <c r="GF1">
        <f>IF(Hoja1!70:70,"AAAAAD+fv7s=",0)</f>
        <v>0</v>
      </c>
      <c r="GG1">
        <f>IF(Hoja1!71:71,"AAAAAD+fv7w=",0)</f>
        <v>0</v>
      </c>
      <c r="GH1">
        <f>IF(Hoja1!72:72,"AAAAAD+fv70=",0)</f>
        <v>0</v>
      </c>
      <c r="GI1">
        <f>IF(Hoja1!73:73,"AAAAAD+fv74=",0)</f>
        <v>0</v>
      </c>
      <c r="GJ1">
        <f>IF(Hoja1!74:74,"AAAAAD+fv78=",0)</f>
        <v>0</v>
      </c>
      <c r="GK1">
        <f>IF(Hoja1!75:75,"AAAAAD+fv8A=",0)</f>
        <v>0</v>
      </c>
      <c r="GL1">
        <f>IF(Hoja1!76:76,"AAAAAD+fv8E=",0)</f>
        <v>0</v>
      </c>
      <c r="GM1">
        <f>IF(Hoja1!77:77,"AAAAAD+fv8I=",0)</f>
        <v>0</v>
      </c>
      <c r="GN1">
        <f>IF(Hoja1!78:78,"AAAAAD+fv8M=",0)</f>
        <v>0</v>
      </c>
      <c r="GO1">
        <f>IF(Hoja1!79:79,"AAAAAD+fv8Q=",0)</f>
        <v>0</v>
      </c>
      <c r="GP1">
        <f>IF(Hoja1!80:80,"AAAAAD+fv8U=",0)</f>
        <v>0</v>
      </c>
      <c r="GQ1">
        <f>IF(Hoja1!81:81,"AAAAAD+fv8Y=",0)</f>
        <v>0</v>
      </c>
      <c r="GR1">
        <f>IF(Hoja1!A:A,"AAAAAD+fv8c=",0)</f>
        <v>0</v>
      </c>
      <c r="GS1">
        <f>IF(Hoja1!B:B,"AAAAAD+fv8g=",0)</f>
        <v>0</v>
      </c>
      <c r="GT1">
        <f>IF(Hoja1!C:C,"AAAAAD+fv8k=",0)</f>
        <v>0</v>
      </c>
      <c r="GU1">
        <f>IF(Hoja1!D:D,"AAAAAD+fv8o=",0)</f>
        <v>0</v>
      </c>
      <c r="GV1">
        <f>IF(Hoja1!E:E,"AAAAAD+fv8s=",0)</f>
        <v>0</v>
      </c>
      <c r="GW1">
        <f>IF(Hoja1!F:F,"AAAAAD+fv8w=",0)</f>
        <v>0</v>
      </c>
      <c r="GX1">
        <f>IF(Hoja1!G:G,"AAAAAD+fv80=",0)</f>
        <v>0</v>
      </c>
      <c r="GY1">
        <f>IF(Hoja1!H:H,"AAAAAD+fv84=",0)</f>
        <v>0</v>
      </c>
      <c r="GZ1">
        <f>IF(Hoja1!I:I,"AAAAAD+fv88=",0)</f>
        <v>0</v>
      </c>
      <c r="HA1">
        <f>IF(Hoja1!J:J,"AAAAAD+fv9A=",0)</f>
        <v>0</v>
      </c>
      <c r="HB1">
        <f>IF(Hoja1!K:K,"AAAAAD+fv9E=",0)</f>
        <v>0</v>
      </c>
      <c r="HC1" t="e">
        <f>IF(Hoja2!#REF!,"AAAAAD+fv9I=",0)</f>
        <v>#REF!</v>
      </c>
      <c r="HD1" t="e">
        <f>AND(Hoja2!#REF!,"AAAAAD+fv9M=")</f>
        <v>#REF!</v>
      </c>
      <c r="HE1" t="e">
        <f>IF(Hoja2!#REF!,"AAAAAD+fv9Q=",0)</f>
        <v>#REF!</v>
      </c>
      <c r="HF1" t="e">
        <f>IF(Hoja3!#REF!,"AAAAAD+fv9U=",0)</f>
        <v>#REF!</v>
      </c>
      <c r="HG1" t="e">
        <f>AND(Hoja3!#REF!,"AAAAAD+fv9Y=")</f>
        <v>#REF!</v>
      </c>
      <c r="HH1" t="e">
        <f>IF(Hoja3!#REF!,"AAAAAD+fv9c=",0)</f>
        <v>#REF!</v>
      </c>
      <c r="HI1" t="s">
        <v>14</v>
      </c>
      <c r="HJ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CarlosF</cp:lastModifiedBy>
  <dcterms:created xsi:type="dcterms:W3CDTF">2010-10-22T17:04:07Z</dcterms:created>
  <dcterms:modified xsi:type="dcterms:W3CDTF">2018-12-09T02:25:26Z</dcterms:modified>
</cp:coreProperties>
</file>