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-120" yWindow="-120" windowWidth="20730" windowHeight="11160" tabRatio="793"/>
  </bookViews>
  <sheets>
    <sheet name="Identified viruses (natl)" sheetId="1" r:id="rId1"/>
    <sheet name="Virus Influenza (parish)" sheetId="4" r:id="rId2"/>
    <sheet name="Virus RSV (parish)" sheetId="5" r:id="rId3"/>
    <sheet name="Virus SARS-CoV-2 (parish)" sheetId="6" r:id="rId4"/>
    <sheet name="Graphs" sheetId="2" r:id="rId5"/>
    <sheet name="Leyendas" sheetId="3" state="hidden" r:id="rId6"/>
  </sheets>
  <definedNames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U58" i="1" l="1"/>
  <c r="V58" i="1"/>
  <c r="A2" i="6" l="1"/>
  <c r="A2" i="5"/>
  <c r="A2" i="4"/>
  <c r="C10" i="3"/>
  <c r="C9" i="3"/>
  <c r="C8" i="3"/>
  <c r="C7" i="3"/>
  <c r="C6" i="3"/>
  <c r="C5" i="3"/>
  <c r="A2" i="1"/>
  <c r="C41" i="3" l="1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4" i="3"/>
  <c r="T3" i="3" l="1"/>
  <c r="T2" i="3"/>
  <c r="T1" i="3"/>
  <c r="A3" i="6" l="1"/>
  <c r="A3" i="5"/>
  <c r="A3" i="4"/>
  <c r="AU37" i="1" l="1"/>
  <c r="AU45" i="1"/>
  <c r="AU50" i="1"/>
  <c r="AU51" i="1"/>
  <c r="AU52" i="1"/>
  <c r="AU53" i="1"/>
  <c r="AU54" i="1"/>
  <c r="AU55" i="1"/>
  <c r="AT50" i="1"/>
  <c r="AT51" i="1"/>
  <c r="AT52" i="1"/>
  <c r="AT53" i="1"/>
  <c r="AT54" i="1"/>
  <c r="AT55" i="1"/>
  <c r="AS37" i="1"/>
  <c r="AS45" i="1"/>
  <c r="AS50" i="1"/>
  <c r="AS51" i="1"/>
  <c r="AS52" i="1"/>
  <c r="AS53" i="1"/>
  <c r="AS54" i="1"/>
  <c r="AS55" i="1"/>
  <c r="AR50" i="1"/>
  <c r="AR51" i="1"/>
  <c r="AR52" i="1"/>
  <c r="AR53" i="1"/>
  <c r="AR54" i="1"/>
  <c r="AR55" i="1"/>
  <c r="AQ37" i="1"/>
  <c r="AQ45" i="1"/>
  <c r="AQ50" i="1"/>
  <c r="AQ51" i="1"/>
  <c r="AQ52" i="1"/>
  <c r="AQ53" i="1"/>
  <c r="AQ54" i="1"/>
  <c r="AQ55" i="1"/>
  <c r="AP50" i="1"/>
  <c r="AP51" i="1"/>
  <c r="AP52" i="1"/>
  <c r="AP53" i="1"/>
  <c r="AP54" i="1"/>
  <c r="AP55" i="1"/>
  <c r="AO37" i="1"/>
  <c r="AO45" i="1"/>
  <c r="AO50" i="1"/>
  <c r="AO51" i="1"/>
  <c r="AO52" i="1"/>
  <c r="AO53" i="1"/>
  <c r="AO54" i="1"/>
  <c r="AO55" i="1"/>
  <c r="AN39" i="1"/>
  <c r="AN50" i="1"/>
  <c r="AN51" i="1"/>
  <c r="AN52" i="1"/>
  <c r="AN53" i="1"/>
  <c r="AN54" i="1"/>
  <c r="AN55" i="1"/>
  <c r="AM19" i="1"/>
  <c r="AM47" i="1"/>
  <c r="AM50" i="1"/>
  <c r="AM51" i="1"/>
  <c r="AM52" i="1"/>
  <c r="AM53" i="1"/>
  <c r="AM54" i="1"/>
  <c r="AM55" i="1"/>
  <c r="AL22" i="1"/>
  <c r="AL38" i="1"/>
  <c r="AL42" i="1"/>
  <c r="AL46" i="1"/>
  <c r="AL50" i="1"/>
  <c r="AL51" i="1"/>
  <c r="AL52" i="1"/>
  <c r="AL53" i="1"/>
  <c r="AL54" i="1"/>
  <c r="AL55" i="1"/>
  <c r="T58" i="1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4" i="6"/>
  <c r="A1" i="6"/>
  <c r="K58" i="1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A4" i="5"/>
  <c r="A4" i="4"/>
  <c r="A1" i="5"/>
  <c r="A1" i="4"/>
  <c r="AC58" i="1"/>
  <c r="AB58" i="1"/>
  <c r="AH10" i="1"/>
  <c r="AI14" i="1"/>
  <c r="AH18" i="1"/>
  <c r="AH22" i="1"/>
  <c r="AK26" i="1"/>
  <c r="AH30" i="1"/>
  <c r="AJ34" i="1"/>
  <c r="AI38" i="1"/>
  <c r="AI42" i="1"/>
  <c r="AU8" i="1"/>
  <c r="AE9" i="1"/>
  <c r="AM10" i="1"/>
  <c r="AM11" i="1"/>
  <c r="AT12" i="1"/>
  <c r="AU13" i="1"/>
  <c r="AM14" i="1"/>
  <c r="AM15" i="1"/>
  <c r="AU16" i="1"/>
  <c r="AM18" i="1"/>
  <c r="AE19" i="1"/>
  <c r="AT20" i="1"/>
  <c r="AD21" i="1"/>
  <c r="AM22" i="1"/>
  <c r="AU24" i="1"/>
  <c r="AF25" i="1"/>
  <c r="AM26" i="1"/>
  <c r="AM27" i="1"/>
  <c r="AT28" i="1"/>
  <c r="AD29" i="1"/>
  <c r="AM30" i="1"/>
  <c r="AM31" i="1"/>
  <c r="AU32" i="1"/>
  <c r="AM34" i="1"/>
  <c r="AD35" i="1"/>
  <c r="AT36" i="1"/>
  <c r="AN38" i="1"/>
  <c r="AU40" i="1"/>
  <c r="AN42" i="1"/>
  <c r="AT44" i="1"/>
  <c r="AN46" i="1"/>
  <c r="AN47" i="1"/>
  <c r="AU48" i="1"/>
  <c r="AE49" i="1"/>
  <c r="AU56" i="1"/>
  <c r="AN6" i="1"/>
  <c r="X58" i="1"/>
  <c r="W58" i="1"/>
  <c r="S58" i="1"/>
  <c r="R58" i="1"/>
  <c r="Q58" i="1"/>
  <c r="P58" i="1"/>
  <c r="O58" i="1"/>
  <c r="N58" i="1"/>
  <c r="M58" i="1"/>
  <c r="L58" i="1"/>
  <c r="J58" i="1"/>
  <c r="I58" i="1"/>
  <c r="H58" i="1"/>
  <c r="G58" i="1"/>
  <c r="F58" i="1"/>
  <c r="E58" i="1"/>
  <c r="D58" i="1"/>
  <c r="A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6" i="1"/>
  <c r="BY6" i="1" s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AK56" i="1"/>
  <c r="AG56" i="1"/>
  <c r="AD56" i="1"/>
  <c r="AK55" i="1"/>
  <c r="AJ55" i="1"/>
  <c r="AI55" i="1"/>
  <c r="AH55" i="1"/>
  <c r="AI54" i="1"/>
  <c r="AF54" i="1"/>
  <c r="AE54" i="1"/>
  <c r="AD54" i="1"/>
  <c r="AF53" i="1"/>
  <c r="AE53" i="1"/>
  <c r="AD53" i="1"/>
  <c r="AK52" i="1"/>
  <c r="AJ52" i="1"/>
  <c r="AI52" i="1"/>
  <c r="AH52" i="1"/>
  <c r="AG52" i="1"/>
  <c r="AD52" i="1"/>
  <c r="AK51" i="1"/>
  <c r="AJ51" i="1"/>
  <c r="AI51" i="1"/>
  <c r="AH51" i="1"/>
  <c r="AI50" i="1"/>
  <c r="AF50" i="1"/>
  <c r="AE50" i="1"/>
  <c r="AD50" i="1"/>
  <c r="AK48" i="1"/>
  <c r="AJ48" i="1"/>
  <c r="AI48" i="1"/>
  <c r="AH48" i="1"/>
  <c r="AG48" i="1"/>
  <c r="AD48" i="1"/>
  <c r="AK47" i="1"/>
  <c r="AJ47" i="1"/>
  <c r="AI47" i="1"/>
  <c r="AH47" i="1"/>
  <c r="AI46" i="1"/>
  <c r="AF46" i="1"/>
  <c r="AE46" i="1"/>
  <c r="AD46" i="1"/>
  <c r="AF45" i="1"/>
  <c r="AK44" i="1"/>
  <c r="AJ44" i="1"/>
  <c r="AI44" i="1"/>
  <c r="AH44" i="1"/>
  <c r="AG44" i="1"/>
  <c r="AD44" i="1"/>
  <c r="AK43" i="1"/>
  <c r="AJ43" i="1"/>
  <c r="AI43" i="1"/>
  <c r="AH43" i="1"/>
  <c r="AF42" i="1"/>
  <c r="AE42" i="1"/>
  <c r="AD42" i="1"/>
  <c r="AK40" i="1"/>
  <c r="AJ40" i="1"/>
  <c r="AI40" i="1"/>
  <c r="AH40" i="1"/>
  <c r="AG40" i="1"/>
  <c r="AD40" i="1"/>
  <c r="AK39" i="1"/>
  <c r="AJ39" i="1"/>
  <c r="AI39" i="1"/>
  <c r="AH39" i="1"/>
  <c r="AD38" i="1"/>
  <c r="AF38" i="1"/>
  <c r="AE38" i="1"/>
  <c r="AK37" i="1"/>
  <c r="AH37" i="1"/>
  <c r="AF37" i="1"/>
  <c r="AE37" i="1"/>
  <c r="AD37" i="1"/>
  <c r="AK36" i="1"/>
  <c r="AJ36" i="1"/>
  <c r="AI36" i="1"/>
  <c r="AH36" i="1"/>
  <c r="AG36" i="1"/>
  <c r="AK35" i="1"/>
  <c r="AJ35" i="1"/>
  <c r="AI35" i="1"/>
  <c r="AH35" i="1"/>
  <c r="AF35" i="1"/>
  <c r="AH34" i="1"/>
  <c r="AF34" i="1"/>
  <c r="AE34" i="1"/>
  <c r="AD34" i="1"/>
  <c r="AK33" i="1"/>
  <c r="AH33" i="1"/>
  <c r="AE33" i="1"/>
  <c r="AK32" i="1"/>
  <c r="AJ32" i="1"/>
  <c r="AI32" i="1"/>
  <c r="AH32" i="1"/>
  <c r="AG32" i="1"/>
  <c r="AK31" i="1"/>
  <c r="AJ31" i="1"/>
  <c r="AI31" i="1"/>
  <c r="AH31" i="1"/>
  <c r="AI30" i="1"/>
  <c r="AF30" i="1"/>
  <c r="AE30" i="1"/>
  <c r="AD30" i="1"/>
  <c r="AK29" i="1"/>
  <c r="AH29" i="1"/>
  <c r="AE29" i="1"/>
  <c r="AK28" i="1"/>
  <c r="AJ28" i="1"/>
  <c r="AI28" i="1"/>
  <c r="AH28" i="1"/>
  <c r="AG28" i="1"/>
  <c r="AK27" i="1"/>
  <c r="AJ27" i="1"/>
  <c r="AI27" i="1"/>
  <c r="AH27" i="1"/>
  <c r="AH26" i="1"/>
  <c r="AF26" i="1"/>
  <c r="AE26" i="1"/>
  <c r="AD26" i="1"/>
  <c r="AK25" i="1"/>
  <c r="AH25" i="1"/>
  <c r="AD25" i="1"/>
  <c r="AK24" i="1"/>
  <c r="AJ24" i="1"/>
  <c r="AI24" i="1"/>
  <c r="AH24" i="1"/>
  <c r="AG24" i="1"/>
  <c r="AK23" i="1"/>
  <c r="AJ23" i="1"/>
  <c r="AI23" i="1"/>
  <c r="AH23" i="1"/>
  <c r="AI22" i="1"/>
  <c r="AF22" i="1"/>
  <c r="AE22" i="1"/>
  <c r="AD22" i="1"/>
  <c r="AK21" i="1"/>
  <c r="AH21" i="1"/>
  <c r="AE21" i="1"/>
  <c r="AK20" i="1"/>
  <c r="AJ20" i="1"/>
  <c r="AI20" i="1"/>
  <c r="AH20" i="1"/>
  <c r="AG20" i="1"/>
  <c r="AJ19" i="1"/>
  <c r="AK18" i="1"/>
  <c r="AF18" i="1"/>
  <c r="AE18" i="1"/>
  <c r="AD18" i="1"/>
  <c r="AI17" i="1"/>
  <c r="AK17" i="1"/>
  <c r="AJ17" i="1"/>
  <c r="AH17" i="1"/>
  <c r="AG17" i="1"/>
  <c r="AE17" i="1"/>
  <c r="AK16" i="1"/>
  <c r="AJ16" i="1"/>
  <c r="AI16" i="1"/>
  <c r="AH16" i="1"/>
  <c r="AG16" i="1"/>
  <c r="AF14" i="1"/>
  <c r="AE14" i="1"/>
  <c r="AD14" i="1"/>
  <c r="AI13" i="1"/>
  <c r="AK13" i="1"/>
  <c r="AJ13" i="1"/>
  <c r="AG13" i="1"/>
  <c r="AK12" i="1"/>
  <c r="AJ12" i="1"/>
  <c r="AI12" i="1"/>
  <c r="AH12" i="1"/>
  <c r="AG12" i="1"/>
  <c r="AE12" i="1"/>
  <c r="AF12" i="1"/>
  <c r="AD12" i="1"/>
  <c r="AJ11" i="1"/>
  <c r="AI11" i="1"/>
  <c r="AH11" i="1"/>
  <c r="AE11" i="1"/>
  <c r="AI10" i="1"/>
  <c r="AF10" i="1"/>
  <c r="AI9" i="1"/>
  <c r="AH9" i="1"/>
  <c r="AD9" i="1"/>
  <c r="AK8" i="1"/>
  <c r="AH8" i="1"/>
  <c r="AG8" i="1"/>
  <c r="AD8" i="1"/>
  <c r="AI7" i="1"/>
  <c r="AK7" i="1"/>
  <c r="AJ7" i="1"/>
  <c r="AH7" i="1"/>
  <c r="AG7" i="1"/>
  <c r="AD7" i="1"/>
  <c r="AF6" i="1"/>
  <c r="AD6" i="1"/>
  <c r="AE6" i="1"/>
  <c r="AZ53" i="1"/>
  <c r="AJ6" i="1"/>
  <c r="AI6" i="1"/>
  <c r="AK14" i="1"/>
  <c r="AK15" i="1"/>
  <c r="AG15" i="1"/>
  <c r="AJ15" i="1"/>
  <c r="AI15" i="1"/>
  <c r="AF20" i="1"/>
  <c r="AE20" i="1"/>
  <c r="AD20" i="1"/>
  <c r="AE23" i="1"/>
  <c r="AD23" i="1"/>
  <c r="AF28" i="1"/>
  <c r="AE28" i="1"/>
  <c r="AD28" i="1"/>
  <c r="AE31" i="1"/>
  <c r="AD31" i="1"/>
  <c r="AF36" i="1"/>
  <c r="AE36" i="1"/>
  <c r="AD36" i="1"/>
  <c r="AJ41" i="1"/>
  <c r="AI41" i="1"/>
  <c r="AH41" i="1"/>
  <c r="AG41" i="1"/>
  <c r="AJ45" i="1"/>
  <c r="AI45" i="1"/>
  <c r="AH45" i="1"/>
  <c r="AG45" i="1"/>
  <c r="AJ49" i="1"/>
  <c r="AI49" i="1"/>
  <c r="AH49" i="1"/>
  <c r="AG49" i="1"/>
  <c r="AJ53" i="1"/>
  <c r="AI53" i="1"/>
  <c r="AH53" i="1"/>
  <c r="AG53" i="1"/>
  <c r="AJ57" i="1"/>
  <c r="AI57" i="1"/>
  <c r="AH57" i="1"/>
  <c r="AG57" i="1"/>
  <c r="AF7" i="1"/>
  <c r="AE7" i="1"/>
  <c r="AE10" i="1"/>
  <c r="AD10" i="1"/>
  <c r="AI18" i="1"/>
  <c r="AE39" i="1"/>
  <c r="AD39" i="1"/>
  <c r="AF39" i="1"/>
  <c r="AD43" i="1"/>
  <c r="AF43" i="1"/>
  <c r="AE47" i="1"/>
  <c r="AD47" i="1"/>
  <c r="AF47" i="1"/>
  <c r="AE51" i="1"/>
  <c r="AD51" i="1"/>
  <c r="AF51" i="1"/>
  <c r="AE55" i="1"/>
  <c r="AD55" i="1"/>
  <c r="AF55" i="1"/>
  <c r="AG6" i="1"/>
  <c r="AK9" i="1"/>
  <c r="AG9" i="1"/>
  <c r="AJ9" i="1"/>
  <c r="AG14" i="1"/>
  <c r="AD15" i="1"/>
  <c r="AF15" i="1"/>
  <c r="AE15" i="1"/>
  <c r="AE16" i="1"/>
  <c r="AK19" i="1"/>
  <c r="AG19" i="1"/>
  <c r="AI19" i="1"/>
  <c r="AH19" i="1"/>
  <c r="AE24" i="1"/>
  <c r="AE27" i="1"/>
  <c r="AE32" i="1"/>
  <c r="AK6" i="1"/>
  <c r="AH6" i="1"/>
  <c r="AJ8" i="1"/>
  <c r="AI8" i="1"/>
  <c r="AH15" i="1"/>
  <c r="AF19" i="1"/>
  <c r="AF23" i="1"/>
  <c r="AF31" i="1"/>
  <c r="AK38" i="1"/>
  <c r="AG38" i="1"/>
  <c r="AJ38" i="1"/>
  <c r="AH38" i="1"/>
  <c r="AK41" i="1"/>
  <c r="AK42" i="1"/>
  <c r="AG42" i="1"/>
  <c r="AJ42" i="1"/>
  <c r="AH42" i="1"/>
  <c r="AK45" i="1"/>
  <c r="AK46" i="1"/>
  <c r="AG46" i="1"/>
  <c r="AJ46" i="1"/>
  <c r="AH46" i="1"/>
  <c r="AK49" i="1"/>
  <c r="AK50" i="1"/>
  <c r="AG50" i="1"/>
  <c r="AJ50" i="1"/>
  <c r="AH50" i="1"/>
  <c r="AK53" i="1"/>
  <c r="AK54" i="1"/>
  <c r="AG54" i="1"/>
  <c r="AJ54" i="1"/>
  <c r="AH54" i="1"/>
  <c r="AK57" i="1"/>
  <c r="AJ21" i="1"/>
  <c r="AI21" i="1"/>
  <c r="AK22" i="1"/>
  <c r="AJ25" i="1"/>
  <c r="AI25" i="1"/>
  <c r="AJ29" i="1"/>
  <c r="AI29" i="1"/>
  <c r="AJ30" i="1"/>
  <c r="AJ33" i="1"/>
  <c r="AI33" i="1"/>
  <c r="AG34" i="1"/>
  <c r="AJ37" i="1"/>
  <c r="AI37" i="1"/>
  <c r="AK11" i="1"/>
  <c r="AG11" i="1"/>
  <c r="AH13" i="1"/>
  <c r="AG21" i="1"/>
  <c r="AG25" i="1"/>
  <c r="AG29" i="1"/>
  <c r="AG33" i="1"/>
  <c r="AG37" i="1"/>
  <c r="AF40" i="1"/>
  <c r="AE40" i="1"/>
  <c r="AF44" i="1"/>
  <c r="AE44" i="1"/>
  <c r="AF48" i="1"/>
  <c r="AE48" i="1"/>
  <c r="AF52" i="1"/>
  <c r="AE52" i="1"/>
  <c r="AF56" i="1"/>
  <c r="AE56" i="1"/>
  <c r="AG23" i="1"/>
  <c r="AG27" i="1"/>
  <c r="AG31" i="1"/>
  <c r="AG35" i="1"/>
  <c r="AG39" i="1"/>
  <c r="AG43" i="1"/>
  <c r="AG47" i="1"/>
  <c r="AG51" i="1"/>
  <c r="AG55" i="1"/>
  <c r="AJ14" i="1" l="1"/>
  <c r="AE8" i="1"/>
  <c r="AJ10" i="1"/>
  <c r="AF21" i="1"/>
  <c r="AI26" i="1"/>
  <c r="AF29" i="1"/>
  <c r="AI34" i="1"/>
  <c r="AL34" i="1"/>
  <c r="AL18" i="1"/>
  <c r="AN24" i="1"/>
  <c r="AQ13" i="1"/>
  <c r="AG30" i="1"/>
  <c r="AJ26" i="1"/>
  <c r="AH14" i="1"/>
  <c r="AF32" i="1"/>
  <c r="AF24" i="1"/>
  <c r="AJ18" i="1"/>
  <c r="AK30" i="1"/>
  <c r="AG26" i="1"/>
  <c r="AJ22" i="1"/>
  <c r="AE13" i="1"/>
  <c r="AD16" i="1"/>
  <c r="AD13" i="1"/>
  <c r="AF8" i="1"/>
  <c r="AG10" i="1"/>
  <c r="AK10" i="1"/>
  <c r="AL30" i="1"/>
  <c r="AL14" i="1"/>
  <c r="AM35" i="1"/>
  <c r="AO13" i="1"/>
  <c r="AS13" i="1"/>
  <c r="AK34" i="1"/>
  <c r="AG22" i="1"/>
  <c r="AG18" i="1"/>
  <c r="AD32" i="1"/>
  <c r="AD24" i="1"/>
  <c r="AF16" i="1"/>
  <c r="AF13" i="1"/>
  <c r="AL26" i="1"/>
  <c r="AF41" i="1"/>
  <c r="AU41" i="1"/>
  <c r="AS41" i="1"/>
  <c r="AQ41" i="1"/>
  <c r="AO41" i="1"/>
  <c r="AN41" i="1"/>
  <c r="AM41" i="1"/>
  <c r="AE41" i="1"/>
  <c r="AL41" i="1"/>
  <c r="AU33" i="1"/>
  <c r="AS33" i="1"/>
  <c r="AQ33" i="1"/>
  <c r="AO33" i="1"/>
  <c r="AM33" i="1"/>
  <c r="AN33" i="1"/>
  <c r="AL33" i="1"/>
  <c r="AE25" i="1"/>
  <c r="AF33" i="1"/>
  <c r="AU43" i="1"/>
  <c r="AT43" i="1"/>
  <c r="AS43" i="1"/>
  <c r="AR43" i="1"/>
  <c r="AQ43" i="1"/>
  <c r="AP43" i="1"/>
  <c r="AO43" i="1"/>
  <c r="AL43" i="1"/>
  <c r="AE43" i="1"/>
  <c r="AF11" i="1"/>
  <c r="AF27" i="1"/>
  <c r="AE45" i="1"/>
  <c r="AT45" i="1"/>
  <c r="AR45" i="1"/>
  <c r="AP45" i="1"/>
  <c r="AN45" i="1"/>
  <c r="AM45" i="1"/>
  <c r="AD45" i="1"/>
  <c r="AL45" i="1"/>
  <c r="AT37" i="1"/>
  <c r="AR37" i="1"/>
  <c r="AP37" i="1"/>
  <c r="AN37" i="1"/>
  <c r="AM37" i="1"/>
  <c r="AL37" i="1"/>
  <c r="AT29" i="1"/>
  <c r="AR29" i="1"/>
  <c r="AP29" i="1"/>
  <c r="AM29" i="1"/>
  <c r="AL29" i="1"/>
  <c r="AT21" i="1"/>
  <c r="AR21" i="1"/>
  <c r="AP21" i="1"/>
  <c r="AN21" i="1"/>
  <c r="AM21" i="1"/>
  <c r="AL21" i="1"/>
  <c r="AT13" i="1"/>
  <c r="AR13" i="1"/>
  <c r="AP13" i="1"/>
  <c r="AN13" i="1"/>
  <c r="AM13" i="1"/>
  <c r="AL13" i="1"/>
  <c r="AJ56" i="1"/>
  <c r="AI56" i="1"/>
  <c r="AH56" i="1"/>
  <c r="AA58" i="1"/>
  <c r="AL11" i="1"/>
  <c r="AM43" i="1"/>
  <c r="AN29" i="1"/>
  <c r="AO29" i="1"/>
  <c r="AP33" i="1"/>
  <c r="AQ29" i="1"/>
  <c r="AR33" i="1"/>
  <c r="AS29" i="1"/>
  <c r="AT33" i="1"/>
  <c r="AU29" i="1"/>
  <c r="AD49" i="1"/>
  <c r="AU49" i="1"/>
  <c r="AS49" i="1"/>
  <c r="AQ49" i="1"/>
  <c r="AO49" i="1"/>
  <c r="AN49" i="1"/>
  <c r="AM49" i="1"/>
  <c r="AL49" i="1"/>
  <c r="AF49" i="1"/>
  <c r="AN25" i="1"/>
  <c r="AU25" i="1"/>
  <c r="AS25" i="1"/>
  <c r="AQ25" i="1"/>
  <c r="AO25" i="1"/>
  <c r="AM25" i="1"/>
  <c r="AL25" i="1"/>
  <c r="AU17" i="1"/>
  <c r="AS17" i="1"/>
  <c r="AQ17" i="1"/>
  <c r="AO17" i="1"/>
  <c r="AM17" i="1"/>
  <c r="AL17" i="1"/>
  <c r="AU9" i="1"/>
  <c r="AS9" i="1"/>
  <c r="AQ9" i="1"/>
  <c r="AO9" i="1"/>
  <c r="AM9" i="1"/>
  <c r="AL9" i="1"/>
  <c r="AF17" i="1"/>
  <c r="AD41" i="1"/>
  <c r="AF57" i="1"/>
  <c r="AU57" i="1"/>
  <c r="AS57" i="1"/>
  <c r="AQ57" i="1"/>
  <c r="AO57" i="1"/>
  <c r="AN57" i="1"/>
  <c r="AM57" i="1"/>
  <c r="AE57" i="1"/>
  <c r="AL57" i="1"/>
  <c r="AD57" i="1"/>
  <c r="AU35" i="1"/>
  <c r="AT35" i="1"/>
  <c r="AS35" i="1"/>
  <c r="AR35" i="1"/>
  <c r="AQ35" i="1"/>
  <c r="AP35" i="1"/>
  <c r="AO35" i="1"/>
  <c r="AL35" i="1"/>
  <c r="AU27" i="1"/>
  <c r="AT27" i="1"/>
  <c r="AS27" i="1"/>
  <c r="AR27" i="1"/>
  <c r="AQ27" i="1"/>
  <c r="AP27" i="1"/>
  <c r="AO27" i="1"/>
  <c r="AL27" i="1"/>
  <c r="AN27" i="1"/>
  <c r="AU19" i="1"/>
  <c r="AT19" i="1"/>
  <c r="AS19" i="1"/>
  <c r="AR19" i="1"/>
  <c r="AQ19" i="1"/>
  <c r="AP19" i="1"/>
  <c r="AO19" i="1"/>
  <c r="AN19" i="1"/>
  <c r="AL19" i="1"/>
  <c r="AU11" i="1"/>
  <c r="AT11" i="1"/>
  <c r="AS11" i="1"/>
  <c r="AR11" i="1"/>
  <c r="AQ11" i="1"/>
  <c r="AP11" i="1"/>
  <c r="AO11" i="1"/>
  <c r="AN11" i="1"/>
  <c r="AN35" i="1"/>
  <c r="AN9" i="1"/>
  <c r="AP57" i="1"/>
  <c r="AP41" i="1"/>
  <c r="AP9" i="1"/>
  <c r="AR57" i="1"/>
  <c r="AR41" i="1"/>
  <c r="AR9" i="1"/>
  <c r="AT57" i="1"/>
  <c r="AT41" i="1"/>
  <c r="AT9" i="1"/>
  <c r="AE35" i="1"/>
  <c r="AD27" i="1"/>
  <c r="AD19" i="1"/>
  <c r="AF9" i="1"/>
  <c r="AD11" i="1"/>
  <c r="AD17" i="1"/>
  <c r="AD33" i="1"/>
  <c r="AU47" i="1"/>
  <c r="AT47" i="1"/>
  <c r="AS47" i="1"/>
  <c r="AR47" i="1"/>
  <c r="AQ47" i="1"/>
  <c r="AP47" i="1"/>
  <c r="AO47" i="1"/>
  <c r="AL47" i="1"/>
  <c r="AU39" i="1"/>
  <c r="AT39" i="1"/>
  <c r="AS39" i="1"/>
  <c r="AR39" i="1"/>
  <c r="AQ39" i="1"/>
  <c r="AP39" i="1"/>
  <c r="AO39" i="1"/>
  <c r="AL39" i="1"/>
  <c r="AU31" i="1"/>
  <c r="AT31" i="1"/>
  <c r="AS31" i="1"/>
  <c r="AR31" i="1"/>
  <c r="AQ31" i="1"/>
  <c r="AP31" i="1"/>
  <c r="AO31" i="1"/>
  <c r="AN31" i="1"/>
  <c r="AL31" i="1"/>
  <c r="AU23" i="1"/>
  <c r="AT23" i="1"/>
  <c r="AS23" i="1"/>
  <c r="AR23" i="1"/>
  <c r="AQ23" i="1"/>
  <c r="AP23" i="1"/>
  <c r="AO23" i="1"/>
  <c r="AL23" i="1"/>
  <c r="AN23" i="1"/>
  <c r="AU15" i="1"/>
  <c r="AT15" i="1"/>
  <c r="AS15" i="1"/>
  <c r="AR15" i="1"/>
  <c r="AQ15" i="1"/>
  <c r="AP15" i="1"/>
  <c r="AO15" i="1"/>
  <c r="AN15" i="1"/>
  <c r="AL15" i="1"/>
  <c r="AU7" i="1"/>
  <c r="AT7" i="1"/>
  <c r="AS7" i="1"/>
  <c r="AR7" i="1"/>
  <c r="AQ7" i="1"/>
  <c r="AP7" i="1"/>
  <c r="AO7" i="1"/>
  <c r="AN7" i="1"/>
  <c r="AL7" i="1"/>
  <c r="AM39" i="1"/>
  <c r="AM23" i="1"/>
  <c r="AM7" i="1"/>
  <c r="AN43" i="1"/>
  <c r="AO21" i="1"/>
  <c r="AP25" i="1"/>
  <c r="AQ21" i="1"/>
  <c r="AR25" i="1"/>
  <c r="AS21" i="1"/>
  <c r="AT25" i="1"/>
  <c r="AU21" i="1"/>
  <c r="AN17" i="1"/>
  <c r="AP49" i="1"/>
  <c r="AP17" i="1"/>
  <c r="AR49" i="1"/>
  <c r="AR17" i="1"/>
  <c r="AT49" i="1"/>
  <c r="AT17" i="1"/>
  <c r="AL6" i="1"/>
  <c r="AL10" i="1"/>
  <c r="AM6" i="1"/>
  <c r="AM46" i="1"/>
  <c r="AM42" i="1"/>
  <c r="AM38" i="1"/>
  <c r="AN28" i="1"/>
  <c r="AN16" i="1"/>
  <c r="AN8" i="1"/>
  <c r="AO44" i="1"/>
  <c r="AO36" i="1"/>
  <c r="AO28" i="1"/>
  <c r="AO20" i="1"/>
  <c r="AO12" i="1"/>
  <c r="AP56" i="1"/>
  <c r="AP48" i="1"/>
  <c r="AP40" i="1"/>
  <c r="AP32" i="1"/>
  <c r="AP24" i="1"/>
  <c r="AP16" i="1"/>
  <c r="AP8" i="1"/>
  <c r="AQ44" i="1"/>
  <c r="AQ36" i="1"/>
  <c r="AQ28" i="1"/>
  <c r="AQ20" i="1"/>
  <c r="AQ12" i="1"/>
  <c r="AR56" i="1"/>
  <c r="AR48" i="1"/>
  <c r="AR40" i="1"/>
  <c r="AR32" i="1"/>
  <c r="AR24" i="1"/>
  <c r="AR16" i="1"/>
  <c r="AR8" i="1"/>
  <c r="AS44" i="1"/>
  <c r="AS36" i="1"/>
  <c r="AS28" i="1"/>
  <c r="AS20" i="1"/>
  <c r="AS12" i="1"/>
  <c r="AT56" i="1"/>
  <c r="AT48" i="1"/>
  <c r="AT40" i="1"/>
  <c r="AT32" i="1"/>
  <c r="AT24" i="1"/>
  <c r="AT16" i="1"/>
  <c r="AT8" i="1"/>
  <c r="AU44" i="1"/>
  <c r="AU36" i="1"/>
  <c r="AU28" i="1"/>
  <c r="AU20" i="1"/>
  <c r="AU12" i="1"/>
  <c r="AU6" i="1"/>
  <c r="AT6" i="1"/>
  <c r="AS6" i="1"/>
  <c r="AR6" i="1"/>
  <c r="AQ6" i="1"/>
  <c r="AP6" i="1"/>
  <c r="AO6" i="1"/>
  <c r="AU46" i="1"/>
  <c r="AT46" i="1"/>
  <c r="AS46" i="1"/>
  <c r="AR46" i="1"/>
  <c r="AQ46" i="1"/>
  <c r="AP46" i="1"/>
  <c r="AO46" i="1"/>
  <c r="AU42" i="1"/>
  <c r="AT42" i="1"/>
  <c r="AS42" i="1"/>
  <c r="AR42" i="1"/>
  <c r="AQ42" i="1"/>
  <c r="AP42" i="1"/>
  <c r="AO42" i="1"/>
  <c r="AU38" i="1"/>
  <c r="AT38" i="1"/>
  <c r="AS38" i="1"/>
  <c r="AR38" i="1"/>
  <c r="AQ38" i="1"/>
  <c r="AP38" i="1"/>
  <c r="AO38" i="1"/>
  <c r="AU34" i="1"/>
  <c r="AT34" i="1"/>
  <c r="AS34" i="1"/>
  <c r="AR34" i="1"/>
  <c r="AQ34" i="1"/>
  <c r="AP34" i="1"/>
  <c r="AO34" i="1"/>
  <c r="AN34" i="1"/>
  <c r="AU30" i="1"/>
  <c r="AT30" i="1"/>
  <c r="AS30" i="1"/>
  <c r="AR30" i="1"/>
  <c r="AQ30" i="1"/>
  <c r="AP30" i="1"/>
  <c r="AO30" i="1"/>
  <c r="AN30" i="1"/>
  <c r="AU26" i="1"/>
  <c r="AT26" i="1"/>
  <c r="AS26" i="1"/>
  <c r="AR26" i="1"/>
  <c r="AQ26" i="1"/>
  <c r="AP26" i="1"/>
  <c r="AO26" i="1"/>
  <c r="AN26" i="1"/>
  <c r="AU22" i="1"/>
  <c r="AT22" i="1"/>
  <c r="AS22" i="1"/>
  <c r="AR22" i="1"/>
  <c r="AQ22" i="1"/>
  <c r="AP22" i="1"/>
  <c r="AO22" i="1"/>
  <c r="AN22" i="1"/>
  <c r="AU18" i="1"/>
  <c r="AT18" i="1"/>
  <c r="AS18" i="1"/>
  <c r="AR18" i="1"/>
  <c r="AQ18" i="1"/>
  <c r="AP18" i="1"/>
  <c r="AO18" i="1"/>
  <c r="AN18" i="1"/>
  <c r="AU14" i="1"/>
  <c r="AT14" i="1"/>
  <c r="AS14" i="1"/>
  <c r="AR14" i="1"/>
  <c r="AQ14" i="1"/>
  <c r="AP14" i="1"/>
  <c r="AO14" i="1"/>
  <c r="AN14" i="1"/>
  <c r="AU10" i="1"/>
  <c r="AT10" i="1"/>
  <c r="AS10" i="1"/>
  <c r="AR10" i="1"/>
  <c r="AQ10" i="1"/>
  <c r="AP10" i="1"/>
  <c r="AO10" i="1"/>
  <c r="AN10" i="1"/>
  <c r="AL56" i="1"/>
  <c r="AL48" i="1"/>
  <c r="AL44" i="1"/>
  <c r="AL40" i="1"/>
  <c r="AL36" i="1"/>
  <c r="AL32" i="1"/>
  <c r="AL28" i="1"/>
  <c r="AL24" i="1"/>
  <c r="AL20" i="1"/>
  <c r="AL16" i="1"/>
  <c r="AN32" i="1"/>
  <c r="Y58" i="1"/>
  <c r="AT58" i="1" s="1"/>
  <c r="AL12" i="1"/>
  <c r="AL8" i="1"/>
  <c r="AM56" i="1"/>
  <c r="AM48" i="1"/>
  <c r="AM44" i="1"/>
  <c r="AM40" i="1"/>
  <c r="AM36" i="1"/>
  <c r="AM32" i="1"/>
  <c r="AM28" i="1"/>
  <c r="AM24" i="1"/>
  <c r="AM20" i="1"/>
  <c r="AM16" i="1"/>
  <c r="AM12" i="1"/>
  <c r="AM8" i="1"/>
  <c r="AN56" i="1"/>
  <c r="AN48" i="1"/>
  <c r="AN44" i="1"/>
  <c r="AN40" i="1"/>
  <c r="AN36" i="1"/>
  <c r="AN20" i="1"/>
  <c r="AN12" i="1"/>
  <c r="AO56" i="1"/>
  <c r="AO48" i="1"/>
  <c r="AO40" i="1"/>
  <c r="AO32" i="1"/>
  <c r="AO24" i="1"/>
  <c r="AO16" i="1"/>
  <c r="AO8" i="1"/>
  <c r="AP44" i="1"/>
  <c r="AP36" i="1"/>
  <c r="AP28" i="1"/>
  <c r="AP20" i="1"/>
  <c r="AP12" i="1"/>
  <c r="AQ56" i="1"/>
  <c r="AQ48" i="1"/>
  <c r="AQ40" i="1"/>
  <c r="AQ32" i="1"/>
  <c r="AQ24" i="1"/>
  <c r="AQ16" i="1"/>
  <c r="AQ8" i="1"/>
  <c r="AR44" i="1"/>
  <c r="AR36" i="1"/>
  <c r="AR28" i="1"/>
  <c r="AR20" i="1"/>
  <c r="AR12" i="1"/>
  <c r="AS56" i="1"/>
  <c r="AS48" i="1"/>
  <c r="AS40" i="1"/>
  <c r="AS32" i="1"/>
  <c r="AS24" i="1"/>
  <c r="AS16" i="1"/>
  <c r="AS8" i="1"/>
  <c r="AN58" i="1" l="1"/>
  <c r="AQ58" i="1"/>
  <c r="AL58" i="1"/>
  <c r="AM58" i="1"/>
  <c r="BE58" i="1"/>
  <c r="AS58" i="1"/>
  <c r="AR58" i="1"/>
  <c r="AP58" i="1"/>
  <c r="AJ58" i="1"/>
  <c r="AK58" i="1"/>
  <c r="AH58" i="1"/>
  <c r="BE55" i="1"/>
  <c r="AI58" i="1"/>
  <c r="AG58" i="1"/>
  <c r="Z58" i="1"/>
  <c r="BE54" i="1" s="1"/>
  <c r="AU58" i="1"/>
  <c r="AO58" i="1"/>
  <c r="AE58" i="1"/>
  <c r="AF58" i="1"/>
  <c r="BE57" i="1"/>
  <c r="BE56" i="1"/>
  <c r="AD58" i="1" l="1"/>
</calcChain>
</file>

<file path=xl/sharedStrings.xml><?xml version="1.0" encoding="utf-8"?>
<sst xmlns="http://schemas.openxmlformats.org/spreadsheetml/2006/main" count="450" uniqueCount="175">
  <si>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</si>
  <si>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</si>
  <si>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</si>
  <si>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</si>
  <si>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</si>
  <si>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</si>
  <si>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</si>
  <si>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</si>
  <si>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Adenovirus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</si>
  <si>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</si>
  <si>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</si>
  <si>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</si>
  <si>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</si>
  <si>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</si>
  <si>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</si>
  <si>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</si>
  <si>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</si>
  <si>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</si>
  <si>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</si>
  <si>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</si>
  <si>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</si>
  <si>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</si>
  <si>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</si>
  <si>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</si>
  <si>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</si>
  <si>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</si>
  <si>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</si>
  <si>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</si>
  <si>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</si>
  <si>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</si>
  <si>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</si>
  <si>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</si>
  <si>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</si>
  <si>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</si>
  <si>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</si>
  <si>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</si>
  <si>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</si>
  <si>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</si>
  <si>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</si>
  <si>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</si>
  <si>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</si>
  <si>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</si>
  <si>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</si>
  <si>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</si>
  <si>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</si>
  <si>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</si>
  <si>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</si>
  <si>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</si>
  <si>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</si>
  <si>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</si>
  <si>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</si>
  <si>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</si>
  <si>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</si>
  <si>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</si>
  <si>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</si>
  <si>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</si>
  <si>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</si>
  <si>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</si>
  <si>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</si>
  <si>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</si>
  <si>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</si>
  <si>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</si>
  <si>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Gráficos IRAG</t>
  </si>
  <si>
    <t>Hoja 1</t>
  </si>
  <si>
    <t>Fallecidos IRAG</t>
  </si>
  <si>
    <t>EW</t>
  </si>
  <si>
    <t>% RSV</t>
  </si>
  <si>
    <t>% Rhinovirus</t>
  </si>
  <si>
    <t>A not subtyped</t>
  </si>
  <si>
    <t>A not subtypable</t>
  </si>
  <si>
    <t>RSV</t>
  </si>
  <si>
    <t>Rhinovirus</t>
  </si>
  <si>
    <t>Year</t>
  </si>
  <si>
    <t>Surveillance</t>
  </si>
  <si>
    <t>Country</t>
  </si>
  <si>
    <t>Health center</t>
  </si>
  <si>
    <t>Region</t>
  </si>
  <si>
    <t>Graph</t>
  </si>
  <si>
    <t>Tab</t>
  </si>
  <si>
    <t>Title</t>
  </si>
  <si>
    <t>Jamaica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</si>
  <si>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</si>
  <si>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</si>
  <si>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</si>
  <si>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</si>
  <si>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</si>
  <si>
    <t>B Victoria ∆162/163</t>
  </si>
  <si>
    <t>Flu A Positives</t>
  </si>
  <si>
    <t>Flu  B Positives</t>
  </si>
  <si>
    <t xml:space="preserve">Positive for  Other Respiratory Viruses* </t>
  </si>
  <si>
    <t xml:space="preserve"> Negative Samples</t>
  </si>
  <si>
    <t>A no subtypable</t>
  </si>
  <si>
    <t>A(H1)</t>
  </si>
  <si>
    <t>B linage not determined</t>
  </si>
  <si>
    <t>Methapneumovirus</t>
  </si>
  <si>
    <t>Others</t>
  </si>
  <si>
    <t>Number of cases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</si>
  <si>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</si>
  <si>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</si>
  <si>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</si>
  <si>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</si>
  <si>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</si>
  <si>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Percent positivity</t>
  </si>
  <si>
    <t>% Positives</t>
  </si>
  <si>
    <t>% Flu / total of samples</t>
  </si>
  <si>
    <t>% Flu A</t>
  </si>
  <si>
    <t>Flu  A</t>
  </si>
  <si>
    <t>% Flu  B</t>
  </si>
  <si>
    <t>% Methapneumovirus</t>
  </si>
  <si>
    <t>% Other Respiratory Viruses</t>
  </si>
  <si>
    <t>% Pandemic</t>
  </si>
  <si>
    <t>A not  subtyped</t>
  </si>
  <si>
    <t>% Seasonal (H1)</t>
  </si>
  <si>
    <t>% Seasonal (H3)</t>
  </si>
  <si>
    <t>% Coronavirus</t>
  </si>
  <si>
    <t>% Bocavirus</t>
  </si>
  <si>
    <t>Clarendon</t>
  </si>
  <si>
    <t>Hanover</t>
  </si>
  <si>
    <t>Manchester</t>
  </si>
  <si>
    <t>Portland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</si>
  <si>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</si>
  <si>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</si>
  <si>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</si>
  <si>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</si>
  <si>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</si>
  <si>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</si>
  <si>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</si>
  <si>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</si>
  <si>
    <t>Kingston</t>
  </si>
  <si>
    <t>Saint Andrew</t>
  </si>
  <si>
    <t>Range begin</t>
  </si>
  <si>
    <t>Range end</t>
  </si>
  <si>
    <t>SARI</t>
  </si>
  <si>
    <t>A(H3N2)</t>
  </si>
  <si>
    <t>B Victoria ∆162/163/164</t>
  </si>
  <si>
    <t>Sheet</t>
  </si>
  <si>
    <t>Name</t>
  </si>
  <si>
    <t>Procesar (1: Si)</t>
  </si>
  <si>
    <t>Virus sheet name</t>
  </si>
  <si>
    <t>Graph sheet name</t>
  </si>
  <si>
    <t>INF GEO sheet name</t>
  </si>
  <si>
    <t>RSV GEO sheet name</t>
  </si>
  <si>
    <t>Virus sheet name (sentinel no)</t>
  </si>
  <si>
    <t>Start week</t>
  </si>
  <si>
    <t>End week</t>
  </si>
  <si>
    <t>Identified viruses (natl)</t>
  </si>
  <si>
    <t>Graphs</t>
  </si>
  <si>
    <t>Virus Influenza (parish)</t>
  </si>
  <si>
    <t>Virus RSV (parish)</t>
  </si>
  <si>
    <t>SARS-CoV-2</t>
  </si>
  <si>
    <t>% SARS-CoV-2</t>
  </si>
  <si>
    <t>1er nivel geografico</t>
  </si>
  <si>
    <t>parish</t>
  </si>
  <si>
    <t>Virus SARS-CoV-2 (parish)</t>
  </si>
  <si>
    <t>Virus SARS-CoV-2 sheet name</t>
  </si>
  <si>
    <t>SARS-CoV-2 Negativas</t>
  </si>
  <si>
    <t>Virus Table</t>
  </si>
  <si>
    <t>Subtitle 1</t>
  </si>
  <si>
    <t>Subtitle 2</t>
  </si>
  <si>
    <t>Subtitle 3</t>
  </si>
  <si>
    <t>StartDate</t>
  </si>
  <si>
    <t>EndDate</t>
  </si>
  <si>
    <t>Month</t>
  </si>
  <si>
    <t>WeekEW</t>
  </si>
  <si>
    <t>Virus Graph</t>
  </si>
  <si>
    <t>SARI Graph</t>
  </si>
  <si>
    <t>Graficos ETI</t>
  </si>
  <si>
    <t>Leyenda titulo 1</t>
  </si>
  <si>
    <t>Leyenda titulo 2</t>
  </si>
  <si>
    <t>Leyenda titulo 3</t>
  </si>
  <si>
    <t>Leyenda graphics</t>
  </si>
  <si>
    <t>Graficos ILI Graphs</t>
  </si>
  <si>
    <t>% positive for SARS-Cov-2</t>
  </si>
  <si>
    <t>% ETI cases (+) for SARS-Cov-2</t>
  </si>
  <si>
    <t>SARI and 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</si>
</sst>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23"/>
      </left>
      <right style="medium">
        <color auto="1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23">
    <xf numFmtId="0" fontId="0" fillId="0" borderId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8" borderId="0" applyNumberFormat="0" applyBorder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7" fillId="20" borderId="2" applyNumberFormat="0" applyAlignment="0" applyProtection="0"/>
    <xf numFmtId="0" fontId="18" fillId="21" borderId="10" applyNumberFormat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5" borderId="0" applyNumberFormat="0" applyBorder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2" fillId="7" borderId="0" applyNumberFormat="0" applyBorder="0" applyAlignment="0" applyProtection="0"/>
    <xf numFmtId="0" fontId="23" fillId="26" borderId="0" applyNumberFormat="0" applyBorder="0" applyAlignment="0" applyProtection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4" fillId="0" borderId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4" fillId="0" borderId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4" fillId="2" borderId="1" applyNumberFormat="0" applyFont="0" applyAlignment="0" applyProtection="0"/>
    <xf numFmtId="9" fontId="24" fillId="0" borderId="0" applyFont="0" applyFill="0" applyBorder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7" fillId="20" borderId="12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20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</cellStyleXfs>
  <cellXfs count="17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 vertical="top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0" fillId="0" borderId="0" xfId="0" applyFill="1"/>
    <xf numFmtId="0" fontId="0" fillId="0" borderId="6" xfId="0" applyFill="1" applyBorder="1" applyAlignment="1"/>
    <xf numFmtId="164" fontId="8" fillId="5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13" fillId="0" borderId="0" xfId="0" applyFont="1" applyAlignment="1">
      <alignment wrapText="1"/>
    </xf>
    <xf numFmtId="0" fontId="0" fillId="0" borderId="0" xfId="0" applyFont="1" applyAlignment="1"/>
    <xf numFmtId="0" fontId="34" fillId="0" borderId="0" xfId="0" applyFont="1" applyAlignment="1">
      <alignment wrapText="1"/>
    </xf>
    <xf numFmtId="49" fontId="38" fillId="33" borderId="27" xfId="0" applyNumberFormat="1" applyFont="1" applyFill="1" applyBorder="1" applyAlignment="1">
      <alignment horizontal="center" vertical="center" wrapText="1"/>
    </xf>
    <xf numFmtId="49" fontId="38" fillId="33" borderId="28" xfId="0" applyNumberFormat="1" applyFont="1" applyFill="1" applyBorder="1" applyAlignment="1">
      <alignment horizontal="center" vertical="center" wrapText="1"/>
    </xf>
    <xf numFmtId="49" fontId="38" fillId="34" borderId="28" xfId="0" applyNumberFormat="1" applyFont="1" applyFill="1" applyBorder="1" applyAlignment="1">
      <alignment horizontal="center" vertical="center" wrapText="1"/>
    </xf>
    <xf numFmtId="49" fontId="38" fillId="35" borderId="28" xfId="0" applyNumberFormat="1" applyFont="1" applyFill="1" applyBorder="1" applyAlignment="1">
      <alignment horizontal="center" vertical="center" wrapText="1"/>
    </xf>
    <xf numFmtId="49" fontId="38" fillId="36" borderId="28" xfId="0" applyNumberFormat="1" applyFont="1" applyFill="1" applyBorder="1" applyAlignment="1">
      <alignment horizontal="center" vertical="center" wrapText="1"/>
    </xf>
    <xf numFmtId="0" fontId="39" fillId="38" borderId="46" xfId="0" applyFont="1" applyFill="1" applyBorder="1" applyAlignment="1">
      <alignment horizontal="center" vertical="center" wrapText="1"/>
    </xf>
    <xf numFmtId="49" fontId="39" fillId="38" borderId="46" xfId="0" applyNumberFormat="1" applyFont="1" applyFill="1" applyBorder="1" applyAlignment="1">
      <alignment horizontal="center" vertical="center" wrapText="1"/>
    </xf>
    <xf numFmtId="0" fontId="39" fillId="5" borderId="47" xfId="0" applyFont="1" applyFill="1" applyBorder="1" applyAlignment="1">
      <alignment horizontal="center" vertical="top" wrapText="1"/>
    </xf>
    <xf numFmtId="0" fontId="39" fillId="5" borderId="4" xfId="0" applyFont="1" applyFill="1" applyBorder="1" applyAlignment="1">
      <alignment horizontal="center" vertical="top" wrapText="1"/>
    </xf>
    <xf numFmtId="0" fontId="39" fillId="5" borderId="48" xfId="0" applyFont="1" applyFill="1" applyBorder="1" applyAlignment="1">
      <alignment horizontal="center" vertical="top" wrapText="1"/>
    </xf>
    <xf numFmtId="164" fontId="39" fillId="5" borderId="47" xfId="0" applyNumberFormat="1" applyFont="1" applyFill="1" applyBorder="1" applyAlignment="1">
      <alignment horizontal="center"/>
    </xf>
    <xf numFmtId="164" fontId="39" fillId="5" borderId="4" xfId="0" applyNumberFormat="1" applyFont="1" applyFill="1" applyBorder="1" applyAlignment="1">
      <alignment horizontal="center"/>
    </xf>
    <xf numFmtId="164" fontId="39" fillId="5" borderId="49" xfId="0" applyNumberFormat="1" applyFont="1" applyFill="1" applyBorder="1" applyAlignment="1">
      <alignment horizontal="center"/>
    </xf>
    <xf numFmtId="0" fontId="39" fillId="39" borderId="4" xfId="109" applyFont="1" applyFill="1" applyBorder="1" applyAlignment="1" applyProtection="1">
      <alignment horizontal="center" vertical="center" wrapText="1"/>
      <protection locked="0"/>
    </xf>
    <xf numFmtId="0" fontId="39" fillId="39" borderId="2" xfId="109" applyFont="1" applyFill="1" applyBorder="1" applyAlignment="1" applyProtection="1">
      <alignment horizontal="center" vertical="center" wrapText="1"/>
      <protection locked="0"/>
    </xf>
    <xf numFmtId="0" fontId="39" fillId="39" borderId="2" xfId="109" applyFont="1" applyFill="1" applyBorder="1" applyAlignment="1" applyProtection="1">
      <alignment horizontal="center" vertical="top" wrapText="1"/>
      <protection locked="0"/>
    </xf>
    <xf numFmtId="0" fontId="39" fillId="39" borderId="5" xfId="109" applyFont="1" applyFill="1" applyBorder="1" applyAlignment="1" applyProtection="1">
      <alignment horizontal="center" vertical="top" wrapText="1"/>
      <protection locked="0"/>
    </xf>
    <xf numFmtId="0" fontId="39" fillId="3" borderId="50" xfId="109" applyFont="1" applyFill="1" applyBorder="1" applyAlignment="1">
      <alignment horizontal="center" vertical="center" wrapText="1"/>
    </xf>
    <xf numFmtId="0" fontId="0" fillId="42" borderId="54" xfId="0" applyFill="1" applyBorder="1" applyAlignment="1">
      <alignment horizontal="center" vertical="center" wrapText="1"/>
    </xf>
    <xf numFmtId="0" fontId="0" fillId="42" borderId="55" xfId="0" applyFill="1" applyBorder="1" applyAlignment="1">
      <alignment horizontal="center" vertical="center" wrapText="1"/>
    </xf>
    <xf numFmtId="0" fontId="0" fillId="0" borderId="56" xfId="0" applyBorder="1"/>
    <xf numFmtId="0" fontId="0" fillId="43" borderId="56" xfId="0" applyFill="1" applyBorder="1"/>
    <xf numFmtId="0" fontId="0" fillId="0" borderId="3" xfId="0" applyBorder="1"/>
    <xf numFmtId="0" fontId="0" fillId="43" borderId="3" xfId="0" applyFill="1" applyBorder="1"/>
    <xf numFmtId="0" fontId="43" fillId="0" borderId="54" xfId="0" applyFont="1" applyBorder="1"/>
    <xf numFmtId="0" fontId="43" fillId="0" borderId="55" xfId="0" applyFont="1" applyBorder="1"/>
    <xf numFmtId="0" fontId="43" fillId="0" borderId="58" xfId="0" applyFont="1" applyBorder="1"/>
    <xf numFmtId="0" fontId="0" fillId="0" borderId="59" xfId="0" applyBorder="1"/>
    <xf numFmtId="0" fontId="0" fillId="0" borderId="60" xfId="0" applyFont="1" applyFill="1" applyBorder="1"/>
    <xf numFmtId="0" fontId="0" fillId="0" borderId="26" xfId="0" applyFont="1" applyFill="1" applyBorder="1"/>
    <xf numFmtId="0" fontId="0" fillId="0" borderId="61" xfId="0" applyBorder="1"/>
    <xf numFmtId="0" fontId="0" fillId="0" borderId="62" xfId="0" applyFont="1" applyFill="1" applyBorder="1"/>
    <xf numFmtId="0" fontId="0" fillId="0" borderId="63" xfId="0" applyFont="1" applyFill="1" applyBorder="1"/>
    <xf numFmtId="0" fontId="0" fillId="0" borderId="64" xfId="0" applyFont="1" applyFill="1" applyBorder="1"/>
    <xf numFmtId="0" fontId="0" fillId="0" borderId="65" xfId="0" applyFont="1" applyFill="1" applyBorder="1"/>
    <xf numFmtId="0" fontId="0" fillId="0" borderId="29" xfId="0" applyFont="1" applyFill="1" applyBorder="1"/>
    <xf numFmtId="0" fontId="43" fillId="0" borderId="0" xfId="0" applyFont="1" applyFill="1" applyBorder="1"/>
    <xf numFmtId="0" fontId="0" fillId="0" borderId="0" xfId="0" applyFont="1" applyFill="1" applyBorder="1"/>
    <xf numFmtId="0" fontId="5" fillId="4" borderId="66" xfId="0" applyFont="1" applyFill="1" applyBorder="1" applyAlignment="1" applyProtection="1">
      <alignment horizontal="center" vertical="top" wrapText="1"/>
      <protection locked="0"/>
    </xf>
    <xf numFmtId="0" fontId="43" fillId="0" borderId="0" xfId="0" applyFont="1"/>
    <xf numFmtId="0" fontId="5" fillId="5" borderId="2" xfId="0" applyFont="1" applyFill="1" applyBorder="1" applyAlignment="1">
      <alignment horizontal="center" vertical="top" wrapText="1"/>
    </xf>
    <xf numFmtId="0" fontId="5" fillId="5" borderId="69" xfId="0" applyFont="1" applyFill="1" applyBorder="1" applyAlignment="1">
      <alignment horizontal="center" vertical="top" wrapText="1"/>
    </xf>
    <xf numFmtId="49" fontId="38" fillId="44" borderId="2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45" borderId="0" xfId="0" applyFont="1" applyFill="1" applyBorder="1"/>
    <xf numFmtId="0" fontId="43" fillId="0" borderId="18" xfId="0" applyFont="1" applyFill="1" applyBorder="1" applyAlignment="1"/>
    <xf numFmtId="0" fontId="0" fillId="0" borderId="70" xfId="0" applyFont="1" applyFill="1" applyBorder="1" applyAlignment="1"/>
    <xf numFmtId="0" fontId="43" fillId="0" borderId="0" xfId="0" applyFont="1" applyFill="1" applyBorder="1" applyAlignment="1"/>
    <xf numFmtId="0" fontId="0" fillId="0" borderId="71" xfId="0" applyFont="1" applyFill="1" applyBorder="1" applyAlignment="1"/>
    <xf numFmtId="0" fontId="44" fillId="0" borderId="71" xfId="0" applyFont="1" applyFill="1" applyBorder="1" applyAlignment="1"/>
    <xf numFmtId="0" fontId="0" fillId="0" borderId="31" xfId="0" applyFont="1" applyFill="1" applyBorder="1"/>
    <xf numFmtId="0" fontId="44" fillId="0" borderId="72" xfId="0" applyFont="1" applyFill="1" applyBorder="1" applyAlignment="1">
      <alignment wrapText="1"/>
    </xf>
    <xf numFmtId="0" fontId="43" fillId="0" borderId="73" xfId="0" applyFont="1" applyBorder="1"/>
    <xf numFmtId="0" fontId="43" fillId="0" borderId="68" xfId="0" applyFont="1" applyBorder="1"/>
    <xf numFmtId="0" fontId="43" fillId="0" borderId="70" xfId="0" applyFont="1" applyFill="1" applyBorder="1"/>
    <xf numFmtId="0" fontId="43" fillId="0" borderId="73" xfId="0" applyFont="1" applyFill="1" applyBorder="1"/>
    <xf numFmtId="0" fontId="43" fillId="0" borderId="68" xfId="0" applyFont="1" applyFill="1" applyBorder="1"/>
    <xf numFmtId="14" fontId="0" fillId="0" borderId="30" xfId="0" applyNumberFormat="1" applyFont="1" applyFill="1" applyBorder="1"/>
    <xf numFmtId="14" fontId="0" fillId="0" borderId="32" xfId="0" applyNumberFormat="1" applyFont="1" applyFill="1" applyBorder="1"/>
    <xf numFmtId="0" fontId="0" fillId="0" borderId="30" xfId="0" applyFont="1" applyFill="1" applyBorder="1"/>
    <xf numFmtId="0" fontId="0" fillId="0" borderId="70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72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35" borderId="0" xfId="0" applyFill="1"/>
    <xf numFmtId="0" fontId="0" fillId="45" borderId="0" xfId="0" applyFill="1"/>
    <xf numFmtId="0" fontId="0" fillId="35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ont="1" applyFill="1" applyBorder="1" applyAlignment="1">
      <alignment horizontal="center"/>
    </xf>
    <xf numFmtId="0" fontId="5" fillId="3" borderId="50" xfId="109" applyFont="1" applyFill="1" applyBorder="1" applyAlignment="1">
      <alignment horizontal="center" vertical="center" wrapText="1"/>
    </xf>
    <xf numFmtId="0" fontId="5" fillId="3" borderId="67" xfId="109" applyFont="1" applyFill="1" applyBorder="1" applyAlignment="1">
      <alignment horizontal="center" vertical="center" wrapText="1"/>
    </xf>
    <xf numFmtId="0" fontId="5" fillId="3" borderId="52" xfId="109" applyFont="1" applyFill="1" applyBorder="1" applyAlignment="1">
      <alignment horizontal="center" vertical="center" wrapText="1"/>
    </xf>
    <xf numFmtId="0" fontId="5" fillId="3" borderId="68" xfId="109" applyFont="1" applyFill="1" applyBorder="1" applyAlignment="1">
      <alignment horizontal="center" vertical="center" wrapText="1"/>
    </xf>
    <xf numFmtId="164" fontId="5" fillId="3" borderId="52" xfId="0" applyNumberFormat="1" applyFont="1" applyFill="1" applyBorder="1" applyAlignment="1">
      <alignment horizontal="center" vertical="center"/>
    </xf>
    <xf numFmtId="164" fontId="5" fillId="3" borderId="51" xfId="0" applyNumberFormat="1" applyFont="1" applyFill="1" applyBorder="1" applyAlignment="1">
      <alignment horizontal="center" vertical="center"/>
    </xf>
    <xf numFmtId="164" fontId="5" fillId="3" borderId="5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6" fillId="5" borderId="3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6" fillId="28" borderId="30" xfId="0" applyFont="1" applyFill="1" applyBorder="1" applyAlignment="1">
      <alignment horizontal="center" vertical="center" wrapText="1"/>
    </xf>
    <xf numFmtId="0" fontId="36" fillId="28" borderId="31" xfId="0" applyFont="1" applyFill="1" applyBorder="1" applyAlignment="1">
      <alignment horizontal="center" vertical="center" wrapText="1"/>
    </xf>
    <xf numFmtId="0" fontId="36" fillId="28" borderId="32" xfId="0" applyFont="1" applyFill="1" applyBorder="1" applyAlignment="1">
      <alignment horizontal="center" vertical="center" wrapText="1"/>
    </xf>
    <xf numFmtId="0" fontId="35" fillId="37" borderId="17" xfId="0" applyFont="1" applyFill="1" applyBorder="1" applyAlignment="1">
      <alignment horizontal="center" vertical="center" wrapText="1"/>
    </xf>
    <xf numFmtId="0" fontId="35" fillId="37" borderId="18" xfId="0" applyFont="1" applyFill="1" applyBorder="1" applyAlignment="1">
      <alignment horizontal="center" vertical="center" wrapText="1"/>
    </xf>
    <xf numFmtId="0" fontId="35" fillId="37" borderId="19" xfId="0" applyFont="1" applyFill="1" applyBorder="1" applyAlignment="1">
      <alignment horizontal="center" vertical="center" wrapText="1"/>
    </xf>
    <xf numFmtId="0" fontId="35" fillId="37" borderId="20" xfId="0" applyFont="1" applyFill="1" applyBorder="1" applyAlignment="1">
      <alignment horizontal="center" vertical="center" wrapText="1"/>
    </xf>
    <xf numFmtId="0" fontId="35" fillId="37" borderId="0" xfId="0" applyFont="1" applyFill="1" applyBorder="1" applyAlignment="1">
      <alignment horizontal="center" vertical="center" wrapText="1"/>
    </xf>
    <xf numFmtId="0" fontId="35" fillId="37" borderId="21" xfId="0" applyFont="1" applyFill="1" applyBorder="1" applyAlignment="1">
      <alignment horizontal="center" vertical="center" wrapText="1"/>
    </xf>
    <xf numFmtId="0" fontId="35" fillId="37" borderId="30" xfId="0" applyFont="1" applyFill="1" applyBorder="1" applyAlignment="1">
      <alignment horizontal="center" vertical="center" wrapText="1"/>
    </xf>
    <xf numFmtId="0" fontId="35" fillId="37" borderId="31" xfId="0" applyFont="1" applyFill="1" applyBorder="1" applyAlignment="1">
      <alignment horizontal="center" vertical="center" wrapText="1"/>
    </xf>
    <xf numFmtId="0" fontId="35" fillId="37" borderId="32" xfId="0" applyFont="1" applyFill="1" applyBorder="1" applyAlignment="1">
      <alignment horizontal="center" vertical="center" wrapText="1"/>
    </xf>
    <xf numFmtId="49" fontId="37" fillId="30" borderId="25" xfId="0" applyNumberFormat="1" applyFont="1" applyFill="1" applyBorder="1" applyAlignment="1">
      <alignment horizontal="center" vertical="center"/>
    </xf>
    <xf numFmtId="49" fontId="37" fillId="30" borderId="23" xfId="0" applyNumberFormat="1" applyFont="1" applyFill="1" applyBorder="1" applyAlignment="1">
      <alignment horizontal="center" vertical="center"/>
    </xf>
    <xf numFmtId="49" fontId="37" fillId="30" borderId="24" xfId="0" applyNumberFormat="1" applyFont="1" applyFill="1" applyBorder="1" applyAlignment="1">
      <alignment horizontal="center" vertical="center"/>
    </xf>
    <xf numFmtId="49" fontId="37" fillId="31" borderId="25" xfId="0" applyNumberFormat="1" applyFont="1" applyFill="1" applyBorder="1" applyAlignment="1">
      <alignment horizontal="center" vertical="center" wrapText="1"/>
    </xf>
    <xf numFmtId="49" fontId="37" fillId="31" borderId="23" xfId="0" applyNumberFormat="1" applyFont="1" applyFill="1" applyBorder="1" applyAlignment="1">
      <alignment horizontal="center" vertical="center" wrapText="1"/>
    </xf>
    <xf numFmtId="49" fontId="37" fillId="31" borderId="24" xfId="0" applyNumberFormat="1" applyFont="1" applyFill="1" applyBorder="1" applyAlignment="1">
      <alignment horizontal="center" vertical="center" wrapText="1"/>
    </xf>
    <xf numFmtId="49" fontId="36" fillId="32" borderId="26" xfId="0" applyNumberFormat="1" applyFont="1" applyFill="1" applyBorder="1" applyAlignment="1">
      <alignment horizontal="center" vertical="center" wrapText="1"/>
    </xf>
    <xf numFmtId="49" fontId="36" fillId="32" borderId="29" xfId="0" applyNumberFormat="1" applyFont="1" applyFill="1" applyBorder="1" applyAlignment="1">
      <alignment horizontal="center" vertical="center" wrapText="1"/>
    </xf>
    <xf numFmtId="49" fontId="36" fillId="38" borderId="33" xfId="0" applyNumberFormat="1" applyFont="1" applyFill="1" applyBorder="1" applyAlignment="1">
      <alignment horizontal="center" vertical="center" wrapText="1"/>
    </xf>
    <xf numFmtId="49" fontId="36" fillId="38" borderId="36" xfId="0" applyNumberFormat="1" applyFont="1" applyFill="1" applyBorder="1" applyAlignment="1">
      <alignment horizontal="center" vertical="center" wrapText="1"/>
    </xf>
    <xf numFmtId="49" fontId="36" fillId="38" borderId="34" xfId="0" applyNumberFormat="1" applyFont="1" applyFill="1" applyBorder="1" applyAlignment="1">
      <alignment horizontal="center" vertical="center" wrapText="1"/>
    </xf>
    <xf numFmtId="49" fontId="36" fillId="38" borderId="37" xfId="0" applyNumberFormat="1" applyFont="1" applyFill="1" applyBorder="1" applyAlignment="1">
      <alignment horizontal="center" vertical="center" wrapText="1"/>
    </xf>
    <xf numFmtId="49" fontId="36" fillId="38" borderId="35" xfId="0" applyNumberFormat="1" applyFont="1" applyFill="1" applyBorder="1" applyAlignment="1">
      <alignment horizontal="center" vertical="center" wrapText="1"/>
    </xf>
    <xf numFmtId="49" fontId="36" fillId="38" borderId="38" xfId="0" applyNumberFormat="1" applyFont="1" applyFill="1" applyBorder="1" applyAlignment="1">
      <alignment horizontal="center" vertical="center" wrapText="1"/>
    </xf>
    <xf numFmtId="0" fontId="35" fillId="27" borderId="0" xfId="0" applyFont="1" applyFill="1" applyBorder="1" applyAlignment="1">
      <alignment horizontal="center" vertical="center"/>
    </xf>
    <xf numFmtId="0" fontId="35" fillId="27" borderId="21" xfId="0" applyFont="1" applyFill="1" applyBorder="1" applyAlignment="1">
      <alignment horizontal="center" vertical="center"/>
    </xf>
    <xf numFmtId="49" fontId="37" fillId="27" borderId="59" xfId="0" applyNumberFormat="1" applyFont="1" applyFill="1" applyBorder="1" applyAlignment="1">
      <alignment horizontal="center" vertical="center" wrapText="1"/>
    </xf>
    <xf numFmtId="49" fontId="37" fillId="27" borderId="64" xfId="0" applyNumberFormat="1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42" fillId="0" borderId="57" xfId="0" applyFont="1" applyBorder="1" applyAlignment="1">
      <alignment horizontal="center" vertical="center" wrapText="1"/>
    </xf>
    <xf numFmtId="49" fontId="37" fillId="27" borderId="60" xfId="0" applyNumberFormat="1" applyFont="1" applyFill="1" applyBorder="1" applyAlignment="1">
      <alignment horizontal="center" vertical="center" wrapText="1"/>
    </xf>
    <xf numFmtId="49" fontId="37" fillId="27" borderId="65" xfId="0" applyNumberFormat="1" applyFont="1" applyFill="1" applyBorder="1" applyAlignment="1">
      <alignment horizontal="center" vertical="center" wrapText="1"/>
    </xf>
    <xf numFmtId="49" fontId="37" fillId="27" borderId="26" xfId="0" applyNumberFormat="1" applyFont="1" applyFill="1" applyBorder="1" applyAlignment="1">
      <alignment horizontal="center" vertical="center" wrapText="1"/>
    </xf>
    <xf numFmtId="49" fontId="37" fillId="27" borderId="29" xfId="0" applyNumberFormat="1" applyFont="1" applyFill="1" applyBorder="1" applyAlignment="1">
      <alignment horizontal="center" vertical="center" wrapText="1"/>
    </xf>
    <xf numFmtId="49" fontId="37" fillId="29" borderId="22" xfId="0" applyNumberFormat="1" applyFont="1" applyFill="1" applyBorder="1" applyAlignment="1">
      <alignment horizontal="center" vertical="center" wrapText="1"/>
    </xf>
    <xf numFmtId="49" fontId="37" fillId="29" borderId="23" xfId="0" applyNumberFormat="1" applyFont="1" applyFill="1" applyBorder="1" applyAlignment="1">
      <alignment horizontal="center" vertical="center" wrapText="1"/>
    </xf>
    <xf numFmtId="49" fontId="37" fillId="29" borderId="24" xfId="0" applyNumberFormat="1" applyFont="1" applyFill="1" applyBorder="1" applyAlignment="1">
      <alignment horizontal="center" vertical="center" wrapText="1"/>
    </xf>
    <xf numFmtId="49" fontId="36" fillId="38" borderId="39" xfId="0" applyNumberFormat="1" applyFont="1" applyFill="1" applyBorder="1" applyAlignment="1">
      <alignment horizontal="center" vertical="center" wrapText="1"/>
    </xf>
    <xf numFmtId="49" fontId="36" fillId="38" borderId="44" xfId="0" applyNumberFormat="1" applyFont="1" applyFill="1" applyBorder="1" applyAlignment="1">
      <alignment horizontal="center" vertical="center" wrapText="1"/>
    </xf>
    <xf numFmtId="49" fontId="36" fillId="38" borderId="40" xfId="0" applyNumberFormat="1" applyFont="1" applyFill="1" applyBorder="1" applyAlignment="1">
      <alignment horizontal="center" vertical="center" wrapText="1"/>
    </xf>
    <xf numFmtId="49" fontId="36" fillId="38" borderId="45" xfId="0" applyNumberFormat="1" applyFont="1" applyFill="1" applyBorder="1" applyAlignment="1">
      <alignment horizontal="center" vertical="center" wrapText="1"/>
    </xf>
    <xf numFmtId="49" fontId="36" fillId="38" borderId="41" xfId="0" applyNumberFormat="1" applyFont="1" applyFill="1" applyBorder="1" applyAlignment="1">
      <alignment horizontal="center" vertical="center" wrapText="1"/>
    </xf>
    <xf numFmtId="49" fontId="36" fillId="38" borderId="42" xfId="0" applyNumberFormat="1" applyFont="1" applyFill="1" applyBorder="1" applyAlignment="1">
      <alignment horizontal="center" vertical="center" wrapText="1"/>
    </xf>
    <xf numFmtId="49" fontId="36" fillId="38" borderId="43" xfId="0" applyNumberFormat="1" applyFont="1" applyFill="1" applyBorder="1" applyAlignment="1">
      <alignment horizontal="center" vertical="center" wrapText="1"/>
    </xf>
    <xf numFmtId="0" fontId="40" fillId="40" borderId="17" xfId="0" applyFont="1" applyFill="1" applyBorder="1" applyAlignment="1">
      <alignment horizontal="center"/>
    </xf>
    <xf numFmtId="0" fontId="40" fillId="40" borderId="18" xfId="0" applyFont="1" applyFill="1" applyBorder="1" applyAlignment="1">
      <alignment horizontal="center"/>
    </xf>
    <xf numFmtId="0" fontId="40" fillId="40" borderId="19" xfId="0" applyFont="1" applyFill="1" applyBorder="1" applyAlignment="1">
      <alignment horizontal="center"/>
    </xf>
    <xf numFmtId="0" fontId="40" fillId="40" borderId="20" xfId="0" applyFont="1" applyFill="1" applyBorder="1" applyAlignment="1">
      <alignment horizontal="center"/>
    </xf>
    <xf numFmtId="0" fontId="40" fillId="40" borderId="0" xfId="0" applyFont="1" applyFill="1" applyBorder="1" applyAlignment="1">
      <alignment horizontal="center"/>
    </xf>
    <xf numFmtId="0" fontId="40" fillId="40" borderId="21" xfId="0" applyFont="1" applyFill="1" applyBorder="1" applyAlignment="1">
      <alignment horizontal="center"/>
    </xf>
    <xf numFmtId="0" fontId="41" fillId="41" borderId="30" xfId="0" applyFont="1" applyFill="1" applyBorder="1" applyAlignment="1">
      <alignment horizontal="center" vertical="center" wrapText="1"/>
    </xf>
    <xf numFmtId="0" fontId="41" fillId="41" borderId="31" xfId="0" applyFont="1" applyFill="1" applyBorder="1" applyAlignment="1">
      <alignment horizontal="center" vertical="center" wrapText="1"/>
    </xf>
    <xf numFmtId="0" fontId="41" fillId="41" borderId="32" xfId="0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9900CC"/>
      <color rgb="FF558ED5"/>
      <color rgb="FF39608E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Jamaica, 2019 - 2020, Month: 2020-05</c:v>
            </c:pt>
          </c:strCache>
        </c:strRef>
      </c:tx>
      <c:layout>
        <c:manualLayout>
          <c:xMode val="edge"/>
          <c:yMode val="edge"/>
          <c:x val="0.2882337896683369"/>
          <c:y val="2.8957222965513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367364590789792"/>
          <c:h val="0.64362350945686098"/>
        </c:manualLayout>
      </c:layout>
      <c:lineChart>
        <c:grouping val="stacked"/>
        <c:varyColors val="0"/>
        <c:ser>
          <c:idx val="0"/>
          <c:order val="0"/>
          <c:tx>
            <c:strRef>
              <c:f>'Identified viruses (natl)'!$AE$4:$AE$5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'Identified viruses (natl)'!$AN$4:$AN$5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'Identified viruses (natl)'!$AM$4:$AM$5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(natl)'!$AM$6:$AM$57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'Identified viruses (natl)'!$AO$4:$AO$5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'Identified viruses (natl)'!$AS$4:$AS$5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'Identified viruses (natl)'!$AS$6:$AS$57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C-41B2-A06C-C5C79073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27520"/>
        <c:axId val="161955840"/>
      </c:lineChart>
      <c:catAx>
        <c:axId val="1620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869228704366498"/>
              <c:y val="0.85716009036474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55840"/>
        <c:crosses val="autoZero"/>
        <c:auto val="1"/>
        <c:lblAlgn val="ctr"/>
        <c:lblOffset val="100"/>
        <c:tickMarkSkip val="1"/>
        <c:noMultiLvlLbl val="0"/>
      </c:catAx>
      <c:valAx>
        <c:axId val="16195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2752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996905571462659"/>
          <c:y val="0.92912347655707384"/>
          <c:w val="0.71982402767835829"/>
          <c:h val="3.57955534109768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Jamaica, 2019 - 2020, Month: 2020-05</c:v>
            </c:pt>
          </c:strCache>
        </c:strRef>
      </c:tx>
      <c:layout>
        <c:manualLayout>
          <c:xMode val="edge"/>
          <c:yMode val="edge"/>
          <c:x val="0.26476081356703479"/>
          <c:y val="2.247795427892596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'Identified viruses (natl)'!$D$5:$M$5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0DC-41A8-85EB-2CAA773874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'Identified viruses (natl)'!$D$5:$M$5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'Identified viruses (natl)'!$D$58:$M$58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Jamaica, 2019 - 2020, Month: 2020-05</c:v>
            </c:pt>
          </c:strCache>
        </c:strRef>
      </c:tx>
      <c:layout>
        <c:manualLayout>
          <c:xMode val="edge"/>
          <c:yMode val="edge"/>
          <c:x val="0.26058948545861293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+mn-lt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4490490159318321"/>
          <c:h val="0.6626204590668204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'Identified viruses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'Identified viruses (natl)'!$E$5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'Identified viruses (natl)'!$F$5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'Identified viruses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'Identified viruses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'Identified viruses (natl)'!$I$4:$M$4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2404352"/>
        <c:axId val="161959296"/>
      </c:barChart>
      <c:lineChart>
        <c:grouping val="standard"/>
        <c:varyColors val="0"/>
        <c:ser>
          <c:idx val="6"/>
          <c:order val="6"/>
          <c:tx>
            <c:strRef>
              <c:f>'Identified viruses (natl)'!$AE$4:$AE$5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'Identified viruses (natl)'!$AE$6:$AE$57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4864"/>
        <c:axId val="161959872"/>
      </c:lineChart>
      <c:catAx>
        <c:axId val="1624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2993853709462787"/>
              <c:y val="0.85133550662855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1959296"/>
        <c:crosses val="autoZero"/>
        <c:auto val="1"/>
        <c:lblAlgn val="ctr"/>
        <c:lblOffset val="100"/>
        <c:tickMarkSkip val="1"/>
        <c:noMultiLvlLbl val="0"/>
      </c:catAx>
      <c:valAx>
        <c:axId val="16195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62404352"/>
        <c:crosses val="autoZero"/>
        <c:crossBetween val="between"/>
        <c:minorUnit val="1"/>
      </c:valAx>
      <c:valAx>
        <c:axId val="1619598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2404864"/>
        <c:crosses val="max"/>
        <c:crossBetween val="between"/>
        <c:minorUnit val="1.0000000000000002E-2"/>
      </c:valAx>
      <c:catAx>
        <c:axId val="16240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598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7.331975859705433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 and ILI
Jamaica, 2019 - 2020, Month: 2020-05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'Identified viruses (natl)'!$D$5:$W$5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'Identified viruses (natl)'!$D$5:$W$5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'Identified viruses (natl)'!$D$58:$W$58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45</c:v>
                </c:pt>
                <c:pt idx="11">
                  <c:v>54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and ILI by EW. 
Jamaica, 2019 - 2020, Month: 2020-05</c:v>
            </c:pt>
          </c:strCache>
        </c:strRef>
      </c:tx>
      <c:layout>
        <c:manualLayout>
          <c:xMode val="edge"/>
          <c:yMode val="edge"/>
          <c:x val="0.10125927481847752"/>
          <c:y val="1.9078768875587498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+mn-lt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2802259527140977"/>
          <c:w val="0.80252036628081913"/>
          <c:h val="0.60094035796577661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'Identified viruses (natl)'!$D$5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CB5-4E85-8F70-25A04BF5B7D0}"/>
            </c:ext>
          </c:extLst>
        </c:ser>
        <c:ser>
          <c:idx val="9"/>
          <c:order val="1"/>
          <c:tx>
            <c:strRef>
              <c:f>'Identified viruses (natl)'!$E$5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CB5-4E85-8F70-25A04BF5B7D0}"/>
            </c:ext>
          </c:extLst>
        </c:ser>
        <c:ser>
          <c:idx val="17"/>
          <c:order val="2"/>
          <c:tx>
            <c:strRef>
              <c:f>'Identified viruses (natl)'!$F$5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CB5-4E85-8F70-25A04BF5B7D0}"/>
            </c:ext>
          </c:extLst>
        </c:ser>
        <c:ser>
          <c:idx val="19"/>
          <c:order val="4"/>
          <c:tx>
            <c:strRef>
              <c:f>'Identified viruses (natl)'!$H$5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2CB5-4E85-8F70-25A04BF5B7D0}"/>
            </c:ext>
          </c:extLst>
        </c:ser>
        <c:ser>
          <c:idx val="20"/>
          <c:order val="5"/>
          <c:tx>
            <c:strRef>
              <c:f>'Identified viruses (natl)'!$N$5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(natl)'!$N$6:$N$57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E85-8F70-25A04BF5B7D0}"/>
            </c:ext>
          </c:extLst>
        </c:ser>
        <c:ser>
          <c:idx val="21"/>
          <c:order val="6"/>
          <c:tx>
            <c:strRef>
              <c:f>'Identified viruses (natl)'!$O$5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E85-8F70-25A04BF5B7D0}"/>
            </c:ext>
          </c:extLst>
        </c:ser>
        <c:ser>
          <c:idx val="22"/>
          <c:order val="7"/>
          <c:tx>
            <c:strRef>
              <c:f>'Identified viruses (natl)'!$P$5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E85-8F70-25A04BF5B7D0}"/>
            </c:ext>
          </c:extLst>
        </c:ser>
        <c:ser>
          <c:idx val="23"/>
          <c:order val="8"/>
          <c:tx>
            <c:strRef>
              <c:f>'Identified viruses (natl)'!$Q$5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E85-8F70-25A04BF5B7D0}"/>
            </c:ext>
          </c:extLst>
        </c:ser>
        <c:ser>
          <c:idx val="24"/>
          <c:order val="9"/>
          <c:tx>
            <c:strRef>
              <c:f>'Identified viruses (natl)'!$R$5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B5-4E85-8F70-25A04BF5B7D0}"/>
            </c:ext>
          </c:extLst>
        </c:ser>
        <c:ser>
          <c:idx val="25"/>
          <c:order val="10"/>
          <c:tx>
            <c:strRef>
              <c:f>'Identified viruses (natl)'!$S$5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B5-4E85-8F70-25A04BF5B7D0}"/>
            </c:ext>
          </c:extLst>
        </c:ser>
        <c:ser>
          <c:idx val="26"/>
          <c:order val="11"/>
          <c:tx>
            <c:strRef>
              <c:f>'Identified viruses (natl)'!$V$5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B5-4E85-8F70-25A04BF5B7D0}"/>
            </c:ext>
          </c:extLst>
        </c:ser>
        <c:ser>
          <c:idx val="27"/>
          <c:order val="12"/>
          <c:tx>
            <c:strRef>
              <c:f>'Identified viruses (natl)'!$W$5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B5-4E85-8F70-25A04BF5B7D0}"/>
            </c:ext>
          </c:extLst>
        </c:ser>
        <c:ser>
          <c:idx val="28"/>
          <c:order val="13"/>
          <c:tx>
            <c:strRef>
              <c:f>'Identified viruses (natl)'!$I$4:$M$4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B5-4E85-8F70-25A04BF5B7D0}"/>
            </c:ext>
          </c:extLst>
        </c:ser>
        <c:ser>
          <c:idx val="30"/>
          <c:order val="14"/>
          <c:tx>
            <c:strRef>
              <c:f>'Identified viruses (natl)'!$T$5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'Identified viruses (natl)'!$T$6:$T$57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2-41D8-9676-AA37D451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4557824"/>
        <c:axId val="161963328"/>
      </c:barChart>
      <c:barChart>
        <c:barDir val="col"/>
        <c:grouping val="stacked"/>
        <c:varyColors val="0"/>
        <c:ser>
          <c:idx val="18"/>
          <c:order val="3"/>
          <c:tx>
            <c:strRef>
              <c:f>'Identified viruses (natl)'!$G$5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(natl)'!$G$6:$G$57</c:f>
            </c:numRef>
          </c:val>
          <c:extLst>
            <c:ext xmlns:c16="http://schemas.microsoft.com/office/drawing/2014/chart" uri="{C3380CC4-5D6E-409C-BE32-E72D297353CC}">
              <c16:uniqueId val="{00000003-2CB5-4E85-8F70-25A04BF5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57824"/>
        <c:axId val="161963328"/>
        <c:extLst/>
      </c:barChart>
      <c:lineChart>
        <c:grouping val="standard"/>
        <c:varyColors val="0"/>
        <c:ser>
          <c:idx val="0"/>
          <c:order val="15"/>
          <c:tx>
            <c:strRef>
              <c:f>'Identified viruses (natl)'!$AD$4:$AD$5</c:f>
              <c:strCache>
                <c:ptCount val="2"/>
                <c:pt idx="0">
                  <c:v>% Positives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'Identified viruses (natl)'!$AD$6:$AD$57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2-41CB-9946-7AF28E22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8224"/>
        <c:axId val="142410720"/>
      </c:lineChart>
      <c:catAx>
        <c:axId val="1645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963328"/>
        <c:crosses val="autoZero"/>
        <c:auto val="1"/>
        <c:lblAlgn val="ctr"/>
        <c:lblOffset val="100"/>
        <c:noMultiLvlLbl val="0"/>
      </c:catAx>
      <c:valAx>
        <c:axId val="16196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57824"/>
        <c:crosses val="autoZero"/>
        <c:crossBetween val="between"/>
        <c:minorUnit val="1"/>
      </c:valAx>
      <c:valAx>
        <c:axId val="1424107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42408224"/>
        <c:crosses val="max"/>
        <c:crossBetween val="between"/>
      </c:valAx>
      <c:catAx>
        <c:axId val="14240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24107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93451755805218"/>
          <c:y val="0.86864117402631424"/>
          <c:w val="0.73475296481955621"/>
          <c:h val="0.11449289383461321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Jamaica,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9010317106588077"/>
          <c:h val="0.640423066270654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'Identified viruses (natl)'!$I$5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'Identified viruses (natl)'!$J$5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'Identified viruses (natl)'!$K$5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'Identified viruses (natl)'!$L$5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C41-4CCB-87B6-5A05445F1DD6}"/>
            </c:ext>
          </c:extLst>
        </c:ser>
        <c:ser>
          <c:idx val="4"/>
          <c:order val="4"/>
          <c:tx>
            <c:strRef>
              <c:f>'Identified viruses (natl)'!$M$5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'Identified viruses (natl)'!$BY$6:$BZ$57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'Identified viruses (natl)'!$M$6:$M$57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16B-4963-BEB6-67917756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58848"/>
        <c:axId val="164702464"/>
      </c:barChart>
      <c:catAx>
        <c:axId val="1645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2464"/>
        <c:crossesAt val="0"/>
        <c:auto val="1"/>
        <c:lblAlgn val="ctr"/>
        <c:lblOffset val="100"/>
        <c:noMultiLvlLbl val="0"/>
      </c:catAx>
      <c:valAx>
        <c:axId val="1647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065482266223053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5884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306614</xdr:colOff>
      <xdr:row>39</xdr:row>
      <xdr:rowOff>8164</xdr:rowOff>
    </xdr:from>
    <xdr:to>
      <xdr:col>18</xdr:col>
      <xdr:colOff>1814</xdr:colOff>
      <xdr:row>74</xdr:row>
      <xdr:rowOff>179614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250825</xdr:colOff>
      <xdr:row>153</xdr:row>
      <xdr:rowOff>19050</xdr:rowOff>
    </xdr:from>
    <xdr:to>
      <xdr:col>16</xdr:col>
      <xdr:colOff>365125</xdr:colOff>
      <xdr:row>204</xdr:row>
      <xdr:rowOff>152400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313419</xdr:colOff>
      <xdr:row>78</xdr:row>
      <xdr:rowOff>30843</xdr:rowOff>
    </xdr:from>
    <xdr:to>
      <xdr:col>18</xdr:col>
      <xdr:colOff>7419</xdr:colOff>
      <xdr:row>117</xdr:row>
      <xdr:rowOff>78468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22225</xdr:colOff>
      <xdr:row>153</xdr:row>
      <xdr:rowOff>34925</xdr:rowOff>
    </xdr:from>
    <xdr:to>
      <xdr:col>33</xdr:col>
      <xdr:colOff>584200</xdr:colOff>
      <xdr:row>204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323849</xdr:colOff>
      <xdr:row>1</xdr:row>
      <xdr:rowOff>6350</xdr:rowOff>
    </xdr:from>
    <xdr:to>
      <xdr:col>18</xdr:col>
      <xdr:colOff>17849</xdr:colOff>
      <xdr:row>35</xdr:row>
      <xdr:rowOff>185964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120</xdr:row>
      <xdr:rowOff>0</xdr:rowOff>
    </xdr:from>
    <xdr:to>
      <xdr:col>17</xdr:col>
      <xdr:colOff>754450</xdr:colOff>
      <xdr:row>150</xdr:row>
      <xdr:rowOff>38554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17.42578125" customWidth="1"/>
    <col min="2" max="2" width="9.28515625" customWidth="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16.42578125" hidden="1" customWidth="1"/>
    <col min="8" max="9" width="12.140625" customWidth="1"/>
    <col min="10" max="10" width="13.28515625" customWidth="1"/>
    <col min="11" max="11" width="15.42578125" customWidth="1"/>
    <col min="12" max="12" width="16.28515625" customWidth="1"/>
    <col min="13" max="13" width="18.85546875" customWidth="1"/>
    <col min="14" max="14" width="14.42578125" customWidth="1"/>
    <col min="15" max="15" width="9.42578125" customWidth="1"/>
    <col min="16" max="16" width="12.5703125" customWidth="1"/>
    <col min="17" max="17" width="15" customWidth="1"/>
    <col min="18" max="18" width="13.5703125" customWidth="1"/>
    <col min="19" max="19" width="14" customWidth="1"/>
    <col min="20" max="21" width="15.5703125" customWidth="1"/>
    <col min="22" max="22" width="12.1406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6.42578125" customWidth="1"/>
    <col min="31" max="31" width="15" customWidth="1"/>
    <col min="32" max="32" width="16.42578125" customWidth="1"/>
    <col min="33" max="37" width="13.7109375" customWidth="1"/>
    <col min="38" max="38" width="17.42578125" customWidth="1"/>
    <col min="39" max="39" width="19.85546875" customWidth="1"/>
    <col min="40" max="40" width="15" customWidth="1"/>
    <col min="41" max="41" width="16.42578125" customWidth="1"/>
    <col min="42" max="42" width="15" customWidth="1"/>
    <col min="43" max="43" width="15.7109375" customWidth="1"/>
    <col min="44" max="44" width="17.28515625" bestFit="1" customWidth="1"/>
    <col min="45" max="45" width="19.5703125" customWidth="1"/>
    <col min="46" max="47" width="15" customWidth="1"/>
    <col min="77" max="78" width="11.42578125" style="3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x14ac:dyDescent="0.25">
      <c r="A1" s="140" t="str">
        <f xml:space="preserve"> "Country: " &amp;Leyendas!$C$2&amp; IF(OR(Leyendas!$E$2 &lt;&gt;"",Leyendas!$D$2 &lt;&gt;"" ), " - ", "") &amp; IF(Leyendas!$E$2&lt;&gt;"",Leyendas!$E$1,IF(Leyendas!$D$2&lt;&gt;"",Leyendas!$D$1,"")) &amp; IF(Leyendas!$E$2&lt;&gt;"",": " &amp; Leyendas!$E$2,IF(Leyendas!$D$2&lt;&gt;""," - " &amp; Leyendas!$D$2,""))</f>
        <v>Country: Jamaica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1"/>
      <c r="Y1" s="117" t="s">
        <v>96</v>
      </c>
      <c r="Z1" s="118"/>
      <c r="AA1" s="118"/>
      <c r="AB1" s="118"/>
      <c r="AC1" s="119"/>
      <c r="AD1" s="117" t="s">
        <v>102</v>
      </c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9"/>
      <c r="BY1" s="73"/>
      <c r="BZ1" s="73"/>
    </row>
    <row r="2" spans="1:78" s="2" customFormat="1" ht="18.75" x14ac:dyDescent="0.2">
      <c r="A2" s="140" t="str">
        <f>"Influenza and Other Respiratory Viruses Surveillance - " &amp; Leyendas!$G$2 &amp; Leyendas!$T$1</f>
        <v>Influenza and Other Respiratory Viruses Surveillance - SARI and ILI, 2019 - 2020, Month: 2020-05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1"/>
      <c r="Y2" s="120"/>
      <c r="Z2" s="121"/>
      <c r="AA2" s="121"/>
      <c r="AB2" s="121"/>
      <c r="AC2" s="122"/>
      <c r="AD2" s="120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/>
      <c r="BY2" s="74"/>
      <c r="BZ2" s="74"/>
    </row>
    <row r="3" spans="1:78" s="2" customFormat="1" ht="38.25" customHeight="1" thickBot="1" x14ac:dyDescent="0.25">
      <c r="A3" s="114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6"/>
      <c r="Y3" s="123"/>
      <c r="Z3" s="124"/>
      <c r="AA3" s="124"/>
      <c r="AB3" s="124"/>
      <c r="AC3" s="125"/>
      <c r="AD3" s="123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5"/>
      <c r="BY3" s="74"/>
      <c r="BZ3" s="74"/>
    </row>
    <row r="4" spans="1:78" ht="42.75" customHeight="1" x14ac:dyDescent="0.25">
      <c r="A4" s="142" t="str">
        <f>IF(Leyendas!$E$2&lt;&gt;"",Leyendas!$E$1,IF(Leyendas!$D$2&lt;&gt;"",Leyendas!$D$1,Leyendas!$C$1))</f>
        <v>Country</v>
      </c>
      <c r="B4" s="151" t="s">
        <v>72</v>
      </c>
      <c r="C4" s="153" t="s">
        <v>65</v>
      </c>
      <c r="D4" s="155" t="s">
        <v>87</v>
      </c>
      <c r="E4" s="156"/>
      <c r="F4" s="156"/>
      <c r="G4" s="156"/>
      <c r="H4" s="157"/>
      <c r="I4" s="126" t="s">
        <v>88</v>
      </c>
      <c r="J4" s="127"/>
      <c r="K4" s="127"/>
      <c r="L4" s="127"/>
      <c r="M4" s="128"/>
      <c r="N4" s="129" t="s">
        <v>89</v>
      </c>
      <c r="O4" s="130"/>
      <c r="P4" s="130"/>
      <c r="Q4" s="130"/>
      <c r="R4" s="130"/>
      <c r="S4" s="130"/>
      <c r="T4" s="130"/>
      <c r="U4" s="130"/>
      <c r="V4" s="130"/>
      <c r="W4" s="131"/>
      <c r="X4" s="132" t="s">
        <v>90</v>
      </c>
      <c r="Y4" s="134" t="s">
        <v>97</v>
      </c>
      <c r="Z4" s="136" t="s">
        <v>98</v>
      </c>
      <c r="AA4" s="136" t="s">
        <v>99</v>
      </c>
      <c r="AB4" s="136" t="s">
        <v>100</v>
      </c>
      <c r="AC4" s="138" t="s">
        <v>101</v>
      </c>
      <c r="AD4" s="134" t="s">
        <v>103</v>
      </c>
      <c r="AE4" s="158" t="s">
        <v>104</v>
      </c>
      <c r="AF4" s="160" t="s">
        <v>105</v>
      </c>
      <c r="AG4" s="162" t="s">
        <v>106</v>
      </c>
      <c r="AH4" s="163"/>
      <c r="AI4" s="163"/>
      <c r="AJ4" s="163"/>
      <c r="AK4" s="164"/>
      <c r="AL4" s="136" t="s">
        <v>107</v>
      </c>
      <c r="AM4" s="136" t="s">
        <v>0</v>
      </c>
      <c r="AN4" s="136" t="s">
        <v>66</v>
      </c>
      <c r="AO4" s="136" t="s">
        <v>1</v>
      </c>
      <c r="AP4" s="136" t="s">
        <v>108</v>
      </c>
      <c r="AQ4" s="136" t="s">
        <v>67</v>
      </c>
      <c r="AR4" s="136" t="s">
        <v>114</v>
      </c>
      <c r="AS4" s="136" t="s">
        <v>150</v>
      </c>
      <c r="AT4" s="136" t="s">
        <v>115</v>
      </c>
      <c r="AU4" s="138" t="s">
        <v>109</v>
      </c>
    </row>
    <row r="5" spans="1:78" s="3" customFormat="1" ht="60.75" customHeight="1" thickBot="1" x14ac:dyDescent="0.3">
      <c r="A5" s="143"/>
      <c r="B5" s="152"/>
      <c r="C5" s="154"/>
      <c r="D5" s="30" t="s">
        <v>4</v>
      </c>
      <c r="E5" s="31" t="s">
        <v>68</v>
      </c>
      <c r="F5" s="32" t="s">
        <v>91</v>
      </c>
      <c r="G5" s="32" t="s">
        <v>92</v>
      </c>
      <c r="H5" s="31" t="s">
        <v>133</v>
      </c>
      <c r="I5" s="33" t="s">
        <v>5</v>
      </c>
      <c r="J5" s="33" t="s">
        <v>86</v>
      </c>
      <c r="K5" s="33" t="s">
        <v>134</v>
      </c>
      <c r="L5" s="33" t="s">
        <v>6</v>
      </c>
      <c r="M5" s="33" t="s">
        <v>93</v>
      </c>
      <c r="N5" s="34" t="s">
        <v>7</v>
      </c>
      <c r="O5" s="34" t="s">
        <v>70</v>
      </c>
      <c r="P5" s="34" t="s">
        <v>8</v>
      </c>
      <c r="Q5" s="34" t="s">
        <v>94</v>
      </c>
      <c r="R5" s="34" t="s">
        <v>71</v>
      </c>
      <c r="S5" s="34" t="s">
        <v>2</v>
      </c>
      <c r="T5" s="72" t="s">
        <v>149</v>
      </c>
      <c r="U5" s="72" t="s">
        <v>155</v>
      </c>
      <c r="V5" s="34" t="s">
        <v>3</v>
      </c>
      <c r="W5" s="34" t="s">
        <v>95</v>
      </c>
      <c r="X5" s="133"/>
      <c r="Y5" s="135"/>
      <c r="Z5" s="137"/>
      <c r="AA5" s="137"/>
      <c r="AB5" s="137"/>
      <c r="AC5" s="139"/>
      <c r="AD5" s="135"/>
      <c r="AE5" s="159"/>
      <c r="AF5" s="161"/>
      <c r="AG5" s="35" t="s">
        <v>110</v>
      </c>
      <c r="AH5" s="36" t="s">
        <v>111</v>
      </c>
      <c r="AI5" s="36" t="s">
        <v>69</v>
      </c>
      <c r="AJ5" s="35" t="s">
        <v>112</v>
      </c>
      <c r="AK5" s="35" t="s">
        <v>113</v>
      </c>
      <c r="AL5" s="137"/>
      <c r="AM5" s="137"/>
      <c r="AN5" s="137"/>
      <c r="AO5" s="137"/>
      <c r="AP5" s="137"/>
      <c r="AQ5" s="137"/>
      <c r="AR5" s="137"/>
      <c r="AS5" s="137"/>
      <c r="AT5" s="137"/>
      <c r="AU5" s="139"/>
    </row>
    <row r="6" spans="1:78" s="1" customFormat="1" ht="16.5" customHeight="1" x14ac:dyDescent="0.25">
      <c r="A6" s="1" t="s">
        <v>80</v>
      </c>
      <c r="B6" s="1">
        <f>Leyendas!$K$2</f>
        <v>2020</v>
      </c>
      <c r="C6" s="4" t="s">
        <v>9</v>
      </c>
      <c r="D6" s="5"/>
      <c r="E6" s="5"/>
      <c r="F6" s="43"/>
      <c r="G6" s="43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37"/>
      <c r="Z6" s="38"/>
      <c r="AA6" s="38"/>
      <c r="AB6" s="38"/>
      <c r="AC6" s="39"/>
      <c r="AD6" s="40" t="str">
        <f>IF(Y6=0,"",Z6/Y6)</f>
        <v/>
      </c>
      <c r="AE6" s="41" t="str">
        <f>IF(Y6=0,"",AA6/Y6)</f>
        <v/>
      </c>
      <c r="AF6" s="41" t="str">
        <f>IF(Y6=0,"",AB6/$Y6)</f>
        <v/>
      </c>
      <c r="AG6" s="41" t="str">
        <f>IF($AA6=0,"",D6/$AA6)</f>
        <v/>
      </c>
      <c r="AH6" s="41" t="str">
        <f>IF($AA6=0,"",E6/$AA6)</f>
        <v/>
      </c>
      <c r="AI6" s="41" t="str">
        <f>IF($AA6=0,"",F6/$AA6)</f>
        <v/>
      </c>
      <c r="AJ6" s="41" t="str">
        <f>IF($AA6=0,"",G6/$AA6)</f>
        <v/>
      </c>
      <c r="AK6" s="41" t="str">
        <f>IF($AA6=0,"",H6/$AA6)</f>
        <v/>
      </c>
      <c r="AL6" s="41" t="str">
        <f>IF($Y6=0,"",AC6/$Y6)</f>
        <v/>
      </c>
      <c r="AM6" s="41" t="str">
        <f t="shared" ref="AM6:AS6" si="0">IF($Y6=0,"",N6/$Y6)</f>
        <v/>
      </c>
      <c r="AN6" s="41" t="str">
        <f t="shared" si="0"/>
        <v/>
      </c>
      <c r="AO6" s="41" t="str">
        <f t="shared" si="0"/>
        <v/>
      </c>
      <c r="AP6" s="41" t="str">
        <f t="shared" si="0"/>
        <v/>
      </c>
      <c r="AQ6" s="41" t="str">
        <f t="shared" si="0"/>
        <v/>
      </c>
      <c r="AR6" s="41" t="str">
        <f t="shared" si="0"/>
        <v/>
      </c>
      <c r="AS6" s="41" t="str">
        <f t="shared" si="0"/>
        <v/>
      </c>
      <c r="AT6" s="41" t="str">
        <f>IF($Y6=0,"",V6/$Y6)</f>
        <v/>
      </c>
      <c r="AU6" s="42" t="str">
        <f>IF($Y6=0,"",W6/$Y6)</f>
        <v/>
      </c>
      <c r="AV6" s="8"/>
      <c r="BY6" s="75">
        <f>$B6</f>
        <v>2020</v>
      </c>
      <c r="BZ6" s="75" t="str">
        <f>$C6</f>
        <v>1</v>
      </c>
    </row>
    <row r="7" spans="1:78" s="1" customFormat="1" ht="16.5" customHeight="1" x14ac:dyDescent="0.25">
      <c r="A7" s="1" t="s">
        <v>80</v>
      </c>
      <c r="B7" s="1">
        <f>Leyendas!$K$2</f>
        <v>2020</v>
      </c>
      <c r="C7" s="4" t="s">
        <v>10</v>
      </c>
      <c r="D7" s="5"/>
      <c r="E7" s="5"/>
      <c r="F7" s="44"/>
      <c r="G7" s="44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37"/>
      <c r="Z7" s="38"/>
      <c r="AA7" s="38"/>
      <c r="AB7" s="38"/>
      <c r="AC7" s="39"/>
      <c r="AD7" s="40" t="str">
        <f t="shared" ref="AD7:AD57" si="1">IF(Y7=0,"",Z7/Y7)</f>
        <v/>
      </c>
      <c r="AE7" s="41" t="str">
        <f t="shared" ref="AE7:AE57" si="2">IF(Y7=0,"",AA7/Y7)</f>
        <v/>
      </c>
      <c r="AF7" s="41" t="str">
        <f t="shared" ref="AF7:AF57" si="3">IF(Y7=0,"",AB7/$Y7)</f>
        <v/>
      </c>
      <c r="AG7" s="41" t="str">
        <f t="shared" ref="AG7:AG57" si="4">IF($AA7=0,"",D7/$AA7)</f>
        <v/>
      </c>
      <c r="AH7" s="41" t="str">
        <f t="shared" ref="AH7:AH57" si="5">IF($AA7=0,"",E7/$AA7)</f>
        <v/>
      </c>
      <c r="AI7" s="41" t="str">
        <f t="shared" ref="AI7:AI57" si="6">IF($AA7=0,"",F7/$AA7)</f>
        <v/>
      </c>
      <c r="AJ7" s="41" t="str">
        <f t="shared" ref="AJ7:AJ57" si="7">IF($AA7=0,"",G7/$AA7)</f>
        <v/>
      </c>
      <c r="AK7" s="41" t="str">
        <f t="shared" ref="AK7:AK57" si="8">IF($AA7=0,"",H7/$AA7)</f>
        <v/>
      </c>
      <c r="AL7" s="41" t="str">
        <f t="shared" ref="AL7:AL57" si="9">IF($Y7=0,"",AC7/$Y7)</f>
        <v/>
      </c>
      <c r="AM7" s="41" t="str">
        <f t="shared" ref="AM7:AM57" si="10">IF($Y7=0,"",N7/$Y7)</f>
        <v/>
      </c>
      <c r="AN7" s="41" t="str">
        <f t="shared" ref="AN7:AN57" si="11">IF($Y7=0,"",O7/$Y7)</f>
        <v/>
      </c>
      <c r="AO7" s="41" t="str">
        <f t="shared" ref="AO7:AO57" si="12">IF($Y7=0,"",P7/$Y7)</f>
        <v/>
      </c>
      <c r="AP7" s="41" t="str">
        <f t="shared" ref="AP7:AP57" si="13">IF($Y7=0,"",Q7/$Y7)</f>
        <v/>
      </c>
      <c r="AQ7" s="41" t="str">
        <f t="shared" ref="AQ7:AQ57" si="14">IF($Y7=0,"",R7/$Y7)</f>
        <v/>
      </c>
      <c r="AR7" s="41" t="str">
        <f t="shared" ref="AR7:AR57" si="15">IF($Y7=0,"",S7/$Y7)</f>
        <v/>
      </c>
      <c r="AS7" s="41" t="str">
        <f t="shared" ref="AS7:AS57" si="16">IF($Y7=0,"",T7/$Y7)</f>
        <v/>
      </c>
      <c r="AT7" s="41" t="str">
        <f t="shared" ref="AT7:AT57" si="17">IF($Y7=0,"",V7/$Y7)</f>
        <v/>
      </c>
      <c r="AU7" s="42" t="str">
        <f t="shared" ref="AU7:AU57" si="18">IF($Y7=0,"",W7/$Y7)</f>
        <v/>
      </c>
      <c r="AV7" s="8"/>
      <c r="BY7" s="75"/>
      <c r="BZ7" s="75" t="str">
        <f t="shared" ref="BZ7:BZ57" si="19">$C7</f>
        <v>2</v>
      </c>
    </row>
    <row r="8" spans="1:78" s="1" customFormat="1" ht="16.5" customHeight="1" x14ac:dyDescent="0.25">
      <c r="A8" s="1" t="s">
        <v>80</v>
      </c>
      <c r="B8" s="1">
        <f>Leyendas!$K$2</f>
        <v>2020</v>
      </c>
      <c r="C8" s="4" t="s">
        <v>11</v>
      </c>
      <c r="D8" s="5"/>
      <c r="E8" s="5"/>
      <c r="F8" s="44"/>
      <c r="G8" s="44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37"/>
      <c r="Z8" s="38"/>
      <c r="AA8" s="38"/>
      <c r="AB8" s="38"/>
      <c r="AC8" s="39"/>
      <c r="AD8" s="40" t="str">
        <f t="shared" si="1"/>
        <v/>
      </c>
      <c r="AE8" s="41" t="str">
        <f t="shared" si="2"/>
        <v/>
      </c>
      <c r="AF8" s="41" t="str">
        <f t="shared" si="3"/>
        <v/>
      </c>
      <c r="AG8" s="41" t="str">
        <f t="shared" si="4"/>
        <v/>
      </c>
      <c r="AH8" s="41" t="str">
        <f t="shared" si="5"/>
        <v/>
      </c>
      <c r="AI8" s="41" t="str">
        <f t="shared" si="6"/>
        <v/>
      </c>
      <c r="AJ8" s="41" t="str">
        <f t="shared" si="7"/>
        <v/>
      </c>
      <c r="AK8" s="41" t="str">
        <f t="shared" si="8"/>
        <v/>
      </c>
      <c r="AL8" s="41" t="str">
        <f t="shared" si="9"/>
        <v/>
      </c>
      <c r="AM8" s="41" t="str">
        <f t="shared" si="10"/>
        <v/>
      </c>
      <c r="AN8" s="41" t="str">
        <f t="shared" si="11"/>
        <v/>
      </c>
      <c r="AO8" s="41" t="str">
        <f t="shared" si="12"/>
        <v/>
      </c>
      <c r="AP8" s="41" t="str">
        <f t="shared" si="13"/>
        <v/>
      </c>
      <c r="AQ8" s="41" t="str">
        <f t="shared" si="14"/>
        <v/>
      </c>
      <c r="AR8" s="41" t="str">
        <f t="shared" si="15"/>
        <v/>
      </c>
      <c r="AS8" s="41" t="str">
        <f t="shared" si="16"/>
        <v/>
      </c>
      <c r="AT8" s="41" t="str">
        <f t="shared" si="17"/>
        <v/>
      </c>
      <c r="AU8" s="42" t="str">
        <f t="shared" si="18"/>
        <v/>
      </c>
      <c r="AV8" s="8"/>
      <c r="BY8" s="75"/>
      <c r="BZ8" s="75" t="str">
        <f t="shared" si="19"/>
        <v>3</v>
      </c>
    </row>
    <row r="9" spans="1:78" s="1" customFormat="1" ht="16.5" customHeight="1" x14ac:dyDescent="0.25">
      <c r="A9" s="1" t="s">
        <v>80</v>
      </c>
      <c r="B9" s="1">
        <f>Leyendas!$K$2</f>
        <v>2020</v>
      </c>
      <c r="C9" s="4" t="s">
        <v>12</v>
      </c>
      <c r="D9" s="5"/>
      <c r="E9" s="5"/>
      <c r="F9" s="44"/>
      <c r="G9" s="44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37"/>
      <c r="Z9" s="38"/>
      <c r="AA9" s="38"/>
      <c r="AB9" s="38"/>
      <c r="AC9" s="39"/>
      <c r="AD9" s="40" t="str">
        <f t="shared" si="1"/>
        <v/>
      </c>
      <c r="AE9" s="41" t="str">
        <f t="shared" si="2"/>
        <v/>
      </c>
      <c r="AF9" s="41" t="str">
        <f t="shared" si="3"/>
        <v/>
      </c>
      <c r="AG9" s="41" t="str">
        <f t="shared" si="4"/>
        <v/>
      </c>
      <c r="AH9" s="41" t="str">
        <f t="shared" si="5"/>
        <v/>
      </c>
      <c r="AI9" s="41" t="str">
        <f t="shared" si="6"/>
        <v/>
      </c>
      <c r="AJ9" s="41" t="str">
        <f t="shared" si="7"/>
        <v/>
      </c>
      <c r="AK9" s="41" t="str">
        <f t="shared" si="8"/>
        <v/>
      </c>
      <c r="AL9" s="41" t="str">
        <f t="shared" si="9"/>
        <v/>
      </c>
      <c r="AM9" s="41" t="str">
        <f t="shared" si="10"/>
        <v/>
      </c>
      <c r="AN9" s="41" t="str">
        <f t="shared" si="11"/>
        <v/>
      </c>
      <c r="AO9" s="41" t="str">
        <f t="shared" si="12"/>
        <v/>
      </c>
      <c r="AP9" s="41" t="str">
        <f t="shared" si="13"/>
        <v/>
      </c>
      <c r="AQ9" s="41" t="str">
        <f t="shared" si="14"/>
        <v/>
      </c>
      <c r="AR9" s="41" t="str">
        <f t="shared" si="15"/>
        <v/>
      </c>
      <c r="AS9" s="41" t="str">
        <f t="shared" si="16"/>
        <v/>
      </c>
      <c r="AT9" s="41" t="str">
        <f t="shared" si="17"/>
        <v/>
      </c>
      <c r="AU9" s="42" t="str">
        <f t="shared" si="18"/>
        <v/>
      </c>
      <c r="AV9" s="8"/>
      <c r="BY9" s="75"/>
      <c r="BZ9" s="75" t="str">
        <f t="shared" si="19"/>
        <v>4</v>
      </c>
    </row>
    <row r="10" spans="1:78" s="1" customFormat="1" ht="16.5" customHeight="1" x14ac:dyDescent="0.25">
      <c r="A10" s="1" t="s">
        <v>80</v>
      </c>
      <c r="B10" s="1">
        <f>Leyendas!$K$2</f>
        <v>2020</v>
      </c>
      <c r="C10" s="4" t="s">
        <v>13</v>
      </c>
      <c r="D10" s="5"/>
      <c r="E10" s="5"/>
      <c r="F10" s="44"/>
      <c r="G10" s="44"/>
      <c r="H10" s="5"/>
      <c r="I10" s="7"/>
      <c r="J10" s="7"/>
      <c r="K10" s="7"/>
      <c r="L10" s="7"/>
      <c r="M10" s="7"/>
      <c r="N10" s="7">
        <v>20</v>
      </c>
      <c r="O10" s="7">
        <v>5</v>
      </c>
      <c r="P10" s="7">
        <v>8</v>
      </c>
      <c r="Q10" s="7">
        <v>5</v>
      </c>
      <c r="R10" s="7">
        <v>3</v>
      </c>
      <c r="S10" s="7">
        <v>4</v>
      </c>
      <c r="T10" s="7">
        <v>30</v>
      </c>
      <c r="U10" s="7"/>
      <c r="V10" s="7">
        <v>6</v>
      </c>
      <c r="W10" s="7">
        <v>7</v>
      </c>
      <c r="X10" s="68">
        <v>2</v>
      </c>
      <c r="Y10" s="71">
        <v>50</v>
      </c>
      <c r="Z10" s="70">
        <v>20</v>
      </c>
      <c r="AA10" s="70">
        <v>15</v>
      </c>
      <c r="AB10" s="70">
        <v>10</v>
      </c>
      <c r="AC10" s="70">
        <v>5</v>
      </c>
      <c r="AD10" s="40">
        <f t="shared" si="1"/>
        <v>0.4</v>
      </c>
      <c r="AE10" s="41">
        <f t="shared" si="2"/>
        <v>0.3</v>
      </c>
      <c r="AF10" s="41">
        <f t="shared" si="3"/>
        <v>0.2</v>
      </c>
      <c r="AG10" s="41">
        <f t="shared" si="4"/>
        <v>0</v>
      </c>
      <c r="AH10" s="41">
        <f t="shared" si="5"/>
        <v>0</v>
      </c>
      <c r="AI10" s="41">
        <f t="shared" si="6"/>
        <v>0</v>
      </c>
      <c r="AJ10" s="41">
        <f t="shared" si="7"/>
        <v>0</v>
      </c>
      <c r="AK10" s="41">
        <f t="shared" si="8"/>
        <v>0</v>
      </c>
      <c r="AL10" s="41">
        <f t="shared" si="9"/>
        <v>0.1</v>
      </c>
      <c r="AM10" s="41">
        <f t="shared" si="10"/>
        <v>0.4</v>
      </c>
      <c r="AN10" s="41">
        <f t="shared" si="11"/>
        <v>0.1</v>
      </c>
      <c r="AO10" s="41">
        <f t="shared" si="12"/>
        <v>0.16</v>
      </c>
      <c r="AP10" s="41">
        <f t="shared" si="13"/>
        <v>0.1</v>
      </c>
      <c r="AQ10" s="41">
        <f t="shared" si="14"/>
        <v>0.06</v>
      </c>
      <c r="AR10" s="41">
        <f t="shared" si="15"/>
        <v>0.08</v>
      </c>
      <c r="AS10" s="41">
        <f t="shared" si="16"/>
        <v>0.6</v>
      </c>
      <c r="AT10" s="41">
        <f t="shared" si="17"/>
        <v>0.12</v>
      </c>
      <c r="AU10" s="42">
        <f t="shared" si="18"/>
        <v>0.14000000000000001</v>
      </c>
      <c r="AV10" s="8"/>
      <c r="BY10" s="75"/>
      <c r="BZ10" s="75" t="str">
        <f t="shared" si="19"/>
        <v>5</v>
      </c>
    </row>
    <row r="11" spans="1:78" s="1" customFormat="1" ht="16.5" customHeight="1" x14ac:dyDescent="0.25">
      <c r="A11" s="1" t="s">
        <v>80</v>
      </c>
      <c r="B11" s="1">
        <f>Leyendas!$K$2</f>
        <v>2020</v>
      </c>
      <c r="C11" s="4" t="s">
        <v>14</v>
      </c>
      <c r="D11" s="5"/>
      <c r="E11" s="5"/>
      <c r="F11" s="44"/>
      <c r="G11" s="44"/>
      <c r="H11" s="5"/>
      <c r="I11" s="7"/>
      <c r="J11" s="7"/>
      <c r="K11" s="7"/>
      <c r="L11" s="7"/>
      <c r="M11" s="7"/>
      <c r="N11" s="7">
        <v>20</v>
      </c>
      <c r="O11" s="7">
        <v>5</v>
      </c>
      <c r="P11" s="7">
        <v>6</v>
      </c>
      <c r="Q11" s="7">
        <v>5</v>
      </c>
      <c r="R11" s="7">
        <v>2</v>
      </c>
      <c r="S11" s="7">
        <v>3</v>
      </c>
      <c r="T11" s="7">
        <v>28</v>
      </c>
      <c r="U11" s="7"/>
      <c r="V11" s="7">
        <v>6</v>
      </c>
      <c r="W11" s="7">
        <v>7</v>
      </c>
      <c r="X11" s="68">
        <v>2</v>
      </c>
      <c r="Y11" s="71">
        <v>50</v>
      </c>
      <c r="Z11" s="70">
        <v>20</v>
      </c>
      <c r="AA11" s="70">
        <v>15</v>
      </c>
      <c r="AB11" s="70">
        <v>10</v>
      </c>
      <c r="AC11" s="70">
        <v>5</v>
      </c>
      <c r="AD11" s="40">
        <f t="shared" si="1"/>
        <v>0.4</v>
      </c>
      <c r="AE11" s="41">
        <f t="shared" si="2"/>
        <v>0.3</v>
      </c>
      <c r="AF11" s="41">
        <f t="shared" si="3"/>
        <v>0.2</v>
      </c>
      <c r="AG11" s="41">
        <f t="shared" si="4"/>
        <v>0</v>
      </c>
      <c r="AH11" s="41">
        <f t="shared" si="5"/>
        <v>0</v>
      </c>
      <c r="AI11" s="41">
        <f t="shared" si="6"/>
        <v>0</v>
      </c>
      <c r="AJ11" s="41">
        <f t="shared" si="7"/>
        <v>0</v>
      </c>
      <c r="AK11" s="41">
        <f t="shared" si="8"/>
        <v>0</v>
      </c>
      <c r="AL11" s="41">
        <f t="shared" si="9"/>
        <v>0.1</v>
      </c>
      <c r="AM11" s="41">
        <f t="shared" si="10"/>
        <v>0.4</v>
      </c>
      <c r="AN11" s="41">
        <f t="shared" si="11"/>
        <v>0.1</v>
      </c>
      <c r="AO11" s="41">
        <f t="shared" si="12"/>
        <v>0.12</v>
      </c>
      <c r="AP11" s="41">
        <f t="shared" si="13"/>
        <v>0.1</v>
      </c>
      <c r="AQ11" s="41">
        <f t="shared" si="14"/>
        <v>0.04</v>
      </c>
      <c r="AR11" s="41">
        <f t="shared" si="15"/>
        <v>0.06</v>
      </c>
      <c r="AS11" s="41">
        <f t="shared" si="16"/>
        <v>0.56000000000000005</v>
      </c>
      <c r="AT11" s="41">
        <f t="shared" si="17"/>
        <v>0.12</v>
      </c>
      <c r="AU11" s="42">
        <f t="shared" si="18"/>
        <v>0.14000000000000001</v>
      </c>
      <c r="AV11" s="8"/>
      <c r="BY11" s="75"/>
      <c r="BZ11" s="75" t="str">
        <f t="shared" si="19"/>
        <v>6</v>
      </c>
    </row>
    <row r="12" spans="1:78" s="1" customFormat="1" ht="16.5" customHeight="1" x14ac:dyDescent="0.25">
      <c r="A12" s="1" t="s">
        <v>80</v>
      </c>
      <c r="B12" s="1">
        <f>Leyendas!$K$2</f>
        <v>2020</v>
      </c>
      <c r="C12" s="4" t="s">
        <v>15</v>
      </c>
      <c r="D12" s="5"/>
      <c r="E12" s="5"/>
      <c r="F12" s="44"/>
      <c r="G12" s="44"/>
      <c r="H12" s="5"/>
      <c r="I12" s="7"/>
      <c r="J12" s="7"/>
      <c r="K12" s="7"/>
      <c r="L12" s="7"/>
      <c r="M12" s="7"/>
      <c r="N12" s="7">
        <v>15</v>
      </c>
      <c r="O12" s="7">
        <v>5</v>
      </c>
      <c r="P12" s="7">
        <v>12</v>
      </c>
      <c r="Q12" s="7">
        <v>5</v>
      </c>
      <c r="R12" s="7">
        <v>1</v>
      </c>
      <c r="S12" s="7">
        <v>2</v>
      </c>
      <c r="T12" s="7">
        <v>26</v>
      </c>
      <c r="U12" s="7"/>
      <c r="V12" s="7">
        <v>3</v>
      </c>
      <c r="W12" s="7">
        <v>7</v>
      </c>
      <c r="X12" s="68">
        <v>2</v>
      </c>
      <c r="Y12" s="71">
        <v>50</v>
      </c>
      <c r="Z12" s="70">
        <v>20</v>
      </c>
      <c r="AA12" s="70">
        <v>10</v>
      </c>
      <c r="AB12" s="70">
        <v>10</v>
      </c>
      <c r="AC12" s="70">
        <v>5</v>
      </c>
      <c r="AD12" s="40">
        <f t="shared" si="1"/>
        <v>0.4</v>
      </c>
      <c r="AE12" s="41">
        <f t="shared" si="2"/>
        <v>0.2</v>
      </c>
      <c r="AF12" s="41">
        <f t="shared" si="3"/>
        <v>0.2</v>
      </c>
      <c r="AG12" s="41">
        <f t="shared" si="4"/>
        <v>0</v>
      </c>
      <c r="AH12" s="41">
        <f t="shared" si="5"/>
        <v>0</v>
      </c>
      <c r="AI12" s="41">
        <f t="shared" si="6"/>
        <v>0</v>
      </c>
      <c r="AJ12" s="41">
        <f t="shared" si="7"/>
        <v>0</v>
      </c>
      <c r="AK12" s="41">
        <f t="shared" si="8"/>
        <v>0</v>
      </c>
      <c r="AL12" s="41">
        <f t="shared" si="9"/>
        <v>0.1</v>
      </c>
      <c r="AM12" s="41">
        <f t="shared" si="10"/>
        <v>0.3</v>
      </c>
      <c r="AN12" s="41">
        <f t="shared" si="11"/>
        <v>0.1</v>
      </c>
      <c r="AO12" s="41">
        <f t="shared" si="12"/>
        <v>0.24</v>
      </c>
      <c r="AP12" s="41">
        <f t="shared" si="13"/>
        <v>0.1</v>
      </c>
      <c r="AQ12" s="41">
        <f t="shared" si="14"/>
        <v>0.02</v>
      </c>
      <c r="AR12" s="41">
        <f t="shared" si="15"/>
        <v>0.04</v>
      </c>
      <c r="AS12" s="41">
        <f t="shared" si="16"/>
        <v>0.52</v>
      </c>
      <c r="AT12" s="41">
        <f t="shared" si="17"/>
        <v>0.06</v>
      </c>
      <c r="AU12" s="42">
        <f t="shared" si="18"/>
        <v>0.14000000000000001</v>
      </c>
      <c r="AV12" s="8"/>
      <c r="BY12" s="75"/>
      <c r="BZ12" s="75" t="str">
        <f t="shared" si="19"/>
        <v>7</v>
      </c>
    </row>
    <row r="13" spans="1:78" s="1" customFormat="1" ht="16.5" customHeight="1" x14ac:dyDescent="0.25">
      <c r="A13" s="1" t="s">
        <v>80</v>
      </c>
      <c r="B13" s="1">
        <f>Leyendas!$K$2</f>
        <v>2020</v>
      </c>
      <c r="C13" s="4" t="s">
        <v>16</v>
      </c>
      <c r="D13" s="5"/>
      <c r="E13" s="5"/>
      <c r="F13" s="44"/>
      <c r="G13" s="44"/>
      <c r="H13" s="5"/>
      <c r="I13" s="7"/>
      <c r="J13" s="7"/>
      <c r="K13" s="7"/>
      <c r="L13" s="7"/>
      <c r="M13" s="7"/>
      <c r="N13" s="7">
        <v>10</v>
      </c>
      <c r="O13" s="7">
        <v>15</v>
      </c>
      <c r="P13" s="7">
        <v>15</v>
      </c>
      <c r="Q13" s="7">
        <v>5</v>
      </c>
      <c r="R13" s="7">
        <v>3</v>
      </c>
      <c r="S13" s="7">
        <v>1</v>
      </c>
      <c r="T13" s="7">
        <v>24</v>
      </c>
      <c r="U13" s="7"/>
      <c r="V13" s="7">
        <v>3</v>
      </c>
      <c r="W13" s="7">
        <v>7</v>
      </c>
      <c r="X13" s="68">
        <v>2</v>
      </c>
      <c r="Y13" s="71">
        <v>50</v>
      </c>
      <c r="Z13" s="70">
        <v>20</v>
      </c>
      <c r="AA13" s="70">
        <v>5</v>
      </c>
      <c r="AB13" s="70">
        <v>10</v>
      </c>
      <c r="AC13" s="70">
        <v>5</v>
      </c>
      <c r="AD13" s="40">
        <f t="shared" si="1"/>
        <v>0.4</v>
      </c>
      <c r="AE13" s="41">
        <f t="shared" si="2"/>
        <v>0.1</v>
      </c>
      <c r="AF13" s="41">
        <f t="shared" si="3"/>
        <v>0.2</v>
      </c>
      <c r="AG13" s="41">
        <f t="shared" si="4"/>
        <v>0</v>
      </c>
      <c r="AH13" s="41">
        <f t="shared" si="5"/>
        <v>0</v>
      </c>
      <c r="AI13" s="41">
        <f t="shared" si="6"/>
        <v>0</v>
      </c>
      <c r="AJ13" s="41">
        <f t="shared" si="7"/>
        <v>0</v>
      </c>
      <c r="AK13" s="41">
        <f t="shared" si="8"/>
        <v>0</v>
      </c>
      <c r="AL13" s="41">
        <f t="shared" si="9"/>
        <v>0.1</v>
      </c>
      <c r="AM13" s="41">
        <f t="shared" si="10"/>
        <v>0.2</v>
      </c>
      <c r="AN13" s="41">
        <f t="shared" si="11"/>
        <v>0.3</v>
      </c>
      <c r="AO13" s="41">
        <f t="shared" si="12"/>
        <v>0.3</v>
      </c>
      <c r="AP13" s="41">
        <f t="shared" si="13"/>
        <v>0.1</v>
      </c>
      <c r="AQ13" s="41">
        <f t="shared" si="14"/>
        <v>0.06</v>
      </c>
      <c r="AR13" s="41">
        <f t="shared" si="15"/>
        <v>0.02</v>
      </c>
      <c r="AS13" s="41">
        <f t="shared" si="16"/>
        <v>0.48</v>
      </c>
      <c r="AT13" s="41">
        <f t="shared" si="17"/>
        <v>0.06</v>
      </c>
      <c r="AU13" s="42">
        <f t="shared" si="18"/>
        <v>0.14000000000000001</v>
      </c>
      <c r="AV13" s="8"/>
      <c r="BY13" s="75"/>
      <c r="BZ13" s="75" t="str">
        <f t="shared" si="19"/>
        <v>8</v>
      </c>
    </row>
    <row r="14" spans="1:78" s="1" customFormat="1" ht="16.5" customHeight="1" x14ac:dyDescent="0.25">
      <c r="A14" s="1" t="s">
        <v>80</v>
      </c>
      <c r="B14" s="1">
        <f>Leyendas!$K$2</f>
        <v>2020</v>
      </c>
      <c r="C14" s="4" t="s">
        <v>17</v>
      </c>
      <c r="D14" s="5"/>
      <c r="E14" s="5"/>
      <c r="F14" s="44"/>
      <c r="G14" s="44"/>
      <c r="H14" s="5"/>
      <c r="I14" s="7"/>
      <c r="J14" s="7"/>
      <c r="K14" s="7"/>
      <c r="L14" s="7"/>
      <c r="M14" s="7"/>
      <c r="N14" s="7">
        <v>15</v>
      </c>
      <c r="O14" s="7">
        <v>5</v>
      </c>
      <c r="P14" s="7">
        <v>4</v>
      </c>
      <c r="Q14" s="7">
        <v>5</v>
      </c>
      <c r="R14" s="7">
        <v>2</v>
      </c>
      <c r="S14" s="7">
        <v>2</v>
      </c>
      <c r="T14" s="7">
        <v>26</v>
      </c>
      <c r="U14" s="7"/>
      <c r="V14" s="7">
        <v>3</v>
      </c>
      <c r="W14" s="7">
        <v>7</v>
      </c>
      <c r="X14" s="68">
        <v>2</v>
      </c>
      <c r="Y14" s="71">
        <v>50</v>
      </c>
      <c r="Z14" s="70">
        <v>20</v>
      </c>
      <c r="AA14" s="70">
        <v>10</v>
      </c>
      <c r="AB14" s="70">
        <v>10</v>
      </c>
      <c r="AC14" s="70">
        <v>5</v>
      </c>
      <c r="AD14" s="40">
        <f t="shared" si="1"/>
        <v>0.4</v>
      </c>
      <c r="AE14" s="41">
        <f t="shared" si="2"/>
        <v>0.2</v>
      </c>
      <c r="AF14" s="41">
        <f t="shared" si="3"/>
        <v>0.2</v>
      </c>
      <c r="AG14" s="41">
        <f t="shared" si="4"/>
        <v>0</v>
      </c>
      <c r="AH14" s="41">
        <f t="shared" si="5"/>
        <v>0</v>
      </c>
      <c r="AI14" s="41">
        <f t="shared" si="6"/>
        <v>0</v>
      </c>
      <c r="AJ14" s="41">
        <f t="shared" si="7"/>
        <v>0</v>
      </c>
      <c r="AK14" s="41">
        <f t="shared" si="8"/>
        <v>0</v>
      </c>
      <c r="AL14" s="41">
        <f t="shared" si="9"/>
        <v>0.1</v>
      </c>
      <c r="AM14" s="41">
        <f t="shared" si="10"/>
        <v>0.3</v>
      </c>
      <c r="AN14" s="41">
        <f t="shared" si="11"/>
        <v>0.1</v>
      </c>
      <c r="AO14" s="41">
        <f t="shared" si="12"/>
        <v>0.08</v>
      </c>
      <c r="AP14" s="41">
        <f t="shared" si="13"/>
        <v>0.1</v>
      </c>
      <c r="AQ14" s="41">
        <f t="shared" si="14"/>
        <v>0.04</v>
      </c>
      <c r="AR14" s="41">
        <f t="shared" si="15"/>
        <v>0.04</v>
      </c>
      <c r="AS14" s="41">
        <f t="shared" si="16"/>
        <v>0.52</v>
      </c>
      <c r="AT14" s="41">
        <f t="shared" si="17"/>
        <v>0.06</v>
      </c>
      <c r="AU14" s="42">
        <f t="shared" si="18"/>
        <v>0.14000000000000001</v>
      </c>
      <c r="AV14" s="8"/>
      <c r="BY14" s="75"/>
      <c r="BZ14" s="75" t="str">
        <f t="shared" si="19"/>
        <v>9</v>
      </c>
    </row>
    <row r="15" spans="1:78" s="1" customFormat="1" ht="16.5" customHeight="1" x14ac:dyDescent="0.25">
      <c r="A15" s="1" t="s">
        <v>80</v>
      </c>
      <c r="B15" s="1">
        <f>Leyendas!$K$2</f>
        <v>2020</v>
      </c>
      <c r="C15" s="4" t="s">
        <v>18</v>
      </c>
      <c r="D15" s="5"/>
      <c r="E15" s="5"/>
      <c r="F15" s="44"/>
      <c r="G15" s="44"/>
      <c r="H15" s="5"/>
      <c r="I15" s="7"/>
      <c r="J15" s="7"/>
      <c r="K15" s="7"/>
      <c r="L15" s="7"/>
      <c r="M15" s="7"/>
      <c r="N15" s="7">
        <v>20</v>
      </c>
      <c r="O15" s="7">
        <v>5</v>
      </c>
      <c r="P15" s="7">
        <v>3</v>
      </c>
      <c r="Q15" s="7">
        <v>5</v>
      </c>
      <c r="R15" s="7">
        <v>1</v>
      </c>
      <c r="S15" s="7">
        <v>3</v>
      </c>
      <c r="T15" s="7">
        <v>28</v>
      </c>
      <c r="U15" s="7"/>
      <c r="V15" s="7">
        <v>6</v>
      </c>
      <c r="W15" s="7">
        <v>7</v>
      </c>
      <c r="X15" s="68">
        <v>2</v>
      </c>
      <c r="Y15" s="71">
        <v>50</v>
      </c>
      <c r="Z15" s="70">
        <v>20</v>
      </c>
      <c r="AA15" s="70">
        <v>15</v>
      </c>
      <c r="AB15" s="70">
        <v>10</v>
      </c>
      <c r="AC15" s="70">
        <v>5</v>
      </c>
      <c r="AD15" s="40">
        <f t="shared" si="1"/>
        <v>0.4</v>
      </c>
      <c r="AE15" s="41">
        <f t="shared" si="2"/>
        <v>0.3</v>
      </c>
      <c r="AF15" s="41">
        <f t="shared" si="3"/>
        <v>0.2</v>
      </c>
      <c r="AG15" s="41">
        <f t="shared" si="4"/>
        <v>0</v>
      </c>
      <c r="AH15" s="41">
        <f t="shared" si="5"/>
        <v>0</v>
      </c>
      <c r="AI15" s="41">
        <f t="shared" si="6"/>
        <v>0</v>
      </c>
      <c r="AJ15" s="41">
        <f t="shared" si="7"/>
        <v>0</v>
      </c>
      <c r="AK15" s="41">
        <f t="shared" si="8"/>
        <v>0</v>
      </c>
      <c r="AL15" s="41">
        <f t="shared" si="9"/>
        <v>0.1</v>
      </c>
      <c r="AM15" s="41">
        <f t="shared" si="10"/>
        <v>0.4</v>
      </c>
      <c r="AN15" s="41">
        <f t="shared" si="11"/>
        <v>0.1</v>
      </c>
      <c r="AO15" s="41">
        <f t="shared" si="12"/>
        <v>0.06</v>
      </c>
      <c r="AP15" s="41">
        <f t="shared" si="13"/>
        <v>0.1</v>
      </c>
      <c r="AQ15" s="41">
        <f t="shared" si="14"/>
        <v>0.02</v>
      </c>
      <c r="AR15" s="41">
        <f t="shared" si="15"/>
        <v>0.06</v>
      </c>
      <c r="AS15" s="41">
        <f t="shared" si="16"/>
        <v>0.56000000000000005</v>
      </c>
      <c r="AT15" s="41">
        <f t="shared" si="17"/>
        <v>0.12</v>
      </c>
      <c r="AU15" s="42">
        <f t="shared" si="18"/>
        <v>0.14000000000000001</v>
      </c>
      <c r="AV15" s="8"/>
      <c r="BY15" s="75"/>
      <c r="BZ15" s="75" t="str">
        <f t="shared" si="19"/>
        <v>10</v>
      </c>
    </row>
    <row r="16" spans="1:78" s="1" customFormat="1" ht="16.5" customHeight="1" x14ac:dyDescent="0.25">
      <c r="A16" s="1" t="s">
        <v>80</v>
      </c>
      <c r="B16" s="1">
        <f>Leyendas!$K$2</f>
        <v>2020</v>
      </c>
      <c r="C16" s="4" t="s">
        <v>19</v>
      </c>
      <c r="D16" s="5"/>
      <c r="E16" s="5"/>
      <c r="F16" s="45"/>
      <c r="G16" s="45"/>
      <c r="H16" s="5"/>
      <c r="I16" s="7"/>
      <c r="J16" s="7"/>
      <c r="K16" s="7"/>
      <c r="L16" s="7"/>
      <c r="M16" s="7"/>
      <c r="N16" s="7">
        <v>20</v>
      </c>
      <c r="O16" s="7">
        <v>5</v>
      </c>
      <c r="P16" s="7">
        <v>6</v>
      </c>
      <c r="Q16" s="7">
        <v>5</v>
      </c>
      <c r="R16" s="7">
        <v>3</v>
      </c>
      <c r="S16" s="7">
        <v>4</v>
      </c>
      <c r="T16" s="7">
        <v>30</v>
      </c>
      <c r="U16" s="7"/>
      <c r="V16" s="7">
        <v>6</v>
      </c>
      <c r="W16" s="7">
        <v>7</v>
      </c>
      <c r="X16" s="68">
        <v>2</v>
      </c>
      <c r="Y16" s="71">
        <v>50</v>
      </c>
      <c r="Z16" s="70">
        <v>20</v>
      </c>
      <c r="AA16" s="70">
        <v>15</v>
      </c>
      <c r="AB16" s="70">
        <v>10</v>
      </c>
      <c r="AC16" s="70">
        <v>5</v>
      </c>
      <c r="AD16" s="40">
        <f t="shared" si="1"/>
        <v>0.4</v>
      </c>
      <c r="AE16" s="41">
        <f t="shared" si="2"/>
        <v>0.3</v>
      </c>
      <c r="AF16" s="41">
        <f t="shared" si="3"/>
        <v>0.2</v>
      </c>
      <c r="AG16" s="41">
        <f t="shared" si="4"/>
        <v>0</v>
      </c>
      <c r="AH16" s="41">
        <f t="shared" si="5"/>
        <v>0</v>
      </c>
      <c r="AI16" s="41">
        <f t="shared" si="6"/>
        <v>0</v>
      </c>
      <c r="AJ16" s="41">
        <f t="shared" si="7"/>
        <v>0</v>
      </c>
      <c r="AK16" s="41">
        <f t="shared" si="8"/>
        <v>0</v>
      </c>
      <c r="AL16" s="41">
        <f t="shared" si="9"/>
        <v>0.1</v>
      </c>
      <c r="AM16" s="41">
        <f t="shared" si="10"/>
        <v>0.4</v>
      </c>
      <c r="AN16" s="41">
        <f t="shared" si="11"/>
        <v>0.1</v>
      </c>
      <c r="AO16" s="41">
        <f t="shared" si="12"/>
        <v>0.12</v>
      </c>
      <c r="AP16" s="41">
        <f t="shared" si="13"/>
        <v>0.1</v>
      </c>
      <c r="AQ16" s="41">
        <f t="shared" si="14"/>
        <v>0.06</v>
      </c>
      <c r="AR16" s="41">
        <f t="shared" si="15"/>
        <v>0.08</v>
      </c>
      <c r="AS16" s="41">
        <f t="shared" si="16"/>
        <v>0.6</v>
      </c>
      <c r="AT16" s="41">
        <f t="shared" si="17"/>
        <v>0.12</v>
      </c>
      <c r="AU16" s="42">
        <f t="shared" si="18"/>
        <v>0.14000000000000001</v>
      </c>
      <c r="AV16" s="8"/>
      <c r="BY16" s="75"/>
      <c r="BZ16" s="75" t="str">
        <f t="shared" si="19"/>
        <v>11</v>
      </c>
    </row>
    <row r="17" spans="1:78" s="1" customFormat="1" ht="16.5" customHeight="1" x14ac:dyDescent="0.25">
      <c r="A17" s="1" t="s">
        <v>80</v>
      </c>
      <c r="B17" s="1">
        <f>Leyendas!$K$2</f>
        <v>2020</v>
      </c>
      <c r="C17" s="4" t="s">
        <v>20</v>
      </c>
      <c r="D17" s="5"/>
      <c r="E17" s="5"/>
      <c r="F17" s="45"/>
      <c r="G17" s="4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37"/>
      <c r="Z17" s="38"/>
      <c r="AA17" s="38"/>
      <c r="AB17" s="38"/>
      <c r="AC17" s="39"/>
      <c r="AD17" s="40" t="str">
        <f t="shared" si="1"/>
        <v/>
      </c>
      <c r="AE17" s="41" t="str">
        <f t="shared" si="2"/>
        <v/>
      </c>
      <c r="AF17" s="41" t="str">
        <f t="shared" si="3"/>
        <v/>
      </c>
      <c r="AG17" s="41" t="str">
        <f t="shared" si="4"/>
        <v/>
      </c>
      <c r="AH17" s="41" t="str">
        <f t="shared" si="5"/>
        <v/>
      </c>
      <c r="AI17" s="41" t="str">
        <f t="shared" si="6"/>
        <v/>
      </c>
      <c r="AJ17" s="41" t="str">
        <f t="shared" si="7"/>
        <v/>
      </c>
      <c r="AK17" s="41" t="str">
        <f t="shared" si="8"/>
        <v/>
      </c>
      <c r="AL17" s="41" t="str">
        <f t="shared" si="9"/>
        <v/>
      </c>
      <c r="AM17" s="41" t="str">
        <f t="shared" si="10"/>
        <v/>
      </c>
      <c r="AN17" s="41" t="str">
        <f t="shared" si="11"/>
        <v/>
      </c>
      <c r="AO17" s="41" t="str">
        <f t="shared" si="12"/>
        <v/>
      </c>
      <c r="AP17" s="41" t="str">
        <f t="shared" si="13"/>
        <v/>
      </c>
      <c r="AQ17" s="41" t="str">
        <f t="shared" si="14"/>
        <v/>
      </c>
      <c r="AR17" s="41" t="str">
        <f t="shared" si="15"/>
        <v/>
      </c>
      <c r="AS17" s="41" t="str">
        <f t="shared" si="16"/>
        <v/>
      </c>
      <c r="AT17" s="41" t="str">
        <f t="shared" si="17"/>
        <v/>
      </c>
      <c r="AU17" s="42" t="str">
        <f t="shared" si="18"/>
        <v/>
      </c>
      <c r="AV17" s="8"/>
      <c r="BY17" s="75"/>
      <c r="BZ17" s="75" t="str">
        <f t="shared" si="19"/>
        <v>12</v>
      </c>
    </row>
    <row r="18" spans="1:78" s="1" customFormat="1" ht="16.5" customHeight="1" x14ac:dyDescent="0.25">
      <c r="A18" s="1" t="s">
        <v>80</v>
      </c>
      <c r="B18" s="1">
        <f>Leyendas!$K$2</f>
        <v>2020</v>
      </c>
      <c r="C18" s="4" t="s">
        <v>21</v>
      </c>
      <c r="D18" s="9"/>
      <c r="E18" s="9"/>
      <c r="F18" s="45"/>
      <c r="G18" s="45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37"/>
      <c r="Z18" s="38"/>
      <c r="AA18" s="38"/>
      <c r="AB18" s="38"/>
      <c r="AC18" s="39"/>
      <c r="AD18" s="40" t="str">
        <f t="shared" si="1"/>
        <v/>
      </c>
      <c r="AE18" s="41" t="str">
        <f t="shared" si="2"/>
        <v/>
      </c>
      <c r="AF18" s="41" t="str">
        <f t="shared" si="3"/>
        <v/>
      </c>
      <c r="AG18" s="41" t="str">
        <f t="shared" si="4"/>
        <v/>
      </c>
      <c r="AH18" s="41" t="str">
        <f t="shared" si="5"/>
        <v/>
      </c>
      <c r="AI18" s="41" t="str">
        <f t="shared" si="6"/>
        <v/>
      </c>
      <c r="AJ18" s="41" t="str">
        <f t="shared" si="7"/>
        <v/>
      </c>
      <c r="AK18" s="41" t="str">
        <f t="shared" si="8"/>
        <v/>
      </c>
      <c r="AL18" s="41" t="str">
        <f t="shared" si="9"/>
        <v/>
      </c>
      <c r="AM18" s="41" t="str">
        <f t="shared" si="10"/>
        <v/>
      </c>
      <c r="AN18" s="41" t="str">
        <f t="shared" si="11"/>
        <v/>
      </c>
      <c r="AO18" s="41" t="str">
        <f t="shared" si="12"/>
        <v/>
      </c>
      <c r="AP18" s="41" t="str">
        <f t="shared" si="13"/>
        <v/>
      </c>
      <c r="AQ18" s="41" t="str">
        <f t="shared" si="14"/>
        <v/>
      </c>
      <c r="AR18" s="41" t="str">
        <f t="shared" si="15"/>
        <v/>
      </c>
      <c r="AS18" s="41" t="str">
        <f t="shared" si="16"/>
        <v/>
      </c>
      <c r="AT18" s="41" t="str">
        <f t="shared" si="17"/>
        <v/>
      </c>
      <c r="AU18" s="42" t="str">
        <f t="shared" si="18"/>
        <v/>
      </c>
      <c r="AV18" s="8"/>
      <c r="BY18" s="75"/>
      <c r="BZ18" s="75" t="str">
        <f t="shared" si="19"/>
        <v>13</v>
      </c>
    </row>
    <row r="19" spans="1:78" s="1" customFormat="1" ht="16.5" customHeight="1" x14ac:dyDescent="0.25">
      <c r="A19" s="1" t="s">
        <v>80</v>
      </c>
      <c r="B19" s="1">
        <f>Leyendas!$K$2</f>
        <v>2020</v>
      </c>
      <c r="C19" s="4" t="s">
        <v>22</v>
      </c>
      <c r="D19" s="5"/>
      <c r="E19" s="5"/>
      <c r="F19" s="45"/>
      <c r="G19" s="4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37"/>
      <c r="Z19" s="38"/>
      <c r="AA19" s="38"/>
      <c r="AB19" s="38"/>
      <c r="AC19" s="39"/>
      <c r="AD19" s="40" t="str">
        <f t="shared" si="1"/>
        <v/>
      </c>
      <c r="AE19" s="41" t="str">
        <f t="shared" si="2"/>
        <v/>
      </c>
      <c r="AF19" s="41" t="str">
        <f t="shared" si="3"/>
        <v/>
      </c>
      <c r="AG19" s="41" t="str">
        <f t="shared" si="4"/>
        <v/>
      </c>
      <c r="AH19" s="41" t="str">
        <f t="shared" si="5"/>
        <v/>
      </c>
      <c r="AI19" s="41" t="str">
        <f t="shared" si="6"/>
        <v/>
      </c>
      <c r="AJ19" s="41" t="str">
        <f t="shared" si="7"/>
        <v/>
      </c>
      <c r="AK19" s="41" t="str">
        <f t="shared" si="8"/>
        <v/>
      </c>
      <c r="AL19" s="41" t="str">
        <f t="shared" si="9"/>
        <v/>
      </c>
      <c r="AM19" s="41" t="str">
        <f t="shared" si="10"/>
        <v/>
      </c>
      <c r="AN19" s="41" t="str">
        <f t="shared" si="11"/>
        <v/>
      </c>
      <c r="AO19" s="41" t="str">
        <f t="shared" si="12"/>
        <v/>
      </c>
      <c r="AP19" s="41" t="str">
        <f t="shared" si="13"/>
        <v/>
      </c>
      <c r="AQ19" s="41" t="str">
        <f t="shared" si="14"/>
        <v/>
      </c>
      <c r="AR19" s="41" t="str">
        <f t="shared" si="15"/>
        <v/>
      </c>
      <c r="AS19" s="41" t="str">
        <f t="shared" si="16"/>
        <v/>
      </c>
      <c r="AT19" s="41" t="str">
        <f t="shared" si="17"/>
        <v/>
      </c>
      <c r="AU19" s="42" t="str">
        <f t="shared" si="18"/>
        <v/>
      </c>
      <c r="AV19" s="8"/>
      <c r="BY19" s="75"/>
      <c r="BZ19" s="75" t="str">
        <f t="shared" si="19"/>
        <v>14</v>
      </c>
    </row>
    <row r="20" spans="1:78" s="1" customFormat="1" ht="16.5" customHeight="1" x14ac:dyDescent="0.25">
      <c r="A20" s="1" t="s">
        <v>80</v>
      </c>
      <c r="B20" s="1">
        <f>Leyendas!$K$2</f>
        <v>2020</v>
      </c>
      <c r="C20" s="4" t="s">
        <v>23</v>
      </c>
      <c r="D20" s="5"/>
      <c r="E20" s="5"/>
      <c r="F20" s="45"/>
      <c r="G20" s="4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37"/>
      <c r="Z20" s="38"/>
      <c r="AA20" s="38"/>
      <c r="AB20" s="38"/>
      <c r="AC20" s="39"/>
      <c r="AD20" s="40" t="str">
        <f t="shared" si="1"/>
        <v/>
      </c>
      <c r="AE20" s="41" t="str">
        <f t="shared" si="2"/>
        <v/>
      </c>
      <c r="AF20" s="41" t="str">
        <f t="shared" si="3"/>
        <v/>
      </c>
      <c r="AG20" s="41" t="str">
        <f t="shared" si="4"/>
        <v/>
      </c>
      <c r="AH20" s="41" t="str">
        <f t="shared" si="5"/>
        <v/>
      </c>
      <c r="AI20" s="41" t="str">
        <f t="shared" si="6"/>
        <v/>
      </c>
      <c r="AJ20" s="41" t="str">
        <f t="shared" si="7"/>
        <v/>
      </c>
      <c r="AK20" s="41" t="str">
        <f t="shared" si="8"/>
        <v/>
      </c>
      <c r="AL20" s="41" t="str">
        <f t="shared" si="9"/>
        <v/>
      </c>
      <c r="AM20" s="41" t="str">
        <f t="shared" si="10"/>
        <v/>
      </c>
      <c r="AN20" s="41" t="str">
        <f t="shared" si="11"/>
        <v/>
      </c>
      <c r="AO20" s="41" t="str">
        <f t="shared" si="12"/>
        <v/>
      </c>
      <c r="AP20" s="41" t="str">
        <f t="shared" si="13"/>
        <v/>
      </c>
      <c r="AQ20" s="41" t="str">
        <f t="shared" si="14"/>
        <v/>
      </c>
      <c r="AR20" s="41" t="str">
        <f t="shared" si="15"/>
        <v/>
      </c>
      <c r="AS20" s="41" t="str">
        <f t="shared" si="16"/>
        <v/>
      </c>
      <c r="AT20" s="41" t="str">
        <f t="shared" si="17"/>
        <v/>
      </c>
      <c r="AU20" s="42" t="str">
        <f t="shared" si="18"/>
        <v/>
      </c>
      <c r="AV20" s="8"/>
      <c r="BY20" s="75"/>
      <c r="BZ20" s="75" t="str">
        <f t="shared" si="19"/>
        <v>15</v>
      </c>
    </row>
    <row r="21" spans="1:78" s="12" customFormat="1" ht="16.5" customHeight="1" x14ac:dyDescent="0.25">
      <c r="A21" s="1" t="s">
        <v>80</v>
      </c>
      <c r="B21" s="1">
        <f>Leyendas!$K$2</f>
        <v>2020</v>
      </c>
      <c r="C21" s="4" t="s">
        <v>24</v>
      </c>
      <c r="D21" s="5"/>
      <c r="E21" s="5"/>
      <c r="F21" s="45"/>
      <c r="G21" s="4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37"/>
      <c r="Z21" s="38"/>
      <c r="AA21" s="38"/>
      <c r="AB21" s="38"/>
      <c r="AC21" s="39"/>
      <c r="AD21" s="40" t="str">
        <f t="shared" si="1"/>
        <v/>
      </c>
      <c r="AE21" s="41" t="str">
        <f t="shared" si="2"/>
        <v/>
      </c>
      <c r="AF21" s="41" t="str">
        <f t="shared" si="3"/>
        <v/>
      </c>
      <c r="AG21" s="41" t="str">
        <f t="shared" si="4"/>
        <v/>
      </c>
      <c r="AH21" s="41" t="str">
        <f t="shared" si="5"/>
        <v/>
      </c>
      <c r="AI21" s="41" t="str">
        <f t="shared" si="6"/>
        <v/>
      </c>
      <c r="AJ21" s="41" t="str">
        <f t="shared" si="7"/>
        <v/>
      </c>
      <c r="AK21" s="41" t="str">
        <f t="shared" si="8"/>
        <v/>
      </c>
      <c r="AL21" s="41" t="str">
        <f t="shared" si="9"/>
        <v/>
      </c>
      <c r="AM21" s="41" t="str">
        <f t="shared" si="10"/>
        <v/>
      </c>
      <c r="AN21" s="41" t="str">
        <f t="shared" si="11"/>
        <v/>
      </c>
      <c r="AO21" s="41" t="str">
        <f t="shared" si="12"/>
        <v/>
      </c>
      <c r="AP21" s="41" t="str">
        <f t="shared" si="13"/>
        <v/>
      </c>
      <c r="AQ21" s="41" t="str">
        <f t="shared" si="14"/>
        <v/>
      </c>
      <c r="AR21" s="41" t="str">
        <f t="shared" si="15"/>
        <v/>
      </c>
      <c r="AS21" s="41" t="str">
        <f t="shared" si="16"/>
        <v/>
      </c>
      <c r="AT21" s="41" t="str">
        <f t="shared" si="17"/>
        <v/>
      </c>
      <c r="AU21" s="42" t="str">
        <f t="shared" si="18"/>
        <v/>
      </c>
      <c r="AV21" s="11"/>
      <c r="BY21" s="76"/>
      <c r="BZ21" s="75" t="str">
        <f t="shared" si="19"/>
        <v>16</v>
      </c>
    </row>
    <row r="22" spans="1:78" s="1" customFormat="1" ht="16.5" customHeight="1" x14ac:dyDescent="0.25">
      <c r="A22" s="1" t="s">
        <v>80</v>
      </c>
      <c r="B22" s="1">
        <f>Leyendas!$K$2</f>
        <v>2020</v>
      </c>
      <c r="C22" s="4" t="s">
        <v>25</v>
      </c>
      <c r="D22" s="5"/>
      <c r="E22" s="5"/>
      <c r="F22" s="45"/>
      <c r="G22" s="4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37"/>
      <c r="Z22" s="38"/>
      <c r="AA22" s="38"/>
      <c r="AB22" s="38"/>
      <c r="AC22" s="39"/>
      <c r="AD22" s="40" t="str">
        <f t="shared" si="1"/>
        <v/>
      </c>
      <c r="AE22" s="41" t="str">
        <f t="shared" si="2"/>
        <v/>
      </c>
      <c r="AF22" s="41" t="str">
        <f t="shared" si="3"/>
        <v/>
      </c>
      <c r="AG22" s="41" t="str">
        <f t="shared" si="4"/>
        <v/>
      </c>
      <c r="AH22" s="41" t="str">
        <f t="shared" si="5"/>
        <v/>
      </c>
      <c r="AI22" s="41" t="str">
        <f t="shared" si="6"/>
        <v/>
      </c>
      <c r="AJ22" s="41" t="str">
        <f t="shared" si="7"/>
        <v/>
      </c>
      <c r="AK22" s="41" t="str">
        <f t="shared" si="8"/>
        <v/>
      </c>
      <c r="AL22" s="41" t="str">
        <f t="shared" si="9"/>
        <v/>
      </c>
      <c r="AM22" s="41" t="str">
        <f t="shared" si="10"/>
        <v/>
      </c>
      <c r="AN22" s="41" t="str">
        <f t="shared" si="11"/>
        <v/>
      </c>
      <c r="AO22" s="41" t="str">
        <f t="shared" si="12"/>
        <v/>
      </c>
      <c r="AP22" s="41" t="str">
        <f t="shared" si="13"/>
        <v/>
      </c>
      <c r="AQ22" s="41" t="str">
        <f t="shared" si="14"/>
        <v/>
      </c>
      <c r="AR22" s="41" t="str">
        <f t="shared" si="15"/>
        <v/>
      </c>
      <c r="AS22" s="41" t="str">
        <f t="shared" si="16"/>
        <v/>
      </c>
      <c r="AT22" s="41" t="str">
        <f t="shared" si="17"/>
        <v/>
      </c>
      <c r="AU22" s="42" t="str">
        <f t="shared" si="18"/>
        <v/>
      </c>
      <c r="AV22" s="8"/>
      <c r="BY22" s="75"/>
      <c r="BZ22" s="75" t="str">
        <f t="shared" si="19"/>
        <v>17</v>
      </c>
    </row>
    <row r="23" spans="1:78" s="1" customFormat="1" ht="16.5" customHeight="1" x14ac:dyDescent="0.25">
      <c r="A23" s="1" t="s">
        <v>80</v>
      </c>
      <c r="B23" s="1">
        <f>Leyendas!$K$2</f>
        <v>2020</v>
      </c>
      <c r="C23" s="4" t="s">
        <v>26</v>
      </c>
      <c r="D23" s="5"/>
      <c r="E23" s="5"/>
      <c r="F23" s="45"/>
      <c r="G23" s="4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37"/>
      <c r="Z23" s="38"/>
      <c r="AA23" s="38"/>
      <c r="AB23" s="38"/>
      <c r="AC23" s="39"/>
      <c r="AD23" s="40" t="str">
        <f t="shared" si="1"/>
        <v/>
      </c>
      <c r="AE23" s="41" t="str">
        <f t="shared" si="2"/>
        <v/>
      </c>
      <c r="AF23" s="41" t="str">
        <f t="shared" si="3"/>
        <v/>
      </c>
      <c r="AG23" s="41" t="str">
        <f t="shared" si="4"/>
        <v/>
      </c>
      <c r="AH23" s="41" t="str">
        <f t="shared" si="5"/>
        <v/>
      </c>
      <c r="AI23" s="41" t="str">
        <f t="shared" si="6"/>
        <v/>
      </c>
      <c r="AJ23" s="41" t="str">
        <f t="shared" si="7"/>
        <v/>
      </c>
      <c r="AK23" s="41" t="str">
        <f t="shared" si="8"/>
        <v/>
      </c>
      <c r="AL23" s="41" t="str">
        <f t="shared" si="9"/>
        <v/>
      </c>
      <c r="AM23" s="41" t="str">
        <f t="shared" si="10"/>
        <v/>
      </c>
      <c r="AN23" s="41" t="str">
        <f t="shared" si="11"/>
        <v/>
      </c>
      <c r="AO23" s="41" t="str">
        <f t="shared" si="12"/>
        <v/>
      </c>
      <c r="AP23" s="41" t="str">
        <f t="shared" si="13"/>
        <v/>
      </c>
      <c r="AQ23" s="41" t="str">
        <f t="shared" si="14"/>
        <v/>
      </c>
      <c r="AR23" s="41" t="str">
        <f t="shared" si="15"/>
        <v/>
      </c>
      <c r="AS23" s="41" t="str">
        <f t="shared" si="16"/>
        <v/>
      </c>
      <c r="AT23" s="41" t="str">
        <f t="shared" si="17"/>
        <v/>
      </c>
      <c r="AU23" s="42" t="str">
        <f t="shared" si="18"/>
        <v/>
      </c>
      <c r="AV23" s="8"/>
      <c r="BY23" s="75"/>
      <c r="BZ23" s="75" t="str">
        <f t="shared" si="19"/>
        <v>18</v>
      </c>
    </row>
    <row r="24" spans="1:78" s="1" customFormat="1" ht="16.5" customHeight="1" x14ac:dyDescent="0.25">
      <c r="A24" s="1" t="s">
        <v>80</v>
      </c>
      <c r="B24" s="1">
        <f>Leyendas!$K$2</f>
        <v>2020</v>
      </c>
      <c r="C24" s="4" t="s">
        <v>27</v>
      </c>
      <c r="D24" s="5"/>
      <c r="E24" s="5"/>
      <c r="F24" s="45"/>
      <c r="G24" s="4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37"/>
      <c r="Z24" s="38"/>
      <c r="AA24" s="38"/>
      <c r="AB24" s="38"/>
      <c r="AC24" s="39"/>
      <c r="AD24" s="40" t="str">
        <f t="shared" si="1"/>
        <v/>
      </c>
      <c r="AE24" s="41" t="str">
        <f t="shared" si="2"/>
        <v/>
      </c>
      <c r="AF24" s="41" t="str">
        <f t="shared" si="3"/>
        <v/>
      </c>
      <c r="AG24" s="41" t="str">
        <f t="shared" si="4"/>
        <v/>
      </c>
      <c r="AH24" s="41" t="str">
        <f t="shared" si="5"/>
        <v/>
      </c>
      <c r="AI24" s="41" t="str">
        <f t="shared" si="6"/>
        <v/>
      </c>
      <c r="AJ24" s="41" t="str">
        <f t="shared" si="7"/>
        <v/>
      </c>
      <c r="AK24" s="41" t="str">
        <f t="shared" si="8"/>
        <v/>
      </c>
      <c r="AL24" s="41" t="str">
        <f t="shared" si="9"/>
        <v/>
      </c>
      <c r="AM24" s="41" t="str">
        <f t="shared" si="10"/>
        <v/>
      </c>
      <c r="AN24" s="41" t="str">
        <f t="shared" si="11"/>
        <v/>
      </c>
      <c r="AO24" s="41" t="str">
        <f t="shared" si="12"/>
        <v/>
      </c>
      <c r="AP24" s="41" t="str">
        <f t="shared" si="13"/>
        <v/>
      </c>
      <c r="AQ24" s="41" t="str">
        <f t="shared" si="14"/>
        <v/>
      </c>
      <c r="AR24" s="41" t="str">
        <f t="shared" si="15"/>
        <v/>
      </c>
      <c r="AS24" s="41" t="str">
        <f t="shared" si="16"/>
        <v/>
      </c>
      <c r="AT24" s="41" t="str">
        <f t="shared" si="17"/>
        <v/>
      </c>
      <c r="AU24" s="42" t="str">
        <f t="shared" si="18"/>
        <v/>
      </c>
      <c r="AV24" s="8"/>
      <c r="BY24" s="75"/>
      <c r="BZ24" s="75" t="str">
        <f t="shared" si="19"/>
        <v>19</v>
      </c>
    </row>
    <row r="25" spans="1:78" s="1" customFormat="1" ht="16.5" customHeight="1" x14ac:dyDescent="0.25">
      <c r="A25" s="1" t="s">
        <v>80</v>
      </c>
      <c r="B25" s="1">
        <f>Leyendas!$K$2</f>
        <v>2020</v>
      </c>
      <c r="C25" s="4" t="s">
        <v>28</v>
      </c>
      <c r="D25" s="5"/>
      <c r="E25" s="5"/>
      <c r="F25" s="45"/>
      <c r="G25" s="4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37"/>
      <c r="Z25" s="38"/>
      <c r="AA25" s="38"/>
      <c r="AB25" s="38"/>
      <c r="AC25" s="39"/>
      <c r="AD25" s="40" t="str">
        <f t="shared" si="1"/>
        <v/>
      </c>
      <c r="AE25" s="41" t="str">
        <f t="shared" si="2"/>
        <v/>
      </c>
      <c r="AF25" s="41" t="str">
        <f t="shared" si="3"/>
        <v/>
      </c>
      <c r="AG25" s="41" t="str">
        <f t="shared" si="4"/>
        <v/>
      </c>
      <c r="AH25" s="41" t="str">
        <f t="shared" si="5"/>
        <v/>
      </c>
      <c r="AI25" s="41" t="str">
        <f t="shared" si="6"/>
        <v/>
      </c>
      <c r="AJ25" s="41" t="str">
        <f t="shared" si="7"/>
        <v/>
      </c>
      <c r="AK25" s="41" t="str">
        <f t="shared" si="8"/>
        <v/>
      </c>
      <c r="AL25" s="41" t="str">
        <f t="shared" si="9"/>
        <v/>
      </c>
      <c r="AM25" s="41" t="str">
        <f t="shared" si="10"/>
        <v/>
      </c>
      <c r="AN25" s="41" t="str">
        <f t="shared" si="11"/>
        <v/>
      </c>
      <c r="AO25" s="41" t="str">
        <f t="shared" si="12"/>
        <v/>
      </c>
      <c r="AP25" s="41" t="str">
        <f t="shared" si="13"/>
        <v/>
      </c>
      <c r="AQ25" s="41" t="str">
        <f t="shared" si="14"/>
        <v/>
      </c>
      <c r="AR25" s="41" t="str">
        <f t="shared" si="15"/>
        <v/>
      </c>
      <c r="AS25" s="41" t="str">
        <f t="shared" si="16"/>
        <v/>
      </c>
      <c r="AT25" s="41" t="str">
        <f t="shared" si="17"/>
        <v/>
      </c>
      <c r="AU25" s="42" t="str">
        <f t="shared" si="18"/>
        <v/>
      </c>
      <c r="AV25" s="8"/>
      <c r="BY25" s="75"/>
      <c r="BZ25" s="75" t="str">
        <f t="shared" si="19"/>
        <v>20</v>
      </c>
    </row>
    <row r="26" spans="1:78" s="1" customFormat="1" ht="15.75" x14ac:dyDescent="0.25">
      <c r="A26" s="1" t="s">
        <v>80</v>
      </c>
      <c r="B26" s="1">
        <f>Leyendas!$K$2</f>
        <v>2020</v>
      </c>
      <c r="C26" s="4" t="s">
        <v>29</v>
      </c>
      <c r="D26" s="5"/>
      <c r="E26" s="5"/>
      <c r="F26" s="45"/>
      <c r="G26" s="45"/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37"/>
      <c r="Z26" s="38"/>
      <c r="AA26" s="38"/>
      <c r="AB26" s="38"/>
      <c r="AC26" s="39"/>
      <c r="AD26" s="40" t="str">
        <f t="shared" si="1"/>
        <v/>
      </c>
      <c r="AE26" s="41" t="str">
        <f t="shared" si="2"/>
        <v/>
      </c>
      <c r="AF26" s="41" t="str">
        <f t="shared" si="3"/>
        <v/>
      </c>
      <c r="AG26" s="41" t="str">
        <f t="shared" si="4"/>
        <v/>
      </c>
      <c r="AH26" s="41" t="str">
        <f t="shared" si="5"/>
        <v/>
      </c>
      <c r="AI26" s="41" t="str">
        <f t="shared" si="6"/>
        <v/>
      </c>
      <c r="AJ26" s="41" t="str">
        <f t="shared" si="7"/>
        <v/>
      </c>
      <c r="AK26" s="41" t="str">
        <f t="shared" si="8"/>
        <v/>
      </c>
      <c r="AL26" s="41" t="str">
        <f t="shared" si="9"/>
        <v/>
      </c>
      <c r="AM26" s="41" t="str">
        <f t="shared" si="10"/>
        <v/>
      </c>
      <c r="AN26" s="41" t="str">
        <f t="shared" si="11"/>
        <v/>
      </c>
      <c r="AO26" s="41" t="str">
        <f t="shared" si="12"/>
        <v/>
      </c>
      <c r="AP26" s="41" t="str">
        <f t="shared" si="13"/>
        <v/>
      </c>
      <c r="AQ26" s="41" t="str">
        <f t="shared" si="14"/>
        <v/>
      </c>
      <c r="AR26" s="41" t="str">
        <f t="shared" si="15"/>
        <v/>
      </c>
      <c r="AS26" s="41" t="str">
        <f t="shared" si="16"/>
        <v/>
      </c>
      <c r="AT26" s="41" t="str">
        <f t="shared" si="17"/>
        <v/>
      </c>
      <c r="AU26" s="42" t="str">
        <f t="shared" si="18"/>
        <v/>
      </c>
      <c r="AV26" s="8"/>
      <c r="BY26" s="75"/>
      <c r="BZ26" s="75" t="str">
        <f t="shared" si="19"/>
        <v>21</v>
      </c>
    </row>
    <row r="27" spans="1:78" s="1" customFormat="1" ht="15.75" x14ac:dyDescent="0.25">
      <c r="A27" s="1" t="s">
        <v>80</v>
      </c>
      <c r="B27" s="1">
        <f>Leyendas!$K$2</f>
        <v>2020</v>
      </c>
      <c r="C27" s="4" t="s">
        <v>30</v>
      </c>
      <c r="D27" s="5"/>
      <c r="E27" s="5"/>
      <c r="F27" s="45"/>
      <c r="G27" s="45"/>
      <c r="H27" s="5"/>
      <c r="I27" s="5"/>
      <c r="J27" s="5"/>
      <c r="K27" s="5"/>
      <c r="L27" s="5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37"/>
      <c r="Z27" s="38"/>
      <c r="AA27" s="38"/>
      <c r="AB27" s="38"/>
      <c r="AC27" s="39"/>
      <c r="AD27" s="40" t="str">
        <f t="shared" si="1"/>
        <v/>
      </c>
      <c r="AE27" s="41" t="str">
        <f t="shared" si="2"/>
        <v/>
      </c>
      <c r="AF27" s="41" t="str">
        <f t="shared" si="3"/>
        <v/>
      </c>
      <c r="AG27" s="41" t="str">
        <f t="shared" si="4"/>
        <v/>
      </c>
      <c r="AH27" s="41" t="str">
        <f t="shared" si="5"/>
        <v/>
      </c>
      <c r="AI27" s="41" t="str">
        <f t="shared" si="6"/>
        <v/>
      </c>
      <c r="AJ27" s="41" t="str">
        <f t="shared" si="7"/>
        <v/>
      </c>
      <c r="AK27" s="41" t="str">
        <f t="shared" si="8"/>
        <v/>
      </c>
      <c r="AL27" s="41" t="str">
        <f t="shared" si="9"/>
        <v/>
      </c>
      <c r="AM27" s="41" t="str">
        <f t="shared" si="10"/>
        <v/>
      </c>
      <c r="AN27" s="41" t="str">
        <f t="shared" si="11"/>
        <v/>
      </c>
      <c r="AO27" s="41" t="str">
        <f t="shared" si="12"/>
        <v/>
      </c>
      <c r="AP27" s="41" t="str">
        <f t="shared" si="13"/>
        <v/>
      </c>
      <c r="AQ27" s="41" t="str">
        <f t="shared" si="14"/>
        <v/>
      </c>
      <c r="AR27" s="41" t="str">
        <f t="shared" si="15"/>
        <v/>
      </c>
      <c r="AS27" s="41" t="str">
        <f t="shared" si="16"/>
        <v/>
      </c>
      <c r="AT27" s="41" t="str">
        <f t="shared" si="17"/>
        <v/>
      </c>
      <c r="AU27" s="42" t="str">
        <f t="shared" si="18"/>
        <v/>
      </c>
      <c r="AV27" s="8"/>
      <c r="BY27" s="75"/>
      <c r="BZ27" s="75" t="str">
        <f t="shared" si="19"/>
        <v>22</v>
      </c>
    </row>
    <row r="28" spans="1:78" s="1" customFormat="1" ht="15.75" x14ac:dyDescent="0.25">
      <c r="A28" s="1" t="s">
        <v>80</v>
      </c>
      <c r="B28" s="1">
        <f>Leyendas!$K$2</f>
        <v>2020</v>
      </c>
      <c r="C28" s="4" t="s">
        <v>31</v>
      </c>
      <c r="D28" s="5"/>
      <c r="E28" s="5"/>
      <c r="F28" s="45"/>
      <c r="G28" s="45"/>
      <c r="H28" s="5"/>
      <c r="I28" s="5"/>
      <c r="J28" s="5"/>
      <c r="K28" s="5"/>
      <c r="L28" s="5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37"/>
      <c r="Z28" s="38"/>
      <c r="AA28" s="38"/>
      <c r="AB28" s="38"/>
      <c r="AC28" s="39"/>
      <c r="AD28" s="40" t="str">
        <f t="shared" si="1"/>
        <v/>
      </c>
      <c r="AE28" s="41" t="str">
        <f t="shared" si="2"/>
        <v/>
      </c>
      <c r="AF28" s="41" t="str">
        <f t="shared" si="3"/>
        <v/>
      </c>
      <c r="AG28" s="41" t="str">
        <f t="shared" si="4"/>
        <v/>
      </c>
      <c r="AH28" s="41" t="str">
        <f t="shared" si="5"/>
        <v/>
      </c>
      <c r="AI28" s="41" t="str">
        <f t="shared" si="6"/>
        <v/>
      </c>
      <c r="AJ28" s="41" t="str">
        <f t="shared" si="7"/>
        <v/>
      </c>
      <c r="AK28" s="41" t="str">
        <f t="shared" si="8"/>
        <v/>
      </c>
      <c r="AL28" s="41" t="str">
        <f t="shared" si="9"/>
        <v/>
      </c>
      <c r="AM28" s="41" t="str">
        <f t="shared" si="10"/>
        <v/>
      </c>
      <c r="AN28" s="41" t="str">
        <f t="shared" si="11"/>
        <v/>
      </c>
      <c r="AO28" s="41" t="str">
        <f t="shared" si="12"/>
        <v/>
      </c>
      <c r="AP28" s="41" t="str">
        <f t="shared" si="13"/>
        <v/>
      </c>
      <c r="AQ28" s="41" t="str">
        <f t="shared" si="14"/>
        <v/>
      </c>
      <c r="AR28" s="41" t="str">
        <f t="shared" si="15"/>
        <v/>
      </c>
      <c r="AS28" s="41" t="str">
        <f t="shared" si="16"/>
        <v/>
      </c>
      <c r="AT28" s="41" t="str">
        <f t="shared" si="17"/>
        <v/>
      </c>
      <c r="AU28" s="42" t="str">
        <f t="shared" si="18"/>
        <v/>
      </c>
      <c r="AV28" s="8"/>
      <c r="BY28" s="75"/>
      <c r="BZ28" s="75" t="str">
        <f t="shared" si="19"/>
        <v>23</v>
      </c>
    </row>
    <row r="29" spans="1:78" s="1" customFormat="1" ht="15.75" x14ac:dyDescent="0.25">
      <c r="A29" s="1" t="s">
        <v>80</v>
      </c>
      <c r="B29" s="1">
        <f>Leyendas!$K$2</f>
        <v>2020</v>
      </c>
      <c r="C29" s="4" t="s">
        <v>32</v>
      </c>
      <c r="D29" s="5"/>
      <c r="E29" s="5"/>
      <c r="F29" s="45"/>
      <c r="G29" s="45"/>
      <c r="H29" s="5"/>
      <c r="I29" s="5"/>
      <c r="J29" s="5"/>
      <c r="K29" s="5"/>
      <c r="L29" s="5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37"/>
      <c r="Z29" s="38"/>
      <c r="AA29" s="38"/>
      <c r="AB29" s="38"/>
      <c r="AC29" s="39"/>
      <c r="AD29" s="40" t="str">
        <f t="shared" si="1"/>
        <v/>
      </c>
      <c r="AE29" s="41" t="str">
        <f t="shared" si="2"/>
        <v/>
      </c>
      <c r="AF29" s="41" t="str">
        <f t="shared" si="3"/>
        <v/>
      </c>
      <c r="AG29" s="41" t="str">
        <f t="shared" si="4"/>
        <v/>
      </c>
      <c r="AH29" s="41" t="str">
        <f t="shared" si="5"/>
        <v/>
      </c>
      <c r="AI29" s="41" t="str">
        <f t="shared" si="6"/>
        <v/>
      </c>
      <c r="AJ29" s="41" t="str">
        <f t="shared" si="7"/>
        <v/>
      </c>
      <c r="AK29" s="41" t="str">
        <f t="shared" si="8"/>
        <v/>
      </c>
      <c r="AL29" s="41" t="str">
        <f t="shared" si="9"/>
        <v/>
      </c>
      <c r="AM29" s="41" t="str">
        <f t="shared" si="10"/>
        <v/>
      </c>
      <c r="AN29" s="41" t="str">
        <f t="shared" si="11"/>
        <v/>
      </c>
      <c r="AO29" s="41" t="str">
        <f t="shared" si="12"/>
        <v/>
      </c>
      <c r="AP29" s="41" t="str">
        <f t="shared" si="13"/>
        <v/>
      </c>
      <c r="AQ29" s="41" t="str">
        <f t="shared" si="14"/>
        <v/>
      </c>
      <c r="AR29" s="41" t="str">
        <f t="shared" si="15"/>
        <v/>
      </c>
      <c r="AS29" s="41" t="str">
        <f t="shared" si="16"/>
        <v/>
      </c>
      <c r="AT29" s="41" t="str">
        <f t="shared" si="17"/>
        <v/>
      </c>
      <c r="AU29" s="42" t="str">
        <f t="shared" si="18"/>
        <v/>
      </c>
      <c r="AV29" s="8"/>
      <c r="BY29" s="75"/>
      <c r="BZ29" s="75" t="str">
        <f t="shared" si="19"/>
        <v>24</v>
      </c>
    </row>
    <row r="30" spans="1:78" s="1" customFormat="1" ht="15.75" x14ac:dyDescent="0.25">
      <c r="A30" s="1" t="s">
        <v>80</v>
      </c>
      <c r="B30" s="1">
        <f>Leyendas!$K$2</f>
        <v>2020</v>
      </c>
      <c r="C30" s="4" t="s">
        <v>33</v>
      </c>
      <c r="D30" s="5"/>
      <c r="E30" s="5"/>
      <c r="F30" s="45"/>
      <c r="G30" s="45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37"/>
      <c r="Z30" s="38"/>
      <c r="AA30" s="38"/>
      <c r="AB30" s="38"/>
      <c r="AC30" s="39"/>
      <c r="AD30" s="40" t="str">
        <f t="shared" si="1"/>
        <v/>
      </c>
      <c r="AE30" s="41" t="str">
        <f t="shared" si="2"/>
        <v/>
      </c>
      <c r="AF30" s="41" t="str">
        <f t="shared" si="3"/>
        <v/>
      </c>
      <c r="AG30" s="41" t="str">
        <f t="shared" si="4"/>
        <v/>
      </c>
      <c r="AH30" s="41" t="str">
        <f t="shared" si="5"/>
        <v/>
      </c>
      <c r="AI30" s="41" t="str">
        <f t="shared" si="6"/>
        <v/>
      </c>
      <c r="AJ30" s="41" t="str">
        <f t="shared" si="7"/>
        <v/>
      </c>
      <c r="AK30" s="41" t="str">
        <f t="shared" si="8"/>
        <v/>
      </c>
      <c r="AL30" s="41" t="str">
        <f t="shared" si="9"/>
        <v/>
      </c>
      <c r="AM30" s="41" t="str">
        <f t="shared" si="10"/>
        <v/>
      </c>
      <c r="AN30" s="41" t="str">
        <f t="shared" si="11"/>
        <v/>
      </c>
      <c r="AO30" s="41" t="str">
        <f t="shared" si="12"/>
        <v/>
      </c>
      <c r="AP30" s="41" t="str">
        <f t="shared" si="13"/>
        <v/>
      </c>
      <c r="AQ30" s="41" t="str">
        <f t="shared" si="14"/>
        <v/>
      </c>
      <c r="AR30" s="41" t="str">
        <f t="shared" si="15"/>
        <v/>
      </c>
      <c r="AS30" s="41" t="str">
        <f t="shared" si="16"/>
        <v/>
      </c>
      <c r="AT30" s="41" t="str">
        <f t="shared" si="17"/>
        <v/>
      </c>
      <c r="AU30" s="42" t="str">
        <f t="shared" si="18"/>
        <v/>
      </c>
      <c r="AV30" s="8"/>
      <c r="BY30" s="75"/>
      <c r="BZ30" s="75" t="str">
        <f t="shared" si="19"/>
        <v>25</v>
      </c>
    </row>
    <row r="31" spans="1:78" s="1" customFormat="1" ht="15.75" x14ac:dyDescent="0.25">
      <c r="A31" s="1" t="s">
        <v>80</v>
      </c>
      <c r="B31" s="1">
        <f>Leyendas!$K$2</f>
        <v>2020</v>
      </c>
      <c r="C31" s="4" t="s">
        <v>34</v>
      </c>
      <c r="D31" s="5"/>
      <c r="E31" s="5"/>
      <c r="F31" s="45"/>
      <c r="G31" s="4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37"/>
      <c r="Z31" s="38"/>
      <c r="AA31" s="38"/>
      <c r="AB31" s="38"/>
      <c r="AC31" s="39"/>
      <c r="AD31" s="40" t="str">
        <f t="shared" si="1"/>
        <v/>
      </c>
      <c r="AE31" s="41" t="str">
        <f t="shared" si="2"/>
        <v/>
      </c>
      <c r="AF31" s="41" t="str">
        <f t="shared" si="3"/>
        <v/>
      </c>
      <c r="AG31" s="41" t="str">
        <f t="shared" si="4"/>
        <v/>
      </c>
      <c r="AH31" s="41" t="str">
        <f t="shared" si="5"/>
        <v/>
      </c>
      <c r="AI31" s="41" t="str">
        <f t="shared" si="6"/>
        <v/>
      </c>
      <c r="AJ31" s="41" t="str">
        <f t="shared" si="7"/>
        <v/>
      </c>
      <c r="AK31" s="41" t="str">
        <f t="shared" si="8"/>
        <v/>
      </c>
      <c r="AL31" s="41" t="str">
        <f t="shared" si="9"/>
        <v/>
      </c>
      <c r="AM31" s="41" t="str">
        <f t="shared" si="10"/>
        <v/>
      </c>
      <c r="AN31" s="41" t="str">
        <f t="shared" si="11"/>
        <v/>
      </c>
      <c r="AO31" s="41" t="str">
        <f t="shared" si="12"/>
        <v/>
      </c>
      <c r="AP31" s="41" t="str">
        <f t="shared" si="13"/>
        <v/>
      </c>
      <c r="AQ31" s="41" t="str">
        <f t="shared" si="14"/>
        <v/>
      </c>
      <c r="AR31" s="41" t="str">
        <f t="shared" si="15"/>
        <v/>
      </c>
      <c r="AS31" s="41" t="str">
        <f t="shared" si="16"/>
        <v/>
      </c>
      <c r="AT31" s="41" t="str">
        <f t="shared" si="17"/>
        <v/>
      </c>
      <c r="AU31" s="42" t="str">
        <f t="shared" si="18"/>
        <v/>
      </c>
      <c r="AV31" s="8"/>
      <c r="BY31" s="75"/>
      <c r="BZ31" s="75" t="str">
        <f t="shared" si="19"/>
        <v>26</v>
      </c>
    </row>
    <row r="32" spans="1:78" s="1" customFormat="1" ht="15.75" x14ac:dyDescent="0.25">
      <c r="A32" s="1" t="s">
        <v>80</v>
      </c>
      <c r="B32" s="1">
        <f>Leyendas!$K$2</f>
        <v>2020</v>
      </c>
      <c r="C32" s="4" t="s">
        <v>35</v>
      </c>
      <c r="D32" s="5"/>
      <c r="E32" s="5"/>
      <c r="F32" s="45"/>
      <c r="G32" s="4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37"/>
      <c r="Z32" s="38"/>
      <c r="AA32" s="38"/>
      <c r="AB32" s="38"/>
      <c r="AC32" s="39"/>
      <c r="AD32" s="40" t="str">
        <f t="shared" si="1"/>
        <v/>
      </c>
      <c r="AE32" s="41" t="str">
        <f t="shared" si="2"/>
        <v/>
      </c>
      <c r="AF32" s="41" t="str">
        <f t="shared" si="3"/>
        <v/>
      </c>
      <c r="AG32" s="41" t="str">
        <f t="shared" si="4"/>
        <v/>
      </c>
      <c r="AH32" s="41" t="str">
        <f t="shared" si="5"/>
        <v/>
      </c>
      <c r="AI32" s="41" t="str">
        <f t="shared" si="6"/>
        <v/>
      </c>
      <c r="AJ32" s="41" t="str">
        <f t="shared" si="7"/>
        <v/>
      </c>
      <c r="AK32" s="41" t="str">
        <f t="shared" si="8"/>
        <v/>
      </c>
      <c r="AL32" s="41" t="str">
        <f t="shared" si="9"/>
        <v/>
      </c>
      <c r="AM32" s="41" t="str">
        <f t="shared" si="10"/>
        <v/>
      </c>
      <c r="AN32" s="41" t="str">
        <f t="shared" si="11"/>
        <v/>
      </c>
      <c r="AO32" s="41" t="str">
        <f t="shared" si="12"/>
        <v/>
      </c>
      <c r="AP32" s="41" t="str">
        <f t="shared" si="13"/>
        <v/>
      </c>
      <c r="AQ32" s="41" t="str">
        <f t="shared" si="14"/>
        <v/>
      </c>
      <c r="AR32" s="41" t="str">
        <f t="shared" si="15"/>
        <v/>
      </c>
      <c r="AS32" s="41" t="str">
        <f t="shared" si="16"/>
        <v/>
      </c>
      <c r="AT32" s="41" t="str">
        <f t="shared" si="17"/>
        <v/>
      </c>
      <c r="AU32" s="42" t="str">
        <f t="shared" si="18"/>
        <v/>
      </c>
      <c r="AV32" s="8"/>
      <c r="BY32" s="75"/>
      <c r="BZ32" s="75" t="str">
        <f t="shared" si="19"/>
        <v>27</v>
      </c>
    </row>
    <row r="33" spans="1:78" ht="15.75" x14ac:dyDescent="0.25">
      <c r="A33" s="1" t="s">
        <v>80</v>
      </c>
      <c r="B33" s="1">
        <f>Leyendas!$K$2</f>
        <v>2020</v>
      </c>
      <c r="C33" s="4" t="s">
        <v>36</v>
      </c>
      <c r="D33" s="5"/>
      <c r="E33" s="5"/>
      <c r="F33" s="45"/>
      <c r="G33" s="4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37"/>
      <c r="Z33" s="38"/>
      <c r="AA33" s="38"/>
      <c r="AB33" s="38"/>
      <c r="AC33" s="39"/>
      <c r="AD33" s="40" t="str">
        <f t="shared" si="1"/>
        <v/>
      </c>
      <c r="AE33" s="41" t="str">
        <f t="shared" si="2"/>
        <v/>
      </c>
      <c r="AF33" s="41" t="str">
        <f t="shared" si="3"/>
        <v/>
      </c>
      <c r="AG33" s="41" t="str">
        <f t="shared" si="4"/>
        <v/>
      </c>
      <c r="AH33" s="41" t="str">
        <f t="shared" si="5"/>
        <v/>
      </c>
      <c r="AI33" s="41" t="str">
        <f t="shared" si="6"/>
        <v/>
      </c>
      <c r="AJ33" s="41" t="str">
        <f t="shared" si="7"/>
        <v/>
      </c>
      <c r="AK33" s="41" t="str">
        <f t="shared" si="8"/>
        <v/>
      </c>
      <c r="AL33" s="41" t="str">
        <f t="shared" si="9"/>
        <v/>
      </c>
      <c r="AM33" s="41" t="str">
        <f t="shared" si="10"/>
        <v/>
      </c>
      <c r="AN33" s="41" t="str">
        <f t="shared" si="11"/>
        <v/>
      </c>
      <c r="AO33" s="41" t="str">
        <f t="shared" si="12"/>
        <v/>
      </c>
      <c r="AP33" s="41" t="str">
        <f t="shared" si="13"/>
        <v/>
      </c>
      <c r="AQ33" s="41" t="str">
        <f t="shared" si="14"/>
        <v/>
      </c>
      <c r="AR33" s="41" t="str">
        <f t="shared" si="15"/>
        <v/>
      </c>
      <c r="AS33" s="41" t="str">
        <f t="shared" si="16"/>
        <v/>
      </c>
      <c r="AT33" s="41" t="str">
        <f t="shared" si="17"/>
        <v/>
      </c>
      <c r="AU33" s="42" t="str">
        <f t="shared" si="18"/>
        <v/>
      </c>
      <c r="AV33" s="8"/>
      <c r="BY33" s="75"/>
      <c r="BZ33" s="75" t="str">
        <f t="shared" si="19"/>
        <v>28</v>
      </c>
    </row>
    <row r="34" spans="1:78" ht="15.75" x14ac:dyDescent="0.25">
      <c r="A34" s="1" t="s">
        <v>80</v>
      </c>
      <c r="B34" s="1">
        <f>Leyendas!$K$2</f>
        <v>2020</v>
      </c>
      <c r="C34" s="4" t="s">
        <v>37</v>
      </c>
      <c r="D34" s="5"/>
      <c r="E34" s="5"/>
      <c r="F34" s="45"/>
      <c r="G34" s="4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37"/>
      <c r="Z34" s="38"/>
      <c r="AA34" s="38"/>
      <c r="AB34" s="38"/>
      <c r="AC34" s="39"/>
      <c r="AD34" s="40" t="str">
        <f t="shared" si="1"/>
        <v/>
      </c>
      <c r="AE34" s="41" t="str">
        <f t="shared" si="2"/>
        <v/>
      </c>
      <c r="AF34" s="41" t="str">
        <f t="shared" si="3"/>
        <v/>
      </c>
      <c r="AG34" s="41" t="str">
        <f t="shared" si="4"/>
        <v/>
      </c>
      <c r="AH34" s="41" t="str">
        <f t="shared" si="5"/>
        <v/>
      </c>
      <c r="AI34" s="41" t="str">
        <f t="shared" si="6"/>
        <v/>
      </c>
      <c r="AJ34" s="41" t="str">
        <f t="shared" si="7"/>
        <v/>
      </c>
      <c r="AK34" s="41" t="str">
        <f t="shared" si="8"/>
        <v/>
      </c>
      <c r="AL34" s="41" t="str">
        <f t="shared" si="9"/>
        <v/>
      </c>
      <c r="AM34" s="41" t="str">
        <f t="shared" si="10"/>
        <v/>
      </c>
      <c r="AN34" s="41" t="str">
        <f t="shared" si="11"/>
        <v/>
      </c>
      <c r="AO34" s="41" t="str">
        <f t="shared" si="12"/>
        <v/>
      </c>
      <c r="AP34" s="41" t="str">
        <f t="shared" si="13"/>
        <v/>
      </c>
      <c r="AQ34" s="41" t="str">
        <f t="shared" si="14"/>
        <v/>
      </c>
      <c r="AR34" s="41" t="str">
        <f t="shared" si="15"/>
        <v/>
      </c>
      <c r="AS34" s="41" t="str">
        <f t="shared" si="16"/>
        <v/>
      </c>
      <c r="AT34" s="41" t="str">
        <f t="shared" si="17"/>
        <v/>
      </c>
      <c r="AU34" s="42" t="str">
        <f t="shared" si="18"/>
        <v/>
      </c>
      <c r="AV34" s="8"/>
      <c r="BY34" s="75"/>
      <c r="BZ34" s="75" t="str">
        <f t="shared" si="19"/>
        <v>29</v>
      </c>
    </row>
    <row r="35" spans="1:78" ht="15.75" x14ac:dyDescent="0.25">
      <c r="A35" s="1" t="s">
        <v>80</v>
      </c>
      <c r="B35" s="1">
        <f>Leyendas!$K$2</f>
        <v>2020</v>
      </c>
      <c r="C35" s="4" t="s">
        <v>38</v>
      </c>
      <c r="D35" s="5"/>
      <c r="E35" s="5"/>
      <c r="F35" s="45"/>
      <c r="G35" s="4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37"/>
      <c r="Z35" s="38"/>
      <c r="AA35" s="38"/>
      <c r="AB35" s="38"/>
      <c r="AC35" s="39"/>
      <c r="AD35" s="40" t="str">
        <f t="shared" si="1"/>
        <v/>
      </c>
      <c r="AE35" s="41" t="str">
        <f t="shared" si="2"/>
        <v/>
      </c>
      <c r="AF35" s="41" t="str">
        <f t="shared" si="3"/>
        <v/>
      </c>
      <c r="AG35" s="41" t="str">
        <f t="shared" si="4"/>
        <v/>
      </c>
      <c r="AH35" s="41" t="str">
        <f t="shared" si="5"/>
        <v/>
      </c>
      <c r="AI35" s="41" t="str">
        <f t="shared" si="6"/>
        <v/>
      </c>
      <c r="AJ35" s="41" t="str">
        <f t="shared" si="7"/>
        <v/>
      </c>
      <c r="AK35" s="41" t="str">
        <f t="shared" si="8"/>
        <v/>
      </c>
      <c r="AL35" s="41" t="str">
        <f t="shared" si="9"/>
        <v/>
      </c>
      <c r="AM35" s="41" t="str">
        <f t="shared" si="10"/>
        <v/>
      </c>
      <c r="AN35" s="41" t="str">
        <f t="shared" si="11"/>
        <v/>
      </c>
      <c r="AO35" s="41" t="str">
        <f t="shared" si="12"/>
        <v/>
      </c>
      <c r="AP35" s="41" t="str">
        <f t="shared" si="13"/>
        <v/>
      </c>
      <c r="AQ35" s="41" t="str">
        <f t="shared" si="14"/>
        <v/>
      </c>
      <c r="AR35" s="41" t="str">
        <f t="shared" si="15"/>
        <v/>
      </c>
      <c r="AS35" s="41" t="str">
        <f t="shared" si="16"/>
        <v/>
      </c>
      <c r="AT35" s="41" t="str">
        <f t="shared" si="17"/>
        <v/>
      </c>
      <c r="AU35" s="42" t="str">
        <f t="shared" si="18"/>
        <v/>
      </c>
      <c r="AV35" s="8"/>
      <c r="BY35" s="75"/>
      <c r="BZ35" s="75" t="str">
        <f t="shared" si="19"/>
        <v>30</v>
      </c>
    </row>
    <row r="36" spans="1:78" ht="15.75" x14ac:dyDescent="0.25">
      <c r="A36" s="1" t="s">
        <v>80</v>
      </c>
      <c r="B36" s="1">
        <f>Leyendas!$K$2</f>
        <v>2020</v>
      </c>
      <c r="C36" s="4" t="s">
        <v>39</v>
      </c>
      <c r="D36" s="5"/>
      <c r="E36" s="5"/>
      <c r="F36" s="45"/>
      <c r="G36" s="4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37"/>
      <c r="Z36" s="38"/>
      <c r="AA36" s="38"/>
      <c r="AB36" s="38"/>
      <c r="AC36" s="39"/>
      <c r="AD36" s="40" t="str">
        <f t="shared" si="1"/>
        <v/>
      </c>
      <c r="AE36" s="41" t="str">
        <f t="shared" si="2"/>
        <v/>
      </c>
      <c r="AF36" s="41" t="str">
        <f t="shared" si="3"/>
        <v/>
      </c>
      <c r="AG36" s="41" t="str">
        <f t="shared" si="4"/>
        <v/>
      </c>
      <c r="AH36" s="41" t="str">
        <f t="shared" si="5"/>
        <v/>
      </c>
      <c r="AI36" s="41" t="str">
        <f t="shared" si="6"/>
        <v/>
      </c>
      <c r="AJ36" s="41" t="str">
        <f t="shared" si="7"/>
        <v/>
      </c>
      <c r="AK36" s="41" t="str">
        <f t="shared" si="8"/>
        <v/>
      </c>
      <c r="AL36" s="41" t="str">
        <f t="shared" si="9"/>
        <v/>
      </c>
      <c r="AM36" s="41" t="str">
        <f t="shared" si="10"/>
        <v/>
      </c>
      <c r="AN36" s="41" t="str">
        <f t="shared" si="11"/>
        <v/>
      </c>
      <c r="AO36" s="41" t="str">
        <f t="shared" si="12"/>
        <v/>
      </c>
      <c r="AP36" s="41" t="str">
        <f t="shared" si="13"/>
        <v/>
      </c>
      <c r="AQ36" s="41" t="str">
        <f t="shared" si="14"/>
        <v/>
      </c>
      <c r="AR36" s="41" t="str">
        <f t="shared" si="15"/>
        <v/>
      </c>
      <c r="AS36" s="41" t="str">
        <f t="shared" si="16"/>
        <v/>
      </c>
      <c r="AT36" s="41" t="str">
        <f t="shared" si="17"/>
        <v/>
      </c>
      <c r="AU36" s="42" t="str">
        <f t="shared" si="18"/>
        <v/>
      </c>
      <c r="AV36" s="8"/>
      <c r="BY36" s="75"/>
      <c r="BZ36" s="75" t="str">
        <f t="shared" si="19"/>
        <v>31</v>
      </c>
    </row>
    <row r="37" spans="1:78" ht="15.75" x14ac:dyDescent="0.25">
      <c r="A37" s="1" t="s">
        <v>80</v>
      </c>
      <c r="B37" s="1">
        <f>Leyendas!$K$2</f>
        <v>2020</v>
      </c>
      <c r="C37" s="4" t="s">
        <v>40</v>
      </c>
      <c r="D37" s="5"/>
      <c r="E37" s="5"/>
      <c r="F37" s="45"/>
      <c r="G37" s="4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37"/>
      <c r="Z37" s="38"/>
      <c r="AA37" s="38"/>
      <c r="AB37" s="38"/>
      <c r="AC37" s="39"/>
      <c r="AD37" s="40" t="str">
        <f t="shared" si="1"/>
        <v/>
      </c>
      <c r="AE37" s="41" t="str">
        <f t="shared" si="2"/>
        <v/>
      </c>
      <c r="AF37" s="41" t="str">
        <f t="shared" si="3"/>
        <v/>
      </c>
      <c r="AG37" s="41" t="str">
        <f t="shared" si="4"/>
        <v/>
      </c>
      <c r="AH37" s="41" t="str">
        <f t="shared" si="5"/>
        <v/>
      </c>
      <c r="AI37" s="41" t="str">
        <f t="shared" si="6"/>
        <v/>
      </c>
      <c r="AJ37" s="41" t="str">
        <f t="shared" si="7"/>
        <v/>
      </c>
      <c r="AK37" s="41" t="str">
        <f t="shared" si="8"/>
        <v/>
      </c>
      <c r="AL37" s="41" t="str">
        <f t="shared" si="9"/>
        <v/>
      </c>
      <c r="AM37" s="41" t="str">
        <f t="shared" si="10"/>
        <v/>
      </c>
      <c r="AN37" s="41" t="str">
        <f t="shared" si="11"/>
        <v/>
      </c>
      <c r="AO37" s="41" t="str">
        <f t="shared" si="12"/>
        <v/>
      </c>
      <c r="AP37" s="41" t="str">
        <f t="shared" si="13"/>
        <v/>
      </c>
      <c r="AQ37" s="41" t="str">
        <f t="shared" si="14"/>
        <v/>
      </c>
      <c r="AR37" s="41" t="str">
        <f t="shared" si="15"/>
        <v/>
      </c>
      <c r="AS37" s="41" t="str">
        <f t="shared" si="16"/>
        <v/>
      </c>
      <c r="AT37" s="41" t="str">
        <f t="shared" si="17"/>
        <v/>
      </c>
      <c r="AU37" s="42" t="str">
        <f t="shared" si="18"/>
        <v/>
      </c>
      <c r="AV37" s="8"/>
      <c r="BY37" s="75"/>
      <c r="BZ37" s="75" t="str">
        <f t="shared" si="19"/>
        <v>32</v>
      </c>
    </row>
    <row r="38" spans="1:78" ht="15.75" x14ac:dyDescent="0.25">
      <c r="A38" s="1" t="s">
        <v>80</v>
      </c>
      <c r="B38" s="1">
        <f>Leyendas!$K$2</f>
        <v>2020</v>
      </c>
      <c r="C38" s="4" t="s">
        <v>41</v>
      </c>
      <c r="D38" s="5"/>
      <c r="E38" s="5"/>
      <c r="F38" s="45"/>
      <c r="G38" s="4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37"/>
      <c r="Z38" s="38"/>
      <c r="AA38" s="38"/>
      <c r="AB38" s="38"/>
      <c r="AC38" s="39"/>
      <c r="AD38" s="40" t="str">
        <f t="shared" si="1"/>
        <v/>
      </c>
      <c r="AE38" s="41" t="str">
        <f t="shared" si="2"/>
        <v/>
      </c>
      <c r="AF38" s="41" t="str">
        <f t="shared" si="3"/>
        <v/>
      </c>
      <c r="AG38" s="41" t="str">
        <f t="shared" si="4"/>
        <v/>
      </c>
      <c r="AH38" s="41" t="str">
        <f t="shared" si="5"/>
        <v/>
      </c>
      <c r="AI38" s="41" t="str">
        <f t="shared" si="6"/>
        <v/>
      </c>
      <c r="AJ38" s="41" t="str">
        <f t="shared" si="7"/>
        <v/>
      </c>
      <c r="AK38" s="41" t="str">
        <f t="shared" si="8"/>
        <v/>
      </c>
      <c r="AL38" s="41" t="str">
        <f t="shared" si="9"/>
        <v/>
      </c>
      <c r="AM38" s="41" t="str">
        <f t="shared" si="10"/>
        <v/>
      </c>
      <c r="AN38" s="41" t="str">
        <f t="shared" si="11"/>
        <v/>
      </c>
      <c r="AO38" s="41" t="str">
        <f t="shared" si="12"/>
        <v/>
      </c>
      <c r="AP38" s="41" t="str">
        <f t="shared" si="13"/>
        <v/>
      </c>
      <c r="AQ38" s="41" t="str">
        <f t="shared" si="14"/>
        <v/>
      </c>
      <c r="AR38" s="41" t="str">
        <f t="shared" si="15"/>
        <v/>
      </c>
      <c r="AS38" s="41" t="str">
        <f t="shared" si="16"/>
        <v/>
      </c>
      <c r="AT38" s="41" t="str">
        <f t="shared" si="17"/>
        <v/>
      </c>
      <c r="AU38" s="42" t="str">
        <f t="shared" si="18"/>
        <v/>
      </c>
      <c r="AV38" s="8"/>
      <c r="BY38" s="75"/>
      <c r="BZ38" s="75" t="str">
        <f t="shared" si="19"/>
        <v>33</v>
      </c>
    </row>
    <row r="39" spans="1:78" ht="15.75" x14ac:dyDescent="0.25">
      <c r="A39" s="1" t="s">
        <v>80</v>
      </c>
      <c r="B39" s="1">
        <f>Leyendas!$K$2</f>
        <v>2020</v>
      </c>
      <c r="C39" s="4" t="s">
        <v>42</v>
      </c>
      <c r="D39" s="5"/>
      <c r="E39" s="5"/>
      <c r="F39" s="45"/>
      <c r="G39" s="4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37"/>
      <c r="Z39" s="38"/>
      <c r="AA39" s="38"/>
      <c r="AB39" s="38"/>
      <c r="AC39" s="39"/>
      <c r="AD39" s="40" t="str">
        <f t="shared" si="1"/>
        <v/>
      </c>
      <c r="AE39" s="41" t="str">
        <f t="shared" si="2"/>
        <v/>
      </c>
      <c r="AF39" s="41" t="str">
        <f t="shared" si="3"/>
        <v/>
      </c>
      <c r="AG39" s="41" t="str">
        <f t="shared" si="4"/>
        <v/>
      </c>
      <c r="AH39" s="41" t="str">
        <f t="shared" si="5"/>
        <v/>
      </c>
      <c r="AI39" s="41" t="str">
        <f t="shared" si="6"/>
        <v/>
      </c>
      <c r="AJ39" s="41" t="str">
        <f t="shared" si="7"/>
        <v/>
      </c>
      <c r="AK39" s="41" t="str">
        <f t="shared" si="8"/>
        <v/>
      </c>
      <c r="AL39" s="41" t="str">
        <f t="shared" si="9"/>
        <v/>
      </c>
      <c r="AM39" s="41" t="str">
        <f t="shared" si="10"/>
        <v/>
      </c>
      <c r="AN39" s="41" t="str">
        <f t="shared" si="11"/>
        <v/>
      </c>
      <c r="AO39" s="41" t="str">
        <f t="shared" si="12"/>
        <v/>
      </c>
      <c r="AP39" s="41" t="str">
        <f t="shared" si="13"/>
        <v/>
      </c>
      <c r="AQ39" s="41" t="str">
        <f t="shared" si="14"/>
        <v/>
      </c>
      <c r="AR39" s="41" t="str">
        <f t="shared" si="15"/>
        <v/>
      </c>
      <c r="AS39" s="41" t="str">
        <f t="shared" si="16"/>
        <v/>
      </c>
      <c r="AT39" s="41" t="str">
        <f t="shared" si="17"/>
        <v/>
      </c>
      <c r="AU39" s="42" t="str">
        <f t="shared" si="18"/>
        <v/>
      </c>
      <c r="AV39" s="8"/>
      <c r="BY39" s="75"/>
      <c r="BZ39" s="75" t="str">
        <f t="shared" si="19"/>
        <v>34</v>
      </c>
    </row>
    <row r="40" spans="1:78" ht="15.75" x14ac:dyDescent="0.25">
      <c r="A40" s="1" t="s">
        <v>80</v>
      </c>
      <c r="B40" s="1">
        <f>Leyendas!$K$2</f>
        <v>2020</v>
      </c>
      <c r="C40" s="4" t="s">
        <v>43</v>
      </c>
      <c r="D40" s="5"/>
      <c r="E40" s="5"/>
      <c r="F40" s="45"/>
      <c r="G40" s="4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37"/>
      <c r="Z40" s="38"/>
      <c r="AA40" s="38"/>
      <c r="AB40" s="38"/>
      <c r="AC40" s="39"/>
      <c r="AD40" s="40" t="str">
        <f t="shared" si="1"/>
        <v/>
      </c>
      <c r="AE40" s="41" t="str">
        <f t="shared" si="2"/>
        <v/>
      </c>
      <c r="AF40" s="41" t="str">
        <f t="shared" si="3"/>
        <v/>
      </c>
      <c r="AG40" s="41" t="str">
        <f t="shared" si="4"/>
        <v/>
      </c>
      <c r="AH40" s="41" t="str">
        <f t="shared" si="5"/>
        <v/>
      </c>
      <c r="AI40" s="41" t="str">
        <f t="shared" si="6"/>
        <v/>
      </c>
      <c r="AJ40" s="41" t="str">
        <f t="shared" si="7"/>
        <v/>
      </c>
      <c r="AK40" s="41" t="str">
        <f t="shared" si="8"/>
        <v/>
      </c>
      <c r="AL40" s="41" t="str">
        <f t="shared" si="9"/>
        <v/>
      </c>
      <c r="AM40" s="41" t="str">
        <f t="shared" si="10"/>
        <v/>
      </c>
      <c r="AN40" s="41" t="str">
        <f t="shared" si="11"/>
        <v/>
      </c>
      <c r="AO40" s="41" t="str">
        <f t="shared" si="12"/>
        <v/>
      </c>
      <c r="AP40" s="41" t="str">
        <f t="shared" si="13"/>
        <v/>
      </c>
      <c r="AQ40" s="41" t="str">
        <f t="shared" si="14"/>
        <v/>
      </c>
      <c r="AR40" s="41" t="str">
        <f t="shared" si="15"/>
        <v/>
      </c>
      <c r="AS40" s="41" t="str">
        <f t="shared" si="16"/>
        <v/>
      </c>
      <c r="AT40" s="41" t="str">
        <f t="shared" si="17"/>
        <v/>
      </c>
      <c r="AU40" s="42" t="str">
        <f t="shared" si="18"/>
        <v/>
      </c>
      <c r="AV40" s="8"/>
      <c r="BY40" s="75"/>
      <c r="BZ40" s="75" t="str">
        <f t="shared" si="19"/>
        <v>35</v>
      </c>
    </row>
    <row r="41" spans="1:78" ht="15.75" x14ac:dyDescent="0.25">
      <c r="A41" s="1" t="s">
        <v>80</v>
      </c>
      <c r="B41" s="1">
        <f>Leyendas!$K$2</f>
        <v>2020</v>
      </c>
      <c r="C41" s="4" t="s">
        <v>44</v>
      </c>
      <c r="D41" s="5"/>
      <c r="E41" s="5"/>
      <c r="F41" s="45"/>
      <c r="G41" s="4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37"/>
      <c r="Z41" s="38"/>
      <c r="AA41" s="38"/>
      <c r="AB41" s="38"/>
      <c r="AC41" s="39"/>
      <c r="AD41" s="40" t="str">
        <f t="shared" si="1"/>
        <v/>
      </c>
      <c r="AE41" s="41" t="str">
        <f t="shared" si="2"/>
        <v/>
      </c>
      <c r="AF41" s="41" t="str">
        <f t="shared" si="3"/>
        <v/>
      </c>
      <c r="AG41" s="41" t="str">
        <f t="shared" si="4"/>
        <v/>
      </c>
      <c r="AH41" s="41" t="str">
        <f t="shared" si="5"/>
        <v/>
      </c>
      <c r="AI41" s="41" t="str">
        <f t="shared" si="6"/>
        <v/>
      </c>
      <c r="AJ41" s="41" t="str">
        <f t="shared" si="7"/>
        <v/>
      </c>
      <c r="AK41" s="41" t="str">
        <f t="shared" si="8"/>
        <v/>
      </c>
      <c r="AL41" s="41" t="str">
        <f t="shared" si="9"/>
        <v/>
      </c>
      <c r="AM41" s="41" t="str">
        <f t="shared" si="10"/>
        <v/>
      </c>
      <c r="AN41" s="41" t="str">
        <f t="shared" si="11"/>
        <v/>
      </c>
      <c r="AO41" s="41" t="str">
        <f t="shared" si="12"/>
        <v/>
      </c>
      <c r="AP41" s="41" t="str">
        <f t="shared" si="13"/>
        <v/>
      </c>
      <c r="AQ41" s="41" t="str">
        <f t="shared" si="14"/>
        <v/>
      </c>
      <c r="AR41" s="41" t="str">
        <f t="shared" si="15"/>
        <v/>
      </c>
      <c r="AS41" s="41" t="str">
        <f t="shared" si="16"/>
        <v/>
      </c>
      <c r="AT41" s="41" t="str">
        <f t="shared" si="17"/>
        <v/>
      </c>
      <c r="AU41" s="42" t="str">
        <f t="shared" si="18"/>
        <v/>
      </c>
      <c r="AV41" s="8"/>
      <c r="BY41" s="75"/>
      <c r="BZ41" s="75" t="str">
        <f t="shared" si="19"/>
        <v>36</v>
      </c>
    </row>
    <row r="42" spans="1:78" ht="15.75" x14ac:dyDescent="0.25">
      <c r="A42" s="1" t="s">
        <v>80</v>
      </c>
      <c r="B42" s="1">
        <f>Leyendas!$K$2</f>
        <v>2020</v>
      </c>
      <c r="C42" s="4" t="s">
        <v>45</v>
      </c>
      <c r="D42" s="5"/>
      <c r="E42" s="5"/>
      <c r="F42" s="45"/>
      <c r="G42" s="4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37"/>
      <c r="Z42" s="38"/>
      <c r="AA42" s="38"/>
      <c r="AB42" s="38"/>
      <c r="AC42" s="39"/>
      <c r="AD42" s="40" t="str">
        <f t="shared" si="1"/>
        <v/>
      </c>
      <c r="AE42" s="41" t="str">
        <f t="shared" si="2"/>
        <v/>
      </c>
      <c r="AF42" s="41" t="str">
        <f t="shared" si="3"/>
        <v/>
      </c>
      <c r="AG42" s="41" t="str">
        <f t="shared" si="4"/>
        <v/>
      </c>
      <c r="AH42" s="41" t="str">
        <f t="shared" si="5"/>
        <v/>
      </c>
      <c r="AI42" s="41" t="str">
        <f t="shared" si="6"/>
        <v/>
      </c>
      <c r="AJ42" s="41" t="str">
        <f t="shared" si="7"/>
        <v/>
      </c>
      <c r="AK42" s="41" t="str">
        <f t="shared" si="8"/>
        <v/>
      </c>
      <c r="AL42" s="41" t="str">
        <f t="shared" si="9"/>
        <v/>
      </c>
      <c r="AM42" s="41" t="str">
        <f t="shared" si="10"/>
        <v/>
      </c>
      <c r="AN42" s="41" t="str">
        <f t="shared" si="11"/>
        <v/>
      </c>
      <c r="AO42" s="41" t="str">
        <f t="shared" si="12"/>
        <v/>
      </c>
      <c r="AP42" s="41" t="str">
        <f t="shared" si="13"/>
        <v/>
      </c>
      <c r="AQ42" s="41" t="str">
        <f t="shared" si="14"/>
        <v/>
      </c>
      <c r="AR42" s="41" t="str">
        <f t="shared" si="15"/>
        <v/>
      </c>
      <c r="AS42" s="41" t="str">
        <f t="shared" si="16"/>
        <v/>
      </c>
      <c r="AT42" s="41" t="str">
        <f t="shared" si="17"/>
        <v/>
      </c>
      <c r="AU42" s="42" t="str">
        <f t="shared" si="18"/>
        <v/>
      </c>
      <c r="AV42" s="8"/>
      <c r="BY42" s="75"/>
      <c r="BZ42" s="75" t="str">
        <f t="shared" si="19"/>
        <v>37</v>
      </c>
    </row>
    <row r="43" spans="1:78" ht="15.75" x14ac:dyDescent="0.25">
      <c r="A43" s="1" t="s">
        <v>80</v>
      </c>
      <c r="B43" s="1">
        <f>Leyendas!$K$2</f>
        <v>2020</v>
      </c>
      <c r="C43" s="4" t="s">
        <v>46</v>
      </c>
      <c r="D43" s="5"/>
      <c r="E43" s="5"/>
      <c r="F43" s="45"/>
      <c r="G43" s="4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37"/>
      <c r="Z43" s="38"/>
      <c r="AA43" s="38"/>
      <c r="AB43" s="38"/>
      <c r="AC43" s="39"/>
      <c r="AD43" s="40" t="str">
        <f t="shared" si="1"/>
        <v/>
      </c>
      <c r="AE43" s="41" t="str">
        <f t="shared" si="2"/>
        <v/>
      </c>
      <c r="AF43" s="41" t="str">
        <f t="shared" si="3"/>
        <v/>
      </c>
      <c r="AG43" s="41" t="str">
        <f t="shared" si="4"/>
        <v/>
      </c>
      <c r="AH43" s="41" t="str">
        <f t="shared" si="5"/>
        <v/>
      </c>
      <c r="AI43" s="41" t="str">
        <f t="shared" si="6"/>
        <v/>
      </c>
      <c r="AJ43" s="41" t="str">
        <f t="shared" si="7"/>
        <v/>
      </c>
      <c r="AK43" s="41" t="str">
        <f t="shared" si="8"/>
        <v/>
      </c>
      <c r="AL43" s="41" t="str">
        <f t="shared" si="9"/>
        <v/>
      </c>
      <c r="AM43" s="41" t="str">
        <f t="shared" si="10"/>
        <v/>
      </c>
      <c r="AN43" s="41" t="str">
        <f t="shared" si="11"/>
        <v/>
      </c>
      <c r="AO43" s="41" t="str">
        <f t="shared" si="12"/>
        <v/>
      </c>
      <c r="AP43" s="41" t="str">
        <f t="shared" si="13"/>
        <v/>
      </c>
      <c r="AQ43" s="41" t="str">
        <f t="shared" si="14"/>
        <v/>
      </c>
      <c r="AR43" s="41" t="str">
        <f t="shared" si="15"/>
        <v/>
      </c>
      <c r="AS43" s="41" t="str">
        <f t="shared" si="16"/>
        <v/>
      </c>
      <c r="AT43" s="41" t="str">
        <f t="shared" si="17"/>
        <v/>
      </c>
      <c r="AU43" s="42" t="str">
        <f t="shared" si="18"/>
        <v/>
      </c>
      <c r="AV43" s="8"/>
      <c r="BY43" s="75"/>
      <c r="BZ43" s="75" t="str">
        <f t="shared" si="19"/>
        <v>38</v>
      </c>
    </row>
    <row r="44" spans="1:78" ht="15.75" x14ac:dyDescent="0.25">
      <c r="A44" s="1" t="s">
        <v>80</v>
      </c>
      <c r="B44" s="1">
        <f>Leyendas!$K$2</f>
        <v>2020</v>
      </c>
      <c r="C44" s="4" t="s">
        <v>47</v>
      </c>
      <c r="D44" s="5"/>
      <c r="E44" s="5"/>
      <c r="F44" s="45"/>
      <c r="G44" s="4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37"/>
      <c r="Z44" s="38"/>
      <c r="AA44" s="38"/>
      <c r="AB44" s="38"/>
      <c r="AC44" s="39"/>
      <c r="AD44" s="40" t="str">
        <f t="shared" si="1"/>
        <v/>
      </c>
      <c r="AE44" s="41" t="str">
        <f t="shared" si="2"/>
        <v/>
      </c>
      <c r="AF44" s="41" t="str">
        <f t="shared" si="3"/>
        <v/>
      </c>
      <c r="AG44" s="41" t="str">
        <f t="shared" si="4"/>
        <v/>
      </c>
      <c r="AH44" s="41" t="str">
        <f t="shared" si="5"/>
        <v/>
      </c>
      <c r="AI44" s="41" t="str">
        <f t="shared" si="6"/>
        <v/>
      </c>
      <c r="AJ44" s="41" t="str">
        <f t="shared" si="7"/>
        <v/>
      </c>
      <c r="AK44" s="41" t="str">
        <f t="shared" si="8"/>
        <v/>
      </c>
      <c r="AL44" s="41" t="str">
        <f t="shared" si="9"/>
        <v/>
      </c>
      <c r="AM44" s="41" t="str">
        <f t="shared" si="10"/>
        <v/>
      </c>
      <c r="AN44" s="41" t="str">
        <f t="shared" si="11"/>
        <v/>
      </c>
      <c r="AO44" s="41" t="str">
        <f t="shared" si="12"/>
        <v/>
      </c>
      <c r="AP44" s="41" t="str">
        <f t="shared" si="13"/>
        <v/>
      </c>
      <c r="AQ44" s="41" t="str">
        <f t="shared" si="14"/>
        <v/>
      </c>
      <c r="AR44" s="41" t="str">
        <f t="shared" si="15"/>
        <v/>
      </c>
      <c r="AS44" s="41" t="str">
        <f t="shared" si="16"/>
        <v/>
      </c>
      <c r="AT44" s="41" t="str">
        <f t="shared" si="17"/>
        <v/>
      </c>
      <c r="AU44" s="42" t="str">
        <f t="shared" si="18"/>
        <v/>
      </c>
      <c r="AV44" s="8"/>
      <c r="BY44" s="75"/>
      <c r="BZ44" s="75" t="str">
        <f t="shared" si="19"/>
        <v>39</v>
      </c>
    </row>
    <row r="45" spans="1:78" ht="15.75" x14ac:dyDescent="0.25">
      <c r="A45" s="1" t="s">
        <v>80</v>
      </c>
      <c r="B45" s="1">
        <f>Leyendas!$K$2</f>
        <v>2020</v>
      </c>
      <c r="C45" s="4" t="s">
        <v>48</v>
      </c>
      <c r="D45" s="5"/>
      <c r="E45" s="5"/>
      <c r="F45" s="45"/>
      <c r="G45" s="4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37"/>
      <c r="Z45" s="38"/>
      <c r="AA45" s="38"/>
      <c r="AB45" s="38"/>
      <c r="AC45" s="39"/>
      <c r="AD45" s="40" t="str">
        <f t="shared" si="1"/>
        <v/>
      </c>
      <c r="AE45" s="41" t="str">
        <f t="shared" si="2"/>
        <v/>
      </c>
      <c r="AF45" s="41" t="str">
        <f t="shared" si="3"/>
        <v/>
      </c>
      <c r="AG45" s="41" t="str">
        <f t="shared" si="4"/>
        <v/>
      </c>
      <c r="AH45" s="41" t="str">
        <f t="shared" si="5"/>
        <v/>
      </c>
      <c r="AI45" s="41" t="str">
        <f t="shared" si="6"/>
        <v/>
      </c>
      <c r="AJ45" s="41" t="str">
        <f t="shared" si="7"/>
        <v/>
      </c>
      <c r="AK45" s="41" t="str">
        <f t="shared" si="8"/>
        <v/>
      </c>
      <c r="AL45" s="41" t="str">
        <f t="shared" si="9"/>
        <v/>
      </c>
      <c r="AM45" s="41" t="str">
        <f t="shared" si="10"/>
        <v/>
      </c>
      <c r="AN45" s="41" t="str">
        <f t="shared" si="11"/>
        <v/>
      </c>
      <c r="AO45" s="41" t="str">
        <f t="shared" si="12"/>
        <v/>
      </c>
      <c r="AP45" s="41" t="str">
        <f t="shared" si="13"/>
        <v/>
      </c>
      <c r="AQ45" s="41" t="str">
        <f t="shared" si="14"/>
        <v/>
      </c>
      <c r="AR45" s="41" t="str">
        <f t="shared" si="15"/>
        <v/>
      </c>
      <c r="AS45" s="41" t="str">
        <f t="shared" si="16"/>
        <v/>
      </c>
      <c r="AT45" s="41" t="str">
        <f t="shared" si="17"/>
        <v/>
      </c>
      <c r="AU45" s="42" t="str">
        <f t="shared" si="18"/>
        <v/>
      </c>
      <c r="AV45" s="8"/>
      <c r="BY45" s="75"/>
      <c r="BZ45" s="75" t="str">
        <f t="shared" si="19"/>
        <v>40</v>
      </c>
    </row>
    <row r="46" spans="1:78" ht="15.75" x14ac:dyDescent="0.25">
      <c r="A46" s="1" t="s">
        <v>80</v>
      </c>
      <c r="B46" s="1">
        <f>Leyendas!$K$2</f>
        <v>2020</v>
      </c>
      <c r="C46" s="4" t="s">
        <v>49</v>
      </c>
      <c r="D46" s="7"/>
      <c r="E46" s="7"/>
      <c r="F46" s="45"/>
      <c r="G46" s="45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37"/>
      <c r="Z46" s="38"/>
      <c r="AA46" s="38"/>
      <c r="AB46" s="38"/>
      <c r="AC46" s="39"/>
      <c r="AD46" s="40" t="str">
        <f t="shared" si="1"/>
        <v/>
      </c>
      <c r="AE46" s="41" t="str">
        <f t="shared" si="2"/>
        <v/>
      </c>
      <c r="AF46" s="41" t="str">
        <f t="shared" si="3"/>
        <v/>
      </c>
      <c r="AG46" s="41" t="str">
        <f t="shared" si="4"/>
        <v/>
      </c>
      <c r="AH46" s="41" t="str">
        <f t="shared" si="5"/>
        <v/>
      </c>
      <c r="AI46" s="41" t="str">
        <f t="shared" si="6"/>
        <v/>
      </c>
      <c r="AJ46" s="41" t="str">
        <f t="shared" si="7"/>
        <v/>
      </c>
      <c r="AK46" s="41" t="str">
        <f t="shared" si="8"/>
        <v/>
      </c>
      <c r="AL46" s="41" t="str">
        <f t="shared" si="9"/>
        <v/>
      </c>
      <c r="AM46" s="41" t="str">
        <f t="shared" si="10"/>
        <v/>
      </c>
      <c r="AN46" s="41" t="str">
        <f t="shared" si="11"/>
        <v/>
      </c>
      <c r="AO46" s="41" t="str">
        <f t="shared" si="12"/>
        <v/>
      </c>
      <c r="AP46" s="41" t="str">
        <f t="shared" si="13"/>
        <v/>
      </c>
      <c r="AQ46" s="41" t="str">
        <f t="shared" si="14"/>
        <v/>
      </c>
      <c r="AR46" s="41" t="str">
        <f t="shared" si="15"/>
        <v/>
      </c>
      <c r="AS46" s="41" t="str">
        <f t="shared" si="16"/>
        <v/>
      </c>
      <c r="AT46" s="41" t="str">
        <f t="shared" si="17"/>
        <v/>
      </c>
      <c r="AU46" s="42" t="str">
        <f t="shared" si="18"/>
        <v/>
      </c>
      <c r="AV46" s="8"/>
      <c r="BY46" s="75"/>
      <c r="BZ46" s="75" t="str">
        <f t="shared" si="19"/>
        <v>41</v>
      </c>
    </row>
    <row r="47" spans="1:78" ht="15.75" x14ac:dyDescent="0.25">
      <c r="A47" s="1" t="s">
        <v>80</v>
      </c>
      <c r="B47" s="1">
        <f>Leyendas!$K$2</f>
        <v>2020</v>
      </c>
      <c r="C47" s="4" t="s">
        <v>50</v>
      </c>
      <c r="D47" s="7"/>
      <c r="E47" s="7"/>
      <c r="F47" s="45"/>
      <c r="G47" s="45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37"/>
      <c r="Z47" s="38"/>
      <c r="AA47" s="38"/>
      <c r="AB47" s="38"/>
      <c r="AC47" s="39"/>
      <c r="AD47" s="40" t="str">
        <f t="shared" si="1"/>
        <v/>
      </c>
      <c r="AE47" s="41" t="str">
        <f t="shared" si="2"/>
        <v/>
      </c>
      <c r="AF47" s="41" t="str">
        <f t="shared" si="3"/>
        <v/>
      </c>
      <c r="AG47" s="41" t="str">
        <f t="shared" si="4"/>
        <v/>
      </c>
      <c r="AH47" s="41" t="str">
        <f t="shared" si="5"/>
        <v/>
      </c>
      <c r="AI47" s="41" t="str">
        <f t="shared" si="6"/>
        <v/>
      </c>
      <c r="AJ47" s="41" t="str">
        <f t="shared" si="7"/>
        <v/>
      </c>
      <c r="AK47" s="41" t="str">
        <f t="shared" si="8"/>
        <v/>
      </c>
      <c r="AL47" s="41" t="str">
        <f t="shared" si="9"/>
        <v/>
      </c>
      <c r="AM47" s="41" t="str">
        <f t="shared" si="10"/>
        <v/>
      </c>
      <c r="AN47" s="41" t="str">
        <f t="shared" si="11"/>
        <v/>
      </c>
      <c r="AO47" s="41" t="str">
        <f t="shared" si="12"/>
        <v/>
      </c>
      <c r="AP47" s="41" t="str">
        <f t="shared" si="13"/>
        <v/>
      </c>
      <c r="AQ47" s="41" t="str">
        <f t="shared" si="14"/>
        <v/>
      </c>
      <c r="AR47" s="41" t="str">
        <f t="shared" si="15"/>
        <v/>
      </c>
      <c r="AS47" s="41" t="str">
        <f t="shared" si="16"/>
        <v/>
      </c>
      <c r="AT47" s="41" t="str">
        <f t="shared" si="17"/>
        <v/>
      </c>
      <c r="AU47" s="42" t="str">
        <f t="shared" si="18"/>
        <v/>
      </c>
      <c r="AV47" s="8"/>
      <c r="BY47" s="75"/>
      <c r="BZ47" s="75" t="str">
        <f t="shared" si="19"/>
        <v>42</v>
      </c>
    </row>
    <row r="48" spans="1:78" ht="15.75" x14ac:dyDescent="0.25">
      <c r="A48" s="1" t="s">
        <v>80</v>
      </c>
      <c r="B48" s="1">
        <f>Leyendas!$K$2</f>
        <v>2020</v>
      </c>
      <c r="C48" s="4" t="s">
        <v>51</v>
      </c>
      <c r="D48" s="7"/>
      <c r="E48" s="7"/>
      <c r="F48" s="45"/>
      <c r="G48" s="45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37"/>
      <c r="Z48" s="38"/>
      <c r="AA48" s="38"/>
      <c r="AB48" s="38"/>
      <c r="AC48" s="39"/>
      <c r="AD48" s="40" t="str">
        <f t="shared" si="1"/>
        <v/>
      </c>
      <c r="AE48" s="41" t="str">
        <f t="shared" si="2"/>
        <v/>
      </c>
      <c r="AF48" s="41" t="str">
        <f t="shared" si="3"/>
        <v/>
      </c>
      <c r="AG48" s="41" t="str">
        <f t="shared" si="4"/>
        <v/>
      </c>
      <c r="AH48" s="41" t="str">
        <f t="shared" si="5"/>
        <v/>
      </c>
      <c r="AI48" s="41" t="str">
        <f t="shared" si="6"/>
        <v/>
      </c>
      <c r="AJ48" s="41" t="str">
        <f t="shared" si="7"/>
        <v/>
      </c>
      <c r="AK48" s="41" t="str">
        <f t="shared" si="8"/>
        <v/>
      </c>
      <c r="AL48" s="41" t="str">
        <f t="shared" si="9"/>
        <v/>
      </c>
      <c r="AM48" s="41" t="str">
        <f t="shared" si="10"/>
        <v/>
      </c>
      <c r="AN48" s="41" t="str">
        <f t="shared" si="11"/>
        <v/>
      </c>
      <c r="AO48" s="41" t="str">
        <f t="shared" si="12"/>
        <v/>
      </c>
      <c r="AP48" s="41" t="str">
        <f t="shared" si="13"/>
        <v/>
      </c>
      <c r="AQ48" s="41" t="str">
        <f t="shared" si="14"/>
        <v/>
      </c>
      <c r="AR48" s="41" t="str">
        <f t="shared" si="15"/>
        <v/>
      </c>
      <c r="AS48" s="41" t="str">
        <f t="shared" si="16"/>
        <v/>
      </c>
      <c r="AT48" s="41" t="str">
        <f t="shared" si="17"/>
        <v/>
      </c>
      <c r="AU48" s="42" t="str">
        <f t="shared" si="18"/>
        <v/>
      </c>
      <c r="AV48" s="8"/>
      <c r="BY48" s="75"/>
      <c r="BZ48" s="75" t="str">
        <f t="shared" si="19"/>
        <v>43</v>
      </c>
    </row>
    <row r="49" spans="1:78" ht="15.75" x14ac:dyDescent="0.25">
      <c r="A49" s="1" t="s">
        <v>80</v>
      </c>
      <c r="B49" s="1">
        <f>Leyendas!$K$2</f>
        <v>2020</v>
      </c>
      <c r="C49" s="4" t="s">
        <v>52</v>
      </c>
      <c r="D49" s="7"/>
      <c r="E49" s="7"/>
      <c r="F49" s="45"/>
      <c r="G49" s="45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37"/>
      <c r="Z49" s="38"/>
      <c r="AA49" s="38"/>
      <c r="AB49" s="38"/>
      <c r="AC49" s="39"/>
      <c r="AD49" s="40" t="str">
        <f t="shared" si="1"/>
        <v/>
      </c>
      <c r="AE49" s="41" t="str">
        <f t="shared" si="2"/>
        <v/>
      </c>
      <c r="AF49" s="41" t="str">
        <f t="shared" si="3"/>
        <v/>
      </c>
      <c r="AG49" s="41" t="str">
        <f t="shared" si="4"/>
        <v/>
      </c>
      <c r="AH49" s="41" t="str">
        <f t="shared" si="5"/>
        <v/>
      </c>
      <c r="AI49" s="41" t="str">
        <f t="shared" si="6"/>
        <v/>
      </c>
      <c r="AJ49" s="41" t="str">
        <f t="shared" si="7"/>
        <v/>
      </c>
      <c r="AK49" s="41" t="str">
        <f t="shared" si="8"/>
        <v/>
      </c>
      <c r="AL49" s="41" t="str">
        <f t="shared" si="9"/>
        <v/>
      </c>
      <c r="AM49" s="41" t="str">
        <f t="shared" si="10"/>
        <v/>
      </c>
      <c r="AN49" s="41" t="str">
        <f t="shared" si="11"/>
        <v/>
      </c>
      <c r="AO49" s="41" t="str">
        <f t="shared" si="12"/>
        <v/>
      </c>
      <c r="AP49" s="41" t="str">
        <f t="shared" si="13"/>
        <v/>
      </c>
      <c r="AQ49" s="41" t="str">
        <f t="shared" si="14"/>
        <v/>
      </c>
      <c r="AR49" s="41" t="str">
        <f t="shared" si="15"/>
        <v/>
      </c>
      <c r="AS49" s="41" t="str">
        <f t="shared" si="16"/>
        <v/>
      </c>
      <c r="AT49" s="41" t="str">
        <f t="shared" si="17"/>
        <v/>
      </c>
      <c r="AU49" s="42" t="str">
        <f t="shared" si="18"/>
        <v/>
      </c>
      <c r="AV49" s="8"/>
      <c r="BY49" s="75"/>
      <c r="BZ49" s="75" t="str">
        <f t="shared" si="19"/>
        <v>44</v>
      </c>
    </row>
    <row r="50" spans="1:78" ht="15.75" x14ac:dyDescent="0.25">
      <c r="A50" s="1" t="s">
        <v>80</v>
      </c>
      <c r="B50" s="1">
        <f>Leyendas!$K$2</f>
        <v>2020</v>
      </c>
      <c r="C50" s="4" t="s">
        <v>53</v>
      </c>
      <c r="D50" s="7"/>
      <c r="E50" s="7"/>
      <c r="F50" s="45"/>
      <c r="G50" s="45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68"/>
      <c r="Y50" s="37"/>
      <c r="Z50" s="38"/>
      <c r="AA50" s="38"/>
      <c r="AB50" s="38"/>
      <c r="AC50" s="39"/>
      <c r="AD50" s="40" t="str">
        <f t="shared" si="1"/>
        <v/>
      </c>
      <c r="AE50" s="41" t="str">
        <f t="shared" si="2"/>
        <v/>
      </c>
      <c r="AF50" s="41" t="str">
        <f t="shared" si="3"/>
        <v/>
      </c>
      <c r="AG50" s="41" t="str">
        <f t="shared" si="4"/>
        <v/>
      </c>
      <c r="AH50" s="41" t="str">
        <f t="shared" si="5"/>
        <v/>
      </c>
      <c r="AI50" s="41" t="str">
        <f t="shared" si="6"/>
        <v/>
      </c>
      <c r="AJ50" s="41" t="str">
        <f t="shared" si="7"/>
        <v/>
      </c>
      <c r="AK50" s="41" t="str">
        <f t="shared" si="8"/>
        <v/>
      </c>
      <c r="AL50" s="41" t="str">
        <f t="shared" si="9"/>
        <v/>
      </c>
      <c r="AM50" s="41" t="str">
        <f t="shared" si="10"/>
        <v/>
      </c>
      <c r="AN50" s="41" t="str">
        <f t="shared" si="11"/>
        <v/>
      </c>
      <c r="AO50" s="41" t="str">
        <f t="shared" si="12"/>
        <v/>
      </c>
      <c r="AP50" s="41" t="str">
        <f t="shared" si="13"/>
        <v/>
      </c>
      <c r="AQ50" s="41" t="str">
        <f t="shared" si="14"/>
        <v/>
      </c>
      <c r="AR50" s="41" t="str">
        <f t="shared" si="15"/>
        <v/>
      </c>
      <c r="AS50" s="41" t="str">
        <f t="shared" si="16"/>
        <v/>
      </c>
      <c r="AT50" s="41" t="str">
        <f t="shared" si="17"/>
        <v/>
      </c>
      <c r="AU50" s="42" t="str">
        <f t="shared" si="18"/>
        <v/>
      </c>
      <c r="AV50" s="8"/>
      <c r="BY50" s="75"/>
      <c r="BZ50" s="75" t="str">
        <f t="shared" si="19"/>
        <v>45</v>
      </c>
    </row>
    <row r="51" spans="1:78" ht="15.75" x14ac:dyDescent="0.25">
      <c r="A51" s="1" t="s">
        <v>80</v>
      </c>
      <c r="B51" s="1">
        <f>Leyendas!$K$2</f>
        <v>2020</v>
      </c>
      <c r="C51" s="4" t="s">
        <v>54</v>
      </c>
      <c r="D51" s="7"/>
      <c r="E51" s="7"/>
      <c r="F51" s="45"/>
      <c r="G51" s="45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68"/>
      <c r="Y51" s="37"/>
      <c r="Z51" s="38"/>
      <c r="AA51" s="38"/>
      <c r="AB51" s="38"/>
      <c r="AC51" s="39"/>
      <c r="AD51" s="40" t="str">
        <f t="shared" si="1"/>
        <v/>
      </c>
      <c r="AE51" s="41" t="str">
        <f t="shared" si="2"/>
        <v/>
      </c>
      <c r="AF51" s="41" t="str">
        <f t="shared" si="3"/>
        <v/>
      </c>
      <c r="AG51" s="41" t="str">
        <f t="shared" si="4"/>
        <v/>
      </c>
      <c r="AH51" s="41" t="str">
        <f t="shared" si="5"/>
        <v/>
      </c>
      <c r="AI51" s="41" t="str">
        <f t="shared" si="6"/>
        <v/>
      </c>
      <c r="AJ51" s="41" t="str">
        <f t="shared" si="7"/>
        <v/>
      </c>
      <c r="AK51" s="41" t="str">
        <f t="shared" si="8"/>
        <v/>
      </c>
      <c r="AL51" s="41" t="str">
        <f t="shared" si="9"/>
        <v/>
      </c>
      <c r="AM51" s="41" t="str">
        <f t="shared" si="10"/>
        <v/>
      </c>
      <c r="AN51" s="41" t="str">
        <f t="shared" si="11"/>
        <v/>
      </c>
      <c r="AO51" s="41" t="str">
        <f t="shared" si="12"/>
        <v/>
      </c>
      <c r="AP51" s="41" t="str">
        <f t="shared" si="13"/>
        <v/>
      </c>
      <c r="AQ51" s="41" t="str">
        <f t="shared" si="14"/>
        <v/>
      </c>
      <c r="AR51" s="41" t="str">
        <f t="shared" si="15"/>
        <v/>
      </c>
      <c r="AS51" s="41" t="str">
        <f t="shared" si="16"/>
        <v/>
      </c>
      <c r="AT51" s="41" t="str">
        <f t="shared" si="17"/>
        <v/>
      </c>
      <c r="AU51" s="42" t="str">
        <f t="shared" si="18"/>
        <v/>
      </c>
      <c r="AV51" s="8"/>
      <c r="BY51" s="75"/>
      <c r="BZ51" s="75" t="str">
        <f t="shared" si="19"/>
        <v>46</v>
      </c>
    </row>
    <row r="52" spans="1:78" ht="15.75" x14ac:dyDescent="0.25">
      <c r="A52" s="1" t="s">
        <v>80</v>
      </c>
      <c r="B52" s="1">
        <f>Leyendas!$K$2</f>
        <v>2020</v>
      </c>
      <c r="C52" s="4" t="s">
        <v>55</v>
      </c>
      <c r="D52" s="7"/>
      <c r="E52" s="7"/>
      <c r="F52" s="45"/>
      <c r="G52" s="45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68"/>
      <c r="Y52" s="37"/>
      <c r="Z52" s="38"/>
      <c r="AA52" s="38"/>
      <c r="AB52" s="38"/>
      <c r="AC52" s="39"/>
      <c r="AD52" s="40" t="str">
        <f t="shared" si="1"/>
        <v/>
      </c>
      <c r="AE52" s="41" t="str">
        <f t="shared" si="2"/>
        <v/>
      </c>
      <c r="AF52" s="41" t="str">
        <f t="shared" si="3"/>
        <v/>
      </c>
      <c r="AG52" s="41" t="str">
        <f t="shared" si="4"/>
        <v/>
      </c>
      <c r="AH52" s="41" t="str">
        <f t="shared" si="5"/>
        <v/>
      </c>
      <c r="AI52" s="41" t="str">
        <f t="shared" si="6"/>
        <v/>
      </c>
      <c r="AJ52" s="41" t="str">
        <f t="shared" si="7"/>
        <v/>
      </c>
      <c r="AK52" s="41" t="str">
        <f t="shared" si="8"/>
        <v/>
      </c>
      <c r="AL52" s="41" t="str">
        <f t="shared" si="9"/>
        <v/>
      </c>
      <c r="AM52" s="41" t="str">
        <f t="shared" si="10"/>
        <v/>
      </c>
      <c r="AN52" s="41" t="str">
        <f t="shared" si="11"/>
        <v/>
      </c>
      <c r="AO52" s="41" t="str">
        <f t="shared" si="12"/>
        <v/>
      </c>
      <c r="AP52" s="41" t="str">
        <f t="shared" si="13"/>
        <v/>
      </c>
      <c r="AQ52" s="41" t="str">
        <f t="shared" si="14"/>
        <v/>
      </c>
      <c r="AR52" s="41" t="str">
        <f t="shared" si="15"/>
        <v/>
      </c>
      <c r="AS52" s="41" t="str">
        <f t="shared" si="16"/>
        <v/>
      </c>
      <c r="AT52" s="41" t="str">
        <f t="shared" si="17"/>
        <v/>
      </c>
      <c r="AU52" s="42" t="str">
        <f t="shared" si="18"/>
        <v/>
      </c>
      <c r="AV52" s="8"/>
      <c r="BY52" s="75"/>
      <c r="BZ52" s="75" t="str">
        <f t="shared" si="19"/>
        <v>47</v>
      </c>
    </row>
    <row r="53" spans="1:78" ht="15.75" customHeight="1" x14ac:dyDescent="0.25">
      <c r="A53" s="1" t="s">
        <v>80</v>
      </c>
      <c r="B53" s="1">
        <f>Leyendas!$K$2</f>
        <v>2020</v>
      </c>
      <c r="C53" s="4" t="s">
        <v>56</v>
      </c>
      <c r="D53" s="7"/>
      <c r="E53" s="7"/>
      <c r="F53" s="45"/>
      <c r="G53" s="45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68"/>
      <c r="Y53" s="37"/>
      <c r="Z53" s="38"/>
      <c r="AA53" s="38"/>
      <c r="AB53" s="38"/>
      <c r="AC53" s="39"/>
      <c r="AD53" s="40" t="str">
        <f t="shared" si="1"/>
        <v/>
      </c>
      <c r="AE53" s="41" t="str">
        <f t="shared" si="2"/>
        <v/>
      </c>
      <c r="AF53" s="41" t="str">
        <f t="shared" si="3"/>
        <v/>
      </c>
      <c r="AG53" s="41" t="str">
        <f t="shared" si="4"/>
        <v/>
      </c>
      <c r="AH53" s="41" t="str">
        <f t="shared" si="5"/>
        <v/>
      </c>
      <c r="AI53" s="41" t="str">
        <f t="shared" si="6"/>
        <v/>
      </c>
      <c r="AJ53" s="41" t="str">
        <f t="shared" si="7"/>
        <v/>
      </c>
      <c r="AK53" s="41" t="str">
        <f t="shared" si="8"/>
        <v/>
      </c>
      <c r="AL53" s="41" t="str">
        <f t="shared" si="9"/>
        <v/>
      </c>
      <c r="AM53" s="41" t="str">
        <f t="shared" si="10"/>
        <v/>
      </c>
      <c r="AN53" s="41" t="str">
        <f t="shared" si="11"/>
        <v/>
      </c>
      <c r="AO53" s="41" t="str">
        <f t="shared" si="12"/>
        <v/>
      </c>
      <c r="AP53" s="41" t="str">
        <f t="shared" si="13"/>
        <v/>
      </c>
      <c r="AQ53" s="41" t="str">
        <f t="shared" si="14"/>
        <v/>
      </c>
      <c r="AR53" s="41" t="str">
        <f t="shared" si="15"/>
        <v/>
      </c>
      <c r="AS53" s="41" t="str">
        <f t="shared" si="16"/>
        <v/>
      </c>
      <c r="AT53" s="41" t="str">
        <f t="shared" si="17"/>
        <v/>
      </c>
      <c r="AU53" s="42" t="str">
        <f t="shared" si="18"/>
        <v/>
      </c>
      <c r="AV53" s="8"/>
      <c r="AZ53" s="150" t="str">
        <f>"ACCUMULATED INDICATORS FOR THE YEAR " &amp; Leyendas!$A$2 &amp; CHAR(10) &amp; "(total samples were used for the calculation)"</f>
        <v>ACCUMULATED INDICATORS FOR THE YEAR 2020
(total samples were used for the calculation)</v>
      </c>
      <c r="BA53" s="150"/>
      <c r="BB53" s="150"/>
      <c r="BC53" s="150"/>
      <c r="BD53" s="150"/>
      <c r="BE53" s="150"/>
      <c r="BY53" s="75"/>
      <c r="BZ53" s="75" t="str">
        <f t="shared" si="19"/>
        <v>48</v>
      </c>
    </row>
    <row r="54" spans="1:78" ht="18" x14ac:dyDescent="0.25">
      <c r="A54" s="1" t="s">
        <v>80</v>
      </c>
      <c r="B54" s="1">
        <f>Leyendas!$K$2</f>
        <v>2020</v>
      </c>
      <c r="C54" s="4" t="s">
        <v>57</v>
      </c>
      <c r="D54" s="7"/>
      <c r="E54" s="7"/>
      <c r="F54" s="45"/>
      <c r="G54" s="45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68"/>
      <c r="Y54" s="37"/>
      <c r="Z54" s="38"/>
      <c r="AA54" s="38"/>
      <c r="AB54" s="38"/>
      <c r="AC54" s="39"/>
      <c r="AD54" s="40" t="str">
        <f t="shared" si="1"/>
        <v/>
      </c>
      <c r="AE54" s="41" t="str">
        <f t="shared" si="2"/>
        <v/>
      </c>
      <c r="AF54" s="41" t="str">
        <f t="shared" si="3"/>
        <v/>
      </c>
      <c r="AG54" s="41" t="str">
        <f t="shared" si="4"/>
        <v/>
      </c>
      <c r="AH54" s="41" t="str">
        <f t="shared" si="5"/>
        <v/>
      </c>
      <c r="AI54" s="41" t="str">
        <f t="shared" si="6"/>
        <v/>
      </c>
      <c r="AJ54" s="41" t="str">
        <f t="shared" si="7"/>
        <v/>
      </c>
      <c r="AK54" s="41" t="str">
        <f t="shared" si="8"/>
        <v/>
      </c>
      <c r="AL54" s="41" t="str">
        <f t="shared" si="9"/>
        <v/>
      </c>
      <c r="AM54" s="41" t="str">
        <f t="shared" si="10"/>
        <v/>
      </c>
      <c r="AN54" s="41" t="str">
        <f t="shared" si="11"/>
        <v/>
      </c>
      <c r="AO54" s="41" t="str">
        <f t="shared" si="12"/>
        <v/>
      </c>
      <c r="AP54" s="41" t="str">
        <f t="shared" si="13"/>
        <v/>
      </c>
      <c r="AQ54" s="41" t="str">
        <f t="shared" si="14"/>
        <v/>
      </c>
      <c r="AR54" s="41" t="str">
        <f t="shared" si="15"/>
        <v/>
      </c>
      <c r="AS54" s="41" t="str">
        <f t="shared" si="16"/>
        <v/>
      </c>
      <c r="AT54" s="41" t="str">
        <f t="shared" si="17"/>
        <v/>
      </c>
      <c r="AU54" s="42" t="str">
        <f t="shared" si="18"/>
        <v/>
      </c>
      <c r="AV54" s="8"/>
      <c r="AZ54" s="144" t="s">
        <v>81</v>
      </c>
      <c r="BA54" s="145"/>
      <c r="BB54" s="145"/>
      <c r="BC54" s="145"/>
      <c r="BD54" s="146"/>
      <c r="BE54" s="15">
        <f>Z58/Y58</f>
        <v>0.4</v>
      </c>
      <c r="BY54" s="75"/>
      <c r="BZ54" s="75" t="str">
        <f t="shared" si="19"/>
        <v>49</v>
      </c>
    </row>
    <row r="55" spans="1:78" ht="18" x14ac:dyDescent="0.25">
      <c r="A55" s="1" t="s">
        <v>80</v>
      </c>
      <c r="B55" s="1">
        <f>Leyendas!$K$2</f>
        <v>2020</v>
      </c>
      <c r="C55" s="4" t="s">
        <v>58</v>
      </c>
      <c r="D55" s="7"/>
      <c r="E55" s="7"/>
      <c r="F55" s="45"/>
      <c r="G55" s="45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68"/>
      <c r="Y55" s="37"/>
      <c r="Z55" s="38"/>
      <c r="AA55" s="38"/>
      <c r="AB55" s="38"/>
      <c r="AC55" s="39"/>
      <c r="AD55" s="40" t="str">
        <f t="shared" si="1"/>
        <v/>
      </c>
      <c r="AE55" s="41" t="str">
        <f t="shared" si="2"/>
        <v/>
      </c>
      <c r="AF55" s="41" t="str">
        <f t="shared" si="3"/>
        <v/>
      </c>
      <c r="AG55" s="41" t="str">
        <f t="shared" si="4"/>
        <v/>
      </c>
      <c r="AH55" s="41" t="str">
        <f t="shared" si="5"/>
        <v/>
      </c>
      <c r="AI55" s="41" t="str">
        <f t="shared" si="6"/>
        <v/>
      </c>
      <c r="AJ55" s="41" t="str">
        <f t="shared" si="7"/>
        <v/>
      </c>
      <c r="AK55" s="41" t="str">
        <f t="shared" si="8"/>
        <v/>
      </c>
      <c r="AL55" s="41" t="str">
        <f t="shared" si="9"/>
        <v/>
      </c>
      <c r="AM55" s="41" t="str">
        <f t="shared" si="10"/>
        <v/>
      </c>
      <c r="AN55" s="41" t="str">
        <f t="shared" si="11"/>
        <v/>
      </c>
      <c r="AO55" s="41" t="str">
        <f t="shared" si="12"/>
        <v/>
      </c>
      <c r="AP55" s="41" t="str">
        <f t="shared" si="13"/>
        <v/>
      </c>
      <c r="AQ55" s="41" t="str">
        <f t="shared" si="14"/>
        <v/>
      </c>
      <c r="AR55" s="41" t="str">
        <f t="shared" si="15"/>
        <v/>
      </c>
      <c r="AS55" s="41" t="str">
        <f t="shared" si="16"/>
        <v/>
      </c>
      <c r="AT55" s="41" t="str">
        <f t="shared" si="17"/>
        <v/>
      </c>
      <c r="AU55" s="42" t="str">
        <f t="shared" si="18"/>
        <v/>
      </c>
      <c r="AV55" s="8"/>
      <c r="AZ55" s="144" t="s">
        <v>82</v>
      </c>
      <c r="BA55" s="145"/>
      <c r="BB55" s="145"/>
      <c r="BC55" s="145"/>
      <c r="BD55" s="146"/>
      <c r="BE55" s="15">
        <f>AA58/Y58</f>
        <v>0.24285714285714285</v>
      </c>
      <c r="BY55" s="75"/>
      <c r="BZ55" s="75" t="str">
        <f t="shared" si="19"/>
        <v>50</v>
      </c>
    </row>
    <row r="56" spans="1:78" ht="18" x14ac:dyDescent="0.25">
      <c r="A56" s="1" t="s">
        <v>80</v>
      </c>
      <c r="B56" s="1">
        <f>Leyendas!$K$2</f>
        <v>2020</v>
      </c>
      <c r="C56" s="4" t="s">
        <v>59</v>
      </c>
      <c r="D56" s="7"/>
      <c r="E56" s="7"/>
      <c r="F56" s="45"/>
      <c r="G56" s="45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37"/>
      <c r="Z56" s="38"/>
      <c r="AA56" s="38"/>
      <c r="AB56" s="38"/>
      <c r="AC56" s="39"/>
      <c r="AD56" s="40" t="str">
        <f t="shared" si="1"/>
        <v/>
      </c>
      <c r="AE56" s="41" t="str">
        <f t="shared" si="2"/>
        <v/>
      </c>
      <c r="AF56" s="41" t="str">
        <f t="shared" si="3"/>
        <v/>
      </c>
      <c r="AG56" s="41" t="str">
        <f t="shared" si="4"/>
        <v/>
      </c>
      <c r="AH56" s="41" t="str">
        <f t="shared" si="5"/>
        <v/>
      </c>
      <c r="AI56" s="41" t="str">
        <f t="shared" si="6"/>
        <v/>
      </c>
      <c r="AJ56" s="41" t="str">
        <f t="shared" si="7"/>
        <v/>
      </c>
      <c r="AK56" s="41" t="str">
        <f t="shared" si="8"/>
        <v/>
      </c>
      <c r="AL56" s="41" t="str">
        <f t="shared" si="9"/>
        <v/>
      </c>
      <c r="AM56" s="41" t="str">
        <f t="shared" si="10"/>
        <v/>
      </c>
      <c r="AN56" s="41" t="str">
        <f t="shared" si="11"/>
        <v/>
      </c>
      <c r="AO56" s="41" t="str">
        <f t="shared" si="12"/>
        <v/>
      </c>
      <c r="AP56" s="41" t="str">
        <f t="shared" si="13"/>
        <v/>
      </c>
      <c r="AQ56" s="41" t="str">
        <f t="shared" si="14"/>
        <v/>
      </c>
      <c r="AR56" s="41" t="str">
        <f t="shared" si="15"/>
        <v/>
      </c>
      <c r="AS56" s="41" t="str">
        <f t="shared" si="16"/>
        <v/>
      </c>
      <c r="AT56" s="41" t="str">
        <f t="shared" si="17"/>
        <v/>
      </c>
      <c r="AU56" s="42" t="str">
        <f t="shared" si="18"/>
        <v/>
      </c>
      <c r="AV56" s="8"/>
      <c r="AZ56" s="19"/>
      <c r="BA56" s="144" t="s">
        <v>83</v>
      </c>
      <c r="BB56" s="145"/>
      <c r="BC56" s="145"/>
      <c r="BD56" s="146"/>
      <c r="BE56" s="15">
        <f>AB58/Y58</f>
        <v>0.2</v>
      </c>
      <c r="BY56" s="75"/>
      <c r="BZ56" s="75" t="str">
        <f t="shared" si="19"/>
        <v>51</v>
      </c>
    </row>
    <row r="57" spans="1:78" ht="18.75" thickBot="1" x14ac:dyDescent="0.3">
      <c r="A57" s="1" t="s">
        <v>80</v>
      </c>
      <c r="B57" s="1">
        <f>Leyendas!$K$2</f>
        <v>2020</v>
      </c>
      <c r="C57" s="4" t="s">
        <v>60</v>
      </c>
      <c r="D57" s="7"/>
      <c r="E57" s="7"/>
      <c r="F57" s="46"/>
      <c r="G57" s="4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37"/>
      <c r="Z57" s="38"/>
      <c r="AA57" s="38"/>
      <c r="AB57" s="38"/>
      <c r="AC57" s="39"/>
      <c r="AD57" s="40" t="str">
        <f t="shared" si="1"/>
        <v/>
      </c>
      <c r="AE57" s="41" t="str">
        <f t="shared" si="2"/>
        <v/>
      </c>
      <c r="AF57" s="41" t="str">
        <f t="shared" si="3"/>
        <v/>
      </c>
      <c r="AG57" s="41" t="str">
        <f t="shared" si="4"/>
        <v/>
      </c>
      <c r="AH57" s="41" t="str">
        <f t="shared" si="5"/>
        <v/>
      </c>
      <c r="AI57" s="41" t="str">
        <f t="shared" si="6"/>
        <v/>
      </c>
      <c r="AJ57" s="41" t="str">
        <f t="shared" si="7"/>
        <v/>
      </c>
      <c r="AK57" s="41" t="str">
        <f t="shared" si="8"/>
        <v/>
      </c>
      <c r="AL57" s="41" t="str">
        <f t="shared" si="9"/>
        <v/>
      </c>
      <c r="AM57" s="41" t="str">
        <f t="shared" si="10"/>
        <v/>
      </c>
      <c r="AN57" s="41" t="str">
        <f t="shared" si="11"/>
        <v/>
      </c>
      <c r="AO57" s="41" t="str">
        <f t="shared" si="12"/>
        <v/>
      </c>
      <c r="AP57" s="41" t="str">
        <f t="shared" si="13"/>
        <v/>
      </c>
      <c r="AQ57" s="41" t="str">
        <f t="shared" si="14"/>
        <v/>
      </c>
      <c r="AR57" s="41" t="str">
        <f t="shared" si="15"/>
        <v/>
      </c>
      <c r="AS57" s="41" t="str">
        <f t="shared" si="16"/>
        <v/>
      </c>
      <c r="AT57" s="41" t="str">
        <f t="shared" si="17"/>
        <v/>
      </c>
      <c r="AU57" s="42" t="str">
        <f t="shared" si="18"/>
        <v/>
      </c>
      <c r="AV57" s="8"/>
      <c r="AZ57" s="19"/>
      <c r="BA57" s="144" t="s">
        <v>84</v>
      </c>
      <c r="BB57" s="145"/>
      <c r="BC57" s="145"/>
      <c r="BD57" s="146"/>
      <c r="BE57" s="15">
        <f>AC58/Y58</f>
        <v>0.1</v>
      </c>
      <c r="BY57" s="75"/>
      <c r="BZ57" s="75" t="str">
        <f t="shared" si="19"/>
        <v>52</v>
      </c>
    </row>
    <row r="58" spans="1:78" s="111" customFormat="1" ht="36" customHeight="1" thickBot="1" x14ac:dyDescent="0.3">
      <c r="A58" s="104"/>
      <c r="B58" s="104"/>
      <c r="C58" s="104" t="s">
        <v>61</v>
      </c>
      <c r="D58" s="104">
        <f>SUM(D$6:D57)</f>
        <v>0</v>
      </c>
      <c r="E58" s="104">
        <f>SUM(E$6:E57)</f>
        <v>0</v>
      </c>
      <c r="F58" s="104">
        <f>SUM(F$6:F57)</f>
        <v>0</v>
      </c>
      <c r="G58" s="104">
        <f>SUM(G$6:G57)</f>
        <v>0</v>
      </c>
      <c r="H58" s="104">
        <f>SUM(H$6:H57)</f>
        <v>0</v>
      </c>
      <c r="I58" s="104">
        <f>SUM(I$6:I57)</f>
        <v>0</v>
      </c>
      <c r="J58" s="104">
        <f>SUM(J$6:J57)</f>
        <v>0</v>
      </c>
      <c r="K58" s="104">
        <f>SUM(K$6:K57)</f>
        <v>0</v>
      </c>
      <c r="L58" s="104">
        <f>SUM(L$6:L57)</f>
        <v>0</v>
      </c>
      <c r="M58" s="104">
        <f>SUM(M$6:M57)</f>
        <v>0</v>
      </c>
      <c r="N58" s="104">
        <f>SUM(N$6:N57)</f>
        <v>120</v>
      </c>
      <c r="O58" s="104">
        <f>SUM(O$6:O57)</f>
        <v>45</v>
      </c>
      <c r="P58" s="104">
        <f>SUM(P$6:P57)</f>
        <v>54</v>
      </c>
      <c r="Q58" s="104">
        <f>SUM(Q$6:Q57)</f>
        <v>35</v>
      </c>
      <c r="R58" s="104">
        <f>SUM(R$6:R57)</f>
        <v>15</v>
      </c>
      <c r="S58" s="104">
        <f>SUM(S$6:S57)</f>
        <v>19</v>
      </c>
      <c r="T58" s="104">
        <f>SUM(T$6:T57)</f>
        <v>192</v>
      </c>
      <c r="U58" s="104">
        <f>SUM(U$6:U57)</f>
        <v>0</v>
      </c>
      <c r="V58" s="104">
        <f>SUM(V$6:V57)</f>
        <v>33</v>
      </c>
      <c r="W58" s="104">
        <f>SUM(W$6:W57)</f>
        <v>49</v>
      </c>
      <c r="X58" s="105">
        <f>SUM(X$6:X57)</f>
        <v>14</v>
      </c>
      <c r="Y58" s="106">
        <f>SUM(Y$6:Y57)</f>
        <v>350</v>
      </c>
      <c r="Z58" s="104">
        <f>SUM(Z$6:Z57)</f>
        <v>140</v>
      </c>
      <c r="AA58" s="104">
        <f>SUM(AA$6:AA57)</f>
        <v>85</v>
      </c>
      <c r="AB58" s="104">
        <f>SUM(AB$6:AB57)</f>
        <v>70</v>
      </c>
      <c r="AC58" s="107">
        <f>SUM(AC$6:AC57)</f>
        <v>35</v>
      </c>
      <c r="AD58" s="108">
        <f>IF(Y58=0,"",Z58/Y58)</f>
        <v>0.4</v>
      </c>
      <c r="AE58" s="109">
        <f>IF(Y58=0,"",AA58/Y58)</f>
        <v>0.24285714285714285</v>
      </c>
      <c r="AF58" s="109">
        <f>IF(Y58=0,"",AB58/Y58)</f>
        <v>0.2</v>
      </c>
      <c r="AG58" s="109">
        <f>IF($AA58=0,"",D58/$AA58)</f>
        <v>0</v>
      </c>
      <c r="AH58" s="109">
        <f>IF($AA58=0,"",E58/$AA58)</f>
        <v>0</v>
      </c>
      <c r="AI58" s="109">
        <f>IF($AA58=0,"",F58/$AA58)</f>
        <v>0</v>
      </c>
      <c r="AJ58" s="109">
        <f>IF($AA58=0,"",G58/$AA58)</f>
        <v>0</v>
      </c>
      <c r="AK58" s="109">
        <f>IF($AA58=0,"",H58/$AA58)</f>
        <v>0</v>
      </c>
      <c r="AL58" s="109">
        <f>IF($Y58=0,"",AC58/$Y58)</f>
        <v>0.1</v>
      </c>
      <c r="AM58" s="109">
        <f t="shared" ref="AM58:AS58" si="20">IF($Y58=0,"",N58/$Y58)</f>
        <v>0.34285714285714286</v>
      </c>
      <c r="AN58" s="109">
        <f t="shared" si="20"/>
        <v>0.12857142857142856</v>
      </c>
      <c r="AO58" s="109">
        <f t="shared" si="20"/>
        <v>0.15428571428571428</v>
      </c>
      <c r="AP58" s="109">
        <f t="shared" si="20"/>
        <v>0.1</v>
      </c>
      <c r="AQ58" s="109">
        <f t="shared" si="20"/>
        <v>4.2857142857142858E-2</v>
      </c>
      <c r="AR58" s="109">
        <f t="shared" si="20"/>
        <v>5.4285714285714284E-2</v>
      </c>
      <c r="AS58" s="109">
        <f t="shared" si="20"/>
        <v>0.5485714285714286</v>
      </c>
      <c r="AT58" s="109">
        <f>IF($Y58=0,"",V58/$Y58)</f>
        <v>9.4285714285714292E-2</v>
      </c>
      <c r="AU58" s="110">
        <f>IF($Y58=0,"",W58/$Y58)</f>
        <v>0.14000000000000001</v>
      </c>
      <c r="AZ58" s="147" t="s">
        <v>85</v>
      </c>
      <c r="BA58" s="148"/>
      <c r="BB58" s="148"/>
      <c r="BC58" s="148"/>
      <c r="BD58" s="149"/>
      <c r="BE58" s="112">
        <f>SUM(N58:W58)/Y58</f>
        <v>1.6057142857142856</v>
      </c>
      <c r="BY58" s="113"/>
      <c r="BZ58" s="113"/>
    </row>
    <row r="59" spans="1:78" ht="21" customHeight="1" x14ac:dyDescent="0.25">
      <c r="Y59" s="13"/>
      <c r="Z59" s="13"/>
      <c r="AA59" s="13"/>
      <c r="AB59" s="13"/>
      <c r="AC59" s="13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78" ht="39" customHeight="1" x14ac:dyDescent="0.25"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3"/>
      <c r="AA60" s="13"/>
      <c r="AB60" s="13"/>
      <c r="AC60" s="13"/>
      <c r="AD60" s="13"/>
      <c r="AE60" s="13"/>
      <c r="AF60" s="13"/>
      <c r="AG60" s="13"/>
      <c r="AH60" s="13"/>
    </row>
    <row r="61" spans="1:78" s="16" customFormat="1" ht="36" customHeight="1" x14ac:dyDescent="0.25">
      <c r="Y61" s="17"/>
      <c r="Z61" s="18"/>
      <c r="AA61" s="18"/>
      <c r="AB61" s="18"/>
      <c r="AC61" s="18"/>
      <c r="AD61" s="18"/>
      <c r="AE61" s="18"/>
      <c r="AF61" s="18"/>
      <c r="AG61" s="17"/>
      <c r="AH61" s="17"/>
      <c r="BY61" s="77"/>
      <c r="BZ61" s="77"/>
    </row>
    <row r="62" spans="1:78" s="16" customFormat="1" ht="36" customHeight="1" x14ac:dyDescent="0.25">
      <c r="Y62" s="17"/>
      <c r="Z62" s="18"/>
      <c r="AA62" s="18"/>
      <c r="AB62" s="18"/>
      <c r="AC62" s="18"/>
      <c r="AD62" s="18"/>
      <c r="AE62" s="18"/>
      <c r="AF62" s="18"/>
      <c r="AG62" s="17"/>
      <c r="AH62" s="17"/>
      <c r="BY62" s="77"/>
      <c r="BZ62" s="77"/>
    </row>
    <row r="63" spans="1:78" s="16" customFormat="1" ht="36" customHeight="1" x14ac:dyDescent="0.25">
      <c r="Y63" s="17"/>
      <c r="Z63" s="18"/>
      <c r="AA63" s="18"/>
      <c r="AB63" s="18"/>
      <c r="AC63" s="18"/>
      <c r="AD63" s="18"/>
      <c r="AE63" s="18"/>
      <c r="AF63" s="18"/>
      <c r="AG63" s="17"/>
      <c r="AH63" s="17"/>
      <c r="BY63" s="77"/>
      <c r="BZ63" s="77"/>
    </row>
    <row r="64" spans="1:78" s="16" customFormat="1" ht="36" customHeight="1" x14ac:dyDescent="0.25">
      <c r="Y64" s="17"/>
      <c r="Z64" s="18"/>
      <c r="AA64" s="18"/>
      <c r="AB64" s="18"/>
      <c r="AC64" s="18"/>
      <c r="AD64" s="18"/>
      <c r="AE64" s="18"/>
      <c r="AF64" s="18"/>
      <c r="AG64" s="17"/>
      <c r="AH64" s="17"/>
      <c r="BY64" s="77"/>
      <c r="BZ64" s="77"/>
    </row>
    <row r="65" spans="13:34" ht="37.5" customHeight="1" x14ac:dyDescent="0.25">
      <c r="M65" s="16"/>
      <c r="N65" s="16"/>
      <c r="O65" s="16"/>
      <c r="P65" s="16"/>
      <c r="Q65" s="16"/>
      <c r="R65" s="16"/>
      <c r="S65" s="16"/>
      <c r="T65" s="16"/>
      <c r="U65" s="16"/>
      <c r="V65" s="16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3:34" ht="15.75" x14ac:dyDescent="0.25">
      <c r="Y66" s="20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3:34" ht="15.75" x14ac:dyDescent="0.25">
      <c r="Y67" s="20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3:34" ht="15.75" x14ac:dyDescent="0.25">
      <c r="Y68" s="20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3:34" ht="15.75" x14ac:dyDescent="0.25">
      <c r="Y69" s="21"/>
    </row>
    <row r="70" spans="13:34" ht="15.75" x14ac:dyDescent="0.25">
      <c r="Y70" s="21"/>
    </row>
    <row r="71" spans="13:34" ht="15.75" x14ac:dyDescent="0.25">
      <c r="Y71" s="21"/>
    </row>
    <row r="72" spans="13:34" ht="18.75" x14ac:dyDescent="0.3">
      <c r="Y72" s="22"/>
    </row>
    <row r="73" spans="13:34" ht="15.75" x14ac:dyDescent="0.25">
      <c r="Y73" s="23"/>
    </row>
    <row r="74" spans="13:34" ht="15.75" x14ac:dyDescent="0.25">
      <c r="Y74" s="23"/>
    </row>
    <row r="75" spans="13:34" ht="15.75" x14ac:dyDescent="0.25">
      <c r="Y75" s="23"/>
    </row>
  </sheetData>
  <mergeCells count="37">
    <mergeCell ref="AE4:AE5"/>
    <mergeCell ref="AF4:AF5"/>
    <mergeCell ref="AG4:AK4"/>
    <mergeCell ref="AD4:AD5"/>
    <mergeCell ref="AS4:AS5"/>
    <mergeCell ref="A4:A5"/>
    <mergeCell ref="BA57:BD57"/>
    <mergeCell ref="AZ58:BD58"/>
    <mergeCell ref="AZ54:BD54"/>
    <mergeCell ref="AZ55:BD55"/>
    <mergeCell ref="AZ53:BE53"/>
    <mergeCell ref="B4:B5"/>
    <mergeCell ref="BA56:BD56"/>
    <mergeCell ref="C4:C5"/>
    <mergeCell ref="D4:H4"/>
    <mergeCell ref="AT4:AT5"/>
    <mergeCell ref="AL4:AL5"/>
    <mergeCell ref="AM4:AM5"/>
    <mergeCell ref="AA4:AA5"/>
    <mergeCell ref="AB4:AB5"/>
    <mergeCell ref="AC4:AC5"/>
    <mergeCell ref="A3:X3"/>
    <mergeCell ref="Y1:AC3"/>
    <mergeCell ref="AD1:AU3"/>
    <mergeCell ref="I4:M4"/>
    <mergeCell ref="N4:W4"/>
    <mergeCell ref="X4:X5"/>
    <mergeCell ref="Y4:Y5"/>
    <mergeCell ref="Z4:Z5"/>
    <mergeCell ref="AU4:AU5"/>
    <mergeCell ref="AN4:AN5"/>
    <mergeCell ref="AO4:AO5"/>
    <mergeCell ref="AP4:AP5"/>
    <mergeCell ref="AQ4:AQ5"/>
    <mergeCell ref="AR4:AR5"/>
    <mergeCell ref="A2:X2"/>
    <mergeCell ref="A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Q57"/>
  <sheetViews>
    <sheetView zoomScale="80" zoomScaleNormal="80" workbookViewId="0">
      <selection sqref="A1:Q1"/>
    </sheetView>
  </sheetViews>
  <sheetFormatPr defaultColWidth="11.42578125" defaultRowHeight="15" x14ac:dyDescent="0.25"/>
  <cols>
    <col min="1" max="1" width="19.28515625" customWidth="1"/>
    <col min="7" max="7" width="13" customWidth="1"/>
    <col min="17" max="17" width="16.42578125" customWidth="1"/>
  </cols>
  <sheetData>
    <row r="1" spans="1:17" ht="18.75" x14ac:dyDescent="0.3">
      <c r="A1" s="165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.75" x14ac:dyDescent="0.3">
      <c r="A2" s="168" t="str">
        <f>"Surveillance of influenza - " &amp; Leyendas!$G$2 &amp; Leyendas!$T$1</f>
        <v>Surveillance of influenza - SARI and ILI, 2019 - 2020, Month: 2020-05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6.5" customHeight="1" thickBot="1" x14ac:dyDescent="0.3">
      <c r="A3" s="171" t="str">
        <f xml:space="preserve"> "Distribution of Influenza viruses by " &amp; Leyendas!$F$2 &amp; " of residence of the case"</f>
        <v>Distribution of Influenza viruses by parish of residence of the case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ht="30.75" thickBot="1" x14ac:dyDescent="0.3">
      <c r="A4" s="48" t="str">
        <f>IF(Leyendas!$E$2&lt;&gt;"",Leyendas!$E$1,IF(Leyendas!$D$2&lt;&gt;"",Leyendas!$D$1,Leyendas!$C$1))</f>
        <v>Country</v>
      </c>
      <c r="B4" s="48" t="s">
        <v>72</v>
      </c>
      <c r="C4" s="49" t="s">
        <v>65</v>
      </c>
      <c r="D4" s="49" t="s">
        <v>116</v>
      </c>
      <c r="E4" s="49" t="s">
        <v>117</v>
      </c>
      <c r="F4" s="49" t="s">
        <v>128</v>
      </c>
      <c r="G4" s="49" t="s">
        <v>118</v>
      </c>
      <c r="H4" s="49" t="s">
        <v>119</v>
      </c>
      <c r="I4" s="49" t="s">
        <v>129</v>
      </c>
      <c r="J4" s="49" t="s">
        <v>120</v>
      </c>
      <c r="K4" s="49" t="s">
        <v>121</v>
      </c>
      <c r="L4" s="49" t="s">
        <v>122</v>
      </c>
      <c r="M4" s="49" t="s">
        <v>123</v>
      </c>
      <c r="N4" s="49" t="s">
        <v>124</v>
      </c>
      <c r="O4" s="49" t="s">
        <v>125</v>
      </c>
      <c r="P4" s="49" t="s">
        <v>126</v>
      </c>
      <c r="Q4" s="49" t="s">
        <v>127</v>
      </c>
    </row>
    <row r="5" spans="1:17" ht="15.75" customHeight="1" x14ac:dyDescent="0.25">
      <c r="A5" s="50" t="s">
        <v>80</v>
      </c>
      <c r="B5" s="50">
        <v>2019</v>
      </c>
      <c r="C5" s="50">
        <v>1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</row>
    <row r="6" spans="1:17" x14ac:dyDescent="0.25">
      <c r="A6" s="50" t="s">
        <v>80</v>
      </c>
      <c r="B6" s="52">
        <v>2019</v>
      </c>
      <c r="C6" s="52">
        <v>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1"/>
    </row>
    <row r="7" spans="1:17" x14ac:dyDescent="0.25">
      <c r="A7" s="50" t="s">
        <v>80</v>
      </c>
      <c r="B7" s="52">
        <v>2019</v>
      </c>
      <c r="C7" s="52">
        <v>3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1"/>
    </row>
    <row r="8" spans="1:17" x14ac:dyDescent="0.25">
      <c r="A8" s="50" t="s">
        <v>80</v>
      </c>
      <c r="B8" s="52">
        <v>2019</v>
      </c>
      <c r="C8" s="52">
        <v>4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1"/>
    </row>
    <row r="9" spans="1:17" x14ac:dyDescent="0.25">
      <c r="A9" s="50" t="s">
        <v>80</v>
      </c>
      <c r="B9" s="52">
        <v>2019</v>
      </c>
      <c r="C9" s="52">
        <v>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1"/>
    </row>
    <row r="10" spans="1:17" x14ac:dyDescent="0.25">
      <c r="A10" s="50" t="s">
        <v>80</v>
      </c>
      <c r="B10" s="52">
        <v>2019</v>
      </c>
      <c r="C10" s="52">
        <v>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1"/>
    </row>
    <row r="11" spans="1:17" x14ac:dyDescent="0.25">
      <c r="A11" s="50" t="s">
        <v>80</v>
      </c>
      <c r="B11" s="52">
        <v>2019</v>
      </c>
      <c r="C11" s="52">
        <v>7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1"/>
    </row>
    <row r="12" spans="1:17" x14ac:dyDescent="0.25">
      <c r="A12" s="50" t="s">
        <v>80</v>
      </c>
      <c r="B12" s="52">
        <v>2019</v>
      </c>
      <c r="C12" s="52">
        <v>8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1"/>
    </row>
    <row r="13" spans="1:17" x14ac:dyDescent="0.25">
      <c r="A13" s="50" t="s">
        <v>80</v>
      </c>
      <c r="B13" s="52">
        <v>2019</v>
      </c>
      <c r="C13" s="52">
        <v>9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1"/>
    </row>
    <row r="14" spans="1:17" x14ac:dyDescent="0.25">
      <c r="A14" s="50" t="s">
        <v>80</v>
      </c>
      <c r="B14" s="52">
        <v>2019</v>
      </c>
      <c r="C14" s="52">
        <v>10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1"/>
    </row>
    <row r="15" spans="1:17" x14ac:dyDescent="0.25">
      <c r="A15" s="50" t="s">
        <v>80</v>
      </c>
      <c r="B15" s="52">
        <v>2019</v>
      </c>
      <c r="C15" s="52">
        <v>11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1"/>
    </row>
    <row r="16" spans="1:17" x14ac:dyDescent="0.25">
      <c r="A16" s="50" t="s">
        <v>80</v>
      </c>
      <c r="B16" s="52">
        <v>2019</v>
      </c>
      <c r="C16" s="52">
        <v>12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1"/>
    </row>
    <row r="17" spans="1:17" x14ac:dyDescent="0.25">
      <c r="A17" s="50" t="s">
        <v>80</v>
      </c>
      <c r="B17" s="52">
        <v>2019</v>
      </c>
      <c r="C17" s="52">
        <v>13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1"/>
    </row>
    <row r="18" spans="1:17" x14ac:dyDescent="0.25">
      <c r="A18" s="50" t="s">
        <v>80</v>
      </c>
      <c r="B18" s="52">
        <v>2019</v>
      </c>
      <c r="C18" s="52">
        <v>14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1"/>
    </row>
    <row r="19" spans="1:17" x14ac:dyDescent="0.25">
      <c r="A19" s="50" t="s">
        <v>80</v>
      </c>
      <c r="B19" s="52">
        <v>2019</v>
      </c>
      <c r="C19" s="52">
        <v>15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1"/>
    </row>
    <row r="20" spans="1:17" x14ac:dyDescent="0.25">
      <c r="A20" s="50" t="s">
        <v>80</v>
      </c>
      <c r="B20" s="52">
        <v>2019</v>
      </c>
      <c r="C20" s="52">
        <v>16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1"/>
    </row>
    <row r="21" spans="1:17" x14ac:dyDescent="0.25">
      <c r="A21" s="50" t="s">
        <v>80</v>
      </c>
      <c r="B21" s="52">
        <v>2019</v>
      </c>
      <c r="C21" s="52">
        <v>17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1"/>
    </row>
    <row r="22" spans="1:17" x14ac:dyDescent="0.25">
      <c r="A22" s="50" t="s">
        <v>80</v>
      </c>
      <c r="B22" s="52">
        <v>2019</v>
      </c>
      <c r="C22" s="52">
        <v>18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1"/>
    </row>
    <row r="23" spans="1:17" x14ac:dyDescent="0.25">
      <c r="A23" s="50" t="s">
        <v>80</v>
      </c>
      <c r="B23" s="52">
        <v>2019</v>
      </c>
      <c r="C23" s="52">
        <v>19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1"/>
    </row>
    <row r="24" spans="1:17" x14ac:dyDescent="0.25">
      <c r="A24" s="50" t="s">
        <v>80</v>
      </c>
      <c r="B24" s="52">
        <v>2019</v>
      </c>
      <c r="C24" s="52">
        <v>20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1"/>
    </row>
    <row r="25" spans="1:17" x14ac:dyDescent="0.25">
      <c r="A25" s="50" t="s">
        <v>80</v>
      </c>
      <c r="B25" s="52">
        <v>2019</v>
      </c>
      <c r="C25" s="52">
        <v>21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1"/>
    </row>
    <row r="26" spans="1:17" x14ac:dyDescent="0.25">
      <c r="A26" s="50" t="s">
        <v>80</v>
      </c>
      <c r="B26" s="52">
        <v>2019</v>
      </c>
      <c r="C26" s="52">
        <v>22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1"/>
    </row>
    <row r="27" spans="1:17" x14ac:dyDescent="0.25">
      <c r="A27" s="50" t="s">
        <v>80</v>
      </c>
      <c r="B27" s="52">
        <v>2019</v>
      </c>
      <c r="C27" s="52">
        <v>23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1"/>
    </row>
    <row r="28" spans="1:17" x14ac:dyDescent="0.25">
      <c r="A28" s="50" t="s">
        <v>80</v>
      </c>
      <c r="B28" s="52">
        <v>2019</v>
      </c>
      <c r="C28" s="52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1"/>
    </row>
    <row r="29" spans="1:17" x14ac:dyDescent="0.25">
      <c r="A29" s="50" t="s">
        <v>80</v>
      </c>
      <c r="B29" s="52">
        <v>2019</v>
      </c>
      <c r="C29" s="52">
        <v>25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1"/>
    </row>
    <row r="30" spans="1:17" x14ac:dyDescent="0.25">
      <c r="A30" s="50" t="s">
        <v>80</v>
      </c>
      <c r="B30" s="52">
        <v>2019</v>
      </c>
      <c r="C30" s="52">
        <v>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1"/>
    </row>
    <row r="31" spans="1:17" x14ac:dyDescent="0.25">
      <c r="A31" s="50" t="s">
        <v>80</v>
      </c>
      <c r="B31" s="52">
        <v>2019</v>
      </c>
      <c r="C31" s="52">
        <v>27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1"/>
    </row>
    <row r="32" spans="1:17" x14ac:dyDescent="0.25">
      <c r="A32" s="50" t="s">
        <v>80</v>
      </c>
      <c r="B32" s="52">
        <v>2019</v>
      </c>
      <c r="C32" s="52">
        <v>28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1"/>
    </row>
    <row r="33" spans="1:17" x14ac:dyDescent="0.25">
      <c r="A33" s="50" t="s">
        <v>80</v>
      </c>
      <c r="B33" s="52">
        <v>2019</v>
      </c>
      <c r="C33" s="52">
        <v>29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1"/>
    </row>
    <row r="34" spans="1:17" x14ac:dyDescent="0.25">
      <c r="A34" s="50" t="s">
        <v>80</v>
      </c>
      <c r="B34" s="52">
        <v>2019</v>
      </c>
      <c r="C34" s="52">
        <v>30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1"/>
    </row>
    <row r="35" spans="1:17" x14ac:dyDescent="0.25">
      <c r="A35" s="50" t="s">
        <v>80</v>
      </c>
      <c r="B35" s="52">
        <v>2019</v>
      </c>
      <c r="C35" s="52">
        <v>31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1"/>
    </row>
    <row r="36" spans="1:17" x14ac:dyDescent="0.25">
      <c r="A36" s="50" t="s">
        <v>80</v>
      </c>
      <c r="B36" s="52">
        <v>2019</v>
      </c>
      <c r="C36" s="52">
        <v>32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1"/>
    </row>
    <row r="37" spans="1:17" x14ac:dyDescent="0.25">
      <c r="A37" s="50" t="s">
        <v>80</v>
      </c>
      <c r="B37" s="52">
        <v>2019</v>
      </c>
      <c r="C37" s="52">
        <v>33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1"/>
    </row>
    <row r="38" spans="1:17" x14ac:dyDescent="0.25">
      <c r="A38" s="50" t="s">
        <v>80</v>
      </c>
      <c r="B38" s="52">
        <v>2019</v>
      </c>
      <c r="C38" s="52">
        <v>34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1"/>
    </row>
    <row r="39" spans="1:17" x14ac:dyDescent="0.25">
      <c r="A39" s="50" t="s">
        <v>80</v>
      </c>
      <c r="B39" s="52">
        <v>2019</v>
      </c>
      <c r="C39" s="52">
        <v>35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1"/>
    </row>
    <row r="40" spans="1:17" x14ac:dyDescent="0.25">
      <c r="A40" s="50" t="s">
        <v>80</v>
      </c>
      <c r="B40" s="52">
        <v>2019</v>
      </c>
      <c r="C40" s="52">
        <v>36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1"/>
    </row>
    <row r="41" spans="1:17" x14ac:dyDescent="0.25">
      <c r="A41" s="50" t="s">
        <v>80</v>
      </c>
      <c r="B41" s="52">
        <v>2019</v>
      </c>
      <c r="C41" s="52">
        <v>37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1"/>
    </row>
    <row r="42" spans="1:17" x14ac:dyDescent="0.25">
      <c r="A42" s="50" t="s">
        <v>80</v>
      </c>
      <c r="B42" s="52">
        <v>2019</v>
      </c>
      <c r="C42" s="52">
        <v>38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1"/>
    </row>
    <row r="43" spans="1:17" x14ac:dyDescent="0.25">
      <c r="A43" s="50" t="s">
        <v>80</v>
      </c>
      <c r="B43" s="52">
        <v>2019</v>
      </c>
      <c r="C43" s="52">
        <v>39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1"/>
    </row>
    <row r="44" spans="1:17" x14ac:dyDescent="0.25">
      <c r="A44" s="50" t="s">
        <v>80</v>
      </c>
      <c r="B44" s="52">
        <v>2019</v>
      </c>
      <c r="C44" s="52">
        <v>40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1"/>
    </row>
    <row r="45" spans="1:17" x14ac:dyDescent="0.25">
      <c r="A45" s="50" t="s">
        <v>80</v>
      </c>
      <c r="B45" s="52">
        <v>2019</v>
      </c>
      <c r="C45" s="52">
        <v>41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1"/>
    </row>
    <row r="46" spans="1:17" x14ac:dyDescent="0.25">
      <c r="A46" s="50" t="s">
        <v>80</v>
      </c>
      <c r="B46" s="52">
        <v>2019</v>
      </c>
      <c r="C46" s="52">
        <v>42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1"/>
    </row>
    <row r="47" spans="1:17" x14ac:dyDescent="0.25">
      <c r="A47" s="50" t="s">
        <v>80</v>
      </c>
      <c r="B47" s="52">
        <v>2019</v>
      </c>
      <c r="C47" s="52">
        <v>43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1"/>
    </row>
    <row r="48" spans="1:17" x14ac:dyDescent="0.25">
      <c r="A48" s="50" t="s">
        <v>80</v>
      </c>
      <c r="B48" s="52">
        <v>2019</v>
      </c>
      <c r="C48" s="52">
        <v>44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1"/>
    </row>
    <row r="49" spans="1:17" x14ac:dyDescent="0.25">
      <c r="A49" s="50" t="s">
        <v>80</v>
      </c>
      <c r="B49" s="52">
        <v>2019</v>
      </c>
      <c r="C49" s="52">
        <v>45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1"/>
    </row>
    <row r="50" spans="1:17" x14ac:dyDescent="0.25">
      <c r="A50" s="50" t="s">
        <v>80</v>
      </c>
      <c r="B50" s="52">
        <v>2019</v>
      </c>
      <c r="C50" s="52">
        <v>46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1"/>
    </row>
    <row r="51" spans="1:17" x14ac:dyDescent="0.25">
      <c r="A51" s="50" t="s">
        <v>80</v>
      </c>
      <c r="B51" s="52">
        <v>2019</v>
      </c>
      <c r="C51" s="52">
        <v>47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1"/>
    </row>
    <row r="52" spans="1:17" x14ac:dyDescent="0.25">
      <c r="A52" s="50" t="s">
        <v>80</v>
      </c>
      <c r="B52" s="52">
        <v>2019</v>
      </c>
      <c r="C52" s="52">
        <v>48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1"/>
    </row>
    <row r="53" spans="1:17" x14ac:dyDescent="0.25">
      <c r="A53" s="50" t="s">
        <v>80</v>
      </c>
      <c r="B53" s="52">
        <v>2019</v>
      </c>
      <c r="C53" s="52">
        <v>49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1"/>
    </row>
    <row r="54" spans="1:17" x14ac:dyDescent="0.25">
      <c r="A54" s="50" t="s">
        <v>80</v>
      </c>
      <c r="B54" s="52">
        <v>2019</v>
      </c>
      <c r="C54" s="52">
        <v>50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1"/>
    </row>
    <row r="55" spans="1:17" x14ac:dyDescent="0.25">
      <c r="A55" s="50" t="s">
        <v>80</v>
      </c>
      <c r="B55" s="52">
        <v>2019</v>
      </c>
      <c r="C55" s="52">
        <v>51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1"/>
    </row>
    <row r="56" spans="1:17" ht="15.75" thickBot="1" x14ac:dyDescent="0.3">
      <c r="A56" s="50" t="s">
        <v>80</v>
      </c>
      <c r="B56" s="52">
        <v>2019</v>
      </c>
      <c r="C56" s="52">
        <v>52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1"/>
    </row>
    <row r="57" spans="1:17" ht="15.75" thickBot="1" x14ac:dyDescent="0.3">
      <c r="A57" s="47"/>
      <c r="B57" s="47"/>
      <c r="C57" s="47" t="s">
        <v>61</v>
      </c>
      <c r="D57" s="47">
        <f>SUM(D$5:D56)</f>
        <v>0</v>
      </c>
      <c r="E57" s="47">
        <f>SUM(E$5:E56)</f>
        <v>0</v>
      </c>
      <c r="F57" s="47">
        <f>SUM(F$5:F56)</f>
        <v>0</v>
      </c>
      <c r="G57" s="47">
        <f>SUM(G$5:G56)</f>
        <v>0</v>
      </c>
      <c r="H57" s="47">
        <f>SUM(H$5:H56)</f>
        <v>0</v>
      </c>
      <c r="I57" s="47">
        <f>SUM(I$5:I56)</f>
        <v>0</v>
      </c>
      <c r="J57" s="47">
        <f>SUM(J$5:J56)</f>
        <v>0</v>
      </c>
      <c r="K57" s="47">
        <f>SUM(K$5:K56)</f>
        <v>0</v>
      </c>
      <c r="L57" s="47">
        <f>SUM(L$5:L56)</f>
        <v>0</v>
      </c>
      <c r="M57" s="47">
        <f>SUM(M$5:M56)</f>
        <v>0</v>
      </c>
      <c r="N57" s="47">
        <f>SUM(N$5:N56)</f>
        <v>0</v>
      </c>
      <c r="O57" s="47">
        <f>SUM(O$5:O56)</f>
        <v>0</v>
      </c>
      <c r="P57" s="47">
        <f>SUM(P$5:P56)</f>
        <v>0</v>
      </c>
      <c r="Q57" s="47">
        <f>SUM(Q$5:Q56)</f>
        <v>0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Q57"/>
  <sheetViews>
    <sheetView zoomScale="80" zoomScaleNormal="80" workbookViewId="0">
      <selection sqref="A1:Q1"/>
    </sheetView>
  </sheetViews>
  <sheetFormatPr defaultColWidth="11.42578125" defaultRowHeight="15" x14ac:dyDescent="0.25"/>
  <cols>
    <col min="1" max="1" width="16.5703125" customWidth="1"/>
    <col min="7" max="7" width="12.7109375" customWidth="1"/>
    <col min="17" max="17" width="16.140625" customWidth="1"/>
  </cols>
  <sheetData>
    <row r="1" spans="1:17" ht="18.75" x14ac:dyDescent="0.3">
      <c r="A1" s="165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.75" x14ac:dyDescent="0.3">
      <c r="A2" s="168" t="str">
        <f>"Surveillance of RSV - " &amp; Leyendas!$G$2 &amp; Leyendas!$T$1</f>
        <v>Surveillance of RSV - SARI and ILI, 2019 - 2020, Month: 2020-05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6.5" customHeight="1" thickBot="1" x14ac:dyDescent="0.3">
      <c r="A3" s="171" t="str">
        <f xml:space="preserve"> "Distribution of RSV viruses by " &amp; Leyendas!$F$2 &amp; " of residence of the case"</f>
        <v>Distribution of RSV viruses by parish of residence of the case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ht="30.75" thickBot="1" x14ac:dyDescent="0.3">
      <c r="A4" s="48" t="str">
        <f>IF(Leyendas!$E$2&lt;&gt;"",Leyendas!$E$1,IF(Leyendas!$D$2&lt;&gt;"",Leyendas!$D$1,Leyendas!$C$1))</f>
        <v>Country</v>
      </c>
      <c r="B4" s="48" t="s">
        <v>72</v>
      </c>
      <c r="C4" s="49" t="s">
        <v>65</v>
      </c>
      <c r="D4" s="49" t="s">
        <v>116</v>
      </c>
      <c r="E4" s="49" t="s">
        <v>117</v>
      </c>
      <c r="F4" s="49" t="s">
        <v>128</v>
      </c>
      <c r="G4" s="49" t="s">
        <v>118</v>
      </c>
      <c r="H4" s="49" t="s">
        <v>119</v>
      </c>
      <c r="I4" s="49" t="s">
        <v>129</v>
      </c>
      <c r="J4" s="49" t="s">
        <v>120</v>
      </c>
      <c r="K4" s="49" t="s">
        <v>121</v>
      </c>
      <c r="L4" s="49" t="s">
        <v>122</v>
      </c>
      <c r="M4" s="49" t="s">
        <v>123</v>
      </c>
      <c r="N4" s="49" t="s">
        <v>124</v>
      </c>
      <c r="O4" s="49" t="s">
        <v>125</v>
      </c>
      <c r="P4" s="49" t="s">
        <v>126</v>
      </c>
      <c r="Q4" s="49" t="s">
        <v>127</v>
      </c>
    </row>
    <row r="5" spans="1:17" x14ac:dyDescent="0.25">
      <c r="A5" s="50" t="s">
        <v>80</v>
      </c>
      <c r="B5" s="50">
        <v>2019</v>
      </c>
      <c r="C5" s="50">
        <v>1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</row>
    <row r="6" spans="1:17" x14ac:dyDescent="0.25">
      <c r="A6" s="50" t="s">
        <v>80</v>
      </c>
      <c r="B6" s="52">
        <v>2019</v>
      </c>
      <c r="C6" s="52">
        <v>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1"/>
    </row>
    <row r="7" spans="1:17" x14ac:dyDescent="0.25">
      <c r="A7" s="50" t="s">
        <v>80</v>
      </c>
      <c r="B7" s="52">
        <v>2019</v>
      </c>
      <c r="C7" s="52">
        <v>3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1"/>
    </row>
    <row r="8" spans="1:17" x14ac:dyDescent="0.25">
      <c r="A8" s="50" t="s">
        <v>80</v>
      </c>
      <c r="B8" s="52">
        <v>2019</v>
      </c>
      <c r="C8" s="52">
        <v>4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1"/>
    </row>
    <row r="9" spans="1:17" x14ac:dyDescent="0.25">
      <c r="A9" s="50" t="s">
        <v>80</v>
      </c>
      <c r="B9" s="52">
        <v>2019</v>
      </c>
      <c r="C9" s="52">
        <v>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1"/>
    </row>
    <row r="10" spans="1:17" x14ac:dyDescent="0.25">
      <c r="A10" s="50" t="s">
        <v>80</v>
      </c>
      <c r="B10" s="52">
        <v>2019</v>
      </c>
      <c r="C10" s="52">
        <v>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1"/>
    </row>
    <row r="11" spans="1:17" x14ac:dyDescent="0.25">
      <c r="A11" s="50" t="s">
        <v>80</v>
      </c>
      <c r="B11" s="52">
        <v>2019</v>
      </c>
      <c r="C11" s="52">
        <v>7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1"/>
    </row>
    <row r="12" spans="1:17" x14ac:dyDescent="0.25">
      <c r="A12" s="50" t="s">
        <v>80</v>
      </c>
      <c r="B12" s="52">
        <v>2019</v>
      </c>
      <c r="C12" s="52">
        <v>8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1"/>
    </row>
    <row r="13" spans="1:17" x14ac:dyDescent="0.25">
      <c r="A13" s="50" t="s">
        <v>80</v>
      </c>
      <c r="B13" s="52">
        <v>2019</v>
      </c>
      <c r="C13" s="52">
        <v>9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1"/>
    </row>
    <row r="14" spans="1:17" x14ac:dyDescent="0.25">
      <c r="A14" s="50" t="s">
        <v>80</v>
      </c>
      <c r="B14" s="52">
        <v>2019</v>
      </c>
      <c r="C14" s="52">
        <v>10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1"/>
    </row>
    <row r="15" spans="1:17" x14ac:dyDescent="0.25">
      <c r="A15" s="50" t="s">
        <v>80</v>
      </c>
      <c r="B15" s="52">
        <v>2019</v>
      </c>
      <c r="C15" s="52">
        <v>11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1"/>
    </row>
    <row r="16" spans="1:17" x14ac:dyDescent="0.25">
      <c r="A16" s="50" t="s">
        <v>80</v>
      </c>
      <c r="B16" s="52">
        <v>2019</v>
      </c>
      <c r="C16" s="52">
        <v>12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1"/>
    </row>
    <row r="17" spans="1:17" x14ac:dyDescent="0.25">
      <c r="A17" s="50" t="s">
        <v>80</v>
      </c>
      <c r="B17" s="52">
        <v>2019</v>
      </c>
      <c r="C17" s="52">
        <v>13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1"/>
    </row>
    <row r="18" spans="1:17" x14ac:dyDescent="0.25">
      <c r="A18" s="50" t="s">
        <v>80</v>
      </c>
      <c r="B18" s="52">
        <v>2019</v>
      </c>
      <c r="C18" s="52">
        <v>14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1"/>
    </row>
    <row r="19" spans="1:17" x14ac:dyDescent="0.25">
      <c r="A19" s="50" t="s">
        <v>80</v>
      </c>
      <c r="B19" s="52">
        <v>2019</v>
      </c>
      <c r="C19" s="52">
        <v>15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1"/>
    </row>
    <row r="20" spans="1:17" x14ac:dyDescent="0.25">
      <c r="A20" s="50" t="s">
        <v>80</v>
      </c>
      <c r="B20" s="52">
        <v>2019</v>
      </c>
      <c r="C20" s="52">
        <v>16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1"/>
    </row>
    <row r="21" spans="1:17" x14ac:dyDescent="0.25">
      <c r="A21" s="50" t="s">
        <v>80</v>
      </c>
      <c r="B21" s="52">
        <v>2019</v>
      </c>
      <c r="C21" s="52">
        <v>17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1"/>
    </row>
    <row r="22" spans="1:17" x14ac:dyDescent="0.25">
      <c r="A22" s="50" t="s">
        <v>80</v>
      </c>
      <c r="B22" s="52">
        <v>2019</v>
      </c>
      <c r="C22" s="52">
        <v>18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1"/>
    </row>
    <row r="23" spans="1:17" x14ac:dyDescent="0.25">
      <c r="A23" s="50" t="s">
        <v>80</v>
      </c>
      <c r="B23" s="52">
        <v>2019</v>
      </c>
      <c r="C23" s="52">
        <v>19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1"/>
    </row>
    <row r="24" spans="1:17" x14ac:dyDescent="0.25">
      <c r="A24" s="50" t="s">
        <v>80</v>
      </c>
      <c r="B24" s="52">
        <v>2019</v>
      </c>
      <c r="C24" s="52">
        <v>20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1"/>
    </row>
    <row r="25" spans="1:17" x14ac:dyDescent="0.25">
      <c r="A25" s="50" t="s">
        <v>80</v>
      </c>
      <c r="B25" s="52">
        <v>2019</v>
      </c>
      <c r="C25" s="52">
        <v>21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1"/>
    </row>
    <row r="26" spans="1:17" x14ac:dyDescent="0.25">
      <c r="A26" s="50" t="s">
        <v>80</v>
      </c>
      <c r="B26" s="52">
        <v>2019</v>
      </c>
      <c r="C26" s="52">
        <v>22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1"/>
    </row>
    <row r="27" spans="1:17" x14ac:dyDescent="0.25">
      <c r="A27" s="50" t="s">
        <v>80</v>
      </c>
      <c r="B27" s="52">
        <v>2019</v>
      </c>
      <c r="C27" s="52">
        <v>23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1"/>
    </row>
    <row r="28" spans="1:17" x14ac:dyDescent="0.25">
      <c r="A28" s="50" t="s">
        <v>80</v>
      </c>
      <c r="B28" s="52">
        <v>2019</v>
      </c>
      <c r="C28" s="52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1"/>
    </row>
    <row r="29" spans="1:17" x14ac:dyDescent="0.25">
      <c r="A29" s="50" t="s">
        <v>80</v>
      </c>
      <c r="B29" s="52">
        <v>2019</v>
      </c>
      <c r="C29" s="52">
        <v>25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1"/>
    </row>
    <row r="30" spans="1:17" x14ac:dyDescent="0.25">
      <c r="A30" s="50" t="s">
        <v>80</v>
      </c>
      <c r="B30" s="52">
        <v>2019</v>
      </c>
      <c r="C30" s="52">
        <v>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1"/>
    </row>
    <row r="31" spans="1:17" x14ac:dyDescent="0.25">
      <c r="A31" s="50" t="s">
        <v>80</v>
      </c>
      <c r="B31" s="52">
        <v>2019</v>
      </c>
      <c r="C31" s="52">
        <v>27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1"/>
    </row>
    <row r="32" spans="1:17" x14ac:dyDescent="0.25">
      <c r="A32" s="50" t="s">
        <v>80</v>
      </c>
      <c r="B32" s="52">
        <v>2019</v>
      </c>
      <c r="C32" s="52">
        <v>28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1"/>
    </row>
    <row r="33" spans="1:17" x14ac:dyDescent="0.25">
      <c r="A33" s="50" t="s">
        <v>80</v>
      </c>
      <c r="B33" s="52">
        <v>2019</v>
      </c>
      <c r="C33" s="52">
        <v>29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1"/>
    </row>
    <row r="34" spans="1:17" x14ac:dyDescent="0.25">
      <c r="A34" s="50" t="s">
        <v>80</v>
      </c>
      <c r="B34" s="52">
        <v>2019</v>
      </c>
      <c r="C34" s="52">
        <v>30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1"/>
    </row>
    <row r="35" spans="1:17" x14ac:dyDescent="0.25">
      <c r="A35" s="50" t="s">
        <v>80</v>
      </c>
      <c r="B35" s="52">
        <v>2019</v>
      </c>
      <c r="C35" s="52">
        <v>31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1"/>
    </row>
    <row r="36" spans="1:17" x14ac:dyDescent="0.25">
      <c r="A36" s="50" t="s">
        <v>80</v>
      </c>
      <c r="B36" s="52">
        <v>2019</v>
      </c>
      <c r="C36" s="52">
        <v>32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1"/>
    </row>
    <row r="37" spans="1:17" x14ac:dyDescent="0.25">
      <c r="A37" s="50" t="s">
        <v>80</v>
      </c>
      <c r="B37" s="52">
        <v>2019</v>
      </c>
      <c r="C37" s="52">
        <v>33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1"/>
    </row>
    <row r="38" spans="1:17" x14ac:dyDescent="0.25">
      <c r="A38" s="50" t="s">
        <v>80</v>
      </c>
      <c r="B38" s="52">
        <v>2019</v>
      </c>
      <c r="C38" s="52">
        <v>34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1"/>
    </row>
    <row r="39" spans="1:17" x14ac:dyDescent="0.25">
      <c r="A39" s="50" t="s">
        <v>80</v>
      </c>
      <c r="B39" s="52">
        <v>2019</v>
      </c>
      <c r="C39" s="52">
        <v>35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1"/>
    </row>
    <row r="40" spans="1:17" x14ac:dyDescent="0.25">
      <c r="A40" s="50" t="s">
        <v>80</v>
      </c>
      <c r="B40" s="52">
        <v>2019</v>
      </c>
      <c r="C40" s="52">
        <v>36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1"/>
    </row>
    <row r="41" spans="1:17" x14ac:dyDescent="0.25">
      <c r="A41" s="50" t="s">
        <v>80</v>
      </c>
      <c r="B41" s="52">
        <v>2019</v>
      </c>
      <c r="C41" s="52">
        <v>37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1"/>
    </row>
    <row r="42" spans="1:17" x14ac:dyDescent="0.25">
      <c r="A42" s="50" t="s">
        <v>80</v>
      </c>
      <c r="B42" s="52">
        <v>2019</v>
      </c>
      <c r="C42" s="52">
        <v>38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1"/>
    </row>
    <row r="43" spans="1:17" x14ac:dyDescent="0.25">
      <c r="A43" s="50" t="s">
        <v>80</v>
      </c>
      <c r="B43" s="52">
        <v>2019</v>
      </c>
      <c r="C43" s="52">
        <v>39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1"/>
    </row>
    <row r="44" spans="1:17" x14ac:dyDescent="0.25">
      <c r="A44" s="50" t="s">
        <v>80</v>
      </c>
      <c r="B44" s="52">
        <v>2019</v>
      </c>
      <c r="C44" s="52">
        <v>40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1"/>
    </row>
    <row r="45" spans="1:17" x14ac:dyDescent="0.25">
      <c r="A45" s="50" t="s">
        <v>80</v>
      </c>
      <c r="B45" s="52">
        <v>2019</v>
      </c>
      <c r="C45" s="52">
        <v>41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1"/>
    </row>
    <row r="46" spans="1:17" x14ac:dyDescent="0.25">
      <c r="A46" s="50" t="s">
        <v>80</v>
      </c>
      <c r="B46" s="52">
        <v>2019</v>
      </c>
      <c r="C46" s="52">
        <v>42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1"/>
    </row>
    <row r="47" spans="1:17" x14ac:dyDescent="0.25">
      <c r="A47" s="50" t="s">
        <v>80</v>
      </c>
      <c r="B47" s="52">
        <v>2019</v>
      </c>
      <c r="C47" s="52">
        <v>43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1"/>
    </row>
    <row r="48" spans="1:17" x14ac:dyDescent="0.25">
      <c r="A48" s="50" t="s">
        <v>80</v>
      </c>
      <c r="B48" s="52">
        <v>2019</v>
      </c>
      <c r="C48" s="52">
        <v>44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1"/>
    </row>
    <row r="49" spans="1:17" x14ac:dyDescent="0.25">
      <c r="A49" s="50" t="s">
        <v>80</v>
      </c>
      <c r="B49" s="52">
        <v>2019</v>
      </c>
      <c r="C49" s="52">
        <v>45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1"/>
    </row>
    <row r="50" spans="1:17" x14ac:dyDescent="0.25">
      <c r="A50" s="50" t="s">
        <v>80</v>
      </c>
      <c r="B50" s="52">
        <v>2019</v>
      </c>
      <c r="C50" s="52">
        <v>46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1"/>
    </row>
    <row r="51" spans="1:17" x14ac:dyDescent="0.25">
      <c r="A51" s="50" t="s">
        <v>80</v>
      </c>
      <c r="B51" s="52">
        <v>2019</v>
      </c>
      <c r="C51" s="52">
        <v>47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1"/>
    </row>
    <row r="52" spans="1:17" x14ac:dyDescent="0.25">
      <c r="A52" s="50" t="s">
        <v>80</v>
      </c>
      <c r="B52" s="52">
        <v>2019</v>
      </c>
      <c r="C52" s="52">
        <v>48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1"/>
    </row>
    <row r="53" spans="1:17" x14ac:dyDescent="0.25">
      <c r="A53" s="50" t="s">
        <v>80</v>
      </c>
      <c r="B53" s="52">
        <v>2019</v>
      </c>
      <c r="C53" s="52">
        <v>49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1"/>
    </row>
    <row r="54" spans="1:17" x14ac:dyDescent="0.25">
      <c r="A54" s="50" t="s">
        <v>80</v>
      </c>
      <c r="B54" s="52">
        <v>2019</v>
      </c>
      <c r="C54" s="52">
        <v>50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1"/>
    </row>
    <row r="55" spans="1:17" x14ac:dyDescent="0.25">
      <c r="A55" s="50" t="s">
        <v>80</v>
      </c>
      <c r="B55" s="52">
        <v>2019</v>
      </c>
      <c r="C55" s="52">
        <v>51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1"/>
    </row>
    <row r="56" spans="1:17" ht="15.75" thickBot="1" x14ac:dyDescent="0.3">
      <c r="A56" s="50" t="s">
        <v>80</v>
      </c>
      <c r="B56" s="52">
        <v>2019</v>
      </c>
      <c r="C56" s="52">
        <v>52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1"/>
    </row>
    <row r="57" spans="1:17" ht="15.75" thickBot="1" x14ac:dyDescent="0.3">
      <c r="A57" s="47"/>
      <c r="B57" s="47"/>
      <c r="C57" s="47" t="s">
        <v>61</v>
      </c>
      <c r="D57" s="47">
        <f>SUM(D$5:D56)</f>
        <v>0</v>
      </c>
      <c r="E57" s="47">
        <f>SUM(E$5:E56)</f>
        <v>0</v>
      </c>
      <c r="F57" s="47">
        <f>SUM(F$5:F56)</f>
        <v>0</v>
      </c>
      <c r="G57" s="47">
        <f>SUM(G$5:G56)</f>
        <v>0</v>
      </c>
      <c r="H57" s="47">
        <f>SUM(H$5:H56)</f>
        <v>0</v>
      </c>
      <c r="I57" s="47">
        <f>SUM(I$5:I56)</f>
        <v>0</v>
      </c>
      <c r="J57" s="47">
        <f>SUM(J$5:J56)</f>
        <v>0</v>
      </c>
      <c r="K57" s="47">
        <f>SUM(K$5:K56)</f>
        <v>0</v>
      </c>
      <c r="L57" s="47">
        <f>SUM(L$5:L56)</f>
        <v>0</v>
      </c>
      <c r="M57" s="47">
        <f>SUM(M$5:M56)</f>
        <v>0</v>
      </c>
      <c r="N57" s="47">
        <f>SUM(N$5:N56)</f>
        <v>0</v>
      </c>
      <c r="O57" s="47">
        <f>SUM(O$5:O56)</f>
        <v>0</v>
      </c>
      <c r="P57" s="47">
        <f>SUM(P$5:P56)</f>
        <v>0</v>
      </c>
      <c r="Q57" s="47">
        <f>SUM(Q$5:Q56)</f>
        <v>0</v>
      </c>
    </row>
  </sheetData>
  <mergeCells count="3">
    <mergeCell ref="A2:Q2"/>
    <mergeCell ref="A3:Q3"/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Q57"/>
  <sheetViews>
    <sheetView zoomScale="80" zoomScaleNormal="80" workbookViewId="0">
      <selection sqref="A1:Q1"/>
    </sheetView>
  </sheetViews>
  <sheetFormatPr defaultColWidth="11.42578125" defaultRowHeight="15" x14ac:dyDescent="0.25"/>
  <cols>
    <col min="1" max="1" width="19.28515625" customWidth="1"/>
    <col min="7" max="7" width="13" customWidth="1"/>
    <col min="17" max="17" width="16.42578125" customWidth="1"/>
  </cols>
  <sheetData>
    <row r="1" spans="1:17" ht="18.75" x14ac:dyDescent="0.3">
      <c r="A1" s="165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Jamaica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.75" x14ac:dyDescent="0.3">
      <c r="A2" s="168" t="str">
        <f>"Surveillance of SARS-CoV-2 - " &amp; Leyendas!$G$2 &amp; Leyendas!$T$1</f>
        <v>Surveillance of SARS-CoV-2 - SARI and ILI, 2019 - 2020, Month: 2020-05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6.5" customHeight="1" thickBot="1" x14ac:dyDescent="0.3">
      <c r="A3" s="171" t="str">
        <f xml:space="preserve"> "Distribution of SARS-CoV-2 viruses by " &amp; Leyendas!$F$2 &amp; " of residence of the case"</f>
        <v>Distribution of SARS-CoV-2 viruses by parish of residence of the case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ht="30.75" thickBot="1" x14ac:dyDescent="0.3">
      <c r="A4" s="48" t="str">
        <f>IF(Leyendas!$E$2&lt;&gt;"",Leyendas!$E$1,IF(Leyendas!$D$2&lt;&gt;"",Leyendas!$D$1,Leyendas!$C$1))</f>
        <v>Country</v>
      </c>
      <c r="B4" s="48" t="s">
        <v>72</v>
      </c>
      <c r="C4" s="49" t="s">
        <v>65</v>
      </c>
      <c r="D4" s="49" t="s">
        <v>116</v>
      </c>
      <c r="E4" s="49" t="s">
        <v>117</v>
      </c>
      <c r="F4" s="49" t="s">
        <v>128</v>
      </c>
      <c r="G4" s="49" t="s">
        <v>118</v>
      </c>
      <c r="H4" s="49" t="s">
        <v>119</v>
      </c>
      <c r="I4" s="49" t="s">
        <v>129</v>
      </c>
      <c r="J4" s="49" t="s">
        <v>120</v>
      </c>
      <c r="K4" s="49" t="s">
        <v>121</v>
      </c>
      <c r="L4" s="49" t="s">
        <v>122</v>
      </c>
      <c r="M4" s="49" t="s">
        <v>123</v>
      </c>
      <c r="N4" s="49" t="s">
        <v>124</v>
      </c>
      <c r="O4" s="49" t="s">
        <v>125</v>
      </c>
      <c r="P4" s="49" t="s">
        <v>126</v>
      </c>
      <c r="Q4" s="49" t="s">
        <v>127</v>
      </c>
    </row>
    <row r="5" spans="1:17" ht="15.75" customHeight="1" x14ac:dyDescent="0.25">
      <c r="A5" s="50" t="s">
        <v>80</v>
      </c>
      <c r="B5" s="50">
        <v>2019</v>
      </c>
      <c r="C5" s="50">
        <v>1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</row>
    <row r="6" spans="1:17" x14ac:dyDescent="0.25">
      <c r="A6" s="50" t="s">
        <v>80</v>
      </c>
      <c r="B6" s="52">
        <v>2019</v>
      </c>
      <c r="C6" s="52">
        <v>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1"/>
    </row>
    <row r="7" spans="1:17" x14ac:dyDescent="0.25">
      <c r="A7" s="50" t="s">
        <v>80</v>
      </c>
      <c r="B7" s="52">
        <v>2019</v>
      </c>
      <c r="C7" s="52">
        <v>3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1"/>
    </row>
    <row r="8" spans="1:17" x14ac:dyDescent="0.25">
      <c r="A8" s="50" t="s">
        <v>80</v>
      </c>
      <c r="B8" s="52">
        <v>2019</v>
      </c>
      <c r="C8" s="52">
        <v>4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1"/>
    </row>
    <row r="9" spans="1:17" x14ac:dyDescent="0.25">
      <c r="A9" s="50" t="s">
        <v>80</v>
      </c>
      <c r="B9" s="52">
        <v>2019</v>
      </c>
      <c r="C9" s="52">
        <v>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1"/>
    </row>
    <row r="10" spans="1:17" x14ac:dyDescent="0.25">
      <c r="A10" s="50" t="s">
        <v>80</v>
      </c>
      <c r="B10" s="52">
        <v>2019</v>
      </c>
      <c r="C10" s="52">
        <v>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1"/>
    </row>
    <row r="11" spans="1:17" x14ac:dyDescent="0.25">
      <c r="A11" s="50" t="s">
        <v>80</v>
      </c>
      <c r="B11" s="52">
        <v>2019</v>
      </c>
      <c r="C11" s="52">
        <v>7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1"/>
    </row>
    <row r="12" spans="1:17" x14ac:dyDescent="0.25">
      <c r="A12" s="50" t="s">
        <v>80</v>
      </c>
      <c r="B12" s="52">
        <v>2019</v>
      </c>
      <c r="C12" s="52">
        <v>8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1"/>
    </row>
    <row r="13" spans="1:17" x14ac:dyDescent="0.25">
      <c r="A13" s="50" t="s">
        <v>80</v>
      </c>
      <c r="B13" s="52">
        <v>2019</v>
      </c>
      <c r="C13" s="52">
        <v>9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1"/>
    </row>
    <row r="14" spans="1:17" x14ac:dyDescent="0.25">
      <c r="A14" s="50" t="s">
        <v>80</v>
      </c>
      <c r="B14" s="52">
        <v>2019</v>
      </c>
      <c r="C14" s="52">
        <v>10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1"/>
    </row>
    <row r="15" spans="1:17" x14ac:dyDescent="0.25">
      <c r="A15" s="50" t="s">
        <v>80</v>
      </c>
      <c r="B15" s="52">
        <v>2019</v>
      </c>
      <c r="C15" s="52">
        <v>11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1"/>
    </row>
    <row r="16" spans="1:17" x14ac:dyDescent="0.25">
      <c r="A16" s="50" t="s">
        <v>80</v>
      </c>
      <c r="B16" s="52">
        <v>2019</v>
      </c>
      <c r="C16" s="52">
        <v>12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1"/>
    </row>
    <row r="17" spans="1:17" x14ac:dyDescent="0.25">
      <c r="A17" s="50" t="s">
        <v>80</v>
      </c>
      <c r="B17" s="52">
        <v>2019</v>
      </c>
      <c r="C17" s="52">
        <v>13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1"/>
    </row>
    <row r="18" spans="1:17" x14ac:dyDescent="0.25">
      <c r="A18" s="50" t="s">
        <v>80</v>
      </c>
      <c r="B18" s="52">
        <v>2019</v>
      </c>
      <c r="C18" s="52">
        <v>14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1"/>
    </row>
    <row r="19" spans="1:17" x14ac:dyDescent="0.25">
      <c r="A19" s="50" t="s">
        <v>80</v>
      </c>
      <c r="B19" s="52">
        <v>2019</v>
      </c>
      <c r="C19" s="52">
        <v>15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1"/>
    </row>
    <row r="20" spans="1:17" x14ac:dyDescent="0.25">
      <c r="A20" s="50" t="s">
        <v>80</v>
      </c>
      <c r="B20" s="52">
        <v>2019</v>
      </c>
      <c r="C20" s="52">
        <v>16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1"/>
    </row>
    <row r="21" spans="1:17" x14ac:dyDescent="0.25">
      <c r="A21" s="50" t="s">
        <v>80</v>
      </c>
      <c r="B21" s="52">
        <v>2019</v>
      </c>
      <c r="C21" s="52">
        <v>17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1"/>
    </row>
    <row r="22" spans="1:17" x14ac:dyDescent="0.25">
      <c r="A22" s="50" t="s">
        <v>80</v>
      </c>
      <c r="B22" s="52">
        <v>2019</v>
      </c>
      <c r="C22" s="52">
        <v>18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1"/>
    </row>
    <row r="23" spans="1:17" x14ac:dyDescent="0.25">
      <c r="A23" s="50" t="s">
        <v>80</v>
      </c>
      <c r="B23" s="52">
        <v>2019</v>
      </c>
      <c r="C23" s="52">
        <v>19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1"/>
    </row>
    <row r="24" spans="1:17" x14ac:dyDescent="0.25">
      <c r="A24" s="50" t="s">
        <v>80</v>
      </c>
      <c r="B24" s="52">
        <v>2019</v>
      </c>
      <c r="C24" s="52">
        <v>20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1"/>
    </row>
    <row r="25" spans="1:17" x14ac:dyDescent="0.25">
      <c r="A25" s="50" t="s">
        <v>80</v>
      </c>
      <c r="B25" s="52">
        <v>2019</v>
      </c>
      <c r="C25" s="52">
        <v>21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1"/>
    </row>
    <row r="26" spans="1:17" x14ac:dyDescent="0.25">
      <c r="A26" s="50" t="s">
        <v>80</v>
      </c>
      <c r="B26" s="52">
        <v>2019</v>
      </c>
      <c r="C26" s="52">
        <v>22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1"/>
    </row>
    <row r="27" spans="1:17" x14ac:dyDescent="0.25">
      <c r="A27" s="50" t="s">
        <v>80</v>
      </c>
      <c r="B27" s="52">
        <v>2019</v>
      </c>
      <c r="C27" s="52">
        <v>23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1"/>
    </row>
    <row r="28" spans="1:17" x14ac:dyDescent="0.25">
      <c r="A28" s="50" t="s">
        <v>80</v>
      </c>
      <c r="B28" s="52">
        <v>2019</v>
      </c>
      <c r="C28" s="52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1"/>
    </row>
    <row r="29" spans="1:17" x14ac:dyDescent="0.25">
      <c r="A29" s="50" t="s">
        <v>80</v>
      </c>
      <c r="B29" s="52">
        <v>2019</v>
      </c>
      <c r="C29" s="52">
        <v>25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1"/>
    </row>
    <row r="30" spans="1:17" x14ac:dyDescent="0.25">
      <c r="A30" s="50" t="s">
        <v>80</v>
      </c>
      <c r="B30" s="52">
        <v>2019</v>
      </c>
      <c r="C30" s="52">
        <v>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1"/>
    </row>
    <row r="31" spans="1:17" x14ac:dyDescent="0.25">
      <c r="A31" s="50" t="s">
        <v>80</v>
      </c>
      <c r="B31" s="52">
        <v>2019</v>
      </c>
      <c r="C31" s="52">
        <v>27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1"/>
    </row>
    <row r="32" spans="1:17" x14ac:dyDescent="0.25">
      <c r="A32" s="50" t="s">
        <v>80</v>
      </c>
      <c r="B32" s="52">
        <v>2019</v>
      </c>
      <c r="C32" s="52">
        <v>28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1"/>
    </row>
    <row r="33" spans="1:17" x14ac:dyDescent="0.25">
      <c r="A33" s="50" t="s">
        <v>80</v>
      </c>
      <c r="B33" s="52">
        <v>2019</v>
      </c>
      <c r="C33" s="52">
        <v>29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1"/>
    </row>
    <row r="34" spans="1:17" x14ac:dyDescent="0.25">
      <c r="A34" s="50" t="s">
        <v>80</v>
      </c>
      <c r="B34" s="52">
        <v>2019</v>
      </c>
      <c r="C34" s="52">
        <v>30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1"/>
    </row>
    <row r="35" spans="1:17" x14ac:dyDescent="0.25">
      <c r="A35" s="50" t="s">
        <v>80</v>
      </c>
      <c r="B35" s="52">
        <v>2019</v>
      </c>
      <c r="C35" s="52">
        <v>31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1"/>
    </row>
    <row r="36" spans="1:17" x14ac:dyDescent="0.25">
      <c r="A36" s="50" t="s">
        <v>80</v>
      </c>
      <c r="B36" s="52">
        <v>2019</v>
      </c>
      <c r="C36" s="52">
        <v>32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1"/>
    </row>
    <row r="37" spans="1:17" x14ac:dyDescent="0.25">
      <c r="A37" s="50" t="s">
        <v>80</v>
      </c>
      <c r="B37" s="52">
        <v>2019</v>
      </c>
      <c r="C37" s="52">
        <v>33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1"/>
    </row>
    <row r="38" spans="1:17" x14ac:dyDescent="0.25">
      <c r="A38" s="50" t="s">
        <v>80</v>
      </c>
      <c r="B38" s="52">
        <v>2019</v>
      </c>
      <c r="C38" s="52">
        <v>34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1"/>
    </row>
    <row r="39" spans="1:17" x14ac:dyDescent="0.25">
      <c r="A39" s="50" t="s">
        <v>80</v>
      </c>
      <c r="B39" s="52">
        <v>2019</v>
      </c>
      <c r="C39" s="52">
        <v>35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1"/>
    </row>
    <row r="40" spans="1:17" x14ac:dyDescent="0.25">
      <c r="A40" s="50" t="s">
        <v>80</v>
      </c>
      <c r="B40" s="52">
        <v>2019</v>
      </c>
      <c r="C40" s="52">
        <v>36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1"/>
    </row>
    <row r="41" spans="1:17" x14ac:dyDescent="0.25">
      <c r="A41" s="50" t="s">
        <v>80</v>
      </c>
      <c r="B41" s="52">
        <v>2019</v>
      </c>
      <c r="C41" s="52">
        <v>37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1"/>
    </row>
    <row r="42" spans="1:17" x14ac:dyDescent="0.25">
      <c r="A42" s="50" t="s">
        <v>80</v>
      </c>
      <c r="B42" s="52">
        <v>2019</v>
      </c>
      <c r="C42" s="52">
        <v>38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1"/>
    </row>
    <row r="43" spans="1:17" x14ac:dyDescent="0.25">
      <c r="A43" s="50" t="s">
        <v>80</v>
      </c>
      <c r="B43" s="52">
        <v>2019</v>
      </c>
      <c r="C43" s="52">
        <v>39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1"/>
    </row>
    <row r="44" spans="1:17" x14ac:dyDescent="0.25">
      <c r="A44" s="50" t="s">
        <v>80</v>
      </c>
      <c r="B44" s="52">
        <v>2019</v>
      </c>
      <c r="C44" s="52">
        <v>40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1"/>
    </row>
    <row r="45" spans="1:17" x14ac:dyDescent="0.25">
      <c r="A45" s="50" t="s">
        <v>80</v>
      </c>
      <c r="B45" s="52">
        <v>2019</v>
      </c>
      <c r="C45" s="52">
        <v>41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1"/>
    </row>
    <row r="46" spans="1:17" x14ac:dyDescent="0.25">
      <c r="A46" s="50" t="s">
        <v>80</v>
      </c>
      <c r="B46" s="52">
        <v>2019</v>
      </c>
      <c r="C46" s="52">
        <v>42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1"/>
    </row>
    <row r="47" spans="1:17" x14ac:dyDescent="0.25">
      <c r="A47" s="50" t="s">
        <v>80</v>
      </c>
      <c r="B47" s="52">
        <v>2019</v>
      </c>
      <c r="C47" s="52">
        <v>43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1"/>
    </row>
    <row r="48" spans="1:17" x14ac:dyDescent="0.25">
      <c r="A48" s="50" t="s">
        <v>80</v>
      </c>
      <c r="B48" s="52">
        <v>2019</v>
      </c>
      <c r="C48" s="52">
        <v>44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1"/>
    </row>
    <row r="49" spans="1:17" x14ac:dyDescent="0.25">
      <c r="A49" s="50" t="s">
        <v>80</v>
      </c>
      <c r="B49" s="52">
        <v>2019</v>
      </c>
      <c r="C49" s="52">
        <v>45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1"/>
    </row>
    <row r="50" spans="1:17" x14ac:dyDescent="0.25">
      <c r="A50" s="50" t="s">
        <v>80</v>
      </c>
      <c r="B50" s="52">
        <v>2019</v>
      </c>
      <c r="C50" s="52">
        <v>46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1"/>
    </row>
    <row r="51" spans="1:17" x14ac:dyDescent="0.25">
      <c r="A51" s="50" t="s">
        <v>80</v>
      </c>
      <c r="B51" s="52">
        <v>2019</v>
      </c>
      <c r="C51" s="52">
        <v>47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1"/>
    </row>
    <row r="52" spans="1:17" x14ac:dyDescent="0.25">
      <c r="A52" s="50" t="s">
        <v>80</v>
      </c>
      <c r="B52" s="52">
        <v>2019</v>
      </c>
      <c r="C52" s="52">
        <v>48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1"/>
    </row>
    <row r="53" spans="1:17" x14ac:dyDescent="0.25">
      <c r="A53" s="50" t="s">
        <v>80</v>
      </c>
      <c r="B53" s="52">
        <v>2019</v>
      </c>
      <c r="C53" s="52">
        <v>49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1"/>
    </row>
    <row r="54" spans="1:17" x14ac:dyDescent="0.25">
      <c r="A54" s="50" t="s">
        <v>80</v>
      </c>
      <c r="B54" s="52">
        <v>2019</v>
      </c>
      <c r="C54" s="52">
        <v>50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1"/>
    </row>
    <row r="55" spans="1:17" x14ac:dyDescent="0.25">
      <c r="A55" s="50" t="s">
        <v>80</v>
      </c>
      <c r="B55" s="52">
        <v>2019</v>
      </c>
      <c r="C55" s="52">
        <v>51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1"/>
    </row>
    <row r="56" spans="1:17" ht="15.75" thickBot="1" x14ac:dyDescent="0.3">
      <c r="A56" s="50" t="s">
        <v>80</v>
      </c>
      <c r="B56" s="52">
        <v>2019</v>
      </c>
      <c r="C56" s="52">
        <v>52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1"/>
    </row>
    <row r="57" spans="1:17" ht="15.75" thickBot="1" x14ac:dyDescent="0.3">
      <c r="A57" s="47"/>
      <c r="B57" s="47"/>
      <c r="C57" s="47" t="s">
        <v>61</v>
      </c>
      <c r="D57" s="47">
        <f>SUM(D$5:D56)</f>
        <v>0</v>
      </c>
      <c r="E57" s="47">
        <f>SUM(E$5:E56)</f>
        <v>0</v>
      </c>
      <c r="F57" s="47">
        <f>SUM(F$5:F56)</f>
        <v>0</v>
      </c>
      <c r="G57" s="47">
        <f>SUM(G$5:G56)</f>
        <v>0</v>
      </c>
      <c r="H57" s="47">
        <f>SUM(H$5:H56)</f>
        <v>0</v>
      </c>
      <c r="I57" s="47">
        <f>SUM(I$5:I56)</f>
        <v>0</v>
      </c>
      <c r="J57" s="47">
        <f>SUM(J$5:J56)</f>
        <v>0</v>
      </c>
      <c r="K57" s="47">
        <f>SUM(K$5:K56)</f>
        <v>0</v>
      </c>
      <c r="L57" s="47">
        <f>SUM(L$5:L56)</f>
        <v>0</v>
      </c>
      <c r="M57" s="47">
        <f>SUM(M$5:M56)</f>
        <v>0</v>
      </c>
      <c r="N57" s="47">
        <f>SUM(N$5:N56)</f>
        <v>0</v>
      </c>
      <c r="O57" s="47">
        <f>SUM(O$5:O56)</f>
        <v>0</v>
      </c>
      <c r="P57" s="47">
        <f>SUM(P$5:P56)</f>
        <v>0</v>
      </c>
      <c r="Q57" s="47">
        <f>SUM(Q$5:Q56)</f>
        <v>0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T42"/>
  <sheetViews>
    <sheetView zoomScale="80" zoomScaleNormal="80" workbookViewId="0"/>
  </sheetViews>
  <sheetFormatPr defaultColWidth="11.42578125" defaultRowHeight="15" x14ac:dyDescent="0.25"/>
  <cols>
    <col min="2" max="2" width="19.85546875" bestFit="1" customWidth="1"/>
    <col min="5" max="5" width="14.5703125" bestFit="1" customWidth="1"/>
    <col min="6" max="6" width="19.140625" bestFit="1" customWidth="1"/>
    <col min="7" max="7" width="12.7109375" bestFit="1" customWidth="1"/>
    <col min="10" max="10" width="12.140625" bestFit="1" customWidth="1"/>
    <col min="11" max="11" width="10.5703125" bestFit="1" customWidth="1"/>
    <col min="13" max="13" width="10.85546875" bestFit="1" customWidth="1"/>
    <col min="14" max="14" width="9.85546875" bestFit="1" customWidth="1"/>
    <col min="15" max="15" width="9.42578125" bestFit="1" customWidth="1"/>
    <col min="16" max="16" width="32.42578125" bestFit="1" customWidth="1"/>
    <col min="17" max="17" width="25" bestFit="1" customWidth="1"/>
    <col min="18" max="18" width="14.5703125" bestFit="1" customWidth="1"/>
    <col min="20" max="20" width="59.42578125" customWidth="1"/>
  </cols>
  <sheetData>
    <row r="1" spans="1:20" ht="15.75" thickBot="1" x14ac:dyDescent="0.3">
      <c r="A1" s="24" t="s">
        <v>72</v>
      </c>
      <c r="B1" t="s">
        <v>73</v>
      </c>
      <c r="C1" t="s">
        <v>74</v>
      </c>
      <c r="D1" t="s">
        <v>76</v>
      </c>
      <c r="E1" t="s">
        <v>75</v>
      </c>
      <c r="F1" s="69" t="s">
        <v>151</v>
      </c>
      <c r="G1" s="66" t="s">
        <v>73</v>
      </c>
      <c r="H1" s="86" t="s">
        <v>160</v>
      </c>
      <c r="I1" s="87" t="s">
        <v>161</v>
      </c>
      <c r="J1" s="86" t="s">
        <v>130</v>
      </c>
      <c r="K1" s="87" t="s">
        <v>131</v>
      </c>
      <c r="L1" s="88" t="s">
        <v>162</v>
      </c>
      <c r="M1" s="89" t="s">
        <v>143</v>
      </c>
      <c r="N1" s="90" t="s">
        <v>144</v>
      </c>
      <c r="O1" s="66" t="s">
        <v>163</v>
      </c>
      <c r="P1" s="54" t="s">
        <v>135</v>
      </c>
      <c r="Q1" s="55" t="s">
        <v>136</v>
      </c>
      <c r="R1" s="56" t="s">
        <v>137</v>
      </c>
      <c r="S1" s="79" t="s">
        <v>157</v>
      </c>
      <c r="T1" s="80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 s="25">
        <v>2020</v>
      </c>
      <c r="B2" t="s">
        <v>132</v>
      </c>
      <c r="C2" s="25" t="s">
        <v>80</v>
      </c>
      <c r="D2" s="26"/>
      <c r="E2" s="26"/>
      <c r="F2" t="s">
        <v>152</v>
      </c>
      <c r="G2" t="s">
        <v>174</v>
      </c>
      <c r="H2" s="91"/>
      <c r="I2" s="92"/>
      <c r="J2" s="93">
        <v>2019</v>
      </c>
      <c r="K2" s="84">
        <v>2020</v>
      </c>
      <c r="L2" s="94">
        <v>5</v>
      </c>
      <c r="M2" s="84"/>
      <c r="N2" s="84"/>
      <c r="O2" s="95"/>
      <c r="P2" s="57" t="s">
        <v>138</v>
      </c>
      <c r="Q2" s="58" t="s">
        <v>145</v>
      </c>
      <c r="R2" s="59">
        <v>1</v>
      </c>
      <c r="S2" s="81" t="s">
        <v>158</v>
      </c>
      <c r="T2" s="82" t="str">
        <f>"Country: " &amp; $C$2 &amp; IF($E$2 &lt;&gt; "", " - " &amp; $E$1 &amp; ": " &amp; $E$2, IF($D$2 &lt;&gt; "", " - " &amp; $D$1 &amp; ": " &amp; $D$2, ""))</f>
        <v>Country: Jamaica</v>
      </c>
    </row>
    <row r="3" spans="1:20" ht="15.75" thickBot="1" x14ac:dyDescent="0.3">
      <c r="A3" t="s">
        <v>77</v>
      </c>
      <c r="B3" t="s">
        <v>78</v>
      </c>
      <c r="C3" t="s">
        <v>79</v>
      </c>
      <c r="H3" s="67"/>
      <c r="I3" s="67"/>
      <c r="J3" s="67"/>
      <c r="K3" s="67"/>
      <c r="L3" s="96" t="s">
        <v>162</v>
      </c>
      <c r="M3" s="67"/>
      <c r="N3" s="67"/>
      <c r="O3" s="97"/>
      <c r="P3" s="60" t="s">
        <v>139</v>
      </c>
      <c r="Q3" s="61" t="s">
        <v>146</v>
      </c>
      <c r="R3" s="62">
        <v>1</v>
      </c>
      <c r="S3" s="81" t="s">
        <v>159</v>
      </c>
      <c r="T3" s="82" t="str">
        <f xml:space="preserve"> $C$2 &amp; IF($E$2 &lt;&gt; "", " - " &amp; $E$2, IF($D$2 &lt;&gt; "", ", " &amp; $D$2, ""))</f>
        <v>Jamaica</v>
      </c>
    </row>
    <row r="4" spans="1:20" x14ac:dyDescent="0.25">
      <c r="A4" s="101">
        <v>1</v>
      </c>
      <c r="B4" t="s">
        <v>156</v>
      </c>
      <c r="C4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P4" s="60" t="s">
        <v>140</v>
      </c>
      <c r="Q4" s="61" t="s">
        <v>147</v>
      </c>
      <c r="R4" s="62">
        <v>1</v>
      </c>
      <c r="S4" s="81"/>
      <c r="T4" s="83"/>
    </row>
    <row r="5" spans="1:20" ht="15.75" thickBot="1" x14ac:dyDescent="0.3">
      <c r="A5" s="101">
        <v>1</v>
      </c>
      <c r="B5" t="s">
        <v>164</v>
      </c>
      <c r="C5" s="78" t="str">
        <f>"Percentage of positivity for all viruses and Distribution of Influenza, SARS-CoV-2 and Other Respiratory Virus under Surveillance " &amp; $G$2 &amp; " by EW. " &amp; CHAR(10) &amp; $T$3 &amp; $T$1</f>
        <v>Percentage of positivity for all viruses and Distribution of Influenza, SARS-CoV-2 and Other Respiratory Virus under Surveillance SARI and ILI by EW. 
Jamaica, 2019 - 2020, Month: 2020-05</v>
      </c>
      <c r="P5" s="60" t="s">
        <v>141</v>
      </c>
      <c r="Q5" s="61" t="s">
        <v>148</v>
      </c>
      <c r="R5" s="62">
        <v>1</v>
      </c>
      <c r="S5" s="84"/>
      <c r="T5" s="85"/>
    </row>
    <row r="6" spans="1:20" x14ac:dyDescent="0.25">
      <c r="A6" s="101">
        <v>2</v>
      </c>
      <c r="B6" t="s">
        <v>164</v>
      </c>
      <c r="C6" s="78" t="str">
        <f>"Percentage of positivity for respiratory virus by EW. " &amp; CHAR(10) &amp; $T$3 &amp; $T$1</f>
        <v>Percentage of positivity for respiratory virus by EW. 
Jamaica, 2019 - 2020, Month: 2020-05</v>
      </c>
      <c r="P6" s="60" t="s">
        <v>154</v>
      </c>
      <c r="Q6" s="61" t="s">
        <v>153</v>
      </c>
      <c r="R6" s="62">
        <v>1</v>
      </c>
    </row>
    <row r="7" spans="1:20" x14ac:dyDescent="0.25">
      <c r="A7" s="101">
        <v>3</v>
      </c>
      <c r="B7" t="s">
        <v>164</v>
      </c>
      <c r="C7" t="str">
        <f>"Distribution of Influenza (types and subtypes) by EW. " &amp; CHAR(10) &amp; $T$3 &amp; $T$1</f>
        <v>Distribution of Influenza (types and subtypes) by EW. 
Jamaica, 2019 - 2020, Month: 2020-05</v>
      </c>
      <c r="P7" s="60" t="s">
        <v>142</v>
      </c>
      <c r="Q7" s="61"/>
      <c r="R7" s="62"/>
    </row>
    <row r="8" spans="1:20" ht="15.75" thickBot="1" x14ac:dyDescent="0.3">
      <c r="A8" s="101">
        <v>4</v>
      </c>
      <c r="B8" t="s">
        <v>164</v>
      </c>
      <c r="C8" t="str">
        <f>"Distribution of influenza B by lineage and EW. " &amp; CHAR(10) &amp; $T$3 &amp; $T$1</f>
        <v>Distribution of influenza B by lineage and EW. 
Jamaica, 2019 - 2020, Month: 2020-05</v>
      </c>
      <c r="P8" s="63"/>
      <c r="Q8" s="64"/>
      <c r="R8" s="65"/>
    </row>
    <row r="9" spans="1:20" x14ac:dyDescent="0.25">
      <c r="A9" s="101">
        <v>5</v>
      </c>
      <c r="B9" t="s">
        <v>164</v>
      </c>
      <c r="C9" s="28" t="str">
        <f>"Cumulative Proportion of Influenza Viruses. " &amp; CHAR(10) &amp; $T$3 &amp; $T$1</f>
        <v>Cumulative Proportion of Influenza Viruses. 
Jamaica, 2019 - 2020, Month: 2020-05</v>
      </c>
    </row>
    <row r="10" spans="1:20" x14ac:dyDescent="0.25">
      <c r="A10" s="101">
        <v>6</v>
      </c>
      <c r="B10" t="s">
        <v>164</v>
      </c>
      <c r="C10" s="78" t="str">
        <f>"Cumulative proportion of influenza, SARS-CoV-2 and other respiratory viruses in sentinel surveillance " &amp; $G$2 &amp; CHAR(10) &amp; $T$3 &amp; $T$1</f>
        <v>Cumulative proportion of influenza, SARS-CoV-2 and other respiratory viruses in sentinel surveillance SARI and ILI
Jamaica, 2019 - 2020, Month: 2020-05</v>
      </c>
    </row>
    <row r="11" spans="1:20" x14ac:dyDescent="0.25">
      <c r="A11" s="101">
        <v>0</v>
      </c>
      <c r="B11" t="s">
        <v>165</v>
      </c>
      <c r="C11" t="str">
        <f>IF($E$2 &lt;&gt; "",$E$2,IF($D$2 &lt;&gt; "",$D$2,$C$2)) &amp; " - Sentinel  SARI surveillance "
&amp; CHAR(10) &amp; "Number of SARI cases by EW. " &amp; $T$4</f>
        <v xml:space="preserve">Jamaica - Sentinel  SARI surveillance 
Number of SARI cases by EW. </v>
      </c>
      <c r="D11" s="27"/>
    </row>
    <row r="12" spans="1:20" x14ac:dyDescent="0.25">
      <c r="A12" s="101">
        <v>1</v>
      </c>
      <c r="B12" t="s">
        <v>165</v>
      </c>
      <c r="C1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Jamaica, 2019 - 2020, Month: 2020-05
(percentage of SARI cases of total hospitalizations)</v>
      </c>
    </row>
    <row r="13" spans="1:20" x14ac:dyDescent="0.25">
      <c r="A13" s="101">
        <v>2</v>
      </c>
      <c r="B13" t="s">
        <v>165</v>
      </c>
      <c r="C13" t="str">
        <f xml:space="preserve"> IF($E$2 &lt;&gt; "",$E$2,IF($D$2 &lt;&gt; "",$D$2,$C$2)) &amp;" - Sentinel Surveillance of Severe Acute Respiratory Infection (SARI)"
&amp; CHAR(10) &amp; "SARI cases with/without samples. "  &amp; $T$4</f>
        <v xml:space="preserve">Jamaica - Sentinel Surveillance of Severe Acute Respiratory Infection (SARI)
SARI cases with/without samples. </v>
      </c>
    </row>
    <row r="14" spans="1:20" x14ac:dyDescent="0.25">
      <c r="A14" s="101">
        <v>3</v>
      </c>
      <c r="B14" t="s">
        <v>165</v>
      </c>
      <c r="C14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Jamaica, 2019 - 2020, Month: 2020-05</v>
      </c>
    </row>
    <row r="15" spans="1:20" x14ac:dyDescent="0.25">
      <c r="A15" s="101">
        <v>4</v>
      </c>
      <c r="B15" s="98" t="s">
        <v>165</v>
      </c>
      <c r="C15" s="13" t="str">
        <f>"SARI cases with positive samples for influenza, RSV, SARS-Cov-2, and ORV
 by EW. "  &amp; $T$3 &amp; $T$1</f>
        <v>SARI cases with positive samples for influenza, RSV, SARS-Cov-2, and ORV
 by EW. Jamaica, 2019 - 2020, Month: 2020-05</v>
      </c>
    </row>
    <row r="16" spans="1:20" x14ac:dyDescent="0.25">
      <c r="A16" s="101">
        <v>5</v>
      </c>
      <c r="B16" t="s">
        <v>165</v>
      </c>
      <c r="C1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Jamaica, 2019 - 2020, Month: 2020-05</v>
      </c>
    </row>
    <row r="17" spans="1:3" x14ac:dyDescent="0.25">
      <c r="A17" s="101">
        <v>6</v>
      </c>
      <c r="B17" t="s">
        <v>165</v>
      </c>
      <c r="C1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Jamaica, 2019 - 2020, Month: 2020-05</v>
      </c>
    </row>
    <row r="18" spans="1:3" x14ac:dyDescent="0.25">
      <c r="A18" s="101">
        <v>7</v>
      </c>
      <c r="B18" t="s">
        <v>165</v>
      </c>
      <c r="C1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Jamaica, 2019 - 2020, Month: 2020-05
(percentage of SARI cases from all ICU admissions)</v>
      </c>
    </row>
    <row r="19" spans="1:3" x14ac:dyDescent="0.25">
      <c r="A19" s="101">
        <v>8</v>
      </c>
      <c r="B19" t="s">
        <v>165</v>
      </c>
      <c r="C19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Jamaica, 2019 - 2020, Month: 2020-05</v>
      </c>
    </row>
    <row r="20" spans="1:3" x14ac:dyDescent="0.25">
      <c r="A20" s="101">
        <v>9</v>
      </c>
      <c r="B20" t="s">
        <v>165</v>
      </c>
      <c r="C20" t="str">
        <f xml:space="preserve"> "Sentinel Surveillance of SARI
 Number of IRAG dead cases per virus type by epidemiological week. "  &amp; $T$3 &amp; $T$1</f>
        <v>Sentinel Surveillance of SARI
 Number of IRAG dead cases per virus type by epidemiological week. Jamaica, 2019 - 2020, Month: 2020-05</v>
      </c>
    </row>
    <row r="21" spans="1:3" x14ac:dyDescent="0.25">
      <c r="A21" s="101">
        <v>1</v>
      </c>
      <c r="B21" t="s">
        <v>63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2020</v>
      </c>
    </row>
    <row r="22" spans="1:3" x14ac:dyDescent="0.25">
      <c r="A22" s="101">
        <v>1</v>
      </c>
      <c r="B22" t="s">
        <v>64</v>
      </c>
      <c r="C22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Jamaica, 2019 - 2020, Month: 2020-05</v>
      </c>
    </row>
    <row r="23" spans="1:3" x14ac:dyDescent="0.25">
      <c r="A23" s="101">
        <v>2</v>
      </c>
      <c r="B23" t="s">
        <v>64</v>
      </c>
      <c r="C23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Jamaica, 2019 - 2020, Month: 2020-05</v>
      </c>
    </row>
    <row r="24" spans="1:3" x14ac:dyDescent="0.25">
      <c r="A24" s="101">
        <v>3</v>
      </c>
      <c r="B24" t="s">
        <v>64</v>
      </c>
      <c r="C24" t="str">
        <f>IF($E$2&lt;&gt;"",$E$2,IF($D$2&lt;&gt;"",$D$2,$C$2))&amp;" - Sentinel  SARI surveillance "&amp;
" Number of SARI deaths by epidemiological week. " &amp; $T$4</f>
        <v xml:space="preserve">Jamaica - Sentinel  SARI surveillance  Number of SARI deaths by epidemiological week. </v>
      </c>
    </row>
    <row r="25" spans="1:3" x14ac:dyDescent="0.25">
      <c r="A25" s="101">
        <v>1</v>
      </c>
      <c r="B25" t="s">
        <v>166</v>
      </c>
      <c r="C25" t="str">
        <f>"Sentinel Surveillance of Influenza-like illness (ILI)
 Number and % of ILI cases by EW. " &amp; $T$3 &amp; $T$1</f>
        <v>Sentinel Surveillance of Influenza-like illness (ILI)
 Number and % of ILI cases by EW. Jamaica, 2019 - 2020, Month: 2020-05</v>
      </c>
    </row>
    <row r="26" spans="1:3" x14ac:dyDescent="0.25">
      <c r="A26" s="101">
        <v>2</v>
      </c>
      <c r="B26" t="s">
        <v>166</v>
      </c>
      <c r="C26" t="str">
        <f xml:space="preserve"> IF($E$2 &lt;&gt; "",$E$2,IF($D$2 &lt;&gt; "",$D$2,$C$2)) &amp;" - Sentinel Surveillance of Influenza-like illness (ILI)
ILI cases with/without samples. " &amp; $T$3 &amp; $T$1</f>
        <v>Jamaica - Sentinel Surveillance of Influenza-like illness (ILI)
ILI cases with/without samples. Jamaica, 2019 - 2020, Month: 2020-05</v>
      </c>
    </row>
    <row r="27" spans="1:3" x14ac:dyDescent="0.25">
      <c r="A27" s="101">
        <v>3</v>
      </c>
      <c r="B27" t="s">
        <v>166</v>
      </c>
      <c r="C27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Jamaica, 2019 - 2020, Month: 2020-05</v>
      </c>
    </row>
    <row r="28" spans="1:3" x14ac:dyDescent="0.25">
      <c r="A28" s="101">
        <v>4</v>
      </c>
      <c r="B28" t="s">
        <v>166</v>
      </c>
      <c r="C28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Jamaica, 2019 - 2020, Month: 2020-05</v>
      </c>
    </row>
    <row r="29" spans="1:3" x14ac:dyDescent="0.25">
      <c r="A29" s="101"/>
      <c r="B29" t="s">
        <v>167</v>
      </c>
      <c r="C29" t="str">
        <f>IF($E$2 &lt;&gt; "",$E$2,IF($D$2 &lt;&gt; "",$D$2,$C$2)) &amp; $T$1</f>
        <v>Jamaica, 2019 - 2020, Month: 2020-05</v>
      </c>
    </row>
    <row r="30" spans="1:3" x14ac:dyDescent="0.25">
      <c r="A30" s="101"/>
      <c r="B30" t="s">
        <v>168</v>
      </c>
      <c r="C30" t="str">
        <f>IF($E$2 &lt;&gt; "",$E$2,IF($D$2 &lt;&gt; "",$D$2,$C$2)) &amp; " - FluID"</f>
        <v>Jamaica - FluID</v>
      </c>
    </row>
    <row r="31" spans="1:3" x14ac:dyDescent="0.25">
      <c r="A31" s="101"/>
      <c r="B31" t="s">
        <v>169</v>
      </c>
      <c r="C31" t="str">
        <f>IF($E$2 &lt;&gt; "",$E$2,IF($D$2 &lt;&gt; "",$D$2,$C$2)) &amp; " - FluID - ILI"</f>
        <v>Jamaica - FluID - ILI</v>
      </c>
    </row>
    <row r="32" spans="1:3" x14ac:dyDescent="0.25">
      <c r="A32" s="101"/>
      <c r="B32" t="s">
        <v>170</v>
      </c>
      <c r="C32" t="str">
        <f xml:space="preserve"> $T$3 &amp; $T$1 &amp;" graphs"</f>
        <v>Jamaica, 2019 - 2020, Month: 2020-05 graphs</v>
      </c>
    </row>
    <row r="33" spans="1:3" x14ac:dyDescent="0.25">
      <c r="A33" s="101">
        <v>1</v>
      </c>
      <c r="B33" t="s">
        <v>171</v>
      </c>
      <c r="C33" s="99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Jamaica, 2019 - 2020, Month: 2020-05</v>
      </c>
    </row>
    <row r="34" spans="1:3" x14ac:dyDescent="0.25">
      <c r="A34" s="101">
        <v>2</v>
      </c>
      <c r="B34" t="s">
        <v>171</v>
      </c>
      <c r="C34" s="99" t="str">
        <f>"Percentage of positivity for respiratory virus by EW. " &amp; CHAR(10) &amp; $T$3 &amp; $T$1</f>
        <v>Percentage of positivity for respiratory virus by EW. 
Jamaica, 2019 - 2020, Month: 2020-05</v>
      </c>
    </row>
    <row r="35" spans="1:3" x14ac:dyDescent="0.25">
      <c r="A35" s="101">
        <v>3</v>
      </c>
      <c r="B35" t="s">
        <v>171</v>
      </c>
      <c r="C35" t="str">
        <f>"Distribution of ILI influenza cases by types and subtipes, and EW. " &amp; CHAR(10) &amp; $T$3 &amp; $T$1</f>
        <v>Distribution of ILI influenza cases by types and subtipes, and EW. 
Jamaica, 2019 - 2020, Month: 2020-05</v>
      </c>
    </row>
    <row r="36" spans="1:3" x14ac:dyDescent="0.25">
      <c r="A36" s="101">
        <v>4</v>
      </c>
      <c r="B36" t="s">
        <v>171</v>
      </c>
      <c r="C36" t="str">
        <f>"Distribution of ILI influenza  B cases by linaje, and EW. " &amp; CHAR(10) &amp; $T$3 &amp; $T$1</f>
        <v>Distribution of ILI influenza  B cases by linaje, and EW. 
Jamaica, 2019 - 2020, Month: 2020-05</v>
      </c>
    </row>
    <row r="37" spans="1:3" x14ac:dyDescent="0.25">
      <c r="A37" s="101">
        <v>5</v>
      </c>
      <c r="B37" t="s">
        <v>171</v>
      </c>
      <c r="C37" t="str">
        <f xml:space="preserve"> "Cumulative proportion of influenza viruses in sentinel surveillance ETI. " &amp; CHAR(10) &amp; $T$3 &amp; $T$1</f>
        <v>Cumulative proportion of influenza viruses in sentinel surveillance ETI. 
Jamaica, 2019 - 2020, Month: 2020-05</v>
      </c>
    </row>
    <row r="38" spans="1:3" x14ac:dyDescent="0.25">
      <c r="A38" s="101">
        <v>6</v>
      </c>
      <c r="B38" t="s">
        <v>171</v>
      </c>
      <c r="C38" s="99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Jamaica, 2019 - 2020, Month: 2020-05</v>
      </c>
    </row>
    <row r="39" spans="1:3" x14ac:dyDescent="0.25">
      <c r="A39" s="102">
        <v>10</v>
      </c>
      <c r="B39" s="98" t="s">
        <v>62</v>
      </c>
      <c r="C39" s="98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Jamaica, 2019 - 2020, Month: 2020-05</v>
      </c>
    </row>
    <row r="40" spans="1:3" x14ac:dyDescent="0.25">
      <c r="A40" s="102">
        <v>10</v>
      </c>
      <c r="B40" s="98" t="s">
        <v>62</v>
      </c>
      <c r="C40" s="98" t="s">
        <v>172</v>
      </c>
    </row>
    <row r="41" spans="1:3" x14ac:dyDescent="0.25">
      <c r="A41" s="103">
        <v>5</v>
      </c>
      <c r="B41" s="100" t="s">
        <v>166</v>
      </c>
      <c r="C41" s="100" t="str">
        <f>"Sentinel Surveillance ETI 
Number ETI cases and % SARS-Cov-2 cases (+) of total ETI cases. " &amp; $T$3 &amp; $T$1</f>
        <v>Sentinel Surveillance ETI 
Number ETI cases and % SARS-Cov-2 cases (+) of total ETI cases. Jamaica, 2019 - 2020, Month: 2020-05</v>
      </c>
    </row>
    <row r="42" spans="1:3" x14ac:dyDescent="0.25">
      <c r="A42" s="103">
        <v>6</v>
      </c>
      <c r="B42" s="100" t="s">
        <v>166</v>
      </c>
      <c r="C42" s="100" t="s">
        <v>173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Identified viruses (natl)</vt:lpstr>
      <vt:lpstr>Virus Influenza (parish)</vt:lpstr>
      <vt:lpstr>Virus RSV (parish)</vt:lpstr>
      <vt:lpstr>Virus SARS-CoV-2 (parish)</vt:lpstr>
      <vt:lpstr>Graphs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CAFQ</cp:lastModifiedBy>
  <dcterms:created xsi:type="dcterms:W3CDTF">2017-08-24T15:06:48Z</dcterms:created>
  <dcterms:modified xsi:type="dcterms:W3CDTF">2020-04-16T15:47:03Z</dcterms:modified>
</cp:coreProperties>
</file>