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agu\surfdrive\thesis_per_chapter\chap04_asa\results\asa_supplementary_information\"/>
    </mc:Choice>
  </mc:AlternateContent>
  <xr:revisionPtr revIDLastSave="0" documentId="13_ncr:1_{B95B32A1-0818-4D94-A7A7-C4C274887D8A}" xr6:coauthVersionLast="45" xr6:coauthVersionMax="45" xr10:uidLastSave="{00000000-0000-0000-0000-000000000000}"/>
  <bookViews>
    <workbookView xWindow="-110" yWindow="-110" windowWidth="19420" windowHeight="10420" tabRatio="830" xr2:uid="{00000000-000D-0000-FFFF-FFFF00000000}"/>
  </bookViews>
  <sheets>
    <sheet name="Coversheet" sheetId="11" r:id="rId1"/>
    <sheet name="sa_all" sheetId="1" r:id="rId2"/>
    <sheet name="sa_all_tot" sheetId="2" r:id="rId3"/>
    <sheet name="sa_agg" sheetId="3" r:id="rId4"/>
    <sheet name="sa_agg_tot" sheetId="4" r:id="rId5"/>
    <sheet name="sa_agg_mat" sheetId="5" r:id="rId6"/>
    <sheet name="non-metallic" sheetId="6" r:id="rId7"/>
    <sheet name="glass" sheetId="7" r:id="rId8"/>
    <sheet name="steel" sheetId="8" r:id="rId9"/>
    <sheet name="regression" sheetId="1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3" l="1"/>
  <c r="H3" i="13" s="1"/>
  <c r="E4" i="13"/>
  <c r="H4" i="13" s="1"/>
  <c r="E5" i="13"/>
  <c r="E6" i="13"/>
  <c r="H6" i="13" s="1"/>
  <c r="E7" i="13"/>
  <c r="H7" i="13" s="1"/>
  <c r="E8" i="13"/>
  <c r="H8" i="13" s="1"/>
  <c r="E9" i="13"/>
  <c r="H9" i="13" s="1"/>
  <c r="E10" i="13"/>
  <c r="H10" i="13" s="1"/>
  <c r="E11" i="13"/>
  <c r="H11" i="13" s="1"/>
  <c r="E12" i="13"/>
  <c r="H12" i="13" s="1"/>
  <c r="E13" i="13"/>
  <c r="E14" i="13"/>
  <c r="H14" i="13" s="1"/>
  <c r="E15" i="13"/>
  <c r="E16" i="13"/>
  <c r="H16" i="13" s="1"/>
  <c r="E17" i="13"/>
  <c r="H17" i="13" s="1"/>
  <c r="E18" i="13"/>
  <c r="H18" i="13" s="1"/>
  <c r="E19" i="13"/>
  <c r="H19" i="13" s="1"/>
  <c r="E20" i="13"/>
  <c r="H20" i="13" s="1"/>
  <c r="E21" i="13"/>
  <c r="E22" i="13"/>
  <c r="H22" i="13" s="1"/>
  <c r="E23" i="13"/>
  <c r="H23" i="13" s="1"/>
  <c r="E24" i="13"/>
  <c r="H24" i="13" s="1"/>
  <c r="E25" i="13"/>
  <c r="E26" i="13"/>
  <c r="H26" i="13" s="1"/>
  <c r="E27" i="13"/>
  <c r="H27" i="13" s="1"/>
  <c r="E28" i="13"/>
  <c r="H28" i="13" s="1"/>
  <c r="E29" i="13"/>
  <c r="H29" i="13" s="1"/>
  <c r="E30" i="13"/>
  <c r="H30" i="13" s="1"/>
  <c r="E31" i="13"/>
  <c r="H31" i="13" s="1"/>
  <c r="E32" i="13"/>
  <c r="H32" i="13" s="1"/>
  <c r="E33" i="13"/>
  <c r="E34" i="13"/>
  <c r="H34" i="13" s="1"/>
  <c r="E35" i="13"/>
  <c r="H35" i="13" s="1"/>
  <c r="E36" i="13"/>
  <c r="H36" i="13" s="1"/>
  <c r="E37" i="13"/>
  <c r="H37" i="13" s="1"/>
  <c r="E38" i="13"/>
  <c r="H38" i="13" s="1"/>
  <c r="E39" i="13"/>
  <c r="H39" i="13" s="1"/>
  <c r="E40" i="13"/>
  <c r="E41" i="13"/>
  <c r="E42" i="13"/>
  <c r="H42" i="13" s="1"/>
  <c r="E43" i="13"/>
  <c r="H43" i="13" s="1"/>
  <c r="E44" i="13"/>
  <c r="H44" i="13" s="1"/>
  <c r="E45" i="13"/>
  <c r="H45" i="13" s="1"/>
  <c r="E46" i="13"/>
  <c r="H46" i="13" s="1"/>
  <c r="E47" i="13"/>
  <c r="H47" i="13" s="1"/>
  <c r="E48" i="13"/>
  <c r="H48" i="13" s="1"/>
  <c r="E49" i="13"/>
  <c r="H49" i="13" s="1"/>
  <c r="E2" i="13"/>
  <c r="H2" i="13" s="1"/>
  <c r="G49" i="13"/>
  <c r="G48" i="13"/>
  <c r="G47" i="13"/>
  <c r="G46" i="13"/>
  <c r="G45" i="13"/>
  <c r="G44" i="13"/>
  <c r="G43" i="13"/>
  <c r="G42" i="13"/>
  <c r="H41" i="13"/>
  <c r="G41" i="13"/>
  <c r="H40" i="13"/>
  <c r="G40" i="13"/>
  <c r="G39" i="13"/>
  <c r="G38" i="13"/>
  <c r="G37" i="13"/>
  <c r="G36" i="13"/>
  <c r="G35" i="13"/>
  <c r="G34" i="13"/>
  <c r="H33" i="13"/>
  <c r="G33" i="13"/>
  <c r="G32" i="13"/>
  <c r="G31" i="13"/>
  <c r="G30" i="13"/>
  <c r="G29" i="13"/>
  <c r="G28" i="13"/>
  <c r="G27" i="13"/>
  <c r="G26" i="13"/>
  <c r="H25" i="13"/>
  <c r="G25" i="13"/>
  <c r="G24" i="13"/>
  <c r="G23" i="13"/>
  <c r="G22" i="13"/>
  <c r="H21" i="13"/>
  <c r="G21" i="13"/>
  <c r="G20" i="13"/>
  <c r="G19" i="13"/>
  <c r="G18" i="13"/>
  <c r="G17" i="13"/>
  <c r="G16" i="13"/>
  <c r="H15" i="13"/>
  <c r="G15" i="13"/>
  <c r="G14" i="13"/>
  <c r="H13" i="13"/>
  <c r="G13" i="13"/>
  <c r="G12" i="13"/>
  <c r="G11" i="13"/>
  <c r="G10" i="13"/>
  <c r="G9" i="13"/>
  <c r="G8" i="13"/>
  <c r="G7" i="13"/>
  <c r="G6" i="13"/>
  <c r="H5" i="13"/>
  <c r="G5" i="13"/>
  <c r="G4" i="13"/>
  <c r="G3" i="13"/>
  <c r="G2" i="13"/>
  <c r="M15" i="8" l="1"/>
  <c r="B13" i="8"/>
  <c r="L16" i="8"/>
  <c r="K16" i="8"/>
  <c r="J16" i="8"/>
  <c r="I16" i="8"/>
  <c r="H16" i="8"/>
  <c r="G16" i="8"/>
  <c r="F16" i="8"/>
  <c r="E16" i="8"/>
  <c r="D16" i="8"/>
  <c r="C16" i="8"/>
  <c r="B16" i="8"/>
  <c r="M16" i="8" s="1"/>
  <c r="M14" i="8"/>
  <c r="L13" i="8"/>
  <c r="L15" i="8" s="1"/>
  <c r="L22" i="8" s="1"/>
  <c r="K13" i="8"/>
  <c r="K15" i="8" s="1"/>
  <c r="J13" i="8"/>
  <c r="J15" i="8" s="1"/>
  <c r="I13" i="8"/>
  <c r="H13" i="8"/>
  <c r="H15" i="8" s="1"/>
  <c r="H24" i="8" s="1"/>
  <c r="G13" i="8"/>
  <c r="F13" i="8"/>
  <c r="E13" i="8"/>
  <c r="D13" i="8"/>
  <c r="D15" i="8" s="1"/>
  <c r="D24" i="8" s="1"/>
  <c r="C13" i="8"/>
  <c r="C15" i="8" s="1"/>
  <c r="M12" i="8"/>
  <c r="M11" i="8"/>
  <c r="M10" i="8"/>
  <c r="M9" i="8"/>
  <c r="M8" i="8"/>
  <c r="M7" i="8"/>
  <c r="M5" i="8"/>
  <c r="M4" i="8"/>
  <c r="E21" i="7"/>
  <c r="B15" i="7"/>
  <c r="B13" i="7"/>
  <c r="B24" i="7" s="1"/>
  <c r="L16" i="7"/>
  <c r="K16" i="7"/>
  <c r="J16" i="7"/>
  <c r="I16" i="7"/>
  <c r="H16" i="7"/>
  <c r="G16" i="7"/>
  <c r="F16" i="7"/>
  <c r="E16" i="7"/>
  <c r="D16" i="7"/>
  <c r="C16" i="7"/>
  <c r="M16" i="7" s="1"/>
  <c r="B16" i="7"/>
  <c r="I15" i="7"/>
  <c r="I21" i="7" s="1"/>
  <c r="C15" i="7"/>
  <c r="C24" i="7" s="1"/>
  <c r="M14" i="7"/>
  <c r="L13" i="7"/>
  <c r="K13" i="7"/>
  <c r="K15" i="7" s="1"/>
  <c r="K24" i="7" s="1"/>
  <c r="J13" i="7"/>
  <c r="J15" i="7" s="1"/>
  <c r="J17" i="7" s="1"/>
  <c r="I13" i="7"/>
  <c r="H13" i="7"/>
  <c r="G13" i="7"/>
  <c r="F13" i="7"/>
  <c r="E13" i="7"/>
  <c r="D13" i="7"/>
  <c r="C13" i="7"/>
  <c r="M12" i="7"/>
  <c r="M11" i="7"/>
  <c r="M10" i="7"/>
  <c r="M9" i="7"/>
  <c r="M8" i="7"/>
  <c r="M7" i="7"/>
  <c r="M5" i="7"/>
  <c r="M4" i="7"/>
  <c r="H24" i="6"/>
  <c r="H23" i="6"/>
  <c r="H22" i="6"/>
  <c r="H21" i="6"/>
  <c r="E24" i="6"/>
  <c r="E23" i="6"/>
  <c r="E22" i="6"/>
  <c r="E21" i="6"/>
  <c r="D24" i="6"/>
  <c r="D23" i="6"/>
  <c r="D22" i="6"/>
  <c r="D21" i="6"/>
  <c r="C24" i="6"/>
  <c r="C23" i="6"/>
  <c r="C22" i="6"/>
  <c r="C21" i="6"/>
  <c r="B24" i="6"/>
  <c r="B23" i="6"/>
  <c r="B22" i="6"/>
  <c r="B21" i="6"/>
  <c r="F24" i="6"/>
  <c r="F23" i="6"/>
  <c r="F22" i="6"/>
  <c r="F21" i="6"/>
  <c r="G24" i="6"/>
  <c r="G23" i="6"/>
  <c r="G22" i="6"/>
  <c r="G21" i="6"/>
  <c r="I24" i="6"/>
  <c r="I23" i="6"/>
  <c r="I22" i="6"/>
  <c r="I21" i="6"/>
  <c r="J24" i="6"/>
  <c r="J23" i="6"/>
  <c r="J22" i="6"/>
  <c r="J21" i="6"/>
  <c r="K24" i="6"/>
  <c r="K23" i="6"/>
  <c r="K22" i="6"/>
  <c r="K21" i="6"/>
  <c r="L24" i="6"/>
  <c r="L23" i="6"/>
  <c r="L22" i="6"/>
  <c r="L21" i="6"/>
  <c r="M24" i="6"/>
  <c r="M23" i="6"/>
  <c r="M22" i="6"/>
  <c r="M21" i="6"/>
  <c r="C15" i="6"/>
  <c r="D15" i="6"/>
  <c r="J15" i="6"/>
  <c r="K15" i="6"/>
  <c r="L15" i="6"/>
  <c r="M5" i="6"/>
  <c r="M7" i="6"/>
  <c r="M8" i="6"/>
  <c r="M9" i="6"/>
  <c r="M10" i="6"/>
  <c r="M11" i="6"/>
  <c r="M12" i="6"/>
  <c r="C13" i="6"/>
  <c r="D13" i="6"/>
  <c r="E13" i="6"/>
  <c r="E15" i="6" s="1"/>
  <c r="F13" i="6"/>
  <c r="F15" i="6" s="1"/>
  <c r="G13" i="6"/>
  <c r="G15" i="6" s="1"/>
  <c r="H13" i="6"/>
  <c r="H15" i="6" s="1"/>
  <c r="I13" i="6"/>
  <c r="I15" i="6" s="1"/>
  <c r="J13" i="6"/>
  <c r="K13" i="6"/>
  <c r="L13" i="6"/>
  <c r="B13" i="6"/>
  <c r="B15" i="6" s="1"/>
  <c r="M14" i="5"/>
  <c r="M15" i="5"/>
  <c r="M16" i="5"/>
  <c r="M17" i="5"/>
  <c r="M18" i="5"/>
  <c r="M13" i="5"/>
  <c r="E23" i="8" l="1"/>
  <c r="F23" i="8"/>
  <c r="G23" i="8"/>
  <c r="E15" i="8"/>
  <c r="E22" i="8" s="1"/>
  <c r="F15" i="8"/>
  <c r="F21" i="8" s="1"/>
  <c r="G15" i="8"/>
  <c r="G21" i="8" s="1"/>
  <c r="D23" i="8"/>
  <c r="L23" i="8"/>
  <c r="H21" i="8"/>
  <c r="H23" i="8"/>
  <c r="E24" i="8"/>
  <c r="J24" i="8"/>
  <c r="J22" i="8"/>
  <c r="J17" i="8"/>
  <c r="J21" i="8"/>
  <c r="C24" i="8"/>
  <c r="C22" i="8"/>
  <c r="C17" i="8"/>
  <c r="C21" i="8"/>
  <c r="K24" i="8"/>
  <c r="K22" i="8"/>
  <c r="K17" i="8"/>
  <c r="K21" i="8"/>
  <c r="F24" i="8"/>
  <c r="G24" i="8"/>
  <c r="M13" i="8"/>
  <c r="L21" i="8"/>
  <c r="I15" i="8"/>
  <c r="E21" i="8"/>
  <c r="D17" i="8"/>
  <c r="L17" i="8"/>
  <c r="D22" i="8"/>
  <c r="L24" i="8"/>
  <c r="E17" i="8"/>
  <c r="F22" i="8"/>
  <c r="J23" i="8"/>
  <c r="C23" i="8"/>
  <c r="H17" i="8"/>
  <c r="D21" i="8"/>
  <c r="H22" i="8"/>
  <c r="B15" i="8"/>
  <c r="B23" i="8" s="1"/>
  <c r="K23" i="8"/>
  <c r="G15" i="7"/>
  <c r="G21" i="7" s="1"/>
  <c r="I23" i="7"/>
  <c r="H15" i="7"/>
  <c r="H24" i="7" s="1"/>
  <c r="C21" i="7"/>
  <c r="K21" i="7"/>
  <c r="B23" i="7"/>
  <c r="J23" i="7"/>
  <c r="C23" i="7"/>
  <c r="K23" i="7"/>
  <c r="G22" i="7"/>
  <c r="M13" i="7"/>
  <c r="B17" i="7"/>
  <c r="B22" i="7"/>
  <c r="J22" i="7"/>
  <c r="J24" i="7"/>
  <c r="D15" i="7"/>
  <c r="D23" i="7" s="1"/>
  <c r="L15" i="7"/>
  <c r="L23" i="7" s="1"/>
  <c r="E15" i="7"/>
  <c r="E23" i="7" s="1"/>
  <c r="F15" i="7"/>
  <c r="B21" i="7"/>
  <c r="J21" i="7"/>
  <c r="G17" i="7"/>
  <c r="G24" i="7"/>
  <c r="H22" i="7"/>
  <c r="I17" i="7"/>
  <c r="I22" i="7"/>
  <c r="I24" i="7"/>
  <c r="C17" i="7"/>
  <c r="K17" i="7"/>
  <c r="C22" i="7"/>
  <c r="K22" i="7"/>
  <c r="M13" i="6"/>
  <c r="M4" i="6"/>
  <c r="G17" i="8" l="1"/>
  <c r="G22" i="8"/>
  <c r="F17" i="8"/>
  <c r="I21" i="8"/>
  <c r="I24" i="8"/>
  <c r="I22" i="8"/>
  <c r="I17" i="8"/>
  <c r="B21" i="8"/>
  <c r="B24" i="8"/>
  <c r="B22" i="8"/>
  <c r="B17" i="8"/>
  <c r="M23" i="8"/>
  <c r="I23" i="8"/>
  <c r="H21" i="7"/>
  <c r="H17" i="7"/>
  <c r="H23" i="7"/>
  <c r="G23" i="7"/>
  <c r="F21" i="7"/>
  <c r="F24" i="7"/>
  <c r="F22" i="7"/>
  <c r="F17" i="7"/>
  <c r="E24" i="7"/>
  <c r="E22" i="7"/>
  <c r="E17" i="7"/>
  <c r="M15" i="7"/>
  <c r="L21" i="7"/>
  <c r="L24" i="7"/>
  <c r="L22" i="7"/>
  <c r="L17" i="7"/>
  <c r="F23" i="7"/>
  <c r="D21" i="7"/>
  <c r="D24" i="7"/>
  <c r="D22" i="7"/>
  <c r="D17" i="7"/>
  <c r="M2" i="3"/>
  <c r="M3" i="3"/>
  <c r="M4" i="3"/>
  <c r="M5" i="3"/>
  <c r="M6" i="3"/>
  <c r="M8" i="3"/>
  <c r="M9" i="3"/>
  <c r="M10" i="3"/>
  <c r="M11" i="3"/>
  <c r="M12" i="3"/>
  <c r="M13" i="3"/>
  <c r="M7" i="3"/>
  <c r="M24" i="8" l="1"/>
  <c r="M22" i="8"/>
  <c r="M17" i="8"/>
  <c r="M21" i="8"/>
  <c r="M17" i="7"/>
  <c r="M21" i="7"/>
  <c r="M22" i="7"/>
  <c r="M24" i="7"/>
  <c r="M23" i="7"/>
  <c r="M14" i="6"/>
  <c r="M15" i="6" l="1"/>
  <c r="F15" i="5"/>
  <c r="G9" i="5"/>
  <c r="G14" i="5" s="1"/>
  <c r="E9" i="5"/>
  <c r="E16" i="5" s="1"/>
  <c r="C9" i="5"/>
  <c r="C14" i="5" s="1"/>
  <c r="D9" i="5"/>
  <c r="D15" i="5" s="1"/>
  <c r="F9" i="5"/>
  <c r="F16" i="5" s="1"/>
  <c r="H9" i="5"/>
  <c r="H15" i="5" s="1"/>
  <c r="I9" i="5"/>
  <c r="I16" i="5" s="1"/>
  <c r="J9" i="5"/>
  <c r="J17" i="5" s="1"/>
  <c r="K9" i="5"/>
  <c r="K17" i="5" s="1"/>
  <c r="L9" i="5"/>
  <c r="L15" i="5" s="1"/>
  <c r="B9" i="5"/>
  <c r="B17" i="5" s="1"/>
  <c r="M4" i="5"/>
  <c r="M5" i="5"/>
  <c r="M6" i="5"/>
  <c r="M7" i="5"/>
  <c r="M8" i="5"/>
  <c r="M3" i="5"/>
  <c r="L16" i="5" l="1"/>
  <c r="K13" i="5"/>
  <c r="K18" i="5"/>
  <c r="K14" i="5"/>
  <c r="B14" i="5"/>
  <c r="F18" i="5"/>
  <c r="K16" i="5"/>
  <c r="F17" i="5"/>
  <c r="H16" i="5"/>
  <c r="F14" i="5"/>
  <c r="J13" i="5"/>
  <c r="K15" i="5"/>
  <c r="D13" i="5"/>
  <c r="M9" i="5"/>
  <c r="G13" i="5"/>
  <c r="J18" i="5"/>
  <c r="B18" i="5"/>
  <c r="I17" i="5"/>
  <c r="E17" i="5"/>
  <c r="D16" i="5"/>
  <c r="G15" i="5"/>
  <c r="C15" i="5"/>
  <c r="J14" i="5"/>
  <c r="B13" i="5"/>
  <c r="E13" i="5"/>
  <c r="H13" i="5"/>
  <c r="L13" i="5"/>
  <c r="I18" i="5"/>
  <c r="E18" i="5"/>
  <c r="L17" i="5"/>
  <c r="H17" i="5"/>
  <c r="D17" i="5"/>
  <c r="G16" i="5"/>
  <c r="C16" i="5"/>
  <c r="J15" i="5"/>
  <c r="B15" i="5"/>
  <c r="I14" i="5"/>
  <c r="E14" i="5"/>
  <c r="C13" i="5"/>
  <c r="F13" i="5"/>
  <c r="I13" i="5"/>
  <c r="L18" i="5"/>
  <c r="H18" i="5"/>
  <c r="D18" i="5"/>
  <c r="G17" i="5"/>
  <c r="C17" i="5"/>
  <c r="J16" i="5"/>
  <c r="B16" i="5"/>
  <c r="I15" i="5"/>
  <c r="E15" i="5"/>
  <c r="L14" i="5"/>
  <c r="H14" i="5"/>
  <c r="D14" i="5"/>
  <c r="G18" i="5"/>
  <c r="C18" i="5"/>
  <c r="C16" i="6"/>
  <c r="C17" i="6" s="1"/>
  <c r="D16" i="6"/>
  <c r="D17" i="6" s="1"/>
  <c r="E16" i="6"/>
  <c r="E17" i="6" s="1"/>
  <c r="F16" i="6"/>
  <c r="F17" i="6" s="1"/>
  <c r="G16" i="6"/>
  <c r="G17" i="6" s="1"/>
  <c r="H16" i="6"/>
  <c r="H17" i="6" s="1"/>
  <c r="I16" i="6"/>
  <c r="I17" i="6" s="1"/>
  <c r="J16" i="6"/>
  <c r="J17" i="6" s="1"/>
  <c r="K16" i="6"/>
  <c r="K17" i="6" s="1"/>
  <c r="L16" i="6"/>
  <c r="L17" i="6" s="1"/>
  <c r="B16" i="6"/>
  <c r="B17" i="6" s="1"/>
  <c r="M16" i="6" l="1"/>
  <c r="M17" i="6" s="1"/>
</calcChain>
</file>

<file path=xl/sharedStrings.xml><?xml version="1.0" encoding="utf-8"?>
<sst xmlns="http://schemas.openxmlformats.org/spreadsheetml/2006/main" count="542" uniqueCount="208">
  <si>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</si>
  <si>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</si>
  <si>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</si>
  <si>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</si>
  <si>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</si>
  <si>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</si>
  <si>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</si>
  <si>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</si>
  <si>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</si>
  <si>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</si>
  <si>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</si>
  <si>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</si>
  <si>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</si>
  <si>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HR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</si>
  <si>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</si>
  <si>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</si>
  <si>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</si>
  <si>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</si>
  <si>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</si>
  <si>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</si>
  <si>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</si>
  <si>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</si>
  <si>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</si>
  <si>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</si>
  <si>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</si>
  <si>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</si>
  <si>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</si>
  <si>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</si>
  <si>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NO</t>
  </si>
  <si>
    <t>CH</t>
  </si>
  <si>
    <t>WE</t>
  </si>
  <si>
    <t>TR</t>
  </si>
  <si>
    <t>US</t>
  </si>
  <si>
    <t>CA</t>
  </si>
  <si>
    <t>CN</t>
  </si>
  <si>
    <t>RU</t>
  </si>
  <si>
    <t>IN</t>
  </si>
  <si>
    <t>AU</t>
  </si>
  <si>
    <t>JP</t>
  </si>
  <si>
    <t>ZA</t>
  </si>
  <si>
    <t>WF</t>
  </si>
  <si>
    <t>WM</t>
  </si>
  <si>
    <t>BR</t>
  </si>
  <si>
    <t>MX</t>
  </si>
  <si>
    <t>WL</t>
  </si>
  <si>
    <t>KR</t>
  </si>
  <si>
    <t>ID</t>
  </si>
  <si>
    <t>WA</t>
  </si>
  <si>
    <t>Textile</t>
  </si>
  <si>
    <t>Wood</t>
  </si>
  <si>
    <t>Paper</t>
  </si>
  <si>
    <t>Plastics</t>
  </si>
  <si>
    <t>Glass</t>
  </si>
  <si>
    <t>Steel</t>
  </si>
  <si>
    <t>Precious metals</t>
  </si>
  <si>
    <t>Aluminium</t>
  </si>
  <si>
    <t>Lead</t>
  </si>
  <si>
    <t>Copper</t>
  </si>
  <si>
    <t>non-ferrous metals</t>
  </si>
  <si>
    <t>Non-metallic minerals</t>
  </si>
  <si>
    <t>Stock additions (tonnes)</t>
  </si>
  <si>
    <t>Population</t>
  </si>
  <si>
    <t>Stock additions per capita (tonnes/cap)</t>
  </si>
  <si>
    <t>China</t>
  </si>
  <si>
    <t>North America</t>
  </si>
  <si>
    <t>Europe</t>
  </si>
  <si>
    <t>Australia</t>
  </si>
  <si>
    <t>Japan</t>
  </si>
  <si>
    <t>Middle East</t>
  </si>
  <si>
    <t>Russia</t>
  </si>
  <si>
    <t>Latin America</t>
  </si>
  <si>
    <t>Asia and Pacific</t>
  </si>
  <si>
    <t>India</t>
  </si>
  <si>
    <t>Africa</t>
  </si>
  <si>
    <t>Textile/Wood/Paper</t>
  </si>
  <si>
    <t>Aluminium/Lead/Copper and other metals</t>
  </si>
  <si>
    <t>Construction</t>
  </si>
  <si>
    <t>Rest</t>
  </si>
  <si>
    <t>Per capita (tonnes/cap)</t>
  </si>
  <si>
    <t>Abbreviations</t>
  </si>
  <si>
    <t>country/region</t>
  </si>
  <si>
    <t>:</t>
  </si>
  <si>
    <t>Austria</t>
  </si>
  <si>
    <t>Belgium</t>
  </si>
  <si>
    <t>Brazil</t>
  </si>
  <si>
    <t>Bulgaria</t>
  </si>
  <si>
    <t>Canada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</si>
  <si>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</si>
  <si>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</si>
  <si>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</si>
  <si>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</si>
  <si>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</si>
  <si>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</si>
  <si>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</si>
  <si>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</si>
  <si>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</si>
  <si>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Croatia</t>
  </si>
  <si>
    <t>Indonesia</t>
  </si>
  <si>
    <t>Ireland</t>
  </si>
  <si>
    <t>Italy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</si>
  <si>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</si>
  <si>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</si>
  <si>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</si>
  <si>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</si>
  <si>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</si>
  <si>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</si>
  <si>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</si>
  <si>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</si>
  <si>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</si>
  <si>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Romania</t>
  </si>
  <si>
    <t>Russian Federation</t>
  </si>
  <si>
    <t>Slovak Republic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</si>
  <si>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</si>
  <si>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</si>
  <si>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</si>
  <si>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</si>
  <si>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</si>
  <si>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</si>
  <si>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</si>
  <si>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</si>
  <si>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United States</t>
  </si>
  <si>
    <t>RoW Asia and Pacific</t>
  </si>
  <si>
    <t>RoW America</t>
  </si>
  <si>
    <t>RoW Europe</t>
  </si>
  <si>
    <t>RoW Africa</t>
  </si>
  <si>
    <t>RoW Middle East</t>
  </si>
  <si>
    <t>Latest Update:</t>
  </si>
  <si>
    <t>Guide to sheets in this Excel workbook</t>
  </si>
  <si>
    <t>Composition (%)</t>
  </si>
  <si>
    <t>Total (tonnes)</t>
  </si>
  <si>
    <t>SUM</t>
  </si>
  <si>
    <t>sa_all</t>
  </si>
  <si>
    <t>sa_all_tot</t>
  </si>
  <si>
    <t>sa_agg</t>
  </si>
  <si>
    <t>sa_agg_tot</t>
  </si>
  <si>
    <t>sa_agg_mat</t>
  </si>
  <si>
    <t>non-metallic</t>
  </si>
  <si>
    <t>glass</t>
  </si>
  <si>
    <t>steel</t>
  </si>
  <si>
    <t>Data of inflows to in-use stocks of 43 countries and 5 rest of the world regions for 2011 in tonnes</t>
  </si>
  <si>
    <t>Data of inflows to in-use stocks of 5 selected countries and 6 aggregated regions for 2011 in tonnes</t>
  </si>
  <si>
    <t xml:space="preserve">Data of sum of inflows to in-use stocks (in tonnes), population, and stock additions per capita of 43 countries and 5 rest of the world regions for 2011 </t>
  </si>
  <si>
    <t xml:space="preserve">Data of sum of inflows to in-use stocks (in tonnes), population, and stock additions per capita of 5 selected countries and 6 aggregated regions for 2011 </t>
  </si>
  <si>
    <t>Data of inflows to in-use stocks of 5 selected countries and 6 aggregated regions for 2011 in tonnes, and aggregated materials</t>
  </si>
  <si>
    <t xml:space="preserve">Non-metallic minerals stock additions in construction, transport and rest of sectors in tonnes </t>
  </si>
  <si>
    <t xml:space="preserve">Glass stock additions in construction, transport and rest of sectors in tonnes </t>
  </si>
  <si>
    <t xml:space="preserve">Steel stock additions in construction, transport and rest of sectors in tonnes </t>
  </si>
  <si>
    <t>World (total)</t>
  </si>
  <si>
    <r>
      <t xml:space="preserve">           </t>
    </r>
    <r>
      <rPr>
        <sz val="10.5"/>
        <color rgb="FF000000"/>
        <rFont val="Arial Rounded MT Bold"/>
        <family val="2"/>
      </rPr>
      <t>SUPPORTING INFORMATION FOR:</t>
    </r>
  </si>
  <si>
    <t>This supporting information provides the results and graphs for the analysis of material inflows to in-use stocks of the world, per region and country. All spreesheets comes from save_result() function in main.py</t>
  </si>
  <si>
    <t>Transport and equipment</t>
  </si>
  <si>
    <t>Final demand</t>
  </si>
  <si>
    <t>Total in Gigatonnes</t>
  </si>
  <si>
    <t>Intermediate industries</t>
  </si>
  <si>
    <t>Households</t>
  </si>
  <si>
    <t>NGOs</t>
  </si>
  <si>
    <t>Government</t>
  </si>
  <si>
    <t>Gross fixed capial formation</t>
  </si>
  <si>
    <t>Changes in inventories</t>
  </si>
  <si>
    <t>Changes in value</t>
  </si>
  <si>
    <t>Final demand categories</t>
  </si>
  <si>
    <t>Rest of industies</t>
  </si>
  <si>
    <r>
      <t xml:space="preserve">Aguilar-Hernandez, G.A., Deetman, S., Merciai, S., Rodrigues, J.F.D &amp; Tukker, A. (2020.) Global distribution of material inflows to in-use stocks in 2011 and its implications for a circularity transition. </t>
    </r>
    <r>
      <rPr>
        <i/>
        <sz val="14"/>
        <color rgb="FF000000"/>
        <rFont val="Arial"/>
        <family val="2"/>
      </rPr>
      <t xml:space="preserve">Journal of Industrial Ecology. </t>
    </r>
  </si>
  <si>
    <t>Country Code</t>
  </si>
  <si>
    <t>Stock additions</t>
  </si>
  <si>
    <t>Population (cap)</t>
  </si>
  <si>
    <t>GDP per capita, PPP (current international $/cap-PPP)</t>
  </si>
  <si>
    <t>Country Name</t>
  </si>
  <si>
    <t xml:space="preserve">log(GDP per capita, PPP in current international $/cap)
</t>
  </si>
  <si>
    <t xml:space="preserve">log(Stock additions per capita in tonnes/cap)
</t>
  </si>
  <si>
    <t>Czech Rep.</t>
  </si>
  <si>
    <t>Slovak Rep.</t>
  </si>
  <si>
    <t>Rest of Europe</t>
  </si>
  <si>
    <t>REGRESSION ANALYSIS</t>
  </si>
  <si>
    <t>Rest of Africa</t>
  </si>
  <si>
    <t>SUMMARY OUTPUT</t>
  </si>
  <si>
    <t>Rest of Latin America</t>
  </si>
  <si>
    <t>Rest of Asia&amp;Pacific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</si>
  <si>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</si>
  <si>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</si>
  <si>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</si>
  <si>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</si>
  <si>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</si>
  <si>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</si>
  <si>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</si>
  <si>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</si>
  <si>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</si>
  <si>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</si>
  <si>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</si>
  <si>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</si>
  <si>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</si>
  <si>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</si>
  <si>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</si>
  <si>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</si>
  <si>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</si>
  <si>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</si>
  <si>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</si>
  <si>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</si>
  <si>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</si>
  <si>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</si>
  <si>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</si>
  <si>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</si>
  <si>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</si>
  <si>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Residuals</t>
  </si>
  <si>
    <t xml:space="preserve">Predicted log(Stock additions per capita in tonnes/cap)
</t>
  </si>
  <si>
    <t>regression</t>
  </si>
  <si>
    <t xml:space="preserve">: </t>
  </si>
  <si>
    <t>Regression analysis of stock additions per capita and GDP-PPP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</si>
</sst>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name val="Arial"/>
      <family val="2"/>
    </font>
    <font>
      <sz val="14"/>
      <color rgb="FF000000"/>
      <name val="Arial"/>
      <family val="2"/>
    </font>
    <font>
      <sz val="10.5"/>
      <color rgb="FF000000"/>
      <name val="Arial Rounded MT Bold"/>
      <family val="2"/>
    </font>
    <font>
      <i/>
      <sz val="14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7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7" fillId="0" borderId="0" xfId="0" applyFont="1" applyAlignment="1">
      <alignment horizontal="left" vertical="center"/>
    </xf>
    <xf numFmtId="0" fontId="8" fillId="0" borderId="1" xfId="0" applyFont="1" applyBorder="1"/>
    <xf numFmtId="0" fontId="7" fillId="0" borderId="1" xfId="0" applyFont="1" applyBorder="1" applyAlignment="1">
      <alignment horizontal="center" vertical="top"/>
    </xf>
    <xf numFmtId="0" fontId="8" fillId="0" borderId="8" xfId="0" applyFont="1" applyBorder="1"/>
    <xf numFmtId="0" fontId="7" fillId="0" borderId="1" xfId="0" applyFont="1" applyBorder="1" applyAlignment="1">
      <alignment horizontal="left" vertical="top"/>
    </xf>
    <xf numFmtId="0" fontId="8" fillId="0" borderId="0" xfId="0" applyFont="1" applyBorder="1"/>
    <xf numFmtId="0" fontId="8" fillId="0" borderId="4" xfId="0" applyFont="1" applyBorder="1"/>
    <xf numFmtId="1" fontId="8" fillId="0" borderId="0" xfId="0" applyNumberFormat="1" applyFont="1"/>
    <xf numFmtId="0" fontId="7" fillId="0" borderId="5" xfId="0" applyFont="1" applyFill="1" applyBorder="1" applyAlignment="1">
      <alignment horizontal="left" vertical="top"/>
    </xf>
    <xf numFmtId="0" fontId="8" fillId="0" borderId="9" xfId="0" applyFont="1" applyBorder="1"/>
    <xf numFmtId="0" fontId="8" fillId="0" borderId="10" xfId="0" applyFont="1" applyBorder="1"/>
    <xf numFmtId="164" fontId="8" fillId="0" borderId="0" xfId="0" applyNumberFormat="1" applyFont="1" applyBorder="1"/>
    <xf numFmtId="164" fontId="8" fillId="0" borderId="4" xfId="0" applyNumberFormat="1" applyFont="1" applyBorder="1"/>
    <xf numFmtId="164" fontId="8" fillId="0" borderId="9" xfId="0" applyNumberFormat="1" applyFont="1" applyBorder="1"/>
    <xf numFmtId="164" fontId="8" fillId="0" borderId="10" xfId="0" applyNumberFormat="1" applyFont="1" applyBorder="1"/>
    <xf numFmtId="0" fontId="7" fillId="0" borderId="5" xfId="0" applyFont="1" applyBorder="1" applyAlignment="1">
      <alignment horizontal="center" vertical="top"/>
    </xf>
    <xf numFmtId="0" fontId="7" fillId="0" borderId="5" xfId="0" applyFont="1" applyFill="1" applyBorder="1" applyAlignment="1">
      <alignment horizontal="center" vertical="top"/>
    </xf>
    <xf numFmtId="164" fontId="8" fillId="0" borderId="13" xfId="0" applyNumberFormat="1" applyFont="1" applyBorder="1"/>
    <xf numFmtId="0" fontId="7" fillId="0" borderId="1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4" xfId="0" applyFont="1" applyFill="1" applyBorder="1" applyAlignment="1">
      <alignment horizontal="center" vertical="top"/>
    </xf>
    <xf numFmtId="0" fontId="7" fillId="0" borderId="8" xfId="0" applyFont="1" applyBorder="1"/>
    <xf numFmtId="0" fontId="8" fillId="0" borderId="1" xfId="0" applyFont="1" applyFill="1" applyBorder="1" applyAlignment="1">
      <alignment horizontal="right" vertical="top"/>
    </xf>
    <xf numFmtId="0" fontId="10" fillId="0" borderId="0" xfId="0" applyFont="1"/>
    <xf numFmtId="0" fontId="0" fillId="0" borderId="0" xfId="0" applyAlignment="1">
      <alignment wrapText="1"/>
    </xf>
    <xf numFmtId="0" fontId="7" fillId="0" borderId="1" xfId="0" applyFont="1" applyBorder="1"/>
    <xf numFmtId="164" fontId="8" fillId="0" borderId="1" xfId="0" applyNumberFormat="1" applyFont="1" applyBorder="1"/>
    <xf numFmtId="164" fontId="8" fillId="0" borderId="1" xfId="0" applyNumberFormat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1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/>
    <xf numFmtId="0" fontId="8" fillId="0" borderId="15" xfId="0" applyFont="1" applyFill="1" applyBorder="1" applyAlignment="1"/>
    <xf numFmtId="0" fontId="11" fillId="0" borderId="14" xfId="0" applyFont="1" applyFill="1" applyBorder="1" applyAlignment="1">
      <alignment horizontal="center"/>
    </xf>
    <xf numFmtId="0" fontId="8" fillId="0" borderId="15" xfId="0" applyFont="1" applyFill="1" applyBorder="1" applyAlignment="1">
      <alignment wrapText="1"/>
    </xf>
    <xf numFmtId="0" fontId="11" fillId="0" borderId="14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2" xfId="0" applyFont="1" applyBorder="1" applyAlignment="1">
      <alignment horizontal="left"/>
    </xf>
  </cellXfs>
  <cellStyles count="3">
    <cellStyle name="Explanatory Text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001668986627333E-2"/>
          <c:y val="1.68682541625302E-2"/>
          <c:w val="0.67872861538745655"/>
          <c:h val="0.8946646176999896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sa_agg_mat!$A$3</c:f>
              <c:strCache>
                <c:ptCount val="1"/>
                <c:pt idx="0">
                  <c:v>Textile/Wood/Paper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sa_agg_mat!$B$2:$M$2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sa_agg_mat!$B$3:$M$3</c:f>
              <c:numCache>
                <c:formatCode>General</c:formatCode>
                <c:ptCount val="12"/>
                <c:pt idx="0">
                  <c:v>315933757.71190649</c:v>
                </c:pt>
                <c:pt idx="1">
                  <c:v>231936283.57760459</c:v>
                </c:pt>
                <c:pt idx="2">
                  <c:v>260638345.6284281</c:v>
                </c:pt>
                <c:pt idx="3">
                  <c:v>9022296.8529686481</c:v>
                </c:pt>
                <c:pt idx="4">
                  <c:v>52026195.316661052</c:v>
                </c:pt>
                <c:pt idx="5">
                  <c:v>22346887.26057661</c:v>
                </c:pt>
                <c:pt idx="6">
                  <c:v>26844122.638881039</c:v>
                </c:pt>
                <c:pt idx="7">
                  <c:v>94017845.055592716</c:v>
                </c:pt>
                <c:pt idx="8">
                  <c:v>115745926.83154389</c:v>
                </c:pt>
                <c:pt idx="9">
                  <c:v>262684465.54280871</c:v>
                </c:pt>
                <c:pt idx="10">
                  <c:v>220883206.20918661</c:v>
                </c:pt>
                <c:pt idx="11">
                  <c:v>1612079332.6261585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6-4E48-A505-7F7CE7526309}"/>
            </c:ext>
          </c:extLst>
        </c:ser>
        <c:ser>
          <c:idx val="1"/>
          <c:order val="1"/>
          <c:tx>
            <c:strRef>
              <c:f>sa_agg_mat!$A$4</c:f>
              <c:strCache>
                <c:ptCount val="1"/>
                <c:pt idx="0">
                  <c:v>Aluminium/Lead/Copper and other metals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sa_agg_mat!$B$2:$M$2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sa_agg_mat!$B$4:$M$4</c:f>
              <c:numCache>
                <c:formatCode>General</c:formatCode>
                <c:ptCount val="12"/>
                <c:pt idx="0">
                  <c:v>36492924.135997057</c:v>
                </c:pt>
                <c:pt idx="1">
                  <c:v>13368099.058871189</c:v>
                </c:pt>
                <c:pt idx="2">
                  <c:v>19894826.375919718</c:v>
                </c:pt>
                <c:pt idx="3">
                  <c:v>2739765.5628551939</c:v>
                </c:pt>
                <c:pt idx="4">
                  <c:v>2651583.4306256678</c:v>
                </c:pt>
                <c:pt idx="5">
                  <c:v>4845605.9068848938</c:v>
                </c:pt>
                <c:pt idx="6">
                  <c:v>2858453.773026139</c:v>
                </c:pt>
                <c:pt idx="7">
                  <c:v>8303355.1110875197</c:v>
                </c:pt>
                <c:pt idx="8">
                  <c:v>10400765.71396373</c:v>
                </c:pt>
                <c:pt idx="9">
                  <c:v>12443543.65328539</c:v>
                </c:pt>
                <c:pt idx="10">
                  <c:v>9463923.8055349533</c:v>
                </c:pt>
                <c:pt idx="11">
                  <c:v>123462846.52805145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66-4E48-A505-7F7CE7526309}"/>
            </c:ext>
          </c:extLst>
        </c:ser>
        <c:ser>
          <c:idx val="2"/>
          <c:order val="2"/>
          <c:tx>
            <c:strRef>
              <c:f>sa_agg_mat!$A$5</c:f>
              <c:strCache>
                <c:ptCount val="1"/>
                <c:pt idx="0">
                  <c:v>Plastics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sa_agg_mat!$B$2:$M$2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sa_agg_mat!$B$5:$M$5</c:f>
              <c:numCache>
                <c:formatCode>General</c:formatCode>
                <c:ptCount val="12"/>
                <c:pt idx="0">
                  <c:v>60708672.515747733</c:v>
                </c:pt>
                <c:pt idx="1">
                  <c:v>24351547.86032261</c:v>
                </c:pt>
                <c:pt idx="2">
                  <c:v>39171997.804166012</c:v>
                </c:pt>
                <c:pt idx="3">
                  <c:v>3837645.4182391558</c:v>
                </c:pt>
                <c:pt idx="4">
                  <c:v>13906861.096783821</c:v>
                </c:pt>
                <c:pt idx="5">
                  <c:v>15484805.941434581</c:v>
                </c:pt>
                <c:pt idx="6">
                  <c:v>4448961.5780168884</c:v>
                </c:pt>
                <c:pt idx="7">
                  <c:v>13816984.69361458</c:v>
                </c:pt>
                <c:pt idx="8">
                  <c:v>23905530.796337061</c:v>
                </c:pt>
                <c:pt idx="9">
                  <c:v>5015205.7844390795</c:v>
                </c:pt>
                <c:pt idx="10">
                  <c:v>5023397.6680968581</c:v>
                </c:pt>
                <c:pt idx="11">
                  <c:v>209671611.15719843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66-4E48-A505-7F7CE7526309}"/>
            </c:ext>
          </c:extLst>
        </c:ser>
        <c:ser>
          <c:idx val="3"/>
          <c:order val="3"/>
          <c:tx>
            <c:strRef>
              <c:f>sa_agg_mat!$A$6</c:f>
              <c:strCache>
                <c:ptCount val="1"/>
                <c:pt idx="0">
                  <c:v>Glass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sa_agg_mat!$B$2:$M$2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sa_agg_mat!$B$6:$M$6</c:f>
              <c:numCache>
                <c:formatCode>General</c:formatCode>
                <c:ptCount val="12"/>
                <c:pt idx="0">
                  <c:v>1790807534.324333</c:v>
                </c:pt>
                <c:pt idx="1">
                  <c:v>32756465.23550735</c:v>
                </c:pt>
                <c:pt idx="2">
                  <c:v>76791042.07912904</c:v>
                </c:pt>
                <c:pt idx="3">
                  <c:v>4356322.7622425379</c:v>
                </c:pt>
                <c:pt idx="4">
                  <c:v>7581332.8768429831</c:v>
                </c:pt>
                <c:pt idx="5">
                  <c:v>5913016.746333437</c:v>
                </c:pt>
                <c:pt idx="6">
                  <c:v>6011477.9490953637</c:v>
                </c:pt>
                <c:pt idx="7">
                  <c:v>12503231.37001738</c:v>
                </c:pt>
                <c:pt idx="8">
                  <c:v>19935023.210555751</c:v>
                </c:pt>
                <c:pt idx="9">
                  <c:v>2996551.3062642552</c:v>
                </c:pt>
                <c:pt idx="10">
                  <c:v>5254082.9888579762</c:v>
                </c:pt>
                <c:pt idx="11">
                  <c:v>1964906080.8491786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66-4E48-A505-7F7CE7526309}"/>
            </c:ext>
          </c:extLst>
        </c:ser>
        <c:ser>
          <c:idx val="4"/>
          <c:order val="4"/>
          <c:tx>
            <c:strRef>
              <c:f>sa_agg_mat!$A$7</c:f>
              <c:strCache>
                <c:ptCount val="1"/>
                <c:pt idx="0">
                  <c:v>Steel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sa_agg_mat!$B$2:$M$2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sa_agg_mat!$B$7:$M$7</c:f>
              <c:numCache>
                <c:formatCode>General</c:formatCode>
                <c:ptCount val="12"/>
                <c:pt idx="0">
                  <c:v>607553519.02118587</c:v>
                </c:pt>
                <c:pt idx="1">
                  <c:v>130679798.8915451</c:v>
                </c:pt>
                <c:pt idx="2">
                  <c:v>294212417.30486077</c:v>
                </c:pt>
                <c:pt idx="3">
                  <c:v>12200315.51602667</c:v>
                </c:pt>
                <c:pt idx="4">
                  <c:v>42126677.748893529</c:v>
                </c:pt>
                <c:pt idx="5">
                  <c:v>74264386.312914357</c:v>
                </c:pt>
                <c:pt idx="6">
                  <c:v>78332499.192262679</c:v>
                </c:pt>
                <c:pt idx="7">
                  <c:v>97330412.742538348</c:v>
                </c:pt>
                <c:pt idx="8">
                  <c:v>96053285.246954381</c:v>
                </c:pt>
                <c:pt idx="9">
                  <c:v>116609893.50822391</c:v>
                </c:pt>
                <c:pt idx="10">
                  <c:v>31693737.176308099</c:v>
                </c:pt>
                <c:pt idx="11">
                  <c:v>1581056942.6617141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66-4E48-A505-7F7CE7526309}"/>
            </c:ext>
          </c:extLst>
        </c:ser>
        <c:ser>
          <c:idx val="5"/>
          <c:order val="5"/>
          <c:tx>
            <c:strRef>
              <c:f>sa_agg_mat!$A$8</c:f>
              <c:strCache>
                <c:ptCount val="1"/>
                <c:pt idx="0">
                  <c:v>Non-metallic minerals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sa_agg_mat!$B$2:$M$2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sa_agg_mat!$B$8:$M$8</c:f>
              <c:numCache>
                <c:formatCode>General</c:formatCode>
                <c:ptCount val="12"/>
                <c:pt idx="0">
                  <c:v>10984452035.050119</c:v>
                </c:pt>
                <c:pt idx="1">
                  <c:v>2092225789.7186251</c:v>
                </c:pt>
                <c:pt idx="2">
                  <c:v>3746947613.8394761</c:v>
                </c:pt>
                <c:pt idx="3">
                  <c:v>76093597.461950153</c:v>
                </c:pt>
                <c:pt idx="4">
                  <c:v>530053345.77744758</c:v>
                </c:pt>
                <c:pt idx="5">
                  <c:v>1490225336.6450939</c:v>
                </c:pt>
                <c:pt idx="6">
                  <c:v>409475377.42240512</c:v>
                </c:pt>
                <c:pt idx="7">
                  <c:v>1347068837.818095</c:v>
                </c:pt>
                <c:pt idx="8">
                  <c:v>2200415687.489902</c:v>
                </c:pt>
                <c:pt idx="9">
                  <c:v>1236734896.9594619</c:v>
                </c:pt>
                <c:pt idx="10">
                  <c:v>777506493.61374259</c:v>
                </c:pt>
                <c:pt idx="11">
                  <c:v>24891199011.796322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66-4E48-A505-7F7CE7526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472741280"/>
        <c:axId val="-472742912"/>
      </c:barChart>
      <c:catAx>
        <c:axId val="-47274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2742912"/>
        <c:crosses val="autoZero"/>
        <c:auto val="1"/>
        <c:lblAlgn val="ctr"/>
        <c:lblOffset val="100"/>
        <c:noMultiLvlLbl val="0"/>
      </c:catAx>
      <c:valAx>
        <c:axId val="-47274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274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192494407856015"/>
          <c:y val="0.27483877986754246"/>
          <c:w val="0.22666306553369484"/>
          <c:h val="0.366750166591870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929023494276242E-2"/>
          <c:y val="1.5710465570334783E-2"/>
          <c:w val="0.89536004478168041"/>
          <c:h val="0.8108202744911733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'non-metallic'!$A$4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'non-metallic'!$B$2:$M$2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'non-metallic'!$B$4:$M$4</c:f>
              <c:numCache>
                <c:formatCode>General</c:formatCode>
                <c:ptCount val="12"/>
                <c:pt idx="0">
                  <c:v>10113350663</c:v>
                </c:pt>
                <c:pt idx="1">
                  <c:v>2010029916.7</c:v>
                </c:pt>
                <c:pt idx="2">
                  <c:v>3508106001.2049999</c:v>
                </c:pt>
                <c:pt idx="3">
                  <c:v>73752355.569999993</c:v>
                </c:pt>
                <c:pt idx="4">
                  <c:v>440572897.60000002</c:v>
                </c:pt>
                <c:pt idx="5">
                  <c:v>1436796087</c:v>
                </c:pt>
                <c:pt idx="6">
                  <c:v>393330979</c:v>
                </c:pt>
                <c:pt idx="7">
                  <c:v>1296565375.0999999</c:v>
                </c:pt>
                <c:pt idx="8">
                  <c:v>2114804768.8</c:v>
                </c:pt>
                <c:pt idx="9">
                  <c:v>1192948219</c:v>
                </c:pt>
                <c:pt idx="10">
                  <c:v>739960340.70000005</c:v>
                </c:pt>
                <c:pt idx="11">
                  <c:v>23320217603.674999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F-4645-83AE-15AF4A946F3D}"/>
            </c:ext>
          </c:extLst>
        </c:ser>
        <c:ser>
          <c:idx val="1"/>
          <c:order val="1"/>
          <c:tx>
            <c:strRef>
              <c:f>'non-metallic'!$A$5</c:f>
              <c:strCache>
                <c:ptCount val="1"/>
                <c:pt idx="0">
                  <c:v>Transport and equipment</c:v>
                </c:pt>
              </c:strCache>
            </c:strRef>
          </c:tx>
          <c:spPr>
            <a:pattFill prst="ltHorz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'non-metallic'!$B$2:$M$2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'non-metallic'!$B$5:$M$5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F-4645-83AE-15AF4A946F3D}"/>
            </c:ext>
          </c:extLst>
        </c:ser>
        <c:ser>
          <c:idx val="2"/>
          <c:order val="2"/>
          <c:tx>
            <c:strRef>
              <c:f>'non-metallic'!$A$13</c:f>
              <c:strCache>
                <c:ptCount val="1"/>
                <c:pt idx="0">
                  <c:v>Final demand</c:v>
                </c:pt>
              </c:strCache>
            </c:strRef>
          </c:tx>
          <c:spPr>
            <a:pattFill prst="dkDnDiag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'non-metallic'!$B$2:$M$2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'non-metallic'!$B$13:$M$13</c:f>
              <c:numCache>
                <c:formatCode>0.0</c:formatCode>
                <c:ptCount val="12"/>
                <c:pt idx="0">
                  <c:v>15365635.475732299</c:v>
                </c:pt>
                <c:pt idx="1">
                  <c:v>13205330.627250001</c:v>
                </c:pt>
                <c:pt idx="2">
                  <c:v>46840869.019451097</c:v>
                </c:pt>
                <c:pt idx="3">
                  <c:v>570026.77306944493</c:v>
                </c:pt>
                <c:pt idx="4">
                  <c:v>7594023.0375871994</c:v>
                </c:pt>
                <c:pt idx="5">
                  <c:v>5437698.066172</c:v>
                </c:pt>
                <c:pt idx="6">
                  <c:v>3859371.9358853088</c:v>
                </c:pt>
                <c:pt idx="7">
                  <c:v>7473864.1491600005</c:v>
                </c:pt>
                <c:pt idx="8">
                  <c:v>8823137.8900799993</c:v>
                </c:pt>
                <c:pt idx="9">
                  <c:v>2074485.5404865001</c:v>
                </c:pt>
                <c:pt idx="10">
                  <c:v>4292385.9026544997</c:v>
                </c:pt>
                <c:pt idx="11" formatCode="General">
                  <c:v>115536828.41752835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0F-4645-83AE-15AF4A946F3D}"/>
            </c:ext>
          </c:extLst>
        </c:ser>
        <c:ser>
          <c:idx val="3"/>
          <c:order val="3"/>
          <c:tx>
            <c:strRef>
              <c:f>'non-metallic'!$A$14</c:f>
              <c:strCache>
                <c:ptCount val="1"/>
                <c:pt idx="0">
                  <c:v>Rest of industies</c:v>
                </c:pt>
              </c:strCache>
            </c:strRef>
          </c:tx>
          <c:spPr>
            <a:pattFill prst="pct10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'non-metallic'!$B$2:$M$2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'non-metallic'!$B$14:$M$14</c:f>
              <c:numCache>
                <c:formatCode>0.0</c:formatCode>
                <c:ptCount val="12"/>
                <c:pt idx="0">
                  <c:v>855735736.57438517</c:v>
                </c:pt>
                <c:pt idx="1">
                  <c:v>68990542.391374543</c:v>
                </c:pt>
                <c:pt idx="2">
                  <c:v>192000743.6150246</c:v>
                </c:pt>
                <c:pt idx="3">
                  <c:v>1771215.118880715</c:v>
                </c:pt>
                <c:pt idx="4">
                  <c:v>81886425.139860362</c:v>
                </c:pt>
                <c:pt idx="5">
                  <c:v>47991551.578921907</c:v>
                </c:pt>
                <c:pt idx="6">
                  <c:v>12285026.48651976</c:v>
                </c:pt>
                <c:pt idx="7">
                  <c:v>43029598.568935089</c:v>
                </c:pt>
                <c:pt idx="8">
                  <c:v>76787780.799822018</c:v>
                </c:pt>
                <c:pt idx="9">
                  <c:v>41712192.418975897</c:v>
                </c:pt>
                <c:pt idx="10">
                  <c:v>33253767.011088029</c:v>
                </c:pt>
                <c:pt idx="11" formatCode="General">
                  <c:v>1455444579.7037883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E-4496-AA0C-3FCCA5DF4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472741824"/>
        <c:axId val="-472744544"/>
      </c:barChart>
      <c:catAx>
        <c:axId val="-47274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2744544"/>
        <c:crosses val="autoZero"/>
        <c:auto val="1"/>
        <c:lblAlgn val="ctr"/>
        <c:lblOffset val="100"/>
        <c:noMultiLvlLbl val="0"/>
      </c:catAx>
      <c:valAx>
        <c:axId val="-47274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274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929023494276242E-2"/>
          <c:y val="1.5710465570334783E-2"/>
          <c:w val="0.89536004478168041"/>
          <c:h val="0.8108202744911733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glass!$A$4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glass!$B$2:$M$2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glass!$B$4:$M$4</c:f>
              <c:numCache>
                <c:formatCode>General</c:formatCode>
                <c:ptCount val="12"/>
                <c:pt idx="0">
                  <c:v>1095941267</c:v>
                </c:pt>
                <c:pt idx="1">
                  <c:v>2991927.7570000002</c:v>
                </c:pt>
                <c:pt idx="2">
                  <c:v>10378342.552998001</c:v>
                </c:pt>
                <c:pt idx="3">
                  <c:v>147644.83319999999</c:v>
                </c:pt>
                <c:pt idx="4">
                  <c:v>1386600.632</c:v>
                </c:pt>
                <c:pt idx="5">
                  <c:v>1101262.588</c:v>
                </c:pt>
                <c:pt idx="6">
                  <c:v>1974060.8689999999</c:v>
                </c:pt>
                <c:pt idx="7">
                  <c:v>2580784.6113999998</c:v>
                </c:pt>
                <c:pt idx="8">
                  <c:v>3369897.388400001</c:v>
                </c:pt>
                <c:pt idx="9">
                  <c:v>692152.48620000004</c:v>
                </c:pt>
                <c:pt idx="10">
                  <c:v>680185.79839999997</c:v>
                </c:pt>
                <c:pt idx="11">
                  <c:v>1121244126.516598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F-4645-83AE-15AF4A946F3D}"/>
            </c:ext>
          </c:extLst>
        </c:ser>
        <c:ser>
          <c:idx val="1"/>
          <c:order val="1"/>
          <c:tx>
            <c:strRef>
              <c:f>glass!$A$5</c:f>
              <c:strCache>
                <c:ptCount val="1"/>
                <c:pt idx="0">
                  <c:v>Transport and equipment</c:v>
                </c:pt>
              </c:strCache>
            </c:strRef>
          </c:tx>
          <c:spPr>
            <a:pattFill prst="ltHorz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glass!$B$2:$M$2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glass!$B$5:$M$5</c:f>
              <c:numCache>
                <c:formatCode>General</c:formatCode>
                <c:ptCount val="12"/>
                <c:pt idx="0">
                  <c:v>777198.87136087043</c:v>
                </c:pt>
                <c:pt idx="1">
                  <c:v>230065.4121038926</c:v>
                </c:pt>
                <c:pt idx="2">
                  <c:v>268232.25350240199</c:v>
                </c:pt>
                <c:pt idx="3">
                  <c:v>15433.88310310367</c:v>
                </c:pt>
                <c:pt idx="4">
                  <c:v>81412.650501738419</c:v>
                </c:pt>
                <c:pt idx="5">
                  <c:v>45085.519998075899</c:v>
                </c:pt>
                <c:pt idx="6">
                  <c:v>12976.90948073503</c:v>
                </c:pt>
                <c:pt idx="7">
                  <c:v>103433.69958466339</c:v>
                </c:pt>
                <c:pt idx="8">
                  <c:v>86819.110433276219</c:v>
                </c:pt>
                <c:pt idx="9">
                  <c:v>16989.256176493898</c:v>
                </c:pt>
                <c:pt idx="10">
                  <c:v>30161.867899831901</c:v>
                </c:pt>
                <c:pt idx="11">
                  <c:v>1667809.4341450832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F-4645-83AE-15AF4A946F3D}"/>
            </c:ext>
          </c:extLst>
        </c:ser>
        <c:ser>
          <c:idx val="2"/>
          <c:order val="2"/>
          <c:tx>
            <c:strRef>
              <c:f>glass!$A$13</c:f>
              <c:strCache>
                <c:ptCount val="1"/>
                <c:pt idx="0">
                  <c:v>Final demand</c:v>
                </c:pt>
              </c:strCache>
            </c:strRef>
          </c:tx>
          <c:spPr>
            <a:pattFill prst="dkDnDiag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glass!$B$2:$M$2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glass!$B$13:$M$13</c:f>
              <c:numCache>
                <c:formatCode>0.0</c:formatCode>
                <c:ptCount val="12"/>
                <c:pt idx="0">
                  <c:v>101994692.35609086</c:v>
                </c:pt>
                <c:pt idx="1">
                  <c:v>18834214.8891</c:v>
                </c:pt>
                <c:pt idx="2">
                  <c:v>16414431.126670241</c:v>
                </c:pt>
                <c:pt idx="3">
                  <c:v>2659806.6749999998</c:v>
                </c:pt>
                <c:pt idx="4">
                  <c:v>3325160.8025780097</c:v>
                </c:pt>
                <c:pt idx="5">
                  <c:v>3433903.2272335999</c:v>
                </c:pt>
                <c:pt idx="6">
                  <c:v>658140.68130000005</c:v>
                </c:pt>
                <c:pt idx="7">
                  <c:v>4499359.2748861006</c:v>
                </c:pt>
                <c:pt idx="8">
                  <c:v>10044559.602090999</c:v>
                </c:pt>
                <c:pt idx="9">
                  <c:v>1338312.96465</c:v>
                </c:pt>
                <c:pt idx="10">
                  <c:v>3101311.4847265002</c:v>
                </c:pt>
                <c:pt idx="11" formatCode="General">
                  <c:v>166303893.0843263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0F-4645-83AE-15AF4A946F3D}"/>
            </c:ext>
          </c:extLst>
        </c:ser>
        <c:ser>
          <c:idx val="3"/>
          <c:order val="3"/>
          <c:tx>
            <c:strRef>
              <c:f>glass!$A$14</c:f>
              <c:strCache>
                <c:ptCount val="1"/>
                <c:pt idx="0">
                  <c:v>Rest of industies</c:v>
                </c:pt>
              </c:strCache>
            </c:strRef>
          </c:tx>
          <c:spPr>
            <a:pattFill prst="pct10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glass!$B$2:$M$2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glass!$B$14:$M$14</c:f>
              <c:numCache>
                <c:formatCode>0.0</c:formatCode>
                <c:ptCount val="12"/>
                <c:pt idx="0">
                  <c:v>592094376.09688163</c:v>
                </c:pt>
                <c:pt idx="1">
                  <c:v>10700257.17730345</c:v>
                </c:pt>
                <c:pt idx="2">
                  <c:v>49730036.145958386</c:v>
                </c:pt>
                <c:pt idx="3">
                  <c:v>1533437.370939434</c:v>
                </c:pt>
                <c:pt idx="4">
                  <c:v>2788158.7917632349</c:v>
                </c:pt>
                <c:pt idx="5">
                  <c:v>1332765.411101762</c:v>
                </c:pt>
                <c:pt idx="6">
                  <c:v>3366299.4893146292</c:v>
                </c:pt>
                <c:pt idx="7">
                  <c:v>5319653.7841466162</c:v>
                </c:pt>
                <c:pt idx="8">
                  <c:v>6433747.1096314806</c:v>
                </c:pt>
                <c:pt idx="9">
                  <c:v>949096.59923776053</c:v>
                </c:pt>
                <c:pt idx="10">
                  <c:v>1442423.8378316441</c:v>
                </c:pt>
                <c:pt idx="11" formatCode="General">
                  <c:v>675690251.81411028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BD-44A1-9BB2-F86900FF7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472748352"/>
        <c:axId val="-472747808"/>
      </c:barChart>
      <c:catAx>
        <c:axId val="-47274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2747808"/>
        <c:crosses val="autoZero"/>
        <c:auto val="1"/>
        <c:lblAlgn val="ctr"/>
        <c:lblOffset val="100"/>
        <c:noMultiLvlLbl val="0"/>
      </c:catAx>
      <c:valAx>
        <c:axId val="-47274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274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929023494276242E-2"/>
          <c:y val="1.5710465570334783E-2"/>
          <c:w val="0.89536004478168041"/>
          <c:h val="0.8108202744911733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steel!$A$4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steel!$B$2:$M$2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steel!$B$4:$M$4</c:f>
              <c:numCache>
                <c:formatCode>General</c:formatCode>
                <c:ptCount val="12"/>
                <c:pt idx="0">
                  <c:v>149747279.30000001</c:v>
                </c:pt>
                <c:pt idx="1">
                  <c:v>19645546.272</c:v>
                </c:pt>
                <c:pt idx="2">
                  <c:v>51238193.351191998</c:v>
                </c:pt>
                <c:pt idx="3">
                  <c:v>2250377.486</c:v>
                </c:pt>
                <c:pt idx="4">
                  <c:v>8915871.6539999992</c:v>
                </c:pt>
                <c:pt idx="5">
                  <c:v>16490982.08</c:v>
                </c:pt>
                <c:pt idx="6">
                  <c:v>33625162.640000001</c:v>
                </c:pt>
                <c:pt idx="7">
                  <c:v>18007576.2674</c:v>
                </c:pt>
                <c:pt idx="8">
                  <c:v>25611779.239</c:v>
                </c:pt>
                <c:pt idx="9">
                  <c:v>28783945.75</c:v>
                </c:pt>
                <c:pt idx="10">
                  <c:v>9438181.5659999996</c:v>
                </c:pt>
                <c:pt idx="11">
                  <c:v>363754895.60559207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F-4645-83AE-15AF4A946F3D}"/>
            </c:ext>
          </c:extLst>
        </c:ser>
        <c:ser>
          <c:idx val="1"/>
          <c:order val="1"/>
          <c:tx>
            <c:strRef>
              <c:f>steel!$A$5</c:f>
              <c:strCache>
                <c:ptCount val="1"/>
                <c:pt idx="0">
                  <c:v>Transport and equipment</c:v>
                </c:pt>
              </c:strCache>
            </c:strRef>
          </c:tx>
          <c:spPr>
            <a:pattFill prst="ltHorz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steel!$B$2:$M$2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steel!$B$5:$M$5</c:f>
              <c:numCache>
                <c:formatCode>General</c:formatCode>
                <c:ptCount val="12"/>
                <c:pt idx="0">
                  <c:v>55032390.754949413</c:v>
                </c:pt>
                <c:pt idx="1">
                  <c:v>15921737.795886099</c:v>
                </c:pt>
                <c:pt idx="2">
                  <c:v>20432688.262953982</c:v>
                </c:pt>
                <c:pt idx="3">
                  <c:v>1375557.192154333</c:v>
                </c:pt>
                <c:pt idx="4">
                  <c:v>719489.06622915284</c:v>
                </c:pt>
                <c:pt idx="5">
                  <c:v>7943675.4903583359</c:v>
                </c:pt>
                <c:pt idx="6">
                  <c:v>1215659.8683244891</c:v>
                </c:pt>
                <c:pt idx="7">
                  <c:v>13926708.141617671</c:v>
                </c:pt>
                <c:pt idx="8">
                  <c:v>10469862.524382301</c:v>
                </c:pt>
                <c:pt idx="9">
                  <c:v>7962187.7834289111</c:v>
                </c:pt>
                <c:pt idx="10">
                  <c:v>2885746.9237206909</c:v>
                </c:pt>
                <c:pt idx="11">
                  <c:v>137885703.80400538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0F-4645-83AE-15AF4A946F3D}"/>
            </c:ext>
          </c:extLst>
        </c:ser>
        <c:ser>
          <c:idx val="2"/>
          <c:order val="2"/>
          <c:tx>
            <c:strRef>
              <c:f>steel!$A$13</c:f>
              <c:strCache>
                <c:ptCount val="1"/>
                <c:pt idx="0">
                  <c:v>Final demand</c:v>
                </c:pt>
              </c:strCache>
            </c:strRef>
          </c:tx>
          <c:spPr>
            <a:pattFill prst="dkDnDiag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steel!$B$2:$M$2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steel!$B$13:$M$13</c:f>
              <c:numCache>
                <c:formatCode>0.0</c:formatCode>
                <c:ptCount val="12"/>
                <c:pt idx="0">
                  <c:v>187361661.576776</c:v>
                </c:pt>
                <c:pt idx="1">
                  <c:v>64494707.651000001</c:v>
                </c:pt>
                <c:pt idx="2">
                  <c:v>118004532.56410503</c:v>
                </c:pt>
                <c:pt idx="3">
                  <c:v>6616619.6310000001</c:v>
                </c:pt>
                <c:pt idx="4">
                  <c:v>19342347.533925001</c:v>
                </c:pt>
                <c:pt idx="5">
                  <c:v>35445694.221091703</c:v>
                </c:pt>
                <c:pt idx="6">
                  <c:v>24300395.370209999</c:v>
                </c:pt>
                <c:pt idx="7">
                  <c:v>48616316.230398998</c:v>
                </c:pt>
                <c:pt idx="8">
                  <c:v>39726803.409961998</c:v>
                </c:pt>
                <c:pt idx="9">
                  <c:v>47332916.210599996</c:v>
                </c:pt>
                <c:pt idx="10">
                  <c:v>14712196.578878701</c:v>
                </c:pt>
                <c:pt idx="11" formatCode="General">
                  <c:v>605954190.97794747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0F-4645-83AE-15AF4A946F3D}"/>
            </c:ext>
          </c:extLst>
        </c:ser>
        <c:ser>
          <c:idx val="3"/>
          <c:order val="3"/>
          <c:tx>
            <c:strRef>
              <c:f>steel!$A$14</c:f>
              <c:strCache>
                <c:ptCount val="1"/>
                <c:pt idx="0">
                  <c:v>Rest of industies</c:v>
                </c:pt>
              </c:strCache>
            </c:strRef>
          </c:tx>
          <c:spPr>
            <a:pattFill prst="pct10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steel!$B$2:$M$2</c:f>
              <c:strCache>
                <c:ptCount val="12"/>
                <c:pt idx="0">
                  <c:v>China</c:v>
                </c:pt>
                <c:pt idx="1">
                  <c:v>North America</c:v>
                </c:pt>
                <c:pt idx="2">
                  <c:v>Europe</c:v>
                </c:pt>
                <c:pt idx="3">
                  <c:v>Australia</c:v>
                </c:pt>
                <c:pt idx="4">
                  <c:v>Japan</c:v>
                </c:pt>
                <c:pt idx="5">
                  <c:v>Middle East</c:v>
                </c:pt>
                <c:pt idx="6">
                  <c:v>Russia</c:v>
                </c:pt>
                <c:pt idx="7">
                  <c:v>Latin America</c:v>
                </c:pt>
                <c:pt idx="8">
                  <c:v>Asia and Pacific</c:v>
                </c:pt>
                <c:pt idx="9">
                  <c:v>India</c:v>
                </c:pt>
                <c:pt idx="10">
                  <c:v>Africa</c:v>
                </c:pt>
                <c:pt idx="11">
                  <c:v>World (total)</c:v>
                </c:pt>
              </c:strCache>
            </c:strRef>
          </c:cat>
          <c:val>
            <c:numRef>
              <c:f>steel!$B$14:$M$14</c:f>
              <c:numCache>
                <c:formatCode>General</c:formatCode>
                <c:ptCount val="12"/>
                <c:pt idx="0">
                  <c:v>215412187.3894605</c:v>
                </c:pt>
                <c:pt idx="1">
                  <c:v>30617807.172658961</c:v>
                </c:pt>
                <c:pt idx="2">
                  <c:v>104537003.1266097</c:v>
                </c:pt>
                <c:pt idx="3">
                  <c:v>1957761.2068723389</c:v>
                </c:pt>
                <c:pt idx="4">
                  <c:v>13148969.49473938</c:v>
                </c:pt>
                <c:pt idx="5">
                  <c:v>14384034.52146432</c:v>
                </c:pt>
                <c:pt idx="6">
                  <c:v>19191281.313728191</c:v>
                </c:pt>
                <c:pt idx="7">
                  <c:v>16779812.103121679</c:v>
                </c:pt>
                <c:pt idx="8">
                  <c:v>20244840.073610079</c:v>
                </c:pt>
                <c:pt idx="9">
                  <c:v>32530843.764194991</c:v>
                </c:pt>
                <c:pt idx="10">
                  <c:v>4657612.1077087028</c:v>
                </c:pt>
                <c:pt idx="11">
                  <c:v>473462152.27416885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2D-456D-AB2F-B57BE3EA3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472747264"/>
        <c:axId val="-472746720"/>
      </c:barChart>
      <c:catAx>
        <c:axId val="-47274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2746720"/>
        <c:crosses val="autoZero"/>
        <c:auto val="1"/>
        <c:lblAlgn val="ctr"/>
        <c:lblOffset val="100"/>
        <c:noMultiLvlLbl val="0"/>
      </c:catAx>
      <c:valAx>
        <c:axId val="-4727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274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631258066616774E-2"/>
          <c:y val="1.4770205780606756E-2"/>
          <c:w val="0.80367595980245399"/>
          <c:h val="0.90626698792567806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regression!$H$1</c:f>
              <c:strCache>
                <c:ptCount val="1"/>
                <c:pt idx="0">
                  <c:v>log(Stock additions per capita in tonnes/cap)
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15-4651-AC6B-D22FB798EC77}"/>
              </c:ext>
            </c:extLst>
          </c:dPt>
          <c:dPt>
            <c:idx val="1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15-4651-AC6B-D22FB798EC77}"/>
              </c:ext>
            </c:extLst>
          </c:dPt>
          <c:dPt>
            <c:idx val="2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C15-4651-AC6B-D22FB798EC77}"/>
              </c:ext>
            </c:extLst>
          </c:dPt>
          <c:dPt>
            <c:idx val="3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C15-4651-AC6B-D22FB798EC77}"/>
              </c:ext>
            </c:extLst>
          </c:dPt>
          <c:dPt>
            <c:idx val="4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CC15-4651-AC6B-D22FB798EC77}"/>
              </c:ext>
            </c:extLst>
          </c:dPt>
          <c:dPt>
            <c:idx val="5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CC15-4651-AC6B-D22FB798EC77}"/>
              </c:ext>
            </c:extLst>
          </c:dPt>
          <c:dPt>
            <c:idx val="6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CC15-4651-AC6B-D22FB798EC77}"/>
              </c:ext>
            </c:extLst>
          </c:dPt>
          <c:dPt>
            <c:idx val="7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CC15-4651-AC6B-D22FB798EC77}"/>
              </c:ext>
            </c:extLst>
          </c:dPt>
          <c:dPt>
            <c:idx val="8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CC15-4651-AC6B-D22FB798EC77}"/>
              </c:ext>
            </c:extLst>
          </c:dPt>
          <c:dPt>
            <c:idx val="9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CC15-4651-AC6B-D22FB798EC77}"/>
              </c:ext>
            </c:extLst>
          </c:dPt>
          <c:dPt>
            <c:idx val="10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CC15-4651-AC6B-D22FB798EC77}"/>
              </c:ext>
            </c:extLst>
          </c:dPt>
          <c:dPt>
            <c:idx val="11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CC15-4651-AC6B-D22FB798EC77}"/>
              </c:ext>
            </c:extLst>
          </c:dPt>
          <c:dPt>
            <c:idx val="12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CC15-4651-AC6B-D22FB798EC77}"/>
              </c:ext>
            </c:extLst>
          </c:dPt>
          <c:dPt>
            <c:idx val="13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CC15-4651-AC6B-D22FB798EC77}"/>
              </c:ext>
            </c:extLst>
          </c:dPt>
          <c:dPt>
            <c:idx val="14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CC15-4651-AC6B-D22FB798EC77}"/>
              </c:ext>
            </c:extLst>
          </c:dPt>
          <c:dPt>
            <c:idx val="15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CC15-4651-AC6B-D22FB798EC77}"/>
              </c:ext>
            </c:extLst>
          </c:dPt>
          <c:dPt>
            <c:idx val="16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CC15-4651-AC6B-D22FB798EC77}"/>
              </c:ext>
            </c:extLst>
          </c:dPt>
          <c:dPt>
            <c:idx val="17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CC15-4651-AC6B-D22FB798EC77}"/>
              </c:ext>
            </c:extLst>
          </c:dPt>
          <c:dPt>
            <c:idx val="18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CC15-4651-AC6B-D22FB798EC77}"/>
              </c:ext>
            </c:extLst>
          </c:dPt>
          <c:dPt>
            <c:idx val="19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CC15-4651-AC6B-D22FB798EC77}"/>
              </c:ext>
            </c:extLst>
          </c:dPt>
          <c:dPt>
            <c:idx val="20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CC15-4651-AC6B-D22FB798EC77}"/>
              </c:ext>
            </c:extLst>
          </c:dPt>
          <c:dPt>
            <c:idx val="21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CC15-4651-AC6B-D22FB798EC77}"/>
              </c:ext>
            </c:extLst>
          </c:dPt>
          <c:dPt>
            <c:idx val="22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CC15-4651-AC6B-D22FB798EC77}"/>
              </c:ext>
            </c:extLst>
          </c:dPt>
          <c:dPt>
            <c:idx val="23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CC15-4651-AC6B-D22FB798EC77}"/>
              </c:ext>
            </c:extLst>
          </c:dPt>
          <c:dPt>
            <c:idx val="24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CC15-4651-AC6B-D22FB798EC77}"/>
              </c:ext>
            </c:extLst>
          </c:dPt>
          <c:dPt>
            <c:idx val="25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2-CC15-4651-AC6B-D22FB798EC77}"/>
              </c:ext>
            </c:extLst>
          </c:dPt>
          <c:dPt>
            <c:idx val="26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4-CC15-4651-AC6B-D22FB798EC77}"/>
              </c:ext>
            </c:extLst>
          </c:dPt>
          <c:dPt>
            <c:idx val="27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6-CC15-4651-AC6B-D22FB798EC77}"/>
              </c:ext>
            </c:extLst>
          </c:dPt>
          <c:dPt>
            <c:idx val="28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8-CC15-4651-AC6B-D22FB798EC77}"/>
              </c:ext>
            </c:extLst>
          </c:dPt>
          <c:dPt>
            <c:idx val="29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A-CC15-4651-AC6B-D22FB798EC77}"/>
              </c:ext>
            </c:extLst>
          </c:dPt>
          <c:dPt>
            <c:idx val="30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CC15-4651-AC6B-D22FB798EC77}"/>
              </c:ext>
            </c:extLst>
          </c:dPt>
          <c:dPt>
            <c:idx val="31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CC15-4651-AC6B-D22FB798EC77}"/>
              </c:ext>
            </c:extLst>
          </c:dPt>
          <c:dPt>
            <c:idx val="32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E-CC15-4651-AC6B-D22FB798EC77}"/>
              </c:ext>
            </c:extLst>
          </c:dPt>
          <c:dPt>
            <c:idx val="33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0-CC15-4651-AC6B-D22FB798EC77}"/>
              </c:ext>
            </c:extLst>
          </c:dPt>
          <c:dPt>
            <c:idx val="34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CC15-4651-AC6B-D22FB798EC77}"/>
              </c:ext>
            </c:extLst>
          </c:dPt>
          <c:dPt>
            <c:idx val="35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CC15-4651-AC6B-D22FB798EC77}"/>
              </c:ext>
            </c:extLst>
          </c:dPt>
          <c:dPt>
            <c:idx val="36"/>
            <c:marker>
              <c:symbol val="diamond"/>
              <c:size val="7"/>
              <c:spPr>
                <a:solidFill>
                  <a:schemeClr val="accent1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4-CC15-4651-AC6B-D22FB798EC77}"/>
              </c:ext>
            </c:extLst>
          </c:dPt>
          <c:dPt>
            <c:idx val="37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CC15-4651-AC6B-D22FB798EC77}"/>
              </c:ext>
            </c:extLst>
          </c:dPt>
          <c:dPt>
            <c:idx val="38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CC15-4651-AC6B-D22FB798EC77}"/>
              </c:ext>
            </c:extLst>
          </c:dPt>
          <c:dPt>
            <c:idx val="39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CC15-4651-AC6B-D22FB798EC77}"/>
              </c:ext>
            </c:extLst>
          </c:dPt>
          <c:dPt>
            <c:idx val="40"/>
            <c:marker>
              <c:symbol val="circle"/>
              <c:size val="7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CC15-4651-AC6B-D22FB798EC77}"/>
              </c:ext>
            </c:extLst>
          </c:dPt>
          <c:dPt>
            <c:idx val="41"/>
            <c:marker>
              <c:symbol val="star"/>
              <c:size val="7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CC15-4651-AC6B-D22FB798EC77}"/>
              </c:ext>
            </c:extLst>
          </c:dPt>
          <c:dPt>
            <c:idx val="42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CC15-4651-AC6B-D22FB798EC77}"/>
              </c:ext>
            </c:extLst>
          </c:dPt>
          <c:dPt>
            <c:idx val="43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CC15-4651-AC6B-D22FB798EC77}"/>
              </c:ext>
            </c:extLst>
          </c:dPt>
          <c:dPt>
            <c:idx val="44"/>
            <c:marker>
              <c:symbol val="triangle"/>
              <c:size val="7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CC15-4651-AC6B-D22FB798EC77}"/>
              </c:ext>
            </c:extLst>
          </c:dPt>
          <c:dPt>
            <c:idx val="45"/>
            <c:marker>
              <c:symbol val="circle"/>
              <c:size val="7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CC15-4651-AC6B-D22FB798EC77}"/>
              </c:ext>
            </c:extLst>
          </c:dPt>
          <c:dPt>
            <c:idx val="46"/>
            <c:marker>
              <c:symbol val="diamond"/>
              <c:size val="7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CC15-4651-AC6B-D22FB798EC77}"/>
              </c:ext>
            </c:extLst>
          </c:dPt>
          <c:dPt>
            <c:idx val="47"/>
            <c:marker>
              <c:symbol val="plus"/>
              <c:size val="7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CC15-4651-AC6B-D22FB798EC77}"/>
              </c:ext>
            </c:extLst>
          </c:dPt>
          <c:dLbls>
            <c:dLbl>
              <c:idx val="0"/>
              <c:layout>
                <c:manualLayout>
                  <c:x val="9.7475155620984043E-3"/>
                  <c:y val="-1.061520497827028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Austria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C15-4651-AC6B-D22FB798EC77}"/>
                </c:ext>
              </c:extLst>
            </c:dLbl>
            <c:dLbl>
              <c:idx val="1"/>
              <c:layout>
                <c:manualLayout>
                  <c:x val="-6.1426884203327092E-2"/>
                  <c:y val="-3.96864640314368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Belgium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CC15-4651-AC6B-D22FB798EC77}"/>
                </c:ext>
              </c:extLst>
            </c:dLbl>
            <c:dLbl>
              <c:idx val="2"/>
              <c:layout>
                <c:manualLayout>
                  <c:x val="-8.4947351418067157E-4"/>
                  <c:y val="-2.576693672100032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Bulgaria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CC15-4651-AC6B-D22FB798EC77}"/>
                </c:ext>
              </c:extLst>
            </c:dLbl>
            <c:dLbl>
              <c:idx val="3"/>
              <c:layout>
                <c:manualLayout>
                  <c:x val="9.0385251119762949E-3"/>
                  <c:y val="-2.76564518813805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Cyprus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CC15-4651-AC6B-D22FB798EC77}"/>
                </c:ext>
              </c:extLst>
            </c:dLbl>
            <c:dLbl>
              <c:idx val="4"/>
              <c:layout>
                <c:manualLayout>
                  <c:x val="7.265906647692881E-3"/>
                  <c:y val="-1.572225735988951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Czech Rep.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CC15-4651-AC6B-D22FB798EC77}"/>
                </c:ext>
              </c:extLst>
            </c:dLbl>
            <c:dLbl>
              <c:idx val="5"/>
              <c:layout>
                <c:manualLayout>
                  <c:x val="-1.5365492690359701E-2"/>
                  <c:y val="1.90138106684490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Germany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CC15-4651-AC6B-D22FB798EC77}"/>
                </c:ext>
              </c:extLst>
            </c:dLbl>
            <c:dLbl>
              <c:idx val="6"/>
              <c:layout>
                <c:manualLayout>
                  <c:x val="3.0505378100365347E-3"/>
                  <c:y val="1.031019460097599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Denmark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CC15-4651-AC6B-D22FB798EC77}"/>
                </c:ext>
              </c:extLst>
            </c:dLbl>
            <c:dLbl>
              <c:idx val="7"/>
              <c:layout>
                <c:manualLayout>
                  <c:x val="-5.9654265739043609E-2"/>
                  <c:y val="1.728528242586274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Estonia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CC15-4651-AC6B-D22FB798EC77}"/>
                </c:ext>
              </c:extLst>
            </c:dLbl>
            <c:dLbl>
              <c:idx val="8"/>
              <c:layout>
                <c:manualLayout>
                  <c:x val="-2.4356958351914983E-3"/>
                  <c:y val="2.086615514177351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Spain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CC15-4651-AC6B-D22FB798EC77}"/>
                </c:ext>
              </c:extLst>
            </c:dLbl>
            <c:dLbl>
              <c:idx val="9"/>
              <c:layout>
                <c:manualLayout>
                  <c:x val="9.0385251119762949E-3"/>
                  <c:y val="-5.70414320053472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Finland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CC15-4651-AC6B-D22FB798EC77}"/>
                </c:ext>
              </c:extLst>
            </c:dLbl>
            <c:dLbl>
              <c:idx val="10"/>
              <c:layout>
                <c:manualLayout>
                  <c:x val="9.1974525458664617E-4"/>
                  <c:y val="-9.340883545830541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France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CC15-4651-AC6B-D22FB798EC77}"/>
                </c:ext>
              </c:extLst>
            </c:dLbl>
            <c:dLbl>
              <c:idx val="11"/>
              <c:layout>
                <c:manualLayout>
                  <c:x val="-4.7353661516627128E-2"/>
                  <c:y val="1.193880133809456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Greece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5575310182775551E-2"/>
                      <c:h val="2.99401677493550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16-CC15-4651-AC6B-D22FB798EC77}"/>
                </c:ext>
              </c:extLst>
            </c:dLbl>
            <c:dLbl>
              <c:idx val="12"/>
              <c:layout>
                <c:manualLayout>
                  <c:x val="-6.6281751795373385E-17"/>
                  <c:y val="2.24708671536215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Hungary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CC15-4651-AC6B-D22FB798EC77}"/>
                </c:ext>
              </c:extLst>
            </c:dLbl>
            <c:dLbl>
              <c:idx val="13"/>
              <c:layout>
                <c:manualLayout>
                  <c:x val="-1.8348655517988965E-3"/>
                  <c:y val="1.546021546021546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Croatia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CC15-4651-AC6B-D22FB798EC77}"/>
                </c:ext>
              </c:extLst>
            </c:dLbl>
            <c:dLbl>
              <c:idx val="14"/>
              <c:layout>
                <c:manualLayout>
                  <c:x val="3.3146477839778261E-2"/>
                  <c:y val="8.4334484642026569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Ireland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C-CC15-4651-AC6B-D22FB798EC77}"/>
                </c:ext>
              </c:extLst>
            </c:dLbl>
            <c:dLbl>
              <c:idx val="15"/>
              <c:layout>
                <c:manualLayout>
                  <c:x val="2.7183704687497843E-4"/>
                  <c:y val="6.869722770782841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Italy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E-CC15-4651-AC6B-D22FB798EC77}"/>
                </c:ext>
              </c:extLst>
            </c:dLbl>
            <c:dLbl>
              <c:idx val="16"/>
              <c:layout>
                <c:manualLayout>
                  <c:x val="-1.990895287263188E-3"/>
                  <c:y val="-1.2194970908331597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Lithuania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0-CC15-4651-AC6B-D22FB798EC77}"/>
                </c:ext>
              </c:extLst>
            </c:dLbl>
            <c:dLbl>
              <c:idx val="17"/>
              <c:layout>
                <c:manualLayout>
                  <c:x val="-7.6876428060279264E-2"/>
                  <c:y val="-1.83203578026241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Luxembourg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2-CC15-4651-AC6B-D22FB798EC77}"/>
                </c:ext>
              </c:extLst>
            </c:dLbl>
            <c:dLbl>
              <c:idx val="18"/>
              <c:layout>
                <c:manualLayout>
                  <c:x val="-6.1642730645453607E-2"/>
                  <c:y val="-4.085105835469145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Latvia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4-CC15-4651-AC6B-D22FB798EC7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r>
                      <a:rPr lang="en-US"/>
                      <a:t>Malta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6-CC15-4651-AC6B-D22FB798EC77}"/>
                </c:ext>
              </c:extLst>
            </c:dLbl>
            <c:dLbl>
              <c:idx val="20"/>
              <c:layout>
                <c:manualLayout>
                  <c:x val="3.2160851585638424E-2"/>
                  <c:y val="4.30477028880440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Netherlands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8-CC15-4651-AC6B-D22FB798EC77}"/>
                </c:ext>
              </c:extLst>
            </c:dLbl>
            <c:dLbl>
              <c:idx val="21"/>
              <c:layout>
                <c:manualLayout>
                  <c:x val="-8.6378493062275359E-3"/>
                  <c:y val="-3.813727814445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Poland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A-CC15-4651-AC6B-D22FB798EC77}"/>
                </c:ext>
              </c:extLst>
            </c:dLbl>
            <c:dLbl>
              <c:idx val="22"/>
              <c:layout>
                <c:manualLayout>
                  <c:x val="3.2413432102350267E-3"/>
                  <c:y val="-4.9154171244884682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Portugal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C-CC15-4651-AC6B-D22FB798EC77}"/>
                </c:ext>
              </c:extLst>
            </c:dLbl>
            <c:dLbl>
              <c:idx val="23"/>
              <c:layout>
                <c:manualLayout>
                  <c:x val="9.1553447249945121E-4"/>
                  <c:y val="-1.20789152591272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Romania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E-CC15-4651-AC6B-D22FB798EC77}"/>
                </c:ext>
              </c:extLst>
            </c:dLbl>
            <c:dLbl>
              <c:idx val="24"/>
              <c:layout>
                <c:manualLayout>
                  <c:x val="4.5192625559881475E-3"/>
                  <c:y val="-5.01273190350021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Sweden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0-CC15-4651-AC6B-D22FB798EC77}"/>
                </c:ext>
              </c:extLst>
            </c:dLbl>
            <c:dLbl>
              <c:idx val="25"/>
              <c:layout>
                <c:manualLayout>
                  <c:x val="1.3717226339915966E-2"/>
                  <c:y val="0.1494371849660310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Slovenia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2-CC15-4651-AC6B-D22FB798EC77}"/>
                </c:ext>
              </c:extLst>
            </c:dLbl>
            <c:dLbl>
              <c:idx val="26"/>
              <c:layout>
                <c:manualLayout>
                  <c:x val="-6.4751612177305684E-2"/>
                  <c:y val="7.950162720480678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Slovak Rep.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4-CC15-4651-AC6B-D22FB798EC7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r>
                      <a:rPr lang="en-US"/>
                      <a:t>United Kingdom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6-CC15-4651-AC6B-D22FB798EC77}"/>
                </c:ext>
              </c:extLst>
            </c:dLbl>
            <c:dLbl>
              <c:idx val="28"/>
              <c:layout>
                <c:manualLayout>
                  <c:x val="0"/>
                  <c:y val="-2.247086715362168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Norway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8-CC15-4651-AC6B-D22FB798EC77}"/>
                </c:ext>
              </c:extLst>
            </c:dLbl>
            <c:dLbl>
              <c:idx val="29"/>
              <c:layout>
                <c:manualLayout>
                  <c:x val="9.9423776231737926E-3"/>
                  <c:y val="-1.38282259406902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Switzerland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A-CC15-4651-AC6B-D22FB798EC7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r>
                      <a:rPr lang="en-US"/>
                      <a:t>Rest of Europe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B-CC15-4651-AC6B-D22FB798EC77}"/>
                </c:ext>
              </c:extLst>
            </c:dLbl>
            <c:dLbl>
              <c:idx val="31"/>
              <c:layout>
                <c:manualLayout>
                  <c:x val="-2.4305186441005561E-2"/>
                  <c:y val="3.731398007016375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Turkey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C-CC15-4651-AC6B-D22FB798EC77}"/>
                </c:ext>
              </c:extLst>
            </c:dLbl>
            <c:dLbl>
              <c:idx val="32"/>
              <c:layout>
                <c:manualLayout>
                  <c:x val="5.4932470907958046E-3"/>
                  <c:y val="-5.2117260279069466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United States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E-CC15-4651-AC6B-D22FB798EC77}"/>
                </c:ext>
              </c:extLst>
            </c:dLbl>
            <c:dLbl>
              <c:idx val="33"/>
              <c:layout>
                <c:manualLayout>
                  <c:x val="-7.0500495873415239E-2"/>
                  <c:y val="-6.395554497569243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Canada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0-CC15-4651-AC6B-D22FB798EC77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r>
                      <a:rPr lang="en-US"/>
                      <a:t>China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1-CC15-4651-AC6B-D22FB798EC77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r>
                      <a:rPr lang="en-US"/>
                      <a:t>Russia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2-CC15-4651-AC6B-D22FB798EC77}"/>
                </c:ext>
              </c:extLst>
            </c:dLbl>
            <c:dLbl>
              <c:idx val="36"/>
              <c:layout>
                <c:manualLayout>
                  <c:x val="1.6667894340353137E-3"/>
                  <c:y val="-2.026706169661728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India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4-CC15-4651-AC6B-D22FB798EC77}"/>
                </c:ext>
              </c:extLst>
            </c:dLbl>
            <c:dLbl>
              <c:idx val="37"/>
              <c:layout>
                <c:manualLayout>
                  <c:x val="4.6988876632367066E-3"/>
                  <c:y val="1.739669937549796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Australia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6-CC15-4651-AC6B-D22FB798EC77}"/>
                </c:ext>
              </c:extLst>
            </c:dLbl>
            <c:dLbl>
              <c:idx val="38"/>
              <c:layout>
                <c:manualLayout>
                  <c:x val="5.2262018331398217E-4"/>
                  <c:y val="3.155675381823791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Japan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8-CC15-4651-AC6B-D22FB798EC77}"/>
                </c:ext>
              </c:extLst>
            </c:dLbl>
            <c:dLbl>
              <c:idx val="39"/>
              <c:layout>
                <c:manualLayout>
                  <c:x val="-8.5473773509506287E-2"/>
                  <c:y val="1.603203139769467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South Africa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9-CC15-4651-AC6B-D22FB798EC77}"/>
                </c:ext>
              </c:extLst>
            </c:dLbl>
            <c:dLbl>
              <c:idx val="40"/>
              <c:layout>
                <c:manualLayout>
                  <c:x val="-2.4404017802335989E-2"/>
                  <c:y val="-5.197779698667181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Rest of Africa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A-CC15-4651-AC6B-D22FB798EC77}"/>
                </c:ext>
              </c:extLst>
            </c:dLbl>
            <c:dLbl>
              <c:idx val="41"/>
              <c:layout>
                <c:manualLayout>
                  <c:x val="1.6484176433143608E-4"/>
                  <c:y val="3.27074510820093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Middle East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B-CC15-4651-AC6B-D22FB798EC77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r>
                      <a:rPr lang="en-US"/>
                      <a:t>Brazil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C-CC15-4651-AC6B-D22FB798EC77}"/>
                </c:ext>
              </c:extLst>
            </c:dLbl>
            <c:dLbl>
              <c:idx val="43"/>
              <c:layout>
                <c:manualLayout>
                  <c:x val="2.7167757049230755E-3"/>
                  <c:y val="5.958766431083386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Mexico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D-CC15-4651-AC6B-D22FB798EC77}"/>
                </c:ext>
              </c:extLst>
            </c:dLbl>
            <c:dLbl>
              <c:idx val="44"/>
              <c:layout>
                <c:manualLayout>
                  <c:x val="-0.118943930185578"/>
                  <c:y val="-4.919078337852686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Rest of Latin America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E-CC15-4651-AC6B-D22FB798EC77}"/>
                </c:ext>
              </c:extLst>
            </c:dLbl>
            <c:dLbl>
              <c:idx val="45"/>
              <c:layout>
                <c:manualLayout>
                  <c:x val="-1.6501295678356995E-2"/>
                  <c:y val="-2.509548516615654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South Korea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0-CC15-4651-AC6B-D22FB798EC77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r>
                      <a:rPr lang="en-US"/>
                      <a:t>Indonesia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1-CC15-4651-AC6B-D22FB798EC77}"/>
                </c:ext>
              </c:extLst>
            </c:dLbl>
            <c:dLbl>
              <c:idx val="47"/>
              <c:layout>
                <c:manualLayout>
                  <c:x val="-0.11444530678142036"/>
                  <c:y val="-1.108394917255903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Rest of Asia&amp;Pacific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2-CC15-4651-AC6B-D22FB798EC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tx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692160362213938"/>
                  <c:y val="-0.172366311908057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>
                        <a:solidFill>
                          <a:sysClr val="windowText" lastClr="000000"/>
                        </a:solidFill>
                      </a:rPr>
                      <a:t>α = 0.8;  </a:t>
                    </a:r>
                    <a:r>
                      <a:rPr lang="el-GR" sz="1600" baseline="0">
                        <a:solidFill>
                          <a:sysClr val="windowText" lastClr="000000"/>
                        </a:solidFill>
                      </a:rPr>
                      <a:t>β</a:t>
                    </a:r>
                    <a:r>
                      <a:rPr lang="en-US" sz="1600" baseline="0">
                        <a:solidFill>
                          <a:sysClr val="windowText" lastClr="000000"/>
                        </a:solidFill>
                      </a:rPr>
                      <a:t> = -2.8</a:t>
                    </a:r>
                    <a:br>
                      <a:rPr lang="en-US" sz="1600" baseline="0">
                        <a:solidFill>
                          <a:sysClr val="windowText" lastClr="000000"/>
                        </a:solidFill>
                      </a:rPr>
                    </a:br>
                    <a:r>
                      <a:rPr lang="en-US" sz="1600" baseline="0">
                        <a:solidFill>
                          <a:sysClr val="windowText" lastClr="000000"/>
                        </a:solidFill>
                      </a:rPr>
                      <a:t>R² = 0.677</a:t>
                    </a:r>
                    <a:endParaRPr lang="en-US" sz="1600">
                      <a:solidFill>
                        <a:sysClr val="windowText" lastClr="0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regression!$G$2:$G$49</c:f>
              <c:numCache>
                <c:formatCode>0.0</c:formatCode>
                <c:ptCount val="48"/>
                <c:pt idx="0">
                  <c:v>4.647898437691568</c:v>
                </c:pt>
                <c:pt idx="1">
                  <c:v>4.6154105816742401</c:v>
                </c:pt>
                <c:pt idx="2">
                  <c:v>4.1952391334074912</c:v>
                </c:pt>
                <c:pt idx="3">
                  <c:v>4.3998178279696409</c:v>
                </c:pt>
                <c:pt idx="4">
                  <c:v>4.4593535804691449</c:v>
                </c:pt>
                <c:pt idx="5">
                  <c:v>4.6303517905451903</c:v>
                </c:pt>
                <c:pt idx="6">
                  <c:v>4.6474161278193957</c:v>
                </c:pt>
                <c:pt idx="7">
                  <c:v>4.3899288860465777</c:v>
                </c:pt>
                <c:pt idx="8">
                  <c:v>4.5060755314993957</c:v>
                </c:pt>
                <c:pt idx="9">
                  <c:v>4.6094186284446472</c:v>
                </c:pt>
                <c:pt idx="10">
                  <c:v>4.5733432638399139</c:v>
                </c:pt>
                <c:pt idx="11">
                  <c:v>4.417327513399167</c:v>
                </c:pt>
                <c:pt idx="12">
                  <c:v>4.3587191066843154</c:v>
                </c:pt>
                <c:pt idx="13">
                  <c:v>4.3171970144465694</c:v>
                </c:pt>
                <c:pt idx="14">
                  <c:v>4.6526094875912474</c:v>
                </c:pt>
                <c:pt idx="15">
                  <c:v>4.5604726334731289</c:v>
                </c:pt>
                <c:pt idx="16">
                  <c:v>4.3589683039608964</c:v>
                </c:pt>
                <c:pt idx="17">
                  <c:v>4.9638115240718692</c:v>
                </c:pt>
                <c:pt idx="18">
                  <c:v>4.2960802536972844</c:v>
                </c:pt>
                <c:pt idx="19">
                  <c:v>4.4565542878311675</c:v>
                </c:pt>
                <c:pt idx="20">
                  <c:v>4.6683767833623691</c:v>
                </c:pt>
                <c:pt idx="21">
                  <c:v>4.3588983682822802</c:v>
                </c:pt>
                <c:pt idx="22">
                  <c:v>4.4278139782579027</c:v>
                </c:pt>
                <c:pt idx="23">
                  <c:v>4.2530385976304332</c:v>
                </c:pt>
                <c:pt idx="24">
                  <c:v>4.6415583832198237</c:v>
                </c:pt>
                <c:pt idx="25">
                  <c:v>4.4594633564234014</c:v>
                </c:pt>
                <c:pt idx="26">
                  <c:v>4.4122084658816805</c:v>
                </c:pt>
                <c:pt idx="27">
                  <c:v>4.5660875585740337</c:v>
                </c:pt>
                <c:pt idx="28">
                  <c:v>4.7934064020061005</c:v>
                </c:pt>
                <c:pt idx="29">
                  <c:v>4.7496113413299588</c:v>
                </c:pt>
                <c:pt idx="30">
                  <c:v>3.9900430074938575</c:v>
                </c:pt>
                <c:pt idx="31">
                  <c:v>4.2936031733811788</c:v>
                </c:pt>
                <c:pt idx="32">
                  <c:v>4.6978640126641666</c:v>
                </c:pt>
                <c:pt idx="33">
                  <c:v>4.618730605940506</c:v>
                </c:pt>
                <c:pt idx="34">
                  <c:v>4.0163801538491635</c:v>
                </c:pt>
                <c:pt idx="35">
                  <c:v>4.385785673436712</c:v>
                </c:pt>
                <c:pt idx="36">
                  <c:v>3.6661321857013238</c:v>
                </c:pt>
                <c:pt idx="37">
                  <c:v>4.6221535906752758</c:v>
                </c:pt>
                <c:pt idx="38">
                  <c:v>4.5535760005340959</c:v>
                </c:pt>
                <c:pt idx="39">
                  <c:v>4.083457468056892</c:v>
                </c:pt>
                <c:pt idx="40">
                  <c:v>3.4424248908433088</c:v>
                </c:pt>
                <c:pt idx="41">
                  <c:v>4.2198448153362333</c:v>
                </c:pt>
                <c:pt idx="42">
                  <c:v>4.175311725093577</c:v>
                </c:pt>
                <c:pt idx="43">
                  <c:v>4.2054577187340234</c:v>
                </c:pt>
                <c:pt idx="44">
                  <c:v>4.0931701418148272</c:v>
                </c:pt>
                <c:pt idx="45">
                  <c:v>4.4945512633139248</c:v>
                </c:pt>
                <c:pt idx="46">
                  <c:v>3.9463451520347363</c:v>
                </c:pt>
                <c:pt idx="47">
                  <c:v>3.8097717601660368</c:v>
                </c:pt>
              </c:numCache>
            </c:numRef>
          </c:xVal>
          <c:yVal>
            <c:numRef>
              <c:f>regression!$H$2:$H$49</c:f>
              <c:numCache>
                <c:formatCode>0.0</c:formatCode>
                <c:ptCount val="48"/>
                <c:pt idx="0">
                  <c:v>1.0821447010584264</c:v>
                </c:pt>
                <c:pt idx="1">
                  <c:v>0.98790530577300806</c:v>
                </c:pt>
                <c:pt idx="2">
                  <c:v>0.72120151128309018</c:v>
                </c:pt>
                <c:pt idx="3">
                  <c:v>1.0125732750310465</c:v>
                </c:pt>
                <c:pt idx="4">
                  <c:v>0.94440526018194482</c:v>
                </c:pt>
                <c:pt idx="5">
                  <c:v>0.94132714013806806</c:v>
                </c:pt>
                <c:pt idx="6">
                  <c:v>0.97353022017920088</c:v>
                </c:pt>
                <c:pt idx="7">
                  <c:v>0.95874302865263239</c:v>
                </c:pt>
                <c:pt idx="8">
                  <c:v>0.78081225561809009</c:v>
                </c:pt>
                <c:pt idx="9">
                  <c:v>1.1830468613297891</c:v>
                </c:pt>
                <c:pt idx="10">
                  <c:v>0.81801042953382763</c:v>
                </c:pt>
                <c:pt idx="11">
                  <c:v>0.83076617837640598</c:v>
                </c:pt>
                <c:pt idx="12">
                  <c:v>0.54086720826253565</c:v>
                </c:pt>
                <c:pt idx="13">
                  <c:v>0.67289260938349948</c:v>
                </c:pt>
                <c:pt idx="14">
                  <c:v>1.0244147863415536</c:v>
                </c:pt>
                <c:pt idx="15">
                  <c:v>0.81291559520299783</c:v>
                </c:pt>
                <c:pt idx="16">
                  <c:v>0.67120140349253088</c:v>
                </c:pt>
                <c:pt idx="17">
                  <c:v>1.2820002895815519</c:v>
                </c:pt>
                <c:pt idx="18">
                  <c:v>0.79673915196169753</c:v>
                </c:pt>
                <c:pt idx="19">
                  <c:v>0.69056942127197907</c:v>
                </c:pt>
                <c:pt idx="20">
                  <c:v>0.84571614683652485</c:v>
                </c:pt>
                <c:pt idx="21">
                  <c:v>0.99387888338769981</c:v>
                </c:pt>
                <c:pt idx="22">
                  <c:v>1.0097269003598395</c:v>
                </c:pt>
                <c:pt idx="23">
                  <c:v>0.71487440981258488</c:v>
                </c:pt>
                <c:pt idx="24">
                  <c:v>1.0617840154711162</c:v>
                </c:pt>
                <c:pt idx="25">
                  <c:v>0.83655990441060479</c:v>
                </c:pt>
                <c:pt idx="26">
                  <c:v>0.87620107939296643</c:v>
                </c:pt>
                <c:pt idx="27">
                  <c:v>0.73378749572943769</c:v>
                </c:pt>
                <c:pt idx="28">
                  <c:v>1.1684952210729951</c:v>
                </c:pt>
                <c:pt idx="29">
                  <c:v>0.93297331946392559</c:v>
                </c:pt>
                <c:pt idx="30">
                  <c:v>8.7150516436979047E-2</c:v>
                </c:pt>
                <c:pt idx="31">
                  <c:v>0.71124697352663435</c:v>
                </c:pt>
                <c:pt idx="32">
                  <c:v>0.83504658213318705</c:v>
                </c:pt>
                <c:pt idx="33">
                  <c:v>1.0592056760805113</c:v>
                </c:pt>
                <c:pt idx="34">
                  <c:v>1.0113102883467326</c:v>
                </c:pt>
                <c:pt idx="35">
                  <c:v>0.56739280383661095</c:v>
                </c:pt>
                <c:pt idx="36">
                  <c:v>0.11796326343612142</c:v>
                </c:pt>
                <c:pt idx="37">
                  <c:v>0.6853440433031357</c:v>
                </c:pt>
                <c:pt idx="38">
                  <c:v>0.70516385216205113</c:v>
                </c:pt>
                <c:pt idx="39">
                  <c:v>0.37298856044309203</c:v>
                </c:pt>
                <c:pt idx="40">
                  <c:v>3.8138768956258166E-2</c:v>
                </c:pt>
                <c:pt idx="41">
                  <c:v>0.609788604733284</c:v>
                </c:pt>
                <c:pt idx="42">
                  <c:v>0.44492684158362145</c:v>
                </c:pt>
                <c:pt idx="43">
                  <c:v>0.35992247432446783</c:v>
                </c:pt>
                <c:pt idx="44">
                  <c:v>0.4171067508843091</c:v>
                </c:pt>
                <c:pt idx="45">
                  <c:v>0.86201688002060783</c:v>
                </c:pt>
                <c:pt idx="46">
                  <c:v>0.18587247645696742</c:v>
                </c:pt>
                <c:pt idx="47">
                  <c:v>0.32656354392506448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CC15-4651-AC6B-D22FB798E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601192"/>
        <c:axId val="624604800"/>
      </c:scatterChart>
      <c:valAx>
        <c:axId val="624601192"/>
        <c:scaling>
          <c:orientation val="minMax"/>
          <c:max val="5"/>
          <c:min val="3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800">
                    <a:solidFill>
                      <a:sysClr val="windowText" lastClr="000000"/>
                    </a:solidFill>
                  </a:rPr>
                  <a:t>log</a:t>
                </a:r>
                <a:r>
                  <a:rPr lang="nl-NL" sz="1050">
                    <a:solidFill>
                      <a:sysClr val="windowText" lastClr="000000"/>
                    </a:solidFill>
                  </a:rPr>
                  <a:t>10</a:t>
                </a:r>
                <a:r>
                  <a:rPr lang="nl-NL" sz="1800">
                    <a:solidFill>
                      <a:sysClr val="windowText" lastClr="000000"/>
                    </a:solidFill>
                  </a:rPr>
                  <a:t>(GDP-PPP per capita,</a:t>
                </a:r>
                <a:r>
                  <a:rPr lang="nl-NL" sz="18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nl-NL" sz="1800">
                    <a:solidFill>
                      <a:sysClr val="windowText" lastClr="000000"/>
                    </a:solidFill>
                  </a:rPr>
                  <a:t>in</a:t>
                </a:r>
                <a:r>
                  <a:rPr lang="nl-NL" sz="180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nl-NL" sz="1800">
                    <a:solidFill>
                      <a:sysClr val="windowText" lastClr="000000"/>
                    </a:solidFill>
                  </a:rPr>
                  <a:t>current international $/cap)</a:t>
                </a:r>
                <a:endParaRPr lang="nl-NL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604800"/>
        <c:crossesAt val="-0.70000000000000007"/>
        <c:crossBetween val="midCat"/>
        <c:majorUnit val="0.8"/>
        <c:minorUnit val="0.4"/>
      </c:valAx>
      <c:valAx>
        <c:axId val="624604800"/>
        <c:scaling>
          <c:orientation val="minMax"/>
          <c:max val="1.8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800">
                    <a:solidFill>
                      <a:sysClr val="windowText" lastClr="000000"/>
                    </a:solidFill>
                  </a:rPr>
                  <a:t>log</a:t>
                </a:r>
                <a:r>
                  <a:rPr lang="nl-NL" sz="1100" b="0" i="0" u="none" strike="noStrike" baseline="0">
                    <a:solidFill>
                      <a:sysClr val="windowText" lastClr="000000"/>
                    </a:solidFill>
                    <a:effectLst/>
                  </a:rPr>
                  <a:t>10</a:t>
                </a:r>
                <a:r>
                  <a:rPr lang="nl-NL" sz="1800">
                    <a:solidFill>
                      <a:sysClr val="windowText" lastClr="000000"/>
                    </a:solidFill>
                  </a:rPr>
                  <a:t>(material</a:t>
                </a:r>
                <a:r>
                  <a:rPr lang="nl-NL" sz="1800" baseline="0">
                    <a:solidFill>
                      <a:sysClr val="windowText" lastClr="000000"/>
                    </a:solidFill>
                  </a:rPr>
                  <a:t> inflows to in-use stocks</a:t>
                </a:r>
                <a:r>
                  <a:rPr lang="nl-NL" sz="1800">
                    <a:solidFill>
                      <a:sysClr val="windowText" lastClr="000000"/>
                    </a:solidFill>
                  </a:rPr>
                  <a:t> per capita, in tonnes/cap)</a:t>
                </a:r>
              </a:p>
            </c:rich>
          </c:tx>
          <c:layout>
            <c:manualLayout>
              <c:xMode val="edge"/>
              <c:yMode val="edge"/>
              <c:x val="9.0385251119762949E-4"/>
              <c:y val="9.294704674144525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601192"/>
        <c:crossesAt val="3.4"/>
        <c:crossBetween val="midCat"/>
        <c:majorUnit val="1"/>
        <c:minorUnit val="0.5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log(GDP per capita, PPP in current international $/cap)
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regression!$G$2:$G$49</c:f>
              <c:numCache>
                <c:formatCode>0.0</c:formatCode>
                <c:ptCount val="48"/>
                <c:pt idx="0">
                  <c:v>4.647898437691568</c:v>
                </c:pt>
                <c:pt idx="1">
                  <c:v>4.6154105816742401</c:v>
                </c:pt>
                <c:pt idx="2">
                  <c:v>4.1952391334074912</c:v>
                </c:pt>
                <c:pt idx="3">
                  <c:v>4.3998178279696409</c:v>
                </c:pt>
                <c:pt idx="4">
                  <c:v>4.4593535804691449</c:v>
                </c:pt>
                <c:pt idx="5">
                  <c:v>4.6303517905451903</c:v>
                </c:pt>
                <c:pt idx="6">
                  <c:v>4.6474161278193957</c:v>
                </c:pt>
                <c:pt idx="7">
                  <c:v>4.3899288860465777</c:v>
                </c:pt>
                <c:pt idx="8">
                  <c:v>4.5060755314993957</c:v>
                </c:pt>
                <c:pt idx="9">
                  <c:v>4.6094186284446472</c:v>
                </c:pt>
                <c:pt idx="10">
                  <c:v>4.5733432638399139</c:v>
                </c:pt>
                <c:pt idx="11">
                  <c:v>4.417327513399167</c:v>
                </c:pt>
                <c:pt idx="12">
                  <c:v>4.3587191066843154</c:v>
                </c:pt>
                <c:pt idx="13">
                  <c:v>4.3171970144465694</c:v>
                </c:pt>
                <c:pt idx="14">
                  <c:v>4.6526094875912474</c:v>
                </c:pt>
                <c:pt idx="15">
                  <c:v>4.5604726334731289</c:v>
                </c:pt>
                <c:pt idx="16">
                  <c:v>4.3589683039608964</c:v>
                </c:pt>
                <c:pt idx="17">
                  <c:v>4.9638115240718692</c:v>
                </c:pt>
                <c:pt idx="18">
                  <c:v>4.2960802536972844</c:v>
                </c:pt>
                <c:pt idx="19">
                  <c:v>4.4565542878311675</c:v>
                </c:pt>
                <c:pt idx="20">
                  <c:v>4.6683767833623691</c:v>
                </c:pt>
                <c:pt idx="21">
                  <c:v>4.3588983682822802</c:v>
                </c:pt>
                <c:pt idx="22">
                  <c:v>4.4278139782579027</c:v>
                </c:pt>
                <c:pt idx="23">
                  <c:v>4.2530385976304332</c:v>
                </c:pt>
                <c:pt idx="24">
                  <c:v>4.6415583832198237</c:v>
                </c:pt>
                <c:pt idx="25">
                  <c:v>4.4594633564234014</c:v>
                </c:pt>
                <c:pt idx="26">
                  <c:v>4.4122084658816805</c:v>
                </c:pt>
                <c:pt idx="27">
                  <c:v>4.5660875585740337</c:v>
                </c:pt>
                <c:pt idx="28">
                  <c:v>4.7934064020061005</c:v>
                </c:pt>
                <c:pt idx="29">
                  <c:v>4.7496113413299588</c:v>
                </c:pt>
                <c:pt idx="30">
                  <c:v>3.9900430074938575</c:v>
                </c:pt>
                <c:pt idx="31">
                  <c:v>4.2936031733811788</c:v>
                </c:pt>
                <c:pt idx="32">
                  <c:v>4.6978640126641666</c:v>
                </c:pt>
                <c:pt idx="33">
                  <c:v>4.618730605940506</c:v>
                </c:pt>
                <c:pt idx="34">
                  <c:v>4.0163801538491635</c:v>
                </c:pt>
                <c:pt idx="35">
                  <c:v>4.385785673436712</c:v>
                </c:pt>
                <c:pt idx="36">
                  <c:v>3.6661321857013238</c:v>
                </c:pt>
                <c:pt idx="37">
                  <c:v>4.6221535906752758</c:v>
                </c:pt>
                <c:pt idx="38">
                  <c:v>4.5535760005340959</c:v>
                </c:pt>
                <c:pt idx="39">
                  <c:v>4.083457468056892</c:v>
                </c:pt>
                <c:pt idx="40">
                  <c:v>3.4424248908433088</c:v>
                </c:pt>
                <c:pt idx="41">
                  <c:v>4.2198448153362333</c:v>
                </c:pt>
                <c:pt idx="42">
                  <c:v>4.175311725093577</c:v>
                </c:pt>
                <c:pt idx="43">
                  <c:v>4.2054577187340234</c:v>
                </c:pt>
                <c:pt idx="44">
                  <c:v>4.0931701418148272</c:v>
                </c:pt>
                <c:pt idx="45">
                  <c:v>4.4945512633139248</c:v>
                </c:pt>
                <c:pt idx="46">
                  <c:v>3.9463451520347363</c:v>
                </c:pt>
                <c:pt idx="47">
                  <c:v>3.8097717601660368</c:v>
                </c:pt>
              </c:numCache>
            </c:numRef>
          </c:xVal>
          <c:yVal>
            <c:numRef>
              <c:f>regression!$L$73:$L$120</c:f>
              <c:numCache>
                <c:formatCode>General</c:formatCode>
                <c:ptCount val="48"/>
                <c:pt idx="0">
                  <c:v>0.11322622113463421</c:v>
                </c:pt>
                <c:pt idx="1">
                  <c:v>4.5743373849366664E-2</c:v>
                </c:pt>
                <c:pt idx="2">
                  <c:v>0.12508696142879694</c:v>
                </c:pt>
                <c:pt idx="3">
                  <c:v>0.24797054738069191</c:v>
                </c:pt>
                <c:pt idx="4">
                  <c:v>0.13076971181764541</c:v>
                </c:pt>
                <c:pt idx="5">
                  <c:v>-1.3140164356869821E-2</c:v>
                </c:pt>
                <c:pt idx="6">
                  <c:v>5.0089639822941123E-3</c:v>
                </c:pt>
                <c:pt idx="7">
                  <c:v>0.20228469652945602</c:v>
                </c:pt>
                <c:pt idx="8">
                  <c:v>-7.1302844143348088E-2</c:v>
                </c:pt>
                <c:pt idx="9">
                  <c:v>0.24581981904973493</c:v>
                </c:pt>
                <c:pt idx="10">
                  <c:v>-8.9505442389072987E-2</c:v>
                </c:pt>
                <c:pt idx="11">
                  <c:v>5.1742716454981297E-2</c:v>
                </c:pt>
                <c:pt idx="12">
                  <c:v>-0.18988718208205402</c:v>
                </c:pt>
                <c:pt idx="13">
                  <c:v>-2.3664761205973717E-2</c:v>
                </c:pt>
                <c:pt idx="14">
                  <c:v>5.1616351005971728E-2</c:v>
                </c:pt>
                <c:pt idx="15">
                  <c:v>-8.4000203910623128E-2</c:v>
                </c:pt>
                <c:pt idx="16">
                  <c:v>-5.9758222275682726E-2</c:v>
                </c:pt>
                <c:pt idx="17">
                  <c:v>5.2900169628883331E-2</c:v>
                </c:pt>
                <c:pt idx="18">
                  <c:v>0.11757325288990739</c:v>
                </c:pt>
                <c:pt idx="19">
                  <c:v>-0.12076066846819433</c:v>
                </c:pt>
                <c:pt idx="20">
                  <c:v>-0.14006801479344788</c:v>
                </c:pt>
                <c:pt idx="21">
                  <c:v>0.26297685567522799</c:v>
                </c:pt>
                <c:pt idx="22">
                  <c:v>0.22206693130187127</c:v>
                </c:pt>
                <c:pt idx="23">
                  <c:v>7.1157022207493204E-2</c:v>
                </c:pt>
                <c:pt idx="24">
                  <c:v>9.8087116549970599E-2</c:v>
                </c:pt>
                <c:pt idx="25">
                  <c:v>2.2833946091651458E-2</c:v>
                </c:pt>
                <c:pt idx="26">
                  <c:v>0.10139359406733917</c:v>
                </c:pt>
                <c:pt idx="27">
                  <c:v>-0.16775267788582693</c:v>
                </c:pt>
                <c:pt idx="28">
                  <c:v>7.9738398184696191E-2</c:v>
                </c:pt>
                <c:pt idx="29">
                  <c:v>-0.11971449836212145</c:v>
                </c:pt>
                <c:pt idx="30">
                  <c:v>-0.33996734771651549</c:v>
                </c:pt>
                <c:pt idx="31">
                  <c:v>3.4121163475885008E-2</c:v>
                </c:pt>
                <c:pt idx="32">
                  <c:v>-0.17502285291661945</c:v>
                </c:pt>
                <c:pt idx="33">
                  <c:v>0.11430941817996865</c:v>
                </c:pt>
                <c:pt idx="34">
                  <c:v>0.56250151543438109</c:v>
                </c:pt>
                <c:pt idx="35">
                  <c:v>-0.18565323579759418</c:v>
                </c:pt>
                <c:pt idx="36">
                  <c:v>-4.2386136635355939E-2</c:v>
                </c:pt>
                <c:pt idx="37">
                  <c:v>-0.26237133738934504</c:v>
                </c:pt>
                <c:pt idx="38">
                  <c:v>-0.18607197563631162</c:v>
                </c:pt>
                <c:pt idx="39">
                  <c:v>-0.13106415889536538</c:v>
                </c:pt>
                <c:pt idx="40">
                  <c:v>6.2031596800956317E-2</c:v>
                </c:pt>
                <c:pt idx="41">
                  <c:v>-6.590843772729893E-3</c:v>
                </c:pt>
                <c:pt idx="42">
                  <c:v>-0.13477577093675003</c:v>
                </c:pt>
                <c:pt idx="43">
                  <c:v>-0.24460796079591279</c:v>
                </c:pt>
                <c:pt idx="44">
                  <c:v>-9.4945191963246078E-2</c:v>
                </c:pt>
                <c:pt idx="45">
                  <c:v>1.9393007833765408E-2</c:v>
                </c:pt>
                <c:pt idx="46">
                  <c:v>-0.20525643950394651</c:v>
                </c:pt>
                <c:pt idx="47">
                  <c:v>4.7914580877302493E-2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9C-4FD0-9C7C-DF2F2E295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713840"/>
        <c:axId val="1612830096"/>
      </c:scatterChart>
      <c:valAx>
        <c:axId val="39071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log(GDP per capita, PPP in current international $/cap)
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612830096"/>
        <c:crosses val="autoZero"/>
        <c:crossBetween val="midCat"/>
      </c:valAx>
      <c:valAx>
        <c:axId val="1612830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07138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7</xdr:row>
      <xdr:rowOff>139700</xdr:rowOff>
    </xdr:from>
    <xdr:to>
      <xdr:col>9</xdr:col>
      <xdr:colOff>114300</xdr:colOff>
      <xdr:row>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4900" y="2130425"/>
          <a:ext cx="29845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101600</xdr:rowOff>
    </xdr:from>
    <xdr:to>
      <xdr:col>7</xdr:col>
      <xdr:colOff>254000</xdr:colOff>
      <xdr:row>3</xdr:row>
      <xdr:rowOff>0</xdr:rowOff>
    </xdr:to>
    <xdr:pic>
      <xdr:nvPicPr>
        <xdr:cNvPr id="3" name="Picture 2" descr="esupp new graphic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"/>
          <a:ext cx="5321300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114300</xdr:rowOff>
    </xdr:from>
    <xdr:to>
      <xdr:col>4</xdr:col>
      <xdr:colOff>342900</xdr:colOff>
      <xdr:row>6</xdr:row>
      <xdr:rowOff>25400</xdr:rowOff>
    </xdr:to>
    <xdr:pic>
      <xdr:nvPicPr>
        <xdr:cNvPr id="4" name="Object 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00200"/>
          <a:ext cx="3238500" cy="101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10</xdr:row>
      <xdr:rowOff>28575</xdr:rowOff>
    </xdr:from>
    <xdr:to>
      <xdr:col>30</xdr:col>
      <xdr:colOff>571500</xdr:colOff>
      <xdr:row>39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349249</xdr:colOff>
      <xdr:row>13</xdr:row>
      <xdr:rowOff>130175</xdr:rowOff>
    </xdr:from>
    <xdr:to>
      <xdr:col>29</xdr:col>
      <xdr:colOff>635000</xdr:colOff>
      <xdr:row>52</xdr:row>
      <xdr:rowOff>29935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6</xdr:row>
      <xdr:rowOff>12700</xdr:rowOff>
    </xdr:from>
    <xdr:to>
      <xdr:col>30</xdr:col>
      <xdr:colOff>138793</xdr:colOff>
      <xdr:row>43</xdr:row>
      <xdr:rowOff>177346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632353</xdr:colOff>
      <xdr:row>16</xdr:row>
      <xdr:rowOff>137583</xdr:rowOff>
    </xdr:from>
    <xdr:to>
      <xdr:col>30</xdr:col>
      <xdr:colOff>250975</xdr:colOff>
      <xdr:row>51</xdr:row>
      <xdr:rowOff>156179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200023</xdr:colOff>
      <xdr:row>1</xdr:row>
      <xdr:rowOff>165891</xdr:rowOff>
    </xdr:from>
    <xdr:to>
      <xdr:col>29</xdr:col>
      <xdr:colOff>381000</xdr:colOff>
      <xdr:row>42</xdr:row>
      <xdr:rowOff>28120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A7B27-C6C1-4993-8234-4DF61947B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345281</xdr:colOff>
      <xdr:row>14</xdr:row>
      <xdr:rowOff>67469</xdr:rowOff>
    </xdr:from>
    <xdr:to>
      <xdr:col>26</xdr:col>
      <xdr:colOff>485322</xdr:colOff>
      <xdr:row>15</xdr:row>
      <xdr:rowOff>21709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D5F7F84-890C-48A1-9419-3DC01F766876}"/>
            </a:ext>
          </a:extLst>
        </xdr:cNvPr>
        <xdr:cNvSpPr/>
      </xdr:nvSpPr>
      <xdr:spPr>
        <a:xfrm flipV="1">
          <a:off x="21101844" y="2651125"/>
          <a:ext cx="140041" cy="136803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26</xdr:col>
      <xdr:colOff>345908</xdr:colOff>
      <xdr:row>16</xdr:row>
      <xdr:rowOff>184181</xdr:rowOff>
    </xdr:from>
    <xdr:to>
      <xdr:col>26</xdr:col>
      <xdr:colOff>468372</xdr:colOff>
      <xdr:row>17</xdr:row>
      <xdr:rowOff>88931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B361B8DB-3CD9-4E5D-B29C-20E9CFE9B42C}"/>
            </a:ext>
          </a:extLst>
        </xdr:cNvPr>
        <xdr:cNvSpPr/>
      </xdr:nvSpPr>
      <xdr:spPr>
        <a:xfrm>
          <a:off x="21015158" y="3248056"/>
          <a:ext cx="122464" cy="95250"/>
        </a:xfrm>
        <a:prstGeom prst="triangle">
          <a:avLst/>
        </a:prstGeom>
        <a:ln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26</xdr:col>
      <xdr:colOff>336876</xdr:colOff>
      <xdr:row>24</xdr:row>
      <xdr:rowOff>133547</xdr:rowOff>
    </xdr:from>
    <xdr:to>
      <xdr:col>26</xdr:col>
      <xdr:colOff>472664</xdr:colOff>
      <xdr:row>25</xdr:row>
      <xdr:rowOff>72431</xdr:rowOff>
    </xdr:to>
    <xdr:sp macro="" textlink="">
      <xdr:nvSpPr>
        <xdr:cNvPr id="5" name="7-Point Star 12">
          <a:extLst>
            <a:ext uri="{FF2B5EF4-FFF2-40B4-BE49-F238E27FC236}">
              <a16:creationId xmlns:a16="http://schemas.microsoft.com/office/drawing/2014/main" id="{0E87FEBE-DE0A-487E-9428-359B3B00F81F}"/>
            </a:ext>
          </a:extLst>
        </xdr:cNvPr>
        <xdr:cNvSpPr/>
      </xdr:nvSpPr>
      <xdr:spPr>
        <a:xfrm>
          <a:off x="21006126" y="4721422"/>
          <a:ext cx="135788" cy="129384"/>
        </a:xfrm>
        <a:prstGeom prst="star7">
          <a:avLst/>
        </a:prstGeom>
        <a:ln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19</xdr:col>
      <xdr:colOff>279400</xdr:colOff>
      <xdr:row>47</xdr:row>
      <xdr:rowOff>114300</xdr:rowOff>
    </xdr:from>
    <xdr:to>
      <xdr:col>30</xdr:col>
      <xdr:colOff>342900</xdr:colOff>
      <xdr:row>72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90066B3-0E38-42C0-A71A-429FF6B2E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0.87746</cdr:x>
      <cdr:y>0.29449</cdr:y>
    </cdr:from>
    <cdr:to>
      <cdr:x>1</cdr:x>
      <cdr:y>0.70252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740085" y="2259542"/>
          <a:ext cx="1779192" cy="31307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nl-NL" sz="1600"/>
            <a:t>High income</a:t>
          </a:r>
        </a:p>
        <a:p xmlns:a="http://schemas.openxmlformats.org/drawingml/2006/main">
          <a:endParaRPr lang="nl-NL" sz="1600"/>
        </a:p>
        <a:p xmlns:a="http://schemas.openxmlformats.org/drawingml/2006/main">
          <a:r>
            <a:rPr lang="nl-NL" sz="1600"/>
            <a:t>UM</a:t>
          </a:r>
          <a:r>
            <a:rPr lang="nl-NL" sz="1600" baseline="0"/>
            <a:t> income</a:t>
          </a:r>
        </a:p>
        <a:p xmlns:a="http://schemas.openxmlformats.org/drawingml/2006/main">
          <a:endParaRPr lang="nl-NL" sz="1600" baseline="0"/>
        </a:p>
        <a:p xmlns:a="http://schemas.openxmlformats.org/drawingml/2006/main">
          <a:r>
            <a:rPr lang="nl-NL" sz="1600" baseline="0"/>
            <a:t>UM/LM income</a:t>
          </a:r>
        </a:p>
        <a:p xmlns:a="http://schemas.openxmlformats.org/drawingml/2006/main">
          <a:endParaRPr lang="nl-NL" sz="1600" baseline="0"/>
        </a:p>
        <a:p xmlns:a="http://schemas.openxmlformats.org/drawingml/2006/main">
          <a:r>
            <a:rPr lang="nl-NL" sz="1600" baseline="0"/>
            <a:t>LM income</a:t>
          </a:r>
        </a:p>
        <a:p xmlns:a="http://schemas.openxmlformats.org/drawingml/2006/main">
          <a:endParaRPr lang="nl-NL" sz="1600" baseline="0"/>
        </a:p>
        <a:p xmlns:a="http://schemas.openxmlformats.org/drawingml/2006/main">
          <a:r>
            <a:rPr lang="nl-NL" sz="1600" baseline="0"/>
            <a:t>LM/Lower income</a:t>
          </a:r>
        </a:p>
        <a:p xmlns:a="http://schemas.openxmlformats.org/drawingml/2006/main">
          <a:endParaRPr lang="nl-NL" sz="1600" baseline="0"/>
        </a:p>
        <a:p xmlns:a="http://schemas.openxmlformats.org/drawingml/2006/main">
          <a:r>
            <a:rPr lang="nl-NL" sz="1600" baseline="0"/>
            <a:t>Trendline</a:t>
          </a:r>
        </a:p>
      </cdr:txBody>
    </cdr:sp>
  </cdr:relSizeAnchor>
  <cdr:relSizeAnchor xmlns:cdr="http://schemas.openxmlformats.org/drawingml/2006/chartDrawing">
    <cdr:from>
      <cdr:x>0.87387</cdr:x>
      <cdr:y>0.43796</cdr:y>
    </cdr:from>
    <cdr:to>
      <cdr:x>0.88143</cdr:x>
      <cdr:y>0.45553</cdr:y>
    </cdr:to>
    <cdr:sp macro="" textlink="">
      <cdr:nvSpPr>
        <cdr:cNvPr id="4" name="Rectangle 3"/>
        <cdr:cNvSpPr/>
      </cdr:nvSpPr>
      <cdr:spPr>
        <a:xfrm xmlns:a="http://schemas.openxmlformats.org/drawingml/2006/main">
          <a:off x="12588135" y="3360375"/>
          <a:ext cx="108902" cy="13481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accent3"/>
          </a:solidFill>
        </a:ln>
      </cdr:spPr>
      <cdr:style>
        <a:lnRef xmlns:a="http://schemas.openxmlformats.org/drawingml/2006/main" idx="2">
          <a:schemeClr val="accent3">
            <a:shade val="50000"/>
          </a:schemeClr>
        </a:lnRef>
        <a:fillRef xmlns:a="http://schemas.openxmlformats.org/drawingml/2006/main" idx="1">
          <a:schemeClr val="accent3"/>
        </a:fillRef>
        <a:effectRef xmlns:a="http://schemas.openxmlformats.org/drawingml/2006/main" idx="0">
          <a:schemeClr val="accent3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nl-NL"/>
        </a:p>
      </cdr:txBody>
    </cdr:sp>
  </cdr:relSizeAnchor>
  <cdr:relSizeAnchor xmlns:cdr="http://schemas.openxmlformats.org/drawingml/2006/chartDrawing">
    <cdr:from>
      <cdr:x>0.87356</cdr:x>
      <cdr:y>0.50647</cdr:y>
    </cdr:from>
    <cdr:to>
      <cdr:x>0.88217</cdr:x>
      <cdr:y>0.52276</cdr:y>
    </cdr:to>
    <cdr:sp macro="" textlink="">
      <cdr:nvSpPr>
        <cdr:cNvPr id="5" name="Flowchart: Decision 4"/>
        <cdr:cNvSpPr/>
      </cdr:nvSpPr>
      <cdr:spPr>
        <a:xfrm xmlns:a="http://schemas.openxmlformats.org/drawingml/2006/main">
          <a:off x="12583671" y="3886024"/>
          <a:ext cx="124026" cy="124990"/>
        </a:xfrm>
        <a:prstGeom xmlns:a="http://schemas.openxmlformats.org/drawingml/2006/main" prst="flowChartDecision">
          <a:avLst/>
        </a:prstGeom>
        <a:ln xmlns:a="http://schemas.openxmlformats.org/drawingml/2006/main">
          <a:solidFill>
            <a:schemeClr val="accent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nl-NL"/>
        </a:p>
      </cdr:txBody>
    </cdr:sp>
  </cdr:relSizeAnchor>
  <cdr:relSizeAnchor xmlns:cdr="http://schemas.openxmlformats.org/drawingml/2006/chartDrawing">
    <cdr:from>
      <cdr:x>0.86658</cdr:x>
      <cdr:y>0.61302</cdr:y>
    </cdr:from>
    <cdr:to>
      <cdr:x>0.89513</cdr:x>
      <cdr:y>0.65428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2483051" y="4703516"/>
          <a:ext cx="411261" cy="3165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nl-NL" sz="1600">
              <a:solidFill>
                <a:schemeClr val="tx2"/>
              </a:solidFill>
            </a:rPr>
            <a:t>...</a:t>
          </a:r>
          <a:endParaRPr lang="nl-NL" sz="1100">
            <a:solidFill>
              <a:schemeClr val="tx2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/>
  </sheetViews>
  <sheetFormatPr defaultColWidth="10.81640625" defaultRowHeight="14.5" x14ac:dyDescent="0.35"/>
  <cols>
    <col min="3" max="3" width="11.26953125" bestFit="1" customWidth="1"/>
  </cols>
  <sheetData>
    <row r="1" spans="1:1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7.5" x14ac:dyDescent="0.35">
      <c r="A2" s="2" t="s">
        <v>148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5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0" customHeight="1" x14ac:dyDescent="0.35">
      <c r="A4" s="46" t="s">
        <v>162</v>
      </c>
      <c r="B4" s="46"/>
      <c r="C4" s="46"/>
      <c r="D4" s="46"/>
      <c r="E4" s="46"/>
      <c r="F4" s="46"/>
      <c r="G4" s="46"/>
      <c r="H4" s="46"/>
      <c r="I4" s="46"/>
      <c r="J4" s="3"/>
      <c r="K4" s="3"/>
      <c r="L4" s="3"/>
      <c r="M4" s="3"/>
    </row>
    <row r="5" spans="1:13" ht="25.5" customHeight="1" x14ac:dyDescent="0.35">
      <c r="A5" s="46"/>
      <c r="B5" s="46"/>
      <c r="C5" s="46"/>
      <c r="D5" s="46"/>
      <c r="E5" s="46"/>
      <c r="F5" s="46"/>
      <c r="G5" s="46"/>
      <c r="H5" s="46"/>
      <c r="I5" s="46"/>
    </row>
    <row r="6" spans="1:1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9.5" customHeight="1" x14ac:dyDescent="0.35">
      <c r="A7" s="47" t="s">
        <v>149</v>
      </c>
      <c r="B7" s="47"/>
      <c r="C7" s="47"/>
      <c r="D7" s="47"/>
      <c r="E7" s="47"/>
      <c r="F7" s="47"/>
      <c r="G7" s="47"/>
      <c r="H7" s="47"/>
      <c r="I7" s="4"/>
      <c r="J7" s="4"/>
      <c r="K7" s="4"/>
      <c r="L7" s="4"/>
      <c r="M7" s="4"/>
    </row>
    <row r="8" spans="1:13" ht="24.75" customHeight="1" x14ac:dyDescent="0.35">
      <c r="A8" s="47"/>
      <c r="B8" s="47"/>
      <c r="C8" s="47"/>
      <c r="D8" s="47"/>
      <c r="E8" s="47"/>
      <c r="F8" s="47"/>
      <c r="G8" s="47"/>
      <c r="H8" s="47"/>
      <c r="I8" s="4"/>
      <c r="J8" s="4"/>
      <c r="K8" s="4"/>
      <c r="L8" s="4"/>
      <c r="M8" s="4"/>
    </row>
    <row r="9" spans="1:13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2" spans="1:13" s="6" customFormat="1" ht="14" x14ac:dyDescent="0.3">
      <c r="A12" s="5" t="s">
        <v>126</v>
      </c>
      <c r="C12" s="7">
        <v>44084</v>
      </c>
    </row>
    <row r="13" spans="1:13" s="6" customFormat="1" ht="14" x14ac:dyDescent="0.3"/>
    <row r="14" spans="1:13" s="6" customFormat="1" ht="14" x14ac:dyDescent="0.3">
      <c r="A14" s="5" t="s">
        <v>127</v>
      </c>
      <c r="B14" s="5"/>
      <c r="C14" s="5"/>
    </row>
    <row r="15" spans="1:13" s="6" customFormat="1" ht="14" x14ac:dyDescent="0.3">
      <c r="A15" s="5"/>
      <c r="B15" s="8" t="s">
        <v>131</v>
      </c>
      <c r="C15" s="5" t="s">
        <v>81</v>
      </c>
      <c r="D15" s="6" t="s">
        <v>139</v>
      </c>
    </row>
    <row r="16" spans="1:13" s="6" customFormat="1" ht="14" x14ac:dyDescent="0.3">
      <c r="A16" s="5"/>
      <c r="B16" s="8" t="s">
        <v>132</v>
      </c>
      <c r="C16" s="5" t="s">
        <v>81</v>
      </c>
      <c r="D16" s="6" t="s">
        <v>141</v>
      </c>
    </row>
    <row r="17" spans="1:5" s="6" customFormat="1" ht="14" x14ac:dyDescent="0.3">
      <c r="A17" s="5"/>
      <c r="B17" s="8" t="s">
        <v>133</v>
      </c>
      <c r="C17" s="5" t="s">
        <v>81</v>
      </c>
      <c r="D17" s="6" t="s">
        <v>140</v>
      </c>
    </row>
    <row r="18" spans="1:5" s="6" customFormat="1" ht="14" x14ac:dyDescent="0.3">
      <c r="A18" s="5"/>
      <c r="B18" s="8" t="s">
        <v>134</v>
      </c>
      <c r="C18" s="5" t="s">
        <v>81</v>
      </c>
      <c r="D18" s="6" t="s">
        <v>142</v>
      </c>
    </row>
    <row r="19" spans="1:5" s="6" customFormat="1" ht="14" x14ac:dyDescent="0.3">
      <c r="A19" s="5"/>
      <c r="B19" s="8" t="s">
        <v>135</v>
      </c>
      <c r="C19" s="5" t="s">
        <v>81</v>
      </c>
      <c r="D19" s="6" t="s">
        <v>143</v>
      </c>
    </row>
    <row r="20" spans="1:5" s="6" customFormat="1" ht="14" x14ac:dyDescent="0.3">
      <c r="A20" s="5"/>
      <c r="B20" s="8" t="s">
        <v>136</v>
      </c>
      <c r="C20" s="5" t="s">
        <v>81</v>
      </c>
      <c r="D20" s="6" t="s">
        <v>144</v>
      </c>
    </row>
    <row r="21" spans="1:5" s="6" customFormat="1" ht="14" x14ac:dyDescent="0.3">
      <c r="B21" s="8" t="s">
        <v>137</v>
      </c>
      <c r="C21" s="5" t="s">
        <v>81</v>
      </c>
      <c r="D21" s="6" t="s">
        <v>145</v>
      </c>
    </row>
    <row r="22" spans="1:5" s="6" customFormat="1" ht="14" x14ac:dyDescent="0.3">
      <c r="B22" s="8" t="s">
        <v>138</v>
      </c>
      <c r="C22" s="5" t="s">
        <v>81</v>
      </c>
      <c r="D22" s="6" t="s">
        <v>146</v>
      </c>
    </row>
    <row r="23" spans="1:5" s="6" customFormat="1" ht="14" x14ac:dyDescent="0.3">
      <c r="B23" s="8" t="s">
        <v>205</v>
      </c>
      <c r="C23" s="5" t="s">
        <v>206</v>
      </c>
      <c r="D23" s="6" t="s">
        <v>207</v>
      </c>
    </row>
    <row r="24" spans="1:5" s="6" customFormat="1" ht="14" x14ac:dyDescent="0.3">
      <c r="B24" s="8"/>
      <c r="C24" s="5"/>
    </row>
    <row r="25" spans="1:5" s="6" customFormat="1" ht="14" x14ac:dyDescent="0.3">
      <c r="A25" s="9" t="s">
        <v>79</v>
      </c>
    </row>
    <row r="26" spans="1:5" s="6" customFormat="1" ht="14" x14ac:dyDescent="0.3"/>
    <row r="27" spans="1:5" s="6" customFormat="1" ht="14" x14ac:dyDescent="0.3">
      <c r="B27" s="10" t="s">
        <v>80</v>
      </c>
      <c r="C27" s="11" t="s">
        <v>81</v>
      </c>
      <c r="D27" s="12" t="s">
        <v>37</v>
      </c>
      <c r="E27" s="12" t="s">
        <v>66</v>
      </c>
    </row>
    <row r="28" spans="1:5" s="6" customFormat="1" ht="14" x14ac:dyDescent="0.3">
      <c r="D28" s="12" t="s">
        <v>0</v>
      </c>
      <c r="E28" s="12" t="s">
        <v>82</v>
      </c>
    </row>
    <row r="29" spans="1:5" s="6" customFormat="1" ht="14" x14ac:dyDescent="0.3">
      <c r="D29" s="12" t="s">
        <v>1</v>
      </c>
      <c r="E29" s="12" t="s">
        <v>83</v>
      </c>
    </row>
    <row r="30" spans="1:5" s="6" customFormat="1" ht="14" x14ac:dyDescent="0.3">
      <c r="D30" s="12" t="s">
        <v>42</v>
      </c>
      <c r="E30" s="12" t="s">
        <v>84</v>
      </c>
    </row>
    <row r="31" spans="1:5" s="6" customFormat="1" ht="14" x14ac:dyDescent="0.3">
      <c r="D31" s="12" t="s">
        <v>2</v>
      </c>
      <c r="E31" s="12" t="s">
        <v>85</v>
      </c>
    </row>
    <row r="32" spans="1:5" s="6" customFormat="1" ht="14" x14ac:dyDescent="0.3">
      <c r="D32" s="12" t="s">
        <v>33</v>
      </c>
      <c r="E32" s="12" t="s">
        <v>86</v>
      </c>
    </row>
    <row r="33" spans="4:5" s="6" customFormat="1" ht="14" x14ac:dyDescent="0.3">
      <c r="D33" s="12" t="s">
        <v>34</v>
      </c>
      <c r="E33" s="12" t="s">
        <v>63</v>
      </c>
    </row>
    <row r="34" spans="4:5" s="6" customFormat="1" ht="14" x14ac:dyDescent="0.3">
      <c r="D34" s="12" t="s">
        <v>3</v>
      </c>
      <c r="E34" s="12" t="s">
        <v>87</v>
      </c>
    </row>
    <row r="35" spans="4:5" s="6" customFormat="1" ht="14" x14ac:dyDescent="0.3">
      <c r="D35" s="12" t="s">
        <v>4</v>
      </c>
      <c r="E35" s="12" t="s">
        <v>88</v>
      </c>
    </row>
    <row r="36" spans="4:5" s="6" customFormat="1" ht="14" x14ac:dyDescent="0.3">
      <c r="D36" s="12" t="s">
        <v>6</v>
      </c>
      <c r="E36" s="12" t="s">
        <v>89</v>
      </c>
    </row>
    <row r="37" spans="4:5" s="6" customFormat="1" ht="14" x14ac:dyDescent="0.3">
      <c r="D37" s="12" t="s">
        <v>7</v>
      </c>
      <c r="E37" s="12" t="s">
        <v>90</v>
      </c>
    </row>
    <row r="38" spans="4:5" s="6" customFormat="1" ht="14" x14ac:dyDescent="0.3">
      <c r="D38" s="12" t="s">
        <v>9</v>
      </c>
      <c r="E38" s="12" t="s">
        <v>91</v>
      </c>
    </row>
    <row r="39" spans="4:5" s="6" customFormat="1" ht="14" x14ac:dyDescent="0.3">
      <c r="D39" s="12" t="s">
        <v>10</v>
      </c>
      <c r="E39" s="12" t="s">
        <v>92</v>
      </c>
    </row>
    <row r="40" spans="4:5" s="6" customFormat="1" ht="14" x14ac:dyDescent="0.3">
      <c r="D40" s="12" t="s">
        <v>5</v>
      </c>
      <c r="E40" s="12" t="s">
        <v>93</v>
      </c>
    </row>
    <row r="41" spans="4:5" s="6" customFormat="1" ht="14" x14ac:dyDescent="0.3">
      <c r="D41" s="12" t="s">
        <v>11</v>
      </c>
      <c r="E41" s="12" t="s">
        <v>94</v>
      </c>
    </row>
    <row r="42" spans="4:5" s="6" customFormat="1" ht="14" x14ac:dyDescent="0.3">
      <c r="D42" s="12" t="s">
        <v>12</v>
      </c>
      <c r="E42" s="12" t="s">
        <v>95</v>
      </c>
    </row>
    <row r="43" spans="4:5" s="6" customFormat="1" ht="14" x14ac:dyDescent="0.3">
      <c r="D43" s="12" t="s">
        <v>13</v>
      </c>
      <c r="E43" s="12" t="s">
        <v>96</v>
      </c>
    </row>
    <row r="44" spans="4:5" s="6" customFormat="1" ht="14" x14ac:dyDescent="0.3">
      <c r="D44" s="12" t="s">
        <v>36</v>
      </c>
      <c r="E44" s="12" t="s">
        <v>72</v>
      </c>
    </row>
    <row r="45" spans="4:5" s="6" customFormat="1" ht="14" x14ac:dyDescent="0.3">
      <c r="D45" s="12" t="s">
        <v>46</v>
      </c>
      <c r="E45" s="12" t="s">
        <v>97</v>
      </c>
    </row>
    <row r="46" spans="4:5" s="6" customFormat="1" ht="14" x14ac:dyDescent="0.3">
      <c r="D46" s="12" t="s">
        <v>14</v>
      </c>
      <c r="E46" s="12" t="s">
        <v>98</v>
      </c>
    </row>
    <row r="47" spans="4:5" s="6" customFormat="1" ht="14" x14ac:dyDescent="0.3">
      <c r="D47" s="12" t="s">
        <v>15</v>
      </c>
      <c r="E47" s="12" t="s">
        <v>99</v>
      </c>
    </row>
    <row r="48" spans="4:5" s="6" customFormat="1" ht="14" x14ac:dyDescent="0.3">
      <c r="D48" s="12" t="s">
        <v>38</v>
      </c>
      <c r="E48" s="12" t="s">
        <v>67</v>
      </c>
    </row>
    <row r="49" spans="4:5" s="6" customFormat="1" ht="14" x14ac:dyDescent="0.3">
      <c r="D49" s="12" t="s">
        <v>18</v>
      </c>
      <c r="E49" s="12" t="s">
        <v>100</v>
      </c>
    </row>
    <row r="50" spans="4:5" s="6" customFormat="1" ht="14" x14ac:dyDescent="0.3">
      <c r="D50" s="12" t="s">
        <v>16</v>
      </c>
      <c r="E50" s="12" t="s">
        <v>101</v>
      </c>
    </row>
    <row r="51" spans="4:5" s="6" customFormat="1" ht="14" x14ac:dyDescent="0.3">
      <c r="D51" s="12" t="s">
        <v>17</v>
      </c>
      <c r="E51" s="12" t="s">
        <v>102</v>
      </c>
    </row>
    <row r="52" spans="4:5" s="6" customFormat="1" ht="14" x14ac:dyDescent="0.3">
      <c r="D52" s="12" t="s">
        <v>19</v>
      </c>
      <c r="E52" s="12" t="s">
        <v>103</v>
      </c>
    </row>
    <row r="53" spans="4:5" s="6" customFormat="1" ht="14" x14ac:dyDescent="0.3">
      <c r="D53" s="12" t="s">
        <v>43</v>
      </c>
      <c r="E53" s="12" t="s">
        <v>104</v>
      </c>
    </row>
    <row r="54" spans="4:5" s="6" customFormat="1" ht="14" x14ac:dyDescent="0.3">
      <c r="D54" s="12" t="s">
        <v>20</v>
      </c>
      <c r="E54" s="12" t="s">
        <v>105</v>
      </c>
    </row>
    <row r="55" spans="4:5" s="6" customFormat="1" ht="14" x14ac:dyDescent="0.3">
      <c r="D55" s="12" t="s">
        <v>28</v>
      </c>
      <c r="E55" s="12" t="s">
        <v>106</v>
      </c>
    </row>
    <row r="56" spans="4:5" s="6" customFormat="1" ht="14" x14ac:dyDescent="0.3">
      <c r="D56" s="12" t="s">
        <v>21</v>
      </c>
      <c r="E56" s="12" t="s">
        <v>107</v>
      </c>
    </row>
    <row r="57" spans="4:5" s="6" customFormat="1" ht="14" x14ac:dyDescent="0.3">
      <c r="D57" s="12" t="s">
        <v>22</v>
      </c>
      <c r="E57" s="12" t="s">
        <v>108</v>
      </c>
    </row>
    <row r="58" spans="4:5" s="6" customFormat="1" ht="14" x14ac:dyDescent="0.3">
      <c r="D58" s="12" t="s">
        <v>23</v>
      </c>
      <c r="E58" s="12" t="s">
        <v>109</v>
      </c>
    </row>
    <row r="59" spans="4:5" s="6" customFormat="1" ht="14" x14ac:dyDescent="0.3">
      <c r="D59" s="12" t="s">
        <v>35</v>
      </c>
      <c r="E59" s="12" t="s">
        <v>110</v>
      </c>
    </row>
    <row r="60" spans="4:5" s="6" customFormat="1" ht="14" x14ac:dyDescent="0.3">
      <c r="D60" s="12" t="s">
        <v>26</v>
      </c>
      <c r="E60" s="12" t="s">
        <v>111</v>
      </c>
    </row>
    <row r="61" spans="4:5" s="6" customFormat="1" ht="14" x14ac:dyDescent="0.3">
      <c r="D61" s="12" t="s">
        <v>25</v>
      </c>
      <c r="E61" s="12" t="s">
        <v>112</v>
      </c>
    </row>
    <row r="62" spans="4:5" s="6" customFormat="1" ht="14" x14ac:dyDescent="0.3">
      <c r="D62" s="12" t="s">
        <v>39</v>
      </c>
      <c r="E62" s="12" t="s">
        <v>113</v>
      </c>
    </row>
    <row r="63" spans="4:5" s="6" customFormat="1" ht="14" x14ac:dyDescent="0.3">
      <c r="D63" s="12" t="s">
        <v>45</v>
      </c>
      <c r="E63" s="12" t="s">
        <v>114</v>
      </c>
    </row>
    <row r="64" spans="4:5" s="6" customFormat="1" ht="14" x14ac:dyDescent="0.3">
      <c r="D64" s="12" t="s">
        <v>8</v>
      </c>
      <c r="E64" s="12" t="s">
        <v>115</v>
      </c>
    </row>
    <row r="65" spans="4:5" s="6" customFormat="1" ht="14" x14ac:dyDescent="0.3">
      <c r="D65" s="12" t="s">
        <v>24</v>
      </c>
      <c r="E65" s="12" t="s">
        <v>116</v>
      </c>
    </row>
    <row r="66" spans="4:5" s="6" customFormat="1" ht="14" x14ac:dyDescent="0.3">
      <c r="D66" s="12" t="s">
        <v>29</v>
      </c>
      <c r="E66" s="12" t="s">
        <v>117</v>
      </c>
    </row>
    <row r="67" spans="4:5" s="6" customFormat="1" ht="14" x14ac:dyDescent="0.3">
      <c r="D67" s="12" t="s">
        <v>31</v>
      </c>
      <c r="E67" s="12" t="s">
        <v>118</v>
      </c>
    </row>
    <row r="68" spans="4:5" s="6" customFormat="1" ht="14" x14ac:dyDescent="0.3">
      <c r="D68" s="12" t="s">
        <v>27</v>
      </c>
      <c r="E68" s="12" t="s">
        <v>119</v>
      </c>
    </row>
    <row r="69" spans="4:5" s="6" customFormat="1" ht="14" x14ac:dyDescent="0.3">
      <c r="D69" s="12" t="s">
        <v>32</v>
      </c>
      <c r="E69" s="12" t="s">
        <v>120</v>
      </c>
    </row>
    <row r="70" spans="4:5" s="6" customFormat="1" ht="14" x14ac:dyDescent="0.3">
      <c r="D70" s="12" t="s">
        <v>47</v>
      </c>
      <c r="E70" s="12" t="s">
        <v>121</v>
      </c>
    </row>
    <row r="71" spans="4:5" s="6" customFormat="1" ht="14" x14ac:dyDescent="0.3">
      <c r="D71" s="12" t="s">
        <v>44</v>
      </c>
      <c r="E71" s="12" t="s">
        <v>122</v>
      </c>
    </row>
    <row r="72" spans="4:5" s="6" customFormat="1" ht="14" x14ac:dyDescent="0.3">
      <c r="D72" s="12" t="s">
        <v>30</v>
      </c>
      <c r="E72" s="12" t="s">
        <v>123</v>
      </c>
    </row>
    <row r="73" spans="4:5" s="6" customFormat="1" ht="14" x14ac:dyDescent="0.3">
      <c r="D73" s="12" t="s">
        <v>40</v>
      </c>
      <c r="E73" s="12" t="s">
        <v>124</v>
      </c>
    </row>
    <row r="74" spans="4:5" s="6" customFormat="1" ht="14" x14ac:dyDescent="0.3">
      <c r="D74" s="12" t="s">
        <v>41</v>
      </c>
      <c r="E74" s="12" t="s">
        <v>125</v>
      </c>
    </row>
  </sheetData>
  <mergeCells count="2">
    <mergeCell ref="A4:I5"/>
    <mergeCell ref="A7:H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3"/>
  <sheetViews>
    <sheetView workbookViewId="0"/>
  </sheetViews>
  <sheetFormatPr defaultColWidth="9.1796875" defaultRowHeight="14" x14ac:dyDescent="0.3"/>
  <cols>
    <col min="1" max="1" width="19.453125" style="6" customWidth="1"/>
    <col min="2" max="6" width="12.453125" style="6" bestFit="1" customWidth="1"/>
    <col min="7" max="7" width="11.26953125" style="6" bestFit="1" customWidth="1"/>
    <col min="8" max="9" width="12.453125" style="6" bestFit="1" customWidth="1"/>
    <col min="10" max="10" width="13.7265625" style="6" bestFit="1" customWidth="1"/>
    <col min="11" max="11" width="12.453125" style="6" bestFit="1" customWidth="1"/>
    <col min="12" max="12" width="13.7265625" style="6" bestFit="1" customWidth="1"/>
    <col min="13" max="16" width="12.453125" style="6" bestFit="1" customWidth="1"/>
    <col min="17" max="17" width="13.7265625" style="6" bestFit="1" customWidth="1"/>
    <col min="18" max="18" width="12.453125" style="6" bestFit="1" customWidth="1"/>
    <col min="19" max="19" width="9.26953125" style="6" bestFit="1" customWidth="1"/>
    <col min="20" max="20" width="12.453125" style="6" bestFit="1" customWidth="1"/>
    <col min="21" max="21" width="9.26953125" style="6" bestFit="1" customWidth="1"/>
    <col min="22" max="22" width="12.453125" style="6" bestFit="1" customWidth="1"/>
    <col min="23" max="23" width="11.26953125" style="6" bestFit="1" customWidth="1"/>
    <col min="24" max="25" width="12.453125" style="6" bestFit="1" customWidth="1"/>
    <col min="26" max="26" width="13.7265625" style="6" bestFit="1" customWidth="1"/>
    <col min="27" max="28" width="12.453125" style="6" bestFit="1" customWidth="1"/>
    <col min="29" max="29" width="13.7265625" style="6" bestFit="1" customWidth="1"/>
    <col min="30" max="31" width="12.453125" style="6" bestFit="1" customWidth="1"/>
    <col min="32" max="33" width="13.7265625" style="6" bestFit="1" customWidth="1"/>
    <col min="34" max="34" width="12.453125" style="6" bestFit="1" customWidth="1"/>
    <col min="35" max="37" width="13.7265625" style="6" bestFit="1" customWidth="1"/>
    <col min="38" max="39" width="12.453125" style="6" bestFit="1" customWidth="1"/>
    <col min="40" max="40" width="13.7265625" style="6" bestFit="1" customWidth="1"/>
    <col min="41" max="41" width="12.453125" style="6" bestFit="1" customWidth="1"/>
    <col min="42" max="42" width="13.7265625" style="6" bestFit="1" customWidth="1"/>
    <col min="43" max="43" width="12.453125" style="6" bestFit="1" customWidth="1"/>
    <col min="44" max="46" width="13.7265625" style="6" bestFit="1" customWidth="1"/>
    <col min="47" max="47" width="11.26953125" style="6" bestFit="1" customWidth="1"/>
    <col min="48" max="48" width="13.7265625" style="6" bestFit="1" customWidth="1"/>
    <col min="49" max="49" width="12.453125" style="6" bestFit="1" customWidth="1"/>
    <col min="50" max="16384" width="9.1796875" style="6"/>
  </cols>
  <sheetData>
    <row r="1" spans="1:49" x14ac:dyDescent="0.3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44</v>
      </c>
      <c r="AU1" s="13" t="s">
        <v>45</v>
      </c>
      <c r="AV1" s="13" t="s">
        <v>46</v>
      </c>
      <c r="AW1" s="13" t="s">
        <v>47</v>
      </c>
    </row>
    <row r="2" spans="1:49" ht="14.5" x14ac:dyDescent="0.35">
      <c r="A2" s="15" t="s">
        <v>48</v>
      </c>
      <c r="B2">
        <v>94647.31963893144</v>
      </c>
      <c r="C2">
        <v>254887.77077013039</v>
      </c>
      <c r="D2">
        <v>51396.28583408596</v>
      </c>
      <c r="E2">
        <v>2943.008756970341</v>
      </c>
      <c r="F2">
        <v>87271.024188098309</v>
      </c>
      <c r="G2">
        <v>1488420.836722044</v>
      </c>
      <c r="H2">
        <v>51606.610615766876</v>
      </c>
      <c r="I2">
        <v>11390.701937307291</v>
      </c>
      <c r="J2">
        <v>310438.00513647281</v>
      </c>
      <c r="K2">
        <v>50928.957765026098</v>
      </c>
      <c r="L2">
        <v>569241.4019821391</v>
      </c>
      <c r="M2">
        <v>157484.89150914759</v>
      </c>
      <c r="N2">
        <v>38616.743976306709</v>
      </c>
      <c r="O2">
        <v>29441.030270756259</v>
      </c>
      <c r="P2">
        <v>63600.354824639617</v>
      </c>
      <c r="Q2">
        <v>732379.96174831188</v>
      </c>
      <c r="R2">
        <v>20566.08210003834</v>
      </c>
      <c r="S2">
        <v>4382.5633362724893</v>
      </c>
      <c r="T2">
        <v>8352.0361969569713</v>
      </c>
      <c r="U2">
        <v>1259.078067601004</v>
      </c>
      <c r="V2">
        <v>249722.3129200777</v>
      </c>
      <c r="W2">
        <v>176960.86468088659</v>
      </c>
      <c r="X2">
        <v>90554.366799429888</v>
      </c>
      <c r="Y2">
        <v>77438.292234298613</v>
      </c>
      <c r="Z2">
        <v>80332.149360654017</v>
      </c>
      <c r="AA2">
        <v>18098.58038987705</v>
      </c>
      <c r="AB2">
        <v>47001.134293618787</v>
      </c>
      <c r="AC2">
        <v>833638.92972039047</v>
      </c>
      <c r="AD2">
        <v>86283.411375292737</v>
      </c>
      <c r="AE2">
        <v>93483.990786766881</v>
      </c>
      <c r="AF2">
        <v>158568.90573574309</v>
      </c>
      <c r="AG2">
        <v>9594815.4365049731</v>
      </c>
      <c r="AH2">
        <v>4245257.0940312864</v>
      </c>
      <c r="AI2">
        <v>319790.92813715822</v>
      </c>
      <c r="AJ2">
        <v>21718290.212733932</v>
      </c>
      <c r="AK2">
        <v>1147478.9878905241</v>
      </c>
      <c r="AL2">
        <v>6254481.9854741171</v>
      </c>
      <c r="AM2">
        <v>519931.85121589981</v>
      </c>
      <c r="AN2">
        <v>733736.31290224567</v>
      </c>
      <c r="AO2">
        <v>111939.45436209159</v>
      </c>
      <c r="AP2">
        <v>1242963.2368029649</v>
      </c>
      <c r="AQ2">
        <v>1949052.9516131319</v>
      </c>
      <c r="AR2">
        <v>1767222.9573203309</v>
      </c>
      <c r="AS2">
        <v>421537.19816863898</v>
      </c>
      <c r="AT2">
        <v>1298747.969860676</v>
      </c>
      <c r="AU2">
        <v>630693.77327741485</v>
      </c>
      <c r="AV2">
        <v>373461.66363011609</v>
      </c>
      <c r="AW2">
        <v>4966844.9497163864</v>
      </c>
    </row>
    <row r="3" spans="1:49" ht="14.5" x14ac:dyDescent="0.35">
      <c r="A3" s="15" t="s">
        <v>49</v>
      </c>
      <c r="B3">
        <v>9580387.6503955163</v>
      </c>
      <c r="C3">
        <v>3980343.2835529759</v>
      </c>
      <c r="D3">
        <v>782602.72633714718</v>
      </c>
      <c r="E3">
        <v>38903.340359554073</v>
      </c>
      <c r="F3">
        <v>3388910.2118805922</v>
      </c>
      <c r="G3">
        <v>37815018.787041403</v>
      </c>
      <c r="H3">
        <v>1214082.670807641</v>
      </c>
      <c r="I3">
        <v>348193.31978239381</v>
      </c>
      <c r="J3">
        <v>8736075.8290194869</v>
      </c>
      <c r="K3">
        <v>14886436.172282379</v>
      </c>
      <c r="L3">
        <v>23701879.92721346</v>
      </c>
      <c r="M3">
        <v>1538404.410577374</v>
      </c>
      <c r="N3">
        <v>2012536.078470387</v>
      </c>
      <c r="O3">
        <v>2835064.7618128071</v>
      </c>
      <c r="P3">
        <v>859491.48288163822</v>
      </c>
      <c r="Q3">
        <v>20325106.122868419</v>
      </c>
      <c r="R3">
        <v>310574.06294152042</v>
      </c>
      <c r="S3">
        <v>159636.24320110519</v>
      </c>
      <c r="T3">
        <v>505857.94396240218</v>
      </c>
      <c r="U3">
        <v>16579.280874642391</v>
      </c>
      <c r="V3">
        <v>5197184.1462446135</v>
      </c>
      <c r="W3">
        <v>10051219.788179019</v>
      </c>
      <c r="X3">
        <v>4095651.68146127</v>
      </c>
      <c r="Y3">
        <v>6469699.0554960836</v>
      </c>
      <c r="Z3">
        <v>12625119.462732211</v>
      </c>
      <c r="AA3">
        <v>694729.12883554574</v>
      </c>
      <c r="AB3">
        <v>1878056.0554713451</v>
      </c>
      <c r="AC3">
        <v>14883427.57914779</v>
      </c>
      <c r="AD3">
        <v>4607769.6562459953</v>
      </c>
      <c r="AE3">
        <v>3875892.7589070471</v>
      </c>
      <c r="AF3">
        <v>7134589.8793222653</v>
      </c>
      <c r="AG3">
        <v>9257082.1656920444</v>
      </c>
      <c r="AH3">
        <v>153525713.43450809</v>
      </c>
      <c r="AI3">
        <v>48136919.154843546</v>
      </c>
      <c r="AJ3">
        <v>212887275.15874511</v>
      </c>
      <c r="AK3">
        <v>23237781.275328849</v>
      </c>
      <c r="AL3">
        <v>250373378.47063619</v>
      </c>
      <c r="AM3">
        <v>6031026.0069126813</v>
      </c>
      <c r="AN3">
        <v>48467067.155846469</v>
      </c>
      <c r="AO3">
        <v>39001383.05454655</v>
      </c>
      <c r="AP3">
        <v>178606829.43813559</v>
      </c>
      <c r="AQ3">
        <v>18567138.391145561</v>
      </c>
      <c r="AR3">
        <v>45151256.021712497</v>
      </c>
      <c r="AS3">
        <v>11205425.19107384</v>
      </c>
      <c r="AT3">
        <v>24956699.471994199</v>
      </c>
      <c r="AU3">
        <v>17578303.639839388</v>
      </c>
      <c r="AV3">
        <v>52276624.746282317</v>
      </c>
      <c r="AW3">
        <v>28149211.593697261</v>
      </c>
    </row>
    <row r="4" spans="1:49" ht="14.5" x14ac:dyDescent="0.35">
      <c r="A4" s="15" t="s">
        <v>50</v>
      </c>
      <c r="B4">
        <v>1182099.767447005</v>
      </c>
      <c r="C4">
        <v>629109.33240801003</v>
      </c>
      <c r="D4">
        <v>219358.0302255346</v>
      </c>
      <c r="E4">
        <v>12708.28634968201</v>
      </c>
      <c r="F4">
        <v>555924.55328349327</v>
      </c>
      <c r="G4">
        <v>5800739.0773326326</v>
      </c>
      <c r="H4">
        <v>484146.99222380022</v>
      </c>
      <c r="I4">
        <v>77387.810658336632</v>
      </c>
      <c r="J4">
        <v>1771774.772334706</v>
      </c>
      <c r="K4">
        <v>926446.4631869765</v>
      </c>
      <c r="L4">
        <v>3042939.0356671941</v>
      </c>
      <c r="M4">
        <v>258731.2920527292</v>
      </c>
      <c r="N4">
        <v>358061.02308388159</v>
      </c>
      <c r="O4">
        <v>236064.60615566201</v>
      </c>
      <c r="P4">
        <v>123526.0140153995</v>
      </c>
      <c r="Q4">
        <v>3127842.961241289</v>
      </c>
      <c r="R4">
        <v>160412.66203034489</v>
      </c>
      <c r="S4">
        <v>40322.966940841769</v>
      </c>
      <c r="T4">
        <v>419456.5331556953</v>
      </c>
      <c r="U4">
        <v>6016.4581966401229</v>
      </c>
      <c r="V4">
        <v>659565.74563357816</v>
      </c>
      <c r="W4">
        <v>1861845.353770453</v>
      </c>
      <c r="X4">
        <v>342207.41885344952</v>
      </c>
      <c r="Y4">
        <v>677842.98129846854</v>
      </c>
      <c r="Z4">
        <v>1039157.80086725</v>
      </c>
      <c r="AA4">
        <v>323908.12904030801</v>
      </c>
      <c r="AB4">
        <v>467063.86321587377</v>
      </c>
      <c r="AC4">
        <v>1692719.759902864</v>
      </c>
      <c r="AD4">
        <v>393505.0853280942</v>
      </c>
      <c r="AE4">
        <v>361977.33721779502</v>
      </c>
      <c r="AF4">
        <v>1267327.9588069241</v>
      </c>
      <c r="AG4">
        <v>2775496.852326069</v>
      </c>
      <c r="AH4">
        <v>24718172.686183952</v>
      </c>
      <c r="AI4">
        <v>990430.27990062675</v>
      </c>
      <c r="AJ4">
        <v>81328192.340427473</v>
      </c>
      <c r="AK4">
        <v>2458862.375661667</v>
      </c>
      <c r="AL4">
        <v>6056605.0866984762</v>
      </c>
      <c r="AM4">
        <v>2471338.9948400678</v>
      </c>
      <c r="AN4">
        <v>2825391.8479123348</v>
      </c>
      <c r="AO4">
        <v>891412.60902056773</v>
      </c>
      <c r="AP4">
        <v>1028678.4163188461</v>
      </c>
      <c r="AQ4">
        <v>1830695.917817926</v>
      </c>
      <c r="AR4">
        <v>3787355.0352229262</v>
      </c>
      <c r="AS4">
        <v>1058529.6489229039</v>
      </c>
      <c r="AT4">
        <v>4371071.56131671</v>
      </c>
      <c r="AU4">
        <v>5663833.1070578601</v>
      </c>
      <c r="AV4">
        <v>2089975.7990389131</v>
      </c>
      <c r="AW4">
        <v>4016977.5590042379</v>
      </c>
    </row>
    <row r="5" spans="1:49" ht="14.5" x14ac:dyDescent="0.35">
      <c r="A5" s="15" t="s">
        <v>51</v>
      </c>
      <c r="B5">
        <v>649920.07278955611</v>
      </c>
      <c r="C5">
        <v>1438372.875719226</v>
      </c>
      <c r="D5">
        <v>411881.20222782198</v>
      </c>
      <c r="E5">
        <v>7803.4293295410816</v>
      </c>
      <c r="F5">
        <v>537661.32160423964</v>
      </c>
      <c r="G5">
        <v>7171654.1612883126</v>
      </c>
      <c r="H5">
        <v>165464.0126333145</v>
      </c>
      <c r="I5">
        <v>49198.444952460348</v>
      </c>
      <c r="J5">
        <v>1647741.707682017</v>
      </c>
      <c r="K5">
        <v>409202.96079461172</v>
      </c>
      <c r="L5">
        <v>3273674.3368020891</v>
      </c>
      <c r="M5">
        <v>326806.67510084802</v>
      </c>
      <c r="N5">
        <v>375898.28808749362</v>
      </c>
      <c r="O5">
        <v>125362.5719556265</v>
      </c>
      <c r="P5">
        <v>150859.38664148739</v>
      </c>
      <c r="Q5">
        <v>4670765.7588606123</v>
      </c>
      <c r="R5">
        <v>107676.190479585</v>
      </c>
      <c r="S5">
        <v>53846.494705732519</v>
      </c>
      <c r="T5">
        <v>45374.781937200423</v>
      </c>
      <c r="U5">
        <v>10187.786419057969</v>
      </c>
      <c r="V5">
        <v>2192141.4082899988</v>
      </c>
      <c r="W5">
        <v>1639343.0299015259</v>
      </c>
      <c r="X5">
        <v>326727.7889655584</v>
      </c>
      <c r="Y5">
        <v>397587.91081398883</v>
      </c>
      <c r="Z5">
        <v>751872.35968919564</v>
      </c>
      <c r="AA5">
        <v>63780.058413583902</v>
      </c>
      <c r="AB5">
        <v>262739.89668859681</v>
      </c>
      <c r="AC5">
        <v>3407307.3976585958</v>
      </c>
      <c r="AD5">
        <v>514817.41872054682</v>
      </c>
      <c r="AE5">
        <v>836140.23976495396</v>
      </c>
      <c r="AF5">
        <v>2606438.8490032959</v>
      </c>
      <c r="AG5">
        <v>4543748.9862453444</v>
      </c>
      <c r="AH5">
        <v>22478205.43252242</v>
      </c>
      <c r="AI5">
        <v>1873342.4278001911</v>
      </c>
      <c r="AJ5">
        <v>60708672.515747733</v>
      </c>
      <c r="AK5">
        <v>4448961.5780168884</v>
      </c>
      <c r="AL5">
        <v>5015205.7844390795</v>
      </c>
      <c r="AM5">
        <v>3837645.4182391558</v>
      </c>
      <c r="AN5">
        <v>13906861.096783821</v>
      </c>
      <c r="AO5">
        <v>533801.61794339283</v>
      </c>
      <c r="AP5">
        <v>4489596.050153465</v>
      </c>
      <c r="AQ5">
        <v>15484805.941434581</v>
      </c>
      <c r="AR5">
        <v>3351400.7597810291</v>
      </c>
      <c r="AS5">
        <v>2816771.5649324348</v>
      </c>
      <c r="AT5">
        <v>7648812.3689011158</v>
      </c>
      <c r="AU5">
        <v>4568746.3607655149</v>
      </c>
      <c r="AV5">
        <v>3496931.637110461</v>
      </c>
      <c r="AW5">
        <v>15839852.79846108</v>
      </c>
    </row>
    <row r="6" spans="1:49" ht="14.5" x14ac:dyDescent="0.35">
      <c r="A6" s="15" t="s">
        <v>52</v>
      </c>
      <c r="B6">
        <v>1690472.942994497</v>
      </c>
      <c r="C6">
        <v>1643932.6879672611</v>
      </c>
      <c r="D6">
        <v>981041.59992375504</v>
      </c>
      <c r="E6">
        <v>43227.33455703879</v>
      </c>
      <c r="F6">
        <v>1093242.9987210929</v>
      </c>
      <c r="G6">
        <v>16718786.97537728</v>
      </c>
      <c r="H6">
        <v>1075978.0287728109</v>
      </c>
      <c r="I6">
        <v>193926.2490905693</v>
      </c>
      <c r="J6">
        <v>4938253.8544410653</v>
      </c>
      <c r="K6">
        <v>906145.92127838032</v>
      </c>
      <c r="L6">
        <v>6693139.8597044218</v>
      </c>
      <c r="M6">
        <v>8373253.5713121817</v>
      </c>
      <c r="N6">
        <v>968235.47665741818</v>
      </c>
      <c r="O6">
        <v>584979.5293626783</v>
      </c>
      <c r="P6">
        <v>234750.57537514539</v>
      </c>
      <c r="Q6">
        <v>7566588.9451922383</v>
      </c>
      <c r="R6">
        <v>151692.00136423661</v>
      </c>
      <c r="S6">
        <v>116312.2098229171</v>
      </c>
      <c r="T6">
        <v>198869.5757630411</v>
      </c>
      <c r="U6">
        <v>12138.132163472899</v>
      </c>
      <c r="V6">
        <v>1844727.210837614</v>
      </c>
      <c r="W6">
        <v>3212392.9343360881</v>
      </c>
      <c r="X6">
        <v>2003073.561395884</v>
      </c>
      <c r="Y6">
        <v>1087326.748018601</v>
      </c>
      <c r="Z6">
        <v>997976.36283580505</v>
      </c>
      <c r="AA6">
        <v>351028.93380769651</v>
      </c>
      <c r="AB6">
        <v>578867.67009922233</v>
      </c>
      <c r="AC6">
        <v>6148303.4143749624</v>
      </c>
      <c r="AD6">
        <v>705587.73970138317</v>
      </c>
      <c r="AE6">
        <v>1540583.802259997</v>
      </c>
      <c r="AF6">
        <v>2658518.2106209858</v>
      </c>
      <c r="AG6">
        <v>1477687.020999281</v>
      </c>
      <c r="AH6">
        <v>27251712.285605159</v>
      </c>
      <c r="AI6">
        <v>5504752.949902188</v>
      </c>
      <c r="AJ6">
        <v>1790807534.324333</v>
      </c>
      <c r="AK6">
        <v>6011477.9490953637</v>
      </c>
      <c r="AL6">
        <v>2996551.3062642552</v>
      </c>
      <c r="AM6">
        <v>4356322.7622425379</v>
      </c>
      <c r="AN6">
        <v>7581332.8768429831</v>
      </c>
      <c r="AO6">
        <v>3224561.4269547909</v>
      </c>
      <c r="AP6">
        <v>2029521.561903185</v>
      </c>
      <c r="AQ6">
        <v>5913016.746333437</v>
      </c>
      <c r="AR6">
        <v>4432917.7983473446</v>
      </c>
      <c r="AS6">
        <v>3468869.330431975</v>
      </c>
      <c r="AT6">
        <v>4601444.2412380604</v>
      </c>
      <c r="AU6">
        <v>4379039.3795641121</v>
      </c>
      <c r="AV6">
        <v>742323.98389247991</v>
      </c>
      <c r="AW6">
        <v>14813659.847099161</v>
      </c>
    </row>
    <row r="7" spans="1:49" ht="14.5" x14ac:dyDescent="0.35">
      <c r="A7" s="15" t="s">
        <v>53</v>
      </c>
      <c r="B7">
        <v>5033514.4626753507</v>
      </c>
      <c r="C7">
        <v>8484129.5432674512</v>
      </c>
      <c r="D7">
        <v>3011451.00330678</v>
      </c>
      <c r="E7">
        <v>149347.45965098849</v>
      </c>
      <c r="F7">
        <v>8103503.1426456161</v>
      </c>
      <c r="G7">
        <v>47699085.535386257</v>
      </c>
      <c r="H7">
        <v>2448275.7742992141</v>
      </c>
      <c r="I7">
        <v>318285.80085283052</v>
      </c>
      <c r="J7">
        <v>14754957.770010799</v>
      </c>
      <c r="K7">
        <v>2870541.64381393</v>
      </c>
      <c r="L7">
        <v>23320628.952435691</v>
      </c>
      <c r="M7">
        <v>4638408.0280985394</v>
      </c>
      <c r="N7">
        <v>3271423.1161006428</v>
      </c>
      <c r="O7">
        <v>1069425.7711524931</v>
      </c>
      <c r="P7">
        <v>1038537.534331404</v>
      </c>
      <c r="Q7">
        <v>26704337.237268459</v>
      </c>
      <c r="R7">
        <v>870123.96508098487</v>
      </c>
      <c r="S7">
        <v>1314022.9573702379</v>
      </c>
      <c r="T7">
        <v>738342.96741660335</v>
      </c>
      <c r="U7">
        <v>70601.684016642452</v>
      </c>
      <c r="V7">
        <v>12744017.923011189</v>
      </c>
      <c r="W7">
        <v>11852873.617647041</v>
      </c>
      <c r="X7">
        <v>2596049.5727659161</v>
      </c>
      <c r="Y7">
        <v>5689583.9094204009</v>
      </c>
      <c r="Z7">
        <v>6395473.4295514133</v>
      </c>
      <c r="AA7">
        <v>1699286.264550257</v>
      </c>
      <c r="AB7">
        <v>5803930.8656967701</v>
      </c>
      <c r="AC7">
        <v>17275077.083790731</v>
      </c>
      <c r="AD7">
        <v>3518535.033516719</v>
      </c>
      <c r="AE7">
        <v>6829974.1232993174</v>
      </c>
      <c r="AF7">
        <v>33741774.537430353</v>
      </c>
      <c r="AG7">
        <v>30156896.594999742</v>
      </c>
      <c r="AH7">
        <v>115808300.582397</v>
      </c>
      <c r="AI7">
        <v>14871498.309148019</v>
      </c>
      <c r="AJ7">
        <v>607553519.02118587</v>
      </c>
      <c r="AK7">
        <v>78332499.192262679</v>
      </c>
      <c r="AL7">
        <v>116609893.50822391</v>
      </c>
      <c r="AM7">
        <v>12200315.51602667</v>
      </c>
      <c r="AN7">
        <v>42126677.748893529</v>
      </c>
      <c r="AO7">
        <v>9729997.0575363524</v>
      </c>
      <c r="AP7">
        <v>21963740.118771739</v>
      </c>
      <c r="AQ7">
        <v>74264386.312914357</v>
      </c>
      <c r="AR7">
        <v>38132908.14915736</v>
      </c>
      <c r="AS7">
        <v>17500053.619281281</v>
      </c>
      <c r="AT7">
        <v>41697450.974099711</v>
      </c>
      <c r="AU7">
        <v>39399000.7200455</v>
      </c>
      <c r="AV7">
        <v>11058152.97586287</v>
      </c>
      <c r="AW7">
        <v>45596131.551046006</v>
      </c>
    </row>
    <row r="8" spans="1:49" ht="14.5" x14ac:dyDescent="0.35">
      <c r="A8" s="15" t="s">
        <v>54</v>
      </c>
      <c r="B8">
        <v>592.57092221448033</v>
      </c>
      <c r="C8">
        <v>192.1025900046051</v>
      </c>
      <c r="D8">
        <v>41.214331272381507</v>
      </c>
      <c r="E8">
        <v>1.9851891818227261</v>
      </c>
      <c r="F8">
        <v>616.27267507384659</v>
      </c>
      <c r="G8">
        <v>10450.049185674539</v>
      </c>
      <c r="H8">
        <v>72.837461755003858</v>
      </c>
      <c r="I8">
        <v>12.66676963743914</v>
      </c>
      <c r="J8">
        <v>296.9748296822317</v>
      </c>
      <c r="K8">
        <v>363.58939545803872</v>
      </c>
      <c r="L8">
        <v>680.38709292842748</v>
      </c>
      <c r="M8">
        <v>67.084740297086597</v>
      </c>
      <c r="N8">
        <v>133.2130713435042</v>
      </c>
      <c r="O8">
        <v>22.390920255847959</v>
      </c>
      <c r="P8">
        <v>45.700234339325462</v>
      </c>
      <c r="Q8">
        <v>480.11960850001498</v>
      </c>
      <c r="R8">
        <v>17.647911334030059</v>
      </c>
      <c r="S8">
        <v>14.288126432150939</v>
      </c>
      <c r="T8">
        <v>15.60779977278397</v>
      </c>
      <c r="U8">
        <v>1.877192787655954</v>
      </c>
      <c r="V8">
        <v>218.09459375423791</v>
      </c>
      <c r="W8">
        <v>469.77878258108001</v>
      </c>
      <c r="X8">
        <v>86.373379867037684</v>
      </c>
      <c r="Y8">
        <v>96.175875899968503</v>
      </c>
      <c r="Z8">
        <v>435.93741913617168</v>
      </c>
      <c r="AA8">
        <v>37.802146713023603</v>
      </c>
      <c r="AB8">
        <v>124.84917157893599</v>
      </c>
      <c r="AC8">
        <v>619.57609687578292</v>
      </c>
      <c r="AD8">
        <v>123.46151683985821</v>
      </c>
      <c r="AE8">
        <v>1554.603747709632</v>
      </c>
      <c r="AF8">
        <v>58.856408616359531</v>
      </c>
      <c r="AG8">
        <v>221.27251272030989</v>
      </c>
      <c r="AH8">
        <v>5203.8830901345991</v>
      </c>
      <c r="AI8">
        <v>2503.3306459209512</v>
      </c>
      <c r="AJ8">
        <v>3786.9135254944858</v>
      </c>
      <c r="AK8">
        <v>405.42170392902989</v>
      </c>
      <c r="AL8">
        <v>673.17386480768414</v>
      </c>
      <c r="AM8">
        <v>774.85288079237228</v>
      </c>
      <c r="AN8">
        <v>946.52630680096956</v>
      </c>
      <c r="AO8">
        <v>120.8950195549161</v>
      </c>
      <c r="AP8">
        <v>179.41003097487021</v>
      </c>
      <c r="AQ8">
        <v>1294.4403854876009</v>
      </c>
      <c r="AR8">
        <v>197.3200822140162</v>
      </c>
      <c r="AS8">
        <v>1409.7901977624899</v>
      </c>
      <c r="AT8">
        <v>1253.621314643498</v>
      </c>
      <c r="AU8">
        <v>359.70770559188207</v>
      </c>
      <c r="AV8">
        <v>101.80595332298979</v>
      </c>
      <c r="AW8">
        <v>1791.2209406160109</v>
      </c>
    </row>
    <row r="9" spans="1:49" ht="14.5" x14ac:dyDescent="0.35">
      <c r="A9" s="15" t="s">
        <v>55</v>
      </c>
      <c r="B9">
        <v>250440.35963878641</v>
      </c>
      <c r="C9">
        <v>255379.33450459599</v>
      </c>
      <c r="D9">
        <v>30173.17603411221</v>
      </c>
      <c r="E9">
        <v>4262.8872214764324</v>
      </c>
      <c r="F9">
        <v>140731.06622609249</v>
      </c>
      <c r="G9">
        <v>1496743.781313447</v>
      </c>
      <c r="H9">
        <v>97035.663988478074</v>
      </c>
      <c r="I9">
        <v>6231.401466705337</v>
      </c>
      <c r="J9">
        <v>558190.71045696805</v>
      </c>
      <c r="K9">
        <v>124800.5309974843</v>
      </c>
      <c r="L9">
        <v>861654.02675681107</v>
      </c>
      <c r="M9">
        <v>71969.041237652214</v>
      </c>
      <c r="N9">
        <v>120036.33448399141</v>
      </c>
      <c r="O9">
        <v>89856.544132985146</v>
      </c>
      <c r="P9">
        <v>28550.216607355189</v>
      </c>
      <c r="Q9">
        <v>937635.14833806991</v>
      </c>
      <c r="R9">
        <v>10789.67984254084</v>
      </c>
      <c r="S9">
        <v>13827.476569977531</v>
      </c>
      <c r="T9">
        <v>10455.452407298721</v>
      </c>
      <c r="U9">
        <v>1958.239239609886</v>
      </c>
      <c r="V9">
        <v>408303.60952236637</v>
      </c>
      <c r="W9">
        <v>291901.12674305099</v>
      </c>
      <c r="X9">
        <v>61960.538071980918</v>
      </c>
      <c r="Y9">
        <v>257316.2967053756</v>
      </c>
      <c r="Z9">
        <v>191278.26186092879</v>
      </c>
      <c r="AA9">
        <v>72184.407352920811</v>
      </c>
      <c r="AB9">
        <v>83448.454922259756</v>
      </c>
      <c r="AC9">
        <v>512651.81049146591</v>
      </c>
      <c r="AD9">
        <v>332374.04191582848</v>
      </c>
      <c r="AE9">
        <v>292415.56048916961</v>
      </c>
      <c r="AF9">
        <v>142324.76397272071</v>
      </c>
      <c r="AG9">
        <v>341577.04348133208</v>
      </c>
      <c r="AH9">
        <v>6293818.9330693269</v>
      </c>
      <c r="AI9">
        <v>569012.86628796393</v>
      </c>
      <c r="AJ9">
        <v>17674319.912086871</v>
      </c>
      <c r="AK9">
        <v>1832208.152027434</v>
      </c>
      <c r="AL9">
        <v>1677237.3908173081</v>
      </c>
      <c r="AM9">
        <v>1046646.40902799</v>
      </c>
      <c r="AN9">
        <v>951337.94466752885</v>
      </c>
      <c r="AO9">
        <v>187659.2521237125</v>
      </c>
      <c r="AP9">
        <v>908370.40861001099</v>
      </c>
      <c r="AQ9">
        <v>2418879.7204523291</v>
      </c>
      <c r="AR9">
        <v>1472301.587026566</v>
      </c>
      <c r="AS9">
        <v>605061.42121025361</v>
      </c>
      <c r="AT9">
        <v>648818.64549718075</v>
      </c>
      <c r="AU9">
        <v>1100640.629660601</v>
      </c>
      <c r="AV9">
        <v>375552.71427497029</v>
      </c>
      <c r="AW9">
        <v>1874619.289522134</v>
      </c>
    </row>
    <row r="10" spans="1:49" ht="14.5" x14ac:dyDescent="0.35">
      <c r="A10" s="15" t="s">
        <v>56</v>
      </c>
      <c r="B10">
        <v>64845.774691897852</v>
      </c>
      <c r="C10">
        <v>161653.3789978784</v>
      </c>
      <c r="D10">
        <v>14204.90653930267</v>
      </c>
      <c r="E10">
        <v>160.10621653454251</v>
      </c>
      <c r="F10">
        <v>76488.799389915046</v>
      </c>
      <c r="G10">
        <v>417399.04386635392</v>
      </c>
      <c r="H10">
        <v>10301.472742089631</v>
      </c>
      <c r="I10">
        <v>39032.075975387932</v>
      </c>
      <c r="J10">
        <v>373289.12738817948</v>
      </c>
      <c r="K10">
        <v>6311.6823682985178</v>
      </c>
      <c r="L10">
        <v>257640.90599290439</v>
      </c>
      <c r="M10">
        <v>67294.019782976466</v>
      </c>
      <c r="N10">
        <v>18658.18543859242</v>
      </c>
      <c r="O10">
        <v>2990.284095752666</v>
      </c>
      <c r="P10">
        <v>27925.1157738207</v>
      </c>
      <c r="Q10">
        <v>262658.55005018087</v>
      </c>
      <c r="R10">
        <v>2268.7697780870121</v>
      </c>
      <c r="S10">
        <v>1589.900174205017</v>
      </c>
      <c r="T10">
        <v>782.13866295800779</v>
      </c>
      <c r="U10">
        <v>165.14388316229241</v>
      </c>
      <c r="V10">
        <v>149629.30158394721</v>
      </c>
      <c r="W10">
        <v>185068.80431334901</v>
      </c>
      <c r="X10">
        <v>28474.804188820341</v>
      </c>
      <c r="Y10">
        <v>24166.394766333338</v>
      </c>
      <c r="Z10">
        <v>41251.811044490569</v>
      </c>
      <c r="AA10">
        <v>52618.043843339037</v>
      </c>
      <c r="AB10">
        <v>35396.807641808089</v>
      </c>
      <c r="AC10">
        <v>146265.46215584411</v>
      </c>
      <c r="AD10">
        <v>16368.335965923319</v>
      </c>
      <c r="AE10">
        <v>72786.669660167681</v>
      </c>
      <c r="AF10">
        <v>6071.2914298146179</v>
      </c>
      <c r="AG10">
        <v>84933.029337726621</v>
      </c>
      <c r="AH10">
        <v>2467881.4710971201</v>
      </c>
      <c r="AI10">
        <v>373007.30440418451</v>
      </c>
      <c r="AJ10">
        <v>6301163.4663798306</v>
      </c>
      <c r="AK10">
        <v>145546.33781411499</v>
      </c>
      <c r="AL10">
        <v>1655593.2555342461</v>
      </c>
      <c r="AM10">
        <v>85320.435553959745</v>
      </c>
      <c r="AN10">
        <v>375875.44140019797</v>
      </c>
      <c r="AO10">
        <v>94814.063125211178</v>
      </c>
      <c r="AP10">
        <v>223322.14586055031</v>
      </c>
      <c r="AQ10">
        <v>227109.60801108959</v>
      </c>
      <c r="AR10">
        <v>410149.59954673541</v>
      </c>
      <c r="AS10">
        <v>450316.07941443787</v>
      </c>
      <c r="AT10">
        <v>373273.96601297648</v>
      </c>
      <c r="AU10">
        <v>412727.26347156521</v>
      </c>
      <c r="AV10">
        <v>78300.055804631018</v>
      </c>
      <c r="AW10">
        <v>832934.87287985825</v>
      </c>
    </row>
    <row r="11" spans="1:49" ht="14.5" x14ac:dyDescent="0.35">
      <c r="A11" s="15" t="s">
        <v>57</v>
      </c>
      <c r="B11">
        <v>77024.501245326595</v>
      </c>
      <c r="C11">
        <v>204036.71894914689</v>
      </c>
      <c r="D11">
        <v>174134.8987436014</v>
      </c>
      <c r="E11">
        <v>23195.846103579839</v>
      </c>
      <c r="F11">
        <v>35429.943418809511</v>
      </c>
      <c r="G11">
        <v>609601.96038186934</v>
      </c>
      <c r="H11">
        <v>14825.06998767211</v>
      </c>
      <c r="I11">
        <v>3357.0732178410781</v>
      </c>
      <c r="J11">
        <v>206491.66215712199</v>
      </c>
      <c r="K11">
        <v>79246.364581509333</v>
      </c>
      <c r="L11">
        <v>165944.85959419681</v>
      </c>
      <c r="M11">
        <v>14942.58941982788</v>
      </c>
      <c r="N11">
        <v>24330.7542408634</v>
      </c>
      <c r="O11">
        <v>5626.3197696105626</v>
      </c>
      <c r="P11">
        <v>7468.8187499707356</v>
      </c>
      <c r="Q11">
        <v>281208.35703495343</v>
      </c>
      <c r="R11">
        <v>4224.8877974734387</v>
      </c>
      <c r="S11">
        <v>16136.56783428436</v>
      </c>
      <c r="T11">
        <v>5521.0889076301009</v>
      </c>
      <c r="U11">
        <v>641.48872172217898</v>
      </c>
      <c r="V11">
        <v>95732.426801142748</v>
      </c>
      <c r="W11">
        <v>248009.58562962999</v>
      </c>
      <c r="X11">
        <v>22516.709935532592</v>
      </c>
      <c r="Y11">
        <v>29138.769761284031</v>
      </c>
      <c r="Z11">
        <v>116409.8791475193</v>
      </c>
      <c r="AA11">
        <v>6606.0168939503001</v>
      </c>
      <c r="AB11">
        <v>28713.481578333129</v>
      </c>
      <c r="AC11">
        <v>112326.4567812147</v>
      </c>
      <c r="AD11">
        <v>32734.973853824089</v>
      </c>
      <c r="AE11">
        <v>82098.758652115997</v>
      </c>
      <c r="AF11">
        <v>18750.580355857132</v>
      </c>
      <c r="AG11">
        <v>137479.8742324764</v>
      </c>
      <c r="AH11">
        <v>922775.04589879396</v>
      </c>
      <c r="AI11">
        <v>224687.36507878371</v>
      </c>
      <c r="AJ11">
        <v>6496177.9532522066</v>
      </c>
      <c r="AK11">
        <v>448185.66106477502</v>
      </c>
      <c r="AL11">
        <v>719824.33236661344</v>
      </c>
      <c r="AM11">
        <v>284823.37885638332</v>
      </c>
      <c r="AN11">
        <v>645016.52524051256</v>
      </c>
      <c r="AO11">
        <v>61190.292142721853</v>
      </c>
      <c r="AP11">
        <v>386906.91179168998</v>
      </c>
      <c r="AQ11">
        <v>485970.65678960801</v>
      </c>
      <c r="AR11">
        <v>220564.84826245889</v>
      </c>
      <c r="AS11">
        <v>188412.4053048834</v>
      </c>
      <c r="AT11">
        <v>1367026.337265003</v>
      </c>
      <c r="AU11">
        <v>343456.66836866562</v>
      </c>
      <c r="AV11">
        <v>125174.99528488189</v>
      </c>
      <c r="AW11">
        <v>1108015.896736424</v>
      </c>
    </row>
    <row r="12" spans="1:49" ht="14.5" x14ac:dyDescent="0.35">
      <c r="A12" s="15" t="s">
        <v>58</v>
      </c>
      <c r="B12">
        <v>68155.179333524502</v>
      </c>
      <c r="C12">
        <v>172994.61932527579</v>
      </c>
      <c r="D12">
        <v>33831.112681285747</v>
      </c>
      <c r="E12">
        <v>781.44988741310453</v>
      </c>
      <c r="F12">
        <v>178872.572319481</v>
      </c>
      <c r="G12">
        <v>743413.12547160359</v>
      </c>
      <c r="H12">
        <v>190911.33549615709</v>
      </c>
      <c r="I12">
        <v>7562.9755801741067</v>
      </c>
      <c r="J12">
        <v>229116.65093046369</v>
      </c>
      <c r="K12">
        <v>344611.71177641168</v>
      </c>
      <c r="L12">
        <v>489900.71764865069</v>
      </c>
      <c r="M12">
        <v>80644.27985123347</v>
      </c>
      <c r="N12">
        <v>164273.0476058014</v>
      </c>
      <c r="O12">
        <v>11583.57655023362</v>
      </c>
      <c r="P12">
        <v>39224.566810832352</v>
      </c>
      <c r="Q12">
        <v>252184.6011704515</v>
      </c>
      <c r="R12">
        <v>7247.8109828291799</v>
      </c>
      <c r="S12">
        <v>16144.87649639642</v>
      </c>
      <c r="T12">
        <v>11130.082524308809</v>
      </c>
      <c r="U12">
        <v>2875.035211445434</v>
      </c>
      <c r="V12">
        <v>154613.65743780191</v>
      </c>
      <c r="W12">
        <v>273501.693142562</v>
      </c>
      <c r="X12">
        <v>96350.519250268349</v>
      </c>
      <c r="Y12">
        <v>196460.8905106865</v>
      </c>
      <c r="Z12">
        <v>155334.6132488146</v>
      </c>
      <c r="AA12">
        <v>116736.12492289989</v>
      </c>
      <c r="AB12">
        <v>142973.36170118829</v>
      </c>
      <c r="AC12">
        <v>352140.60812244168</v>
      </c>
      <c r="AD12">
        <v>111775.58032504241</v>
      </c>
      <c r="AE12">
        <v>81079.397716993146</v>
      </c>
      <c r="AF12">
        <v>89939.190567456928</v>
      </c>
      <c r="AG12">
        <v>1429241.6404055799</v>
      </c>
      <c r="AH12">
        <v>1957012.312318706</v>
      </c>
      <c r="AI12">
        <v>552196.54698026064</v>
      </c>
      <c r="AJ12">
        <v>6017475.8907526582</v>
      </c>
      <c r="AK12">
        <v>432108.20041588601</v>
      </c>
      <c r="AL12">
        <v>8390215.5007024109</v>
      </c>
      <c r="AM12">
        <v>1322200.4865360691</v>
      </c>
      <c r="AN12">
        <v>678406.99301062804</v>
      </c>
      <c r="AO12">
        <v>5222314.5030768178</v>
      </c>
      <c r="AP12">
        <v>2379045.92375371</v>
      </c>
      <c r="AQ12">
        <v>1712351.481246379</v>
      </c>
      <c r="AR12">
        <v>1698849.2236448741</v>
      </c>
      <c r="AS12">
        <v>470842.9630033467</v>
      </c>
      <c r="AT12">
        <v>394877.30330418312</v>
      </c>
      <c r="AU12">
        <v>706455.60672027385</v>
      </c>
      <c r="AV12">
        <v>582526.8211583806</v>
      </c>
      <c r="AW12">
        <v>2858108.165481817</v>
      </c>
    </row>
    <row r="13" spans="1:49" ht="14.5" x14ac:dyDescent="0.35">
      <c r="A13" s="15" t="s">
        <v>59</v>
      </c>
      <c r="B13">
        <v>82697100.430887267</v>
      </c>
      <c r="C13">
        <v>90218161.770991579</v>
      </c>
      <c r="D13">
        <v>32961297.167630289</v>
      </c>
      <c r="E13">
        <v>11295426.043323681</v>
      </c>
      <c r="F13">
        <v>78150460.014861837</v>
      </c>
      <c r="G13">
        <v>581334376.45814204</v>
      </c>
      <c r="H13">
        <v>46659212.605025038</v>
      </c>
      <c r="I13">
        <v>11016820.38591237</v>
      </c>
      <c r="J13">
        <v>248653238.8032299</v>
      </c>
      <c r="K13">
        <v>61523933.218169793</v>
      </c>
      <c r="L13">
        <v>367364883.18625277</v>
      </c>
      <c r="M13">
        <v>59682895.10424196</v>
      </c>
      <c r="N13">
        <v>27292560.233821161</v>
      </c>
      <c r="O13">
        <v>15165357.006385891</v>
      </c>
      <c r="P13">
        <v>45840598.34829627</v>
      </c>
      <c r="Q13">
        <v>321107220.19608313</v>
      </c>
      <c r="R13">
        <v>12557199.58608938</v>
      </c>
      <c r="S13">
        <v>8186258.2312706737</v>
      </c>
      <c r="T13">
        <v>10954514.36741033</v>
      </c>
      <c r="U13">
        <v>1919043.1893165719</v>
      </c>
      <c r="V13">
        <v>93322088.73767145</v>
      </c>
      <c r="W13">
        <v>345511808.79655588</v>
      </c>
      <c r="X13">
        <v>98303203.593640417</v>
      </c>
      <c r="Y13">
        <v>89588503.18333821</v>
      </c>
      <c r="Z13">
        <v>86543422.266696259</v>
      </c>
      <c r="AA13">
        <v>10691137.288275421</v>
      </c>
      <c r="AB13">
        <v>31265964.510107651</v>
      </c>
      <c r="AC13">
        <v>297331695.33008331</v>
      </c>
      <c r="AD13">
        <v>62688262.045843072</v>
      </c>
      <c r="AE13">
        <v>53740092.219357111</v>
      </c>
      <c r="AF13">
        <v>145608761.0641669</v>
      </c>
      <c r="AG13">
        <v>317772118.45639801</v>
      </c>
      <c r="AH13">
        <v>1772056588.2385139</v>
      </c>
      <c r="AI13">
        <v>320169201.48011059</v>
      </c>
      <c r="AJ13">
        <v>10984452035.050119</v>
      </c>
      <c r="AK13">
        <v>409475377.42240512</v>
      </c>
      <c r="AL13">
        <v>1236734896.9594619</v>
      </c>
      <c r="AM13">
        <v>76093597.461950153</v>
      </c>
      <c r="AN13">
        <v>530053345.77744758</v>
      </c>
      <c r="AO13">
        <v>63043583.216043703</v>
      </c>
      <c r="AP13">
        <v>714462910.39769888</v>
      </c>
      <c r="AQ13">
        <v>1490225336.6450939</v>
      </c>
      <c r="AR13">
        <v>453046821.93368161</v>
      </c>
      <c r="AS13">
        <v>234583541.9902761</v>
      </c>
      <c r="AT13">
        <v>659438473.8941375</v>
      </c>
      <c r="AU13">
        <v>288659635.48108888</v>
      </c>
      <c r="AV13">
        <v>305757088.64176857</v>
      </c>
      <c r="AW13">
        <v>1605998963.367044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"/>
  <sheetViews>
    <sheetView workbookViewId="0"/>
  </sheetViews>
  <sheetFormatPr defaultColWidth="9.1796875" defaultRowHeight="14" x14ac:dyDescent="0.3"/>
  <cols>
    <col min="1" max="1" width="26.81640625" style="6" customWidth="1"/>
    <col min="2" max="2" width="12.453125" style="6" bestFit="1" customWidth="1"/>
    <col min="3" max="4" width="13.7265625" style="6" bestFit="1" customWidth="1"/>
    <col min="5" max="5" width="12.453125" style="6" bestFit="1" customWidth="1"/>
    <col min="6" max="7" width="13.7265625" style="6" bestFit="1" customWidth="1"/>
    <col min="8" max="8" width="12.453125" style="6" bestFit="1" customWidth="1"/>
    <col min="9" max="9" width="13.7265625" style="6" bestFit="1" customWidth="1"/>
    <col min="10" max="11" width="12.453125" style="6" bestFit="1" customWidth="1"/>
    <col min="12" max="12" width="13.7265625" style="6" bestFit="1" customWidth="1"/>
    <col min="13" max="14" width="12.453125" style="6" bestFit="1" customWidth="1"/>
    <col min="15" max="15" width="13.7265625" style="6" bestFit="1" customWidth="1"/>
    <col min="16" max="16" width="12.453125" style="6" bestFit="1" customWidth="1"/>
    <col min="17" max="17" width="11.26953125" style="6" bestFit="1" customWidth="1"/>
    <col min="18" max="18" width="13.7265625" style="6" bestFit="1" customWidth="1"/>
    <col min="19" max="21" width="12.453125" style="6" bestFit="1" customWidth="1"/>
    <col min="22" max="22" width="13.7265625" style="6" bestFit="1" customWidth="1"/>
    <col min="23" max="24" width="12.453125" style="6" bestFit="1" customWidth="1"/>
    <col min="25" max="27" width="13.7265625" style="6" bestFit="1" customWidth="1"/>
    <col min="28" max="30" width="12.453125" style="6" bestFit="1" customWidth="1"/>
    <col min="31" max="31" width="9.26953125" style="6" bestFit="1" customWidth="1"/>
    <col min="32" max="33" width="13.7265625" style="6" bestFit="1" customWidth="1"/>
    <col min="34" max="34" width="12.453125" style="6" bestFit="1" customWidth="1"/>
    <col min="35" max="39" width="13.7265625" style="6" bestFit="1" customWidth="1"/>
    <col min="40" max="41" width="12.453125" style="6" bestFit="1" customWidth="1"/>
    <col min="42" max="42" width="13.7265625" style="6" bestFit="1" customWidth="1"/>
    <col min="43" max="44" width="12.453125" style="6" bestFit="1" customWidth="1"/>
    <col min="45" max="45" width="13.7265625" style="6" bestFit="1" customWidth="1"/>
    <col min="46" max="46" width="11.26953125" style="6" bestFit="1" customWidth="1"/>
    <col min="47" max="47" width="13.7265625" style="6" bestFit="1" customWidth="1"/>
    <col min="48" max="48" width="12.453125" style="6" bestFit="1" customWidth="1"/>
    <col min="49" max="49" width="13.7265625" style="6" bestFit="1" customWidth="1"/>
    <col min="50" max="16384" width="9.1796875" style="6"/>
  </cols>
  <sheetData>
    <row r="1" spans="1:49" x14ac:dyDescent="0.3">
      <c r="B1" s="13" t="s">
        <v>0</v>
      </c>
      <c r="C1" s="13" t="s">
        <v>37</v>
      </c>
      <c r="D1" s="13" t="s">
        <v>1</v>
      </c>
      <c r="E1" s="13" t="s">
        <v>2</v>
      </c>
      <c r="F1" s="13" t="s">
        <v>42</v>
      </c>
      <c r="G1" s="13" t="s">
        <v>33</v>
      </c>
      <c r="H1" s="13" t="s">
        <v>29</v>
      </c>
      <c r="I1" s="13" t="s">
        <v>34</v>
      </c>
      <c r="J1" s="13" t="s">
        <v>3</v>
      </c>
      <c r="K1" s="13" t="s">
        <v>4</v>
      </c>
      <c r="L1" s="13" t="s">
        <v>5</v>
      </c>
      <c r="M1" s="13" t="s">
        <v>6</v>
      </c>
      <c r="N1" s="13" t="s">
        <v>7</v>
      </c>
      <c r="O1" s="13" t="s">
        <v>8</v>
      </c>
      <c r="P1" s="13" t="s">
        <v>9</v>
      </c>
      <c r="Q1" s="13" t="s">
        <v>10</v>
      </c>
      <c r="R1" s="13" t="s">
        <v>27</v>
      </c>
      <c r="S1" s="13" t="s">
        <v>11</v>
      </c>
      <c r="T1" s="13" t="s">
        <v>13</v>
      </c>
      <c r="U1" s="13" t="s">
        <v>12</v>
      </c>
      <c r="V1" s="13" t="s">
        <v>46</v>
      </c>
      <c r="W1" s="13" t="s">
        <v>14</v>
      </c>
      <c r="X1" s="13" t="s">
        <v>36</v>
      </c>
      <c r="Y1" s="13" t="s">
        <v>15</v>
      </c>
      <c r="Z1" s="13" t="s">
        <v>38</v>
      </c>
      <c r="AA1" s="13" t="s">
        <v>45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43</v>
      </c>
      <c r="AG1" s="13" t="s">
        <v>20</v>
      </c>
      <c r="AH1" s="13" t="s">
        <v>28</v>
      </c>
      <c r="AI1" s="13" t="s">
        <v>21</v>
      </c>
      <c r="AJ1" s="13" t="s">
        <v>22</v>
      </c>
      <c r="AK1" s="13" t="s">
        <v>23</v>
      </c>
      <c r="AL1" s="13" t="s">
        <v>35</v>
      </c>
      <c r="AM1" s="13" t="s">
        <v>24</v>
      </c>
      <c r="AN1" s="13" t="s">
        <v>25</v>
      </c>
      <c r="AO1" s="13" t="s">
        <v>26</v>
      </c>
      <c r="AP1" s="13" t="s">
        <v>31</v>
      </c>
      <c r="AQ1" s="13" t="s">
        <v>32</v>
      </c>
      <c r="AR1" s="13" t="s">
        <v>47</v>
      </c>
      <c r="AS1" s="13" t="s">
        <v>30</v>
      </c>
      <c r="AT1" s="13" t="s">
        <v>40</v>
      </c>
      <c r="AU1" s="13" t="s">
        <v>44</v>
      </c>
      <c r="AV1" s="13" t="s">
        <v>41</v>
      </c>
      <c r="AW1" s="13" t="s">
        <v>39</v>
      </c>
    </row>
    <row r="2" spans="1:49" ht="14.5" x14ac:dyDescent="0.35">
      <c r="A2" s="15" t="s">
        <v>60</v>
      </c>
      <c r="B2">
        <v>101389201.0326599</v>
      </c>
      <c r="C2">
        <v>108249943.57428239</v>
      </c>
      <c r="D2">
        <v>107443193.4190435</v>
      </c>
      <c r="E2">
        <v>38671413.323814981</v>
      </c>
      <c r="F2">
        <v>553471945.23378599</v>
      </c>
      <c r="G2">
        <v>393587342.94323951</v>
      </c>
      <c r="H2">
        <v>67808079.461859137</v>
      </c>
      <c r="I2">
        <v>13795948442.759291</v>
      </c>
      <c r="J2">
        <v>11578761.17694564</v>
      </c>
      <c r="K2">
        <v>92349111.921214342</v>
      </c>
      <c r="L2">
        <v>701305689.79150891</v>
      </c>
      <c r="M2">
        <v>52411913.074053742</v>
      </c>
      <c r="N2">
        <v>12071398.906196009</v>
      </c>
      <c r="O2">
        <v>282179865.86761689</v>
      </c>
      <c r="P2">
        <v>82128969.216410249</v>
      </c>
      <c r="Q2">
        <v>429742207.59714329</v>
      </c>
      <c r="R2">
        <v>342696173.40832651</v>
      </c>
      <c r="S2">
        <v>75210900.98792477</v>
      </c>
      <c r="T2">
        <v>20155774.392564751</v>
      </c>
      <c r="U2">
        <v>34644762.495037884</v>
      </c>
      <c r="V2">
        <v>376956215.84006202</v>
      </c>
      <c r="W2">
        <v>48414578.114542313</v>
      </c>
      <c r="X2">
        <v>1636484556.7544839</v>
      </c>
      <c r="Y2">
        <v>385968407.95946461</v>
      </c>
      <c r="Z2">
        <v>648345996.24725461</v>
      </c>
      <c r="AA2">
        <v>363442892.33756542</v>
      </c>
      <c r="AB2">
        <v>14202793.34639835</v>
      </c>
      <c r="AC2">
        <v>9922494.775849076</v>
      </c>
      <c r="AD2">
        <v>12898672.5761442</v>
      </c>
      <c r="AE2">
        <v>2041467.3933033559</v>
      </c>
      <c r="AF2">
        <v>272770771.20221782</v>
      </c>
      <c r="AG2">
        <v>117017944.5745475</v>
      </c>
      <c r="AH2">
        <v>73008136.784308568</v>
      </c>
      <c r="AI2">
        <v>375305395.37368208</v>
      </c>
      <c r="AJ2">
        <v>107966856.9287084</v>
      </c>
      <c r="AK2">
        <v>104495160.60823961</v>
      </c>
      <c r="AL2">
        <v>527970892.55368721</v>
      </c>
      <c r="AM2">
        <v>108938064.3344537</v>
      </c>
      <c r="AN2">
        <v>14090150.77847252</v>
      </c>
      <c r="AO2">
        <v>40594280.950588249</v>
      </c>
      <c r="AP2">
        <v>377571298.37313521</v>
      </c>
      <c r="AQ2">
        <v>2131730641.399236</v>
      </c>
      <c r="AR2">
        <v>1726057111.111629</v>
      </c>
      <c r="AS2">
        <v>193433124.08782101</v>
      </c>
      <c r="AT2">
        <v>927722064.01983166</v>
      </c>
      <c r="AU2">
        <v>746797950.35494196</v>
      </c>
      <c r="AV2">
        <v>1613080038.8132379</v>
      </c>
      <c r="AW2">
        <v>122102777.4418955</v>
      </c>
    </row>
    <row r="3" spans="1:49" ht="14.5" x14ac:dyDescent="0.35">
      <c r="A3" s="15" t="s">
        <v>61</v>
      </c>
      <c r="B3">
        <v>8391643</v>
      </c>
      <c r="C3">
        <v>22340024</v>
      </c>
      <c r="D3">
        <v>11047744</v>
      </c>
      <c r="E3">
        <v>7348328</v>
      </c>
      <c r="F3">
        <v>198686688</v>
      </c>
      <c r="G3">
        <v>34342780</v>
      </c>
      <c r="H3">
        <v>7912398</v>
      </c>
      <c r="I3">
        <v>1344130000</v>
      </c>
      <c r="J3">
        <v>1124835</v>
      </c>
      <c r="K3">
        <v>10496088</v>
      </c>
      <c r="L3">
        <v>80274983</v>
      </c>
      <c r="M3">
        <v>5570572</v>
      </c>
      <c r="N3">
        <v>1327439</v>
      </c>
      <c r="O3">
        <v>46742697</v>
      </c>
      <c r="P3">
        <v>5388272</v>
      </c>
      <c r="Q3">
        <v>65342776</v>
      </c>
      <c r="R3">
        <v>63258918</v>
      </c>
      <c r="S3">
        <v>11104899</v>
      </c>
      <c r="T3">
        <v>4280622</v>
      </c>
      <c r="U3">
        <v>9971727</v>
      </c>
      <c r="V3">
        <v>245707511</v>
      </c>
      <c r="W3">
        <v>4576794</v>
      </c>
      <c r="X3">
        <v>1247236029</v>
      </c>
      <c r="Y3">
        <v>59379449</v>
      </c>
      <c r="Z3">
        <v>127833000</v>
      </c>
      <c r="AA3">
        <v>49936638</v>
      </c>
      <c r="AB3">
        <v>3028115</v>
      </c>
      <c r="AC3">
        <v>518347</v>
      </c>
      <c r="AD3">
        <v>2059709</v>
      </c>
      <c r="AE3">
        <v>416268</v>
      </c>
      <c r="AF3">
        <v>119090017</v>
      </c>
      <c r="AG3">
        <v>16693074</v>
      </c>
      <c r="AH3">
        <v>4953088</v>
      </c>
      <c r="AI3">
        <v>38063255</v>
      </c>
      <c r="AJ3">
        <v>10557560</v>
      </c>
      <c r="AK3">
        <v>20147528</v>
      </c>
      <c r="AL3">
        <v>142960868</v>
      </c>
      <c r="AM3">
        <v>9449213</v>
      </c>
      <c r="AN3">
        <v>2052843</v>
      </c>
      <c r="AO3">
        <v>5398384</v>
      </c>
      <c r="AP3">
        <v>73409455</v>
      </c>
      <c r="AQ3">
        <v>311663358</v>
      </c>
      <c r="AR3">
        <v>813751154</v>
      </c>
      <c r="AS3">
        <v>158263341</v>
      </c>
      <c r="AT3">
        <v>849726410</v>
      </c>
      <c r="AU3">
        <v>285822469</v>
      </c>
      <c r="AV3">
        <v>396156980</v>
      </c>
      <c r="AW3">
        <v>51729345</v>
      </c>
    </row>
    <row r="4" spans="1:49" ht="14.5" x14ac:dyDescent="0.35">
      <c r="A4" s="15" t="s">
        <v>62</v>
      </c>
      <c r="B4">
        <v>12.08216329420352</v>
      </c>
      <c r="C4">
        <v>4.8455607556322393</v>
      </c>
      <c r="D4">
        <v>9.7253514761967281</v>
      </c>
      <c r="E4">
        <v>5.2626139339200666</v>
      </c>
      <c r="F4">
        <v>2.7856518763541218</v>
      </c>
      <c r="G4">
        <v>11.460555695934911</v>
      </c>
      <c r="H4">
        <v>8.5698519540926963</v>
      </c>
      <c r="I4">
        <v>10.263849808247191</v>
      </c>
      <c r="J4">
        <v>10.2937419060979</v>
      </c>
      <c r="K4">
        <v>8.79843156052182</v>
      </c>
      <c r="L4">
        <v>8.7362919751911861</v>
      </c>
      <c r="M4">
        <v>9.4087129784973147</v>
      </c>
      <c r="N4">
        <v>9.0937503766244703</v>
      </c>
      <c r="O4">
        <v>6.0368760037020737</v>
      </c>
      <c r="P4">
        <v>15.242172113139469</v>
      </c>
      <c r="Q4">
        <v>6.5767363112510449</v>
      </c>
      <c r="R4">
        <v>5.4173574927147268</v>
      </c>
      <c r="S4">
        <v>6.7727676755929762</v>
      </c>
      <c r="T4">
        <v>4.7086087939006891</v>
      </c>
      <c r="U4">
        <v>3.4742991354494439</v>
      </c>
      <c r="V4">
        <v>1.534166433520471</v>
      </c>
      <c r="W4">
        <v>10.57827337532393</v>
      </c>
      <c r="X4">
        <v>1.3120889059519649</v>
      </c>
      <c r="Y4">
        <v>6.5000335041752333</v>
      </c>
      <c r="Z4">
        <v>5.0718202361460234</v>
      </c>
      <c r="AA4">
        <v>7.278080922018928</v>
      </c>
      <c r="AB4">
        <v>4.6903084415216556</v>
      </c>
      <c r="AC4">
        <v>19.142572014208771</v>
      </c>
      <c r="AD4">
        <v>6.2623761784524881</v>
      </c>
      <c r="AE4">
        <v>4.9042140959750844</v>
      </c>
      <c r="AF4">
        <v>2.2904587477069369</v>
      </c>
      <c r="AG4">
        <v>7.0099697979262254</v>
      </c>
      <c r="AH4">
        <v>14.739923212409829</v>
      </c>
      <c r="AI4">
        <v>9.8600446907045161</v>
      </c>
      <c r="AJ4">
        <v>10.22649711947726</v>
      </c>
      <c r="AK4">
        <v>5.1865003293823264</v>
      </c>
      <c r="AL4">
        <v>3.6931147658790602</v>
      </c>
      <c r="AM4">
        <v>11.528797618855</v>
      </c>
      <c r="AN4">
        <v>6.8637254668148104</v>
      </c>
      <c r="AO4">
        <v>7.5197097780721496</v>
      </c>
      <c r="AP4">
        <v>5.1433605980746648</v>
      </c>
      <c r="AQ4">
        <v>6.8398500711759507</v>
      </c>
      <c r="AR4">
        <v>2.1211117214730599</v>
      </c>
      <c r="AS4">
        <v>1.222223181095494</v>
      </c>
      <c r="AT4">
        <v>1.0917891371880879</v>
      </c>
      <c r="AU4">
        <v>2.6128035104019132</v>
      </c>
      <c r="AV4">
        <v>4.0718203142936868</v>
      </c>
      <c r="AW4">
        <v>2.3604160741237972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zoomScaleNormal="100" workbookViewId="0"/>
  </sheetViews>
  <sheetFormatPr defaultColWidth="9.1796875" defaultRowHeight="14" x14ac:dyDescent="0.3"/>
  <cols>
    <col min="1" max="1" width="18" style="6" customWidth="1"/>
    <col min="2" max="2" width="13.7265625" style="6" bestFit="1" customWidth="1"/>
    <col min="3" max="5" width="12.453125" style="6" bestFit="1" customWidth="1"/>
    <col min="6" max="6" width="13.7265625" style="6" bestFit="1" customWidth="1"/>
    <col min="7" max="7" width="12.453125" style="6" bestFit="1" customWidth="1"/>
    <col min="8" max="8" width="13.7265625" style="6" bestFit="1" customWidth="1"/>
    <col min="9" max="11" width="12.453125" style="6" bestFit="1" customWidth="1"/>
    <col min="12" max="12" width="13.7265625" style="6" bestFit="1" customWidth="1"/>
    <col min="13" max="13" width="9.26953125" style="6" bestFit="1" customWidth="1"/>
    <col min="14" max="16384" width="9.1796875" style="6"/>
  </cols>
  <sheetData>
    <row r="1" spans="1:13" x14ac:dyDescent="0.3">
      <c r="B1" s="13" t="s">
        <v>63</v>
      </c>
      <c r="C1" s="13" t="s">
        <v>64</v>
      </c>
      <c r="D1" s="13" t="s">
        <v>65</v>
      </c>
      <c r="E1" s="13" t="s">
        <v>66</v>
      </c>
      <c r="F1" s="13" t="s">
        <v>67</v>
      </c>
      <c r="G1" s="13" t="s">
        <v>68</v>
      </c>
      <c r="H1" s="13" t="s">
        <v>69</v>
      </c>
      <c r="I1" s="13" t="s">
        <v>70</v>
      </c>
      <c r="J1" s="13" t="s">
        <v>71</v>
      </c>
      <c r="K1" s="13" t="s">
        <v>72</v>
      </c>
      <c r="L1" s="13" t="s">
        <v>73</v>
      </c>
      <c r="M1" s="15" t="s">
        <v>152</v>
      </c>
    </row>
    <row r="2" spans="1:13" ht="14.5" x14ac:dyDescent="0.35">
      <c r="A2" s="15" t="s">
        <v>48</v>
      </c>
      <c r="B2">
        <v>21718290.212733932</v>
      </c>
      <c r="C2">
        <v>4565048.0221684435</v>
      </c>
      <c r="D2">
        <v>15536153.04017901</v>
      </c>
      <c r="E2">
        <v>519931.85121589981</v>
      </c>
      <c r="F2">
        <v>733736.31290224567</v>
      </c>
      <c r="G2">
        <v>1949052.9516131319</v>
      </c>
      <c r="H2">
        <v>1147478.9878905241</v>
      </c>
      <c r="I2">
        <v>3487508.125349646</v>
      </c>
      <c r="J2">
        <v>5971000.3866239171</v>
      </c>
      <c r="K2">
        <v>6254481.9854741171</v>
      </c>
      <c r="L2">
        <v>1354902.691165057</v>
      </c>
      <c r="M2" s="6">
        <f t="shared" ref="M2:M7" si="0">+SUM(B2:L2)/1000000000</f>
        <v>6.3237584567315916E-2</v>
      </c>
    </row>
    <row r="3" spans="1:13" ht="14.5" x14ac:dyDescent="0.35">
      <c r="A3" s="15" t="s">
        <v>49</v>
      </c>
      <c r="B3">
        <v>212887275.15874511</v>
      </c>
      <c r="C3">
        <v>201662632.58935159</v>
      </c>
      <c r="D3">
        <v>213806505.6639981</v>
      </c>
      <c r="E3">
        <v>6031026.0069126813</v>
      </c>
      <c r="F3">
        <v>48467067.155846469</v>
      </c>
      <c r="G3">
        <v>18567138.391145561</v>
      </c>
      <c r="H3">
        <v>23237781.275328849</v>
      </c>
      <c r="I3">
        <v>81313380.684780538</v>
      </c>
      <c r="J3">
        <v>98004139.97981897</v>
      </c>
      <c r="K3">
        <v>250373378.47063619</v>
      </c>
      <c r="L3">
        <v>217608212.49268219</v>
      </c>
      <c r="M3" s="6">
        <f t="shared" si="0"/>
        <v>1.3719585378692465</v>
      </c>
    </row>
    <row r="4" spans="1:13" ht="14.5" x14ac:dyDescent="0.35">
      <c r="A4" s="15" t="s">
        <v>50</v>
      </c>
      <c r="B4">
        <v>81328192.340427473</v>
      </c>
      <c r="C4">
        <v>25708602.966084581</v>
      </c>
      <c r="D4">
        <v>31295686.924251001</v>
      </c>
      <c r="E4">
        <v>2471338.9948400678</v>
      </c>
      <c r="F4">
        <v>2825391.8479123348</v>
      </c>
      <c r="G4">
        <v>1830695.917817926</v>
      </c>
      <c r="H4">
        <v>2458862.375661667</v>
      </c>
      <c r="I4">
        <v>9216956.2454625405</v>
      </c>
      <c r="J4">
        <v>11770786.465101009</v>
      </c>
      <c r="K4">
        <v>6056605.0866984762</v>
      </c>
      <c r="L4">
        <v>1920091.0253394139</v>
      </c>
      <c r="M4" s="6">
        <f t="shared" si="0"/>
        <v>0.17688321018959646</v>
      </c>
    </row>
    <row r="5" spans="1:13" ht="14.5" x14ac:dyDescent="0.35">
      <c r="A5" s="15" t="s">
        <v>51</v>
      </c>
      <c r="B5">
        <v>60708672.515747733</v>
      </c>
      <c r="C5">
        <v>24351547.86032261</v>
      </c>
      <c r="D5">
        <v>39171997.804166012</v>
      </c>
      <c r="E5">
        <v>3837645.4182391558</v>
      </c>
      <c r="F5">
        <v>13906861.096783821</v>
      </c>
      <c r="G5">
        <v>15484805.941434581</v>
      </c>
      <c r="H5">
        <v>4448961.5780168884</v>
      </c>
      <c r="I5">
        <v>13816984.69361458</v>
      </c>
      <c r="J5">
        <v>23905530.796337061</v>
      </c>
      <c r="K5">
        <v>5015205.7844390795</v>
      </c>
      <c r="L5">
        <v>5023397.6680968581</v>
      </c>
      <c r="M5" s="6">
        <f t="shared" si="0"/>
        <v>0.20967161115719843</v>
      </c>
    </row>
    <row r="6" spans="1:13" ht="14.5" x14ac:dyDescent="0.35">
      <c r="A6" s="15" t="s">
        <v>52</v>
      </c>
      <c r="B6">
        <v>1790807534.324333</v>
      </c>
      <c r="C6">
        <v>32756465.23550735</v>
      </c>
      <c r="D6">
        <v>76791042.07912904</v>
      </c>
      <c r="E6">
        <v>4356322.7622425379</v>
      </c>
      <c r="F6">
        <v>7581332.8768429831</v>
      </c>
      <c r="G6">
        <v>5913016.746333437</v>
      </c>
      <c r="H6">
        <v>6011477.9490953637</v>
      </c>
      <c r="I6">
        <v>12503231.37001738</v>
      </c>
      <c r="J6">
        <v>19935023.210555751</v>
      </c>
      <c r="K6">
        <v>2996551.3062642552</v>
      </c>
      <c r="L6">
        <v>5254082.9888579762</v>
      </c>
      <c r="M6" s="6">
        <f t="shared" si="0"/>
        <v>1.9649060808491785</v>
      </c>
    </row>
    <row r="7" spans="1:13" ht="14.5" x14ac:dyDescent="0.35">
      <c r="A7" s="15" t="s">
        <v>53</v>
      </c>
      <c r="B7">
        <v>607553519.02118587</v>
      </c>
      <c r="C7">
        <v>130679798.8915451</v>
      </c>
      <c r="D7">
        <v>294212417.30486077</v>
      </c>
      <c r="E7">
        <v>12200315.51602667</v>
      </c>
      <c r="F7">
        <v>42126677.748893529</v>
      </c>
      <c r="G7">
        <v>74264386.312914357</v>
      </c>
      <c r="H7">
        <v>78332499.192262679</v>
      </c>
      <c r="I7">
        <v>97330412.742538348</v>
      </c>
      <c r="J7">
        <v>96053285.246954381</v>
      </c>
      <c r="K7">
        <v>116609893.50822391</v>
      </c>
      <c r="L7">
        <v>31693737.176308099</v>
      </c>
      <c r="M7" s="6">
        <f t="shared" si="0"/>
        <v>1.581056942661714</v>
      </c>
    </row>
    <row r="8" spans="1:13" ht="14.5" x14ac:dyDescent="0.35">
      <c r="A8" s="15" t="s">
        <v>54</v>
      </c>
      <c r="B8">
        <v>3786.9135254944858</v>
      </c>
      <c r="C8">
        <v>7707.2137360555498</v>
      </c>
      <c r="D8">
        <v>18165.361700237609</v>
      </c>
      <c r="E8">
        <v>774.85288079237228</v>
      </c>
      <c r="F8">
        <v>946.52630680096956</v>
      </c>
      <c r="G8">
        <v>1294.4403854876009</v>
      </c>
      <c r="H8">
        <v>405.42170392902989</v>
      </c>
      <c r="I8">
        <v>2860.7315946200042</v>
      </c>
      <c r="J8">
        <v>2252.7345995308829</v>
      </c>
      <c r="K8">
        <v>673.17386480768414</v>
      </c>
      <c r="L8">
        <v>300.30505052978629</v>
      </c>
      <c r="M8" s="6">
        <f t="shared" ref="M8:M13" si="1">+SUM(B8:L8)/1000000000</f>
        <v>3.9167675348285981E-5</v>
      </c>
    </row>
    <row r="9" spans="1:13" ht="14.5" x14ac:dyDescent="0.35">
      <c r="A9" s="15" t="s">
        <v>55</v>
      </c>
      <c r="B9">
        <v>17674319.912086871</v>
      </c>
      <c r="C9">
        <v>6862831.7993572913</v>
      </c>
      <c r="D9">
        <v>8098456.9869938381</v>
      </c>
      <c r="E9">
        <v>1046646.40902799</v>
      </c>
      <c r="F9">
        <v>951337.94466752885</v>
      </c>
      <c r="G9">
        <v>2418879.7204523291</v>
      </c>
      <c r="H9">
        <v>1832208.152027434</v>
      </c>
      <c r="I9">
        <v>2726181.6537339999</v>
      </c>
      <c r="J9">
        <v>3350812.6334577049</v>
      </c>
      <c r="K9">
        <v>1677237.3908173081</v>
      </c>
      <c r="L9">
        <v>1096029.660733724</v>
      </c>
      <c r="M9" s="6">
        <f t="shared" si="1"/>
        <v>4.7734942263356013E-2</v>
      </c>
    </row>
    <row r="10" spans="1:13" ht="14.5" x14ac:dyDescent="0.35">
      <c r="A10" s="15" t="s">
        <v>56</v>
      </c>
      <c r="B10">
        <v>6301163.4663798306</v>
      </c>
      <c r="C10">
        <v>2840888.7755013038</v>
      </c>
      <c r="D10">
        <v>2648690.1377400421</v>
      </c>
      <c r="E10">
        <v>85320.435553959745</v>
      </c>
      <c r="F10">
        <v>375875.44140019797</v>
      </c>
      <c r="G10">
        <v>227109.60801108959</v>
      </c>
      <c r="H10">
        <v>145546.33781411499</v>
      </c>
      <c r="I10">
        <v>1233739.64497415</v>
      </c>
      <c r="J10">
        <v>1323962.192156055</v>
      </c>
      <c r="K10">
        <v>1655593.2555342461</v>
      </c>
      <c r="L10">
        <v>318136.20898576139</v>
      </c>
      <c r="M10" s="6">
        <f t="shared" si="1"/>
        <v>1.7156025504050751E-2</v>
      </c>
    </row>
    <row r="11" spans="1:13" ht="14.5" x14ac:dyDescent="0.35">
      <c r="A11" s="15" t="s">
        <v>57</v>
      </c>
      <c r="B11">
        <v>6496177.9532522066</v>
      </c>
      <c r="C11">
        <v>1147462.410977578</v>
      </c>
      <c r="D11">
        <v>2883907.2844798919</v>
      </c>
      <c r="E11">
        <v>284823.37885638332</v>
      </c>
      <c r="F11">
        <v>645016.52524051256</v>
      </c>
      <c r="G11">
        <v>485970.65678960801</v>
      </c>
      <c r="H11">
        <v>448185.66106477502</v>
      </c>
      <c r="I11">
        <v>1776003.590832345</v>
      </c>
      <c r="J11">
        <v>1576647.5603899709</v>
      </c>
      <c r="K11">
        <v>719824.33236661344</v>
      </c>
      <c r="L11">
        <v>448097.20393441193</v>
      </c>
      <c r="M11" s="6">
        <f t="shared" si="1"/>
        <v>1.6912116558184299E-2</v>
      </c>
    </row>
    <row r="12" spans="1:13" ht="14.5" x14ac:dyDescent="0.35">
      <c r="A12" s="15" t="s">
        <v>58</v>
      </c>
      <c r="B12">
        <v>6017475.8907526582</v>
      </c>
      <c r="C12">
        <v>2509208.8592989659</v>
      </c>
      <c r="D12">
        <v>6245606.6050057095</v>
      </c>
      <c r="E12">
        <v>1322200.4865360691</v>
      </c>
      <c r="F12">
        <v>678406.99301062804</v>
      </c>
      <c r="G12">
        <v>1712351.481246379</v>
      </c>
      <c r="H12">
        <v>432108.20041588601</v>
      </c>
      <c r="I12">
        <v>2564569.4899524041</v>
      </c>
      <c r="J12">
        <v>4147090.593360472</v>
      </c>
      <c r="K12">
        <v>8390215.5007024109</v>
      </c>
      <c r="L12">
        <v>7601360.4268305283</v>
      </c>
      <c r="M12" s="6">
        <f t="shared" si="1"/>
        <v>4.1620594527112115E-2</v>
      </c>
    </row>
    <row r="13" spans="1:13" ht="14.5" x14ac:dyDescent="0.35">
      <c r="A13" s="15" t="s">
        <v>59</v>
      </c>
      <c r="B13">
        <v>10984452035.050119</v>
      </c>
      <c r="C13">
        <v>2092225789.7186251</v>
      </c>
      <c r="D13">
        <v>3746947613.8394761</v>
      </c>
      <c r="E13">
        <v>76093597.461950153</v>
      </c>
      <c r="F13">
        <v>530053345.77744758</v>
      </c>
      <c r="G13">
        <v>1490225336.6450939</v>
      </c>
      <c r="H13">
        <v>409475377.42240512</v>
      </c>
      <c r="I13">
        <v>1347068837.818095</v>
      </c>
      <c r="J13">
        <v>2200415687.489902</v>
      </c>
      <c r="K13">
        <v>1236734896.9594619</v>
      </c>
      <c r="L13">
        <v>777506493.61374259</v>
      </c>
      <c r="M13" s="6">
        <f t="shared" si="1"/>
        <v>24.891199011796321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"/>
  <sheetViews>
    <sheetView zoomScaleNormal="100" workbookViewId="0"/>
  </sheetViews>
  <sheetFormatPr defaultColWidth="9.1796875" defaultRowHeight="14" x14ac:dyDescent="0.3"/>
  <cols>
    <col min="1" max="1" width="37.453125" style="6" customWidth="1"/>
    <col min="2" max="2" width="13.7265625" style="6" bestFit="1" customWidth="1"/>
    <col min="3" max="4" width="12.453125" style="6" bestFit="1" customWidth="1"/>
    <col min="5" max="6" width="13.7265625" style="6" bestFit="1" customWidth="1"/>
    <col min="7" max="7" width="12.453125" style="6" bestFit="1" customWidth="1"/>
    <col min="8" max="8" width="13.7265625" style="6" bestFit="1" customWidth="1"/>
    <col min="9" max="11" width="12.453125" style="6" bestFit="1" customWidth="1"/>
    <col min="12" max="12" width="13.7265625" style="6" bestFit="1" customWidth="1"/>
    <col min="13" max="16384" width="9.1796875" style="6"/>
  </cols>
  <sheetData>
    <row r="1" spans="1:12" x14ac:dyDescent="0.3">
      <c r="B1" s="13" t="s">
        <v>63</v>
      </c>
      <c r="C1" s="13" t="s">
        <v>64</v>
      </c>
      <c r="D1" s="13" t="s">
        <v>65</v>
      </c>
      <c r="E1" s="13" t="s">
        <v>66</v>
      </c>
      <c r="F1" s="13" t="s">
        <v>67</v>
      </c>
      <c r="G1" s="13" t="s">
        <v>68</v>
      </c>
      <c r="H1" s="13" t="s">
        <v>69</v>
      </c>
      <c r="I1" s="13" t="s">
        <v>70</v>
      </c>
      <c r="J1" s="13" t="s">
        <v>71</v>
      </c>
      <c r="K1" s="13" t="s">
        <v>72</v>
      </c>
      <c r="L1" s="13" t="s">
        <v>73</v>
      </c>
    </row>
    <row r="2" spans="1:12" ht="14.5" x14ac:dyDescent="0.35">
      <c r="A2" s="15" t="s">
        <v>60</v>
      </c>
      <c r="B2">
        <v>13795948442.759291</v>
      </c>
      <c r="C2">
        <v>2525317984.3424749</v>
      </c>
      <c r="D2">
        <v>4437656243.0319796</v>
      </c>
      <c r="E2">
        <v>108249943.57428239</v>
      </c>
      <c r="F2">
        <v>648345996.24725461</v>
      </c>
      <c r="G2">
        <v>1613080038.8132379</v>
      </c>
      <c r="H2">
        <v>527970892.55368721</v>
      </c>
      <c r="I2">
        <v>1573040666.790946</v>
      </c>
      <c r="J2">
        <v>2466456219.289257</v>
      </c>
      <c r="K2">
        <v>1636484556.7544839</v>
      </c>
      <c r="L2">
        <v>1049824841.461727</v>
      </c>
    </row>
    <row r="3" spans="1:12" ht="14.5" x14ac:dyDescent="0.35">
      <c r="A3" s="15" t="s">
        <v>61</v>
      </c>
      <c r="B3">
        <v>1344130000</v>
      </c>
      <c r="C3">
        <v>346006138</v>
      </c>
      <c r="D3">
        <v>748550364</v>
      </c>
      <c r="E3">
        <v>22340024</v>
      </c>
      <c r="F3">
        <v>127833000</v>
      </c>
      <c r="G3">
        <v>396156980</v>
      </c>
      <c r="H3">
        <v>142960868</v>
      </c>
      <c r="I3">
        <v>603599174</v>
      </c>
      <c r="J3">
        <v>1109395303</v>
      </c>
      <c r="K3">
        <v>1247236029</v>
      </c>
      <c r="L3">
        <v>901455755</v>
      </c>
    </row>
    <row r="4" spans="1:12" ht="14.5" x14ac:dyDescent="0.35">
      <c r="A4" s="15" t="s">
        <v>62</v>
      </c>
      <c r="B4">
        <v>10.263849808247191</v>
      </c>
      <c r="C4">
        <v>7.2984774170175992</v>
      </c>
      <c r="D4">
        <v>5.9283335583709356</v>
      </c>
      <c r="E4">
        <v>4.8455607556322393</v>
      </c>
      <c r="F4">
        <v>5.0718202361460234</v>
      </c>
      <c r="G4">
        <v>4.0718203142936868</v>
      </c>
      <c r="H4">
        <v>3.6931147658790602</v>
      </c>
      <c r="I4">
        <v>2.606101423841487</v>
      </c>
      <c r="J4">
        <v>2.2232437911171301</v>
      </c>
      <c r="K4">
        <v>1.3120889059519649</v>
      </c>
      <c r="L4">
        <v>1.1645883179942951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8"/>
  <sheetViews>
    <sheetView zoomScale="50" zoomScaleNormal="50" workbookViewId="0">
      <selection sqref="A1:M1"/>
    </sheetView>
  </sheetViews>
  <sheetFormatPr defaultColWidth="9.1796875" defaultRowHeight="14" x14ac:dyDescent="0.3"/>
  <cols>
    <col min="1" max="1" width="26.54296875" style="6" customWidth="1"/>
    <col min="2" max="2" width="13.7265625" style="6" bestFit="1" customWidth="1"/>
    <col min="3" max="4" width="12.7265625" style="6" bestFit="1" customWidth="1"/>
    <col min="5" max="5" width="13.7265625" style="6" bestFit="1" customWidth="1"/>
    <col min="6" max="12" width="12.7265625" style="6" bestFit="1" customWidth="1"/>
    <col min="13" max="13" width="13.7265625" style="6" bestFit="1" customWidth="1"/>
    <col min="14" max="16384" width="9.1796875" style="6"/>
  </cols>
  <sheetData>
    <row r="1" spans="1:15" x14ac:dyDescent="0.3">
      <c r="A1" s="48" t="s">
        <v>129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</row>
    <row r="2" spans="1:15" x14ac:dyDescent="0.3">
      <c r="A2" s="14"/>
      <c r="B2" s="13" t="s">
        <v>63</v>
      </c>
      <c r="C2" s="13" t="s">
        <v>64</v>
      </c>
      <c r="D2" s="13" t="s">
        <v>65</v>
      </c>
      <c r="E2" s="13" t="s">
        <v>66</v>
      </c>
      <c r="F2" s="13" t="s">
        <v>67</v>
      </c>
      <c r="G2" s="13" t="s">
        <v>68</v>
      </c>
      <c r="H2" s="13" t="s">
        <v>69</v>
      </c>
      <c r="I2" s="13" t="s">
        <v>70</v>
      </c>
      <c r="J2" s="13" t="s">
        <v>71</v>
      </c>
      <c r="K2" s="13" t="s">
        <v>72</v>
      </c>
      <c r="L2" s="13" t="s">
        <v>73</v>
      </c>
      <c r="M2" s="13" t="s">
        <v>147</v>
      </c>
    </row>
    <row r="3" spans="1:15" ht="14.5" x14ac:dyDescent="0.35">
      <c r="A3" s="15" t="s">
        <v>74</v>
      </c>
      <c r="B3">
        <v>315933757.71190649</v>
      </c>
      <c r="C3">
        <v>231936283.57760459</v>
      </c>
      <c r="D3">
        <v>260638345.6284281</v>
      </c>
      <c r="E3">
        <v>9022296.8529686481</v>
      </c>
      <c r="F3">
        <v>52026195.316661052</v>
      </c>
      <c r="G3">
        <v>22346887.26057661</v>
      </c>
      <c r="H3">
        <v>26844122.638881039</v>
      </c>
      <c r="I3">
        <v>94017845.055592716</v>
      </c>
      <c r="J3">
        <v>115745926.83154389</v>
      </c>
      <c r="K3">
        <v>262684465.54280871</v>
      </c>
      <c r="L3">
        <v>220883206.20918661</v>
      </c>
      <c r="M3" s="17">
        <f t="shared" ref="M3:M8" si="0">+SUM(B3:L3)</f>
        <v>1612079332.6261585</v>
      </c>
      <c r="N3" s="18"/>
    </row>
    <row r="4" spans="1:15" ht="14.5" x14ac:dyDescent="0.35">
      <c r="A4" s="15" t="s">
        <v>75</v>
      </c>
      <c r="B4">
        <v>36492924.135997057</v>
      </c>
      <c r="C4">
        <v>13368099.058871189</v>
      </c>
      <c r="D4">
        <v>19894826.375919718</v>
      </c>
      <c r="E4">
        <v>2739765.5628551939</v>
      </c>
      <c r="F4">
        <v>2651583.4306256678</v>
      </c>
      <c r="G4">
        <v>4845605.9068848938</v>
      </c>
      <c r="H4">
        <v>2858453.773026139</v>
      </c>
      <c r="I4">
        <v>8303355.1110875197</v>
      </c>
      <c r="J4">
        <v>10400765.71396373</v>
      </c>
      <c r="K4">
        <v>12443543.65328539</v>
      </c>
      <c r="L4">
        <v>9463923.8055349533</v>
      </c>
      <c r="M4" s="17">
        <f t="shared" si="0"/>
        <v>123462846.52805145</v>
      </c>
      <c r="N4" s="18"/>
    </row>
    <row r="5" spans="1:15" ht="14.5" x14ac:dyDescent="0.35">
      <c r="A5" s="15" t="s">
        <v>51</v>
      </c>
      <c r="B5">
        <v>60708672.515747733</v>
      </c>
      <c r="C5">
        <v>24351547.86032261</v>
      </c>
      <c r="D5">
        <v>39171997.804166012</v>
      </c>
      <c r="E5">
        <v>3837645.4182391558</v>
      </c>
      <c r="F5">
        <v>13906861.096783821</v>
      </c>
      <c r="G5">
        <v>15484805.941434581</v>
      </c>
      <c r="H5">
        <v>4448961.5780168884</v>
      </c>
      <c r="I5">
        <v>13816984.69361458</v>
      </c>
      <c r="J5">
        <v>23905530.796337061</v>
      </c>
      <c r="K5">
        <v>5015205.7844390795</v>
      </c>
      <c r="L5">
        <v>5023397.6680968581</v>
      </c>
      <c r="M5" s="17">
        <f t="shared" si="0"/>
        <v>209671611.15719843</v>
      </c>
      <c r="N5" s="18"/>
    </row>
    <row r="6" spans="1:15" ht="14.5" x14ac:dyDescent="0.35">
      <c r="A6" s="15" t="s">
        <v>52</v>
      </c>
      <c r="B6">
        <v>1790807534.324333</v>
      </c>
      <c r="C6">
        <v>32756465.23550735</v>
      </c>
      <c r="D6">
        <v>76791042.07912904</v>
      </c>
      <c r="E6">
        <v>4356322.7622425379</v>
      </c>
      <c r="F6">
        <v>7581332.8768429831</v>
      </c>
      <c r="G6">
        <v>5913016.746333437</v>
      </c>
      <c r="H6">
        <v>6011477.9490953637</v>
      </c>
      <c r="I6">
        <v>12503231.37001738</v>
      </c>
      <c r="J6">
        <v>19935023.210555751</v>
      </c>
      <c r="K6">
        <v>2996551.3062642552</v>
      </c>
      <c r="L6">
        <v>5254082.9888579762</v>
      </c>
      <c r="M6" s="17">
        <f t="shared" si="0"/>
        <v>1964906080.8491786</v>
      </c>
      <c r="N6" s="18"/>
    </row>
    <row r="7" spans="1:15" ht="14.5" x14ac:dyDescent="0.35">
      <c r="A7" s="15" t="s">
        <v>53</v>
      </c>
      <c r="B7">
        <v>607553519.02118587</v>
      </c>
      <c r="C7">
        <v>130679798.8915451</v>
      </c>
      <c r="D7">
        <v>294212417.30486077</v>
      </c>
      <c r="E7">
        <v>12200315.51602667</v>
      </c>
      <c r="F7">
        <v>42126677.748893529</v>
      </c>
      <c r="G7">
        <v>74264386.312914357</v>
      </c>
      <c r="H7">
        <v>78332499.192262679</v>
      </c>
      <c r="I7">
        <v>97330412.742538348</v>
      </c>
      <c r="J7">
        <v>96053285.246954381</v>
      </c>
      <c r="K7">
        <v>116609893.50822391</v>
      </c>
      <c r="L7">
        <v>31693737.176308099</v>
      </c>
      <c r="M7" s="17">
        <f t="shared" si="0"/>
        <v>1581056942.6617141</v>
      </c>
      <c r="N7" s="18"/>
      <c r="O7" s="18"/>
    </row>
    <row r="8" spans="1:15" ht="14.5" x14ac:dyDescent="0.35">
      <c r="A8" s="15" t="s">
        <v>59</v>
      </c>
      <c r="B8">
        <v>10984452035.050119</v>
      </c>
      <c r="C8">
        <v>2092225789.7186251</v>
      </c>
      <c r="D8">
        <v>3746947613.8394761</v>
      </c>
      <c r="E8">
        <v>76093597.461950153</v>
      </c>
      <c r="F8">
        <v>530053345.77744758</v>
      </c>
      <c r="G8">
        <v>1490225336.6450939</v>
      </c>
      <c r="H8">
        <v>409475377.42240512</v>
      </c>
      <c r="I8">
        <v>1347068837.818095</v>
      </c>
      <c r="J8">
        <v>2200415687.489902</v>
      </c>
      <c r="K8">
        <v>1236734896.9594619</v>
      </c>
      <c r="L8">
        <v>777506493.61374259</v>
      </c>
      <c r="M8" s="17">
        <f t="shared" si="0"/>
        <v>24891199011.796322</v>
      </c>
      <c r="N8" s="18"/>
      <c r="O8" s="18"/>
    </row>
    <row r="9" spans="1:15" x14ac:dyDescent="0.3">
      <c r="A9" s="19" t="s">
        <v>130</v>
      </c>
      <c r="B9" s="20">
        <f>+SUM(B3:B8)</f>
        <v>13795948442.759289</v>
      </c>
      <c r="C9" s="20">
        <f t="shared" ref="C9:L9" si="1">+SUM(C3:C8)</f>
        <v>2525317984.3424759</v>
      </c>
      <c r="D9" s="20">
        <f t="shared" si="1"/>
        <v>4437656243.0319796</v>
      </c>
      <c r="E9" s="20">
        <f>+SUM(E3:E8)</f>
        <v>108249943.57428235</v>
      </c>
      <c r="F9" s="20">
        <f t="shared" si="1"/>
        <v>648345996.24725461</v>
      </c>
      <c r="G9" s="20">
        <f>+SUM(G3:G8)</f>
        <v>1613080038.8132377</v>
      </c>
      <c r="H9" s="20">
        <f t="shared" si="1"/>
        <v>527970892.55368721</v>
      </c>
      <c r="I9" s="20">
        <f t="shared" si="1"/>
        <v>1573040666.7909455</v>
      </c>
      <c r="J9" s="20">
        <f t="shared" si="1"/>
        <v>2466456219.289257</v>
      </c>
      <c r="K9" s="20">
        <f t="shared" si="1"/>
        <v>1636484556.7544832</v>
      </c>
      <c r="L9" s="20">
        <f t="shared" si="1"/>
        <v>1049824841.4617271</v>
      </c>
      <c r="M9" s="21">
        <f>+SUM(M3:M8)</f>
        <v>30382375825.618622</v>
      </c>
    </row>
    <row r="12" spans="1:15" x14ac:dyDescent="0.3">
      <c r="A12" s="48" t="s">
        <v>128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50"/>
    </row>
    <row r="13" spans="1:15" x14ac:dyDescent="0.3">
      <c r="A13" s="15" t="s">
        <v>74</v>
      </c>
      <c r="B13" s="22">
        <f t="shared" ref="B13:B18" si="2">+B3/$B$9*100</f>
        <v>2.2900473934267436</v>
      </c>
      <c r="C13" s="22">
        <f t="shared" ref="C13:C18" si="3">+C3/$C$9*100</f>
        <v>9.1844387524921736</v>
      </c>
      <c r="D13" s="22">
        <f t="shared" ref="D13:D18" si="4">+D3/$D$9*100</f>
        <v>5.8733333848849423</v>
      </c>
      <c r="E13" s="22">
        <f t="shared" ref="E13:E18" si="5">+E3/$E$9*100</f>
        <v>8.3346896590088697</v>
      </c>
      <c r="F13" s="22">
        <f t="shared" ref="F13:F18" si="6">+F3/$F$9*100</f>
        <v>8.0244492320147263</v>
      </c>
      <c r="G13" s="22">
        <f t="shared" ref="G13:G18" si="7">+G3/$G$9*100</f>
        <v>1.3853551418947248</v>
      </c>
      <c r="H13" s="22">
        <f t="shared" ref="H13:H18" si="8">+H3/$H$9*100</f>
        <v>5.0843944273218371</v>
      </c>
      <c r="I13" s="22">
        <f t="shared" ref="I13:I18" si="9">+I3/$I$9*100</f>
        <v>5.9768222805957203</v>
      </c>
      <c r="J13" s="22">
        <f t="shared" ref="J13:J18" si="10">+J3/$J$9*100</f>
        <v>4.6928028126482477</v>
      </c>
      <c r="K13" s="22">
        <f t="shared" ref="K13:K18" si="11">+K3/$K$9*100</f>
        <v>16.051753403880024</v>
      </c>
      <c r="L13" s="23">
        <f t="shared" ref="L13:L18" si="12">+L3/$L$9*100</f>
        <v>21.040005673864524</v>
      </c>
      <c r="M13" s="23">
        <f>+M3/$M$9*100</f>
        <v>5.3059686374718673</v>
      </c>
    </row>
    <row r="14" spans="1:15" x14ac:dyDescent="0.3">
      <c r="A14" s="15" t="s">
        <v>75</v>
      </c>
      <c r="B14" s="22">
        <f t="shared" si="2"/>
        <v>0.26451913971271851</v>
      </c>
      <c r="C14" s="22">
        <f t="shared" si="3"/>
        <v>0.52936300068966868</v>
      </c>
      <c r="D14" s="22">
        <f t="shared" si="4"/>
        <v>0.44831833036095647</v>
      </c>
      <c r="E14" s="22">
        <f t="shared" si="5"/>
        <v>2.5309625782623484</v>
      </c>
      <c r="F14" s="22">
        <f t="shared" si="6"/>
        <v>0.40897660292089694</v>
      </c>
      <c r="G14" s="22">
        <f t="shared" si="7"/>
        <v>0.30039463574602682</v>
      </c>
      <c r="H14" s="22">
        <f t="shared" si="8"/>
        <v>0.54140366700906228</v>
      </c>
      <c r="I14" s="22">
        <f t="shared" si="9"/>
        <v>0.52785381118128594</v>
      </c>
      <c r="J14" s="22">
        <f t="shared" si="10"/>
        <v>0.421688641080394</v>
      </c>
      <c r="K14" s="22">
        <f t="shared" si="11"/>
        <v>0.76038258973636352</v>
      </c>
      <c r="L14" s="23">
        <f t="shared" si="12"/>
        <v>0.90147645890697592</v>
      </c>
      <c r="M14" s="23">
        <f t="shared" ref="M14:M18" si="13">+M4/$M$9*100</f>
        <v>0.40636337078006501</v>
      </c>
    </row>
    <row r="15" spans="1:15" x14ac:dyDescent="0.3">
      <c r="A15" s="15" t="s">
        <v>51</v>
      </c>
      <c r="B15" s="22">
        <f t="shared" si="2"/>
        <v>0.44004711069799823</v>
      </c>
      <c r="C15" s="22">
        <f t="shared" si="3"/>
        <v>0.96429629897333857</v>
      </c>
      <c r="D15" s="22">
        <f t="shared" si="4"/>
        <v>0.88271816605159525</v>
      </c>
      <c r="E15" s="22">
        <f t="shared" si="5"/>
        <v>3.5451708255216965</v>
      </c>
      <c r="F15" s="22">
        <f t="shared" si="6"/>
        <v>2.1449752411951768</v>
      </c>
      <c r="G15" s="22">
        <f t="shared" si="7"/>
        <v>0.95995273444874685</v>
      </c>
      <c r="H15" s="22">
        <f t="shared" si="8"/>
        <v>0.842652813017432</v>
      </c>
      <c r="I15" s="22">
        <f t="shared" si="9"/>
        <v>0.87836156974896784</v>
      </c>
      <c r="J15" s="22">
        <f t="shared" si="10"/>
        <v>0.96922583135190477</v>
      </c>
      <c r="K15" s="22">
        <f t="shared" si="11"/>
        <v>0.30646215167379032</v>
      </c>
      <c r="L15" s="23">
        <f t="shared" si="12"/>
        <v>0.4784986475555783</v>
      </c>
      <c r="M15" s="23">
        <f t="shared" si="13"/>
        <v>0.69010933299166799</v>
      </c>
    </row>
    <row r="16" spans="1:15" x14ac:dyDescent="0.3">
      <c r="A16" s="15" t="s">
        <v>52</v>
      </c>
      <c r="B16" s="22">
        <f t="shared" si="2"/>
        <v>12.980677202111657</v>
      </c>
      <c r="C16" s="22">
        <f t="shared" si="3"/>
        <v>1.2971223995791659</v>
      </c>
      <c r="D16" s="22">
        <f t="shared" si="4"/>
        <v>1.7304414283937957</v>
      </c>
      <c r="E16" s="22">
        <f t="shared" si="5"/>
        <v>4.0243187371762277</v>
      </c>
      <c r="F16" s="22">
        <f t="shared" si="6"/>
        <v>1.1693344172286289</v>
      </c>
      <c r="G16" s="22">
        <f t="shared" si="7"/>
        <v>0.36656685372436415</v>
      </c>
      <c r="H16" s="22">
        <f t="shared" si="8"/>
        <v>1.1386002588171245</v>
      </c>
      <c r="I16" s="22">
        <f t="shared" si="9"/>
        <v>0.79484476364647205</v>
      </c>
      <c r="J16" s="22">
        <f t="shared" si="10"/>
        <v>0.80824557333112923</v>
      </c>
      <c r="K16" s="22">
        <f t="shared" si="11"/>
        <v>0.1831090488386331</v>
      </c>
      <c r="L16" s="23">
        <f t="shared" si="12"/>
        <v>0.50047234370473037</v>
      </c>
      <c r="M16" s="23">
        <f t="shared" si="13"/>
        <v>6.4672561886761892</v>
      </c>
    </row>
    <row r="17" spans="1:13" x14ac:dyDescent="0.3">
      <c r="A17" s="15" t="s">
        <v>53</v>
      </c>
      <c r="B17" s="22">
        <f t="shared" si="2"/>
        <v>4.4038546645921706</v>
      </c>
      <c r="C17" s="22">
        <f t="shared" si="3"/>
        <v>5.1747858963421027</v>
      </c>
      <c r="D17" s="22">
        <f t="shared" si="4"/>
        <v>6.629905544550323</v>
      </c>
      <c r="E17" s="22">
        <f t="shared" si="5"/>
        <v>11.270505196757608</v>
      </c>
      <c r="F17" s="22">
        <f t="shared" si="6"/>
        <v>6.4975611776320763</v>
      </c>
      <c r="G17" s="22">
        <f t="shared" si="7"/>
        <v>4.6038872545686917</v>
      </c>
      <c r="H17" s="22">
        <f t="shared" si="8"/>
        <v>14.836518508318594</v>
      </c>
      <c r="I17" s="22">
        <f t="shared" si="9"/>
        <v>6.1874060090954659</v>
      </c>
      <c r="J17" s="22">
        <f t="shared" si="10"/>
        <v>3.894384359866458</v>
      </c>
      <c r="K17" s="22">
        <f t="shared" si="11"/>
        <v>7.1256336044800523</v>
      </c>
      <c r="L17" s="23">
        <f t="shared" si="12"/>
        <v>3.0189547746059442</v>
      </c>
      <c r="M17" s="23">
        <f t="shared" si="13"/>
        <v>5.203862106559014</v>
      </c>
    </row>
    <row r="18" spans="1:13" x14ac:dyDescent="0.3">
      <c r="A18" s="15" t="s">
        <v>59</v>
      </c>
      <c r="B18" s="24">
        <f t="shared" si="2"/>
        <v>79.620854489458708</v>
      </c>
      <c r="C18" s="24">
        <f t="shared" si="3"/>
        <v>82.849993651923555</v>
      </c>
      <c r="D18" s="24">
        <f t="shared" si="4"/>
        <v>84.43528314575839</v>
      </c>
      <c r="E18" s="24">
        <f t="shared" si="5"/>
        <v>70.294353003273258</v>
      </c>
      <c r="F18" s="24">
        <f t="shared" si="6"/>
        <v>81.754703329008493</v>
      </c>
      <c r="G18" s="24">
        <f t="shared" si="7"/>
        <v>92.38384337961746</v>
      </c>
      <c r="H18" s="24">
        <f t="shared" si="8"/>
        <v>77.556430325515961</v>
      </c>
      <c r="I18" s="24">
        <f t="shared" si="9"/>
        <v>85.63471156573209</v>
      </c>
      <c r="J18" s="24">
        <f t="shared" si="10"/>
        <v>89.213652781721848</v>
      </c>
      <c r="K18" s="24">
        <f t="shared" si="11"/>
        <v>75.572659201391133</v>
      </c>
      <c r="L18" s="25">
        <f t="shared" si="12"/>
        <v>74.060592101362246</v>
      </c>
      <c r="M18" s="23">
        <f t="shared" si="13"/>
        <v>81.926440363521209</v>
      </c>
    </row>
  </sheetData>
  <mergeCells count="2">
    <mergeCell ref="A12:L12"/>
    <mergeCell ref="A1:M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"/>
  <sheetViews>
    <sheetView zoomScale="50" zoomScaleNormal="50" workbookViewId="0">
      <selection sqref="A1:M1"/>
    </sheetView>
  </sheetViews>
  <sheetFormatPr defaultColWidth="9.1796875" defaultRowHeight="14" x14ac:dyDescent="0.3"/>
  <cols>
    <col min="1" max="1" width="27.81640625" style="6" customWidth="1"/>
    <col min="2" max="2" width="15.453125" style="6" bestFit="1" customWidth="1"/>
    <col min="3" max="4" width="14.26953125" style="6" bestFit="1" customWidth="1"/>
    <col min="5" max="6" width="13.81640625" style="6" bestFit="1" customWidth="1"/>
    <col min="7" max="7" width="14.26953125" style="6" bestFit="1" customWidth="1"/>
    <col min="8" max="8" width="13.81640625" style="6" bestFit="1" customWidth="1"/>
    <col min="9" max="11" width="14.26953125" style="6" bestFit="1" customWidth="1"/>
    <col min="12" max="12" width="13.81640625" style="6" bestFit="1" customWidth="1"/>
    <col min="13" max="13" width="13.7265625" style="6" bestFit="1" customWidth="1"/>
    <col min="14" max="16384" width="9.1796875" style="6"/>
  </cols>
  <sheetData>
    <row r="1" spans="1:13" x14ac:dyDescent="0.3">
      <c r="A1" s="51" t="s">
        <v>129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3" x14ac:dyDescent="0.3">
      <c r="A2" s="14"/>
      <c r="B2" s="26" t="s">
        <v>63</v>
      </c>
      <c r="C2" s="26" t="s">
        <v>64</v>
      </c>
      <c r="D2" s="26" t="s">
        <v>65</v>
      </c>
      <c r="E2" s="26" t="s">
        <v>66</v>
      </c>
      <c r="F2" s="26" t="s">
        <v>67</v>
      </c>
      <c r="G2" s="26" t="s">
        <v>68</v>
      </c>
      <c r="H2" s="26" t="s">
        <v>69</v>
      </c>
      <c r="I2" s="26" t="s">
        <v>70</v>
      </c>
      <c r="J2" s="26" t="s">
        <v>71</v>
      </c>
      <c r="K2" s="26" t="s">
        <v>72</v>
      </c>
      <c r="L2" s="26" t="s">
        <v>73</v>
      </c>
      <c r="M2" s="27" t="s">
        <v>147</v>
      </c>
    </row>
    <row r="3" spans="1:13" x14ac:dyDescent="0.3">
      <c r="A3" s="32" t="s">
        <v>153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</row>
    <row r="4" spans="1:13" x14ac:dyDescent="0.3">
      <c r="A4" s="33" t="s">
        <v>76</v>
      </c>
      <c r="B4" s="6">
        <v>10113350663</v>
      </c>
      <c r="C4" s="6">
        <v>2010029916.7</v>
      </c>
      <c r="D4" s="6">
        <v>3508106001.2049999</v>
      </c>
      <c r="E4" s="6">
        <v>73752355.569999993</v>
      </c>
      <c r="F4" s="6">
        <v>440572897.60000002</v>
      </c>
      <c r="G4" s="6">
        <v>1436796087</v>
      </c>
      <c r="H4" s="6">
        <v>393330979</v>
      </c>
      <c r="I4" s="6">
        <v>1296565375.0999999</v>
      </c>
      <c r="J4" s="6">
        <v>2114804768.8</v>
      </c>
      <c r="K4" s="6">
        <v>1192948219</v>
      </c>
      <c r="L4" s="6">
        <v>739960340.70000005</v>
      </c>
      <c r="M4" s="17">
        <f t="shared" ref="M4:M13" si="0">+SUM(B4:L4)</f>
        <v>23320217603.674999</v>
      </c>
    </row>
    <row r="5" spans="1:13" x14ac:dyDescent="0.3">
      <c r="A5" s="33" t="s">
        <v>150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17">
        <f t="shared" si="0"/>
        <v>0</v>
      </c>
    </row>
    <row r="6" spans="1:13" x14ac:dyDescent="0.3">
      <c r="A6" s="29" t="s">
        <v>160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17"/>
    </row>
    <row r="7" spans="1:13" x14ac:dyDescent="0.3">
      <c r="A7" s="33" t="s">
        <v>154</v>
      </c>
      <c r="B7" s="6">
        <v>13728888.84</v>
      </c>
      <c r="C7" s="6">
        <v>12899852.32</v>
      </c>
      <c r="D7" s="6">
        <v>44453943.751347996</v>
      </c>
      <c r="E7" s="6">
        <v>204061.43400000001</v>
      </c>
      <c r="F7" s="6">
        <v>6994206.932</v>
      </c>
      <c r="G7" s="6">
        <v>5071675.108</v>
      </c>
      <c r="H7" s="6">
        <v>3690177.3250000002</v>
      </c>
      <c r="I7" s="6">
        <v>7160946.5830000006</v>
      </c>
      <c r="J7" s="6">
        <v>8414424.5626999997</v>
      </c>
      <c r="K7" s="6">
        <v>1524144.3940000001</v>
      </c>
      <c r="L7" s="6">
        <v>4075588.5543</v>
      </c>
      <c r="M7" s="17">
        <f t="shared" si="0"/>
        <v>108217909.80434799</v>
      </c>
    </row>
    <row r="8" spans="1:13" x14ac:dyDescent="0.3">
      <c r="A8" s="33" t="s">
        <v>155</v>
      </c>
      <c r="B8" s="6">
        <v>124.5768868</v>
      </c>
      <c r="C8" s="6">
        <v>0</v>
      </c>
      <c r="D8" s="6">
        <v>406.57896932400001</v>
      </c>
      <c r="E8" s="6">
        <v>9.4144899999999994E-5</v>
      </c>
      <c r="F8" s="6">
        <v>0</v>
      </c>
      <c r="G8" s="6">
        <v>2887.124268</v>
      </c>
      <c r="H8" s="6">
        <v>61413.842989999997</v>
      </c>
      <c r="I8" s="6">
        <v>0</v>
      </c>
      <c r="J8" s="6">
        <v>5692.8169079999998</v>
      </c>
      <c r="K8" s="6">
        <v>839.10378749999995</v>
      </c>
      <c r="L8" s="6">
        <v>4083.2406449999999</v>
      </c>
      <c r="M8" s="17">
        <f t="shared" si="0"/>
        <v>75447.28454876889</v>
      </c>
    </row>
    <row r="9" spans="1:13" x14ac:dyDescent="0.3">
      <c r="A9" s="33" t="s">
        <v>156</v>
      </c>
      <c r="B9" s="6">
        <v>156.9948455</v>
      </c>
      <c r="C9" s="6">
        <v>0</v>
      </c>
      <c r="D9" s="6">
        <v>9504.2604441709991</v>
      </c>
      <c r="E9" s="6">
        <v>203.85007529999999</v>
      </c>
      <c r="F9" s="6">
        <v>317.60758720000001</v>
      </c>
      <c r="G9" s="6">
        <v>7788.3826040000004</v>
      </c>
      <c r="H9" s="6">
        <v>107777.28049999999</v>
      </c>
      <c r="I9" s="6">
        <v>0</v>
      </c>
      <c r="J9" s="6">
        <v>10995.21931</v>
      </c>
      <c r="K9" s="6">
        <v>1427.242399</v>
      </c>
      <c r="L9" s="6">
        <v>13411.150589999999</v>
      </c>
      <c r="M9" s="17">
        <f t="shared" si="0"/>
        <v>151581.98835517099</v>
      </c>
    </row>
    <row r="10" spans="1:13" x14ac:dyDescent="0.3">
      <c r="A10" s="33" t="s">
        <v>157</v>
      </c>
      <c r="B10" s="6">
        <v>1636465.064</v>
      </c>
      <c r="C10" s="6">
        <v>305478.30725000001</v>
      </c>
      <c r="D10" s="6">
        <v>2377014.4286896102</v>
      </c>
      <c r="E10" s="6">
        <v>365761.4889</v>
      </c>
      <c r="F10" s="6">
        <v>599498.49800000002</v>
      </c>
      <c r="G10" s="6">
        <v>355347.45130000002</v>
      </c>
      <c r="H10" s="6">
        <v>3.4873953090000001</v>
      </c>
      <c r="I10" s="6">
        <v>312917.56615999999</v>
      </c>
      <c r="J10" s="6">
        <v>392025.29116199998</v>
      </c>
      <c r="K10" s="6">
        <v>548074.8003</v>
      </c>
      <c r="L10" s="6">
        <v>199302.9571195</v>
      </c>
      <c r="M10" s="17">
        <f t="shared" si="0"/>
        <v>7091889.3402764192</v>
      </c>
    </row>
    <row r="11" spans="1:13" x14ac:dyDescent="0.3">
      <c r="A11" s="33" t="s">
        <v>158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17">
        <f t="shared" si="0"/>
        <v>0</v>
      </c>
    </row>
    <row r="12" spans="1:13" x14ac:dyDescent="0.3">
      <c r="A12" s="33" t="s">
        <v>159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17">
        <f t="shared" si="0"/>
        <v>0</v>
      </c>
    </row>
    <row r="13" spans="1:13" x14ac:dyDescent="0.3">
      <c r="A13" s="33" t="s">
        <v>151</v>
      </c>
      <c r="B13" s="22">
        <f>SUM(B7:B12)</f>
        <v>15365635.475732299</v>
      </c>
      <c r="C13" s="22">
        <f t="shared" ref="C13:L13" si="1">SUM(C7:C12)</f>
        <v>13205330.627250001</v>
      </c>
      <c r="D13" s="22">
        <f t="shared" si="1"/>
        <v>46840869.019451097</v>
      </c>
      <c r="E13" s="22">
        <f t="shared" si="1"/>
        <v>570026.77306944493</v>
      </c>
      <c r="F13" s="22">
        <f t="shared" si="1"/>
        <v>7594023.0375871994</v>
      </c>
      <c r="G13" s="22">
        <f t="shared" si="1"/>
        <v>5437698.066172</v>
      </c>
      <c r="H13" s="22">
        <f t="shared" si="1"/>
        <v>3859371.9358853088</v>
      </c>
      <c r="I13" s="22">
        <f t="shared" si="1"/>
        <v>7473864.1491600005</v>
      </c>
      <c r="J13" s="22">
        <f t="shared" si="1"/>
        <v>8823137.8900799993</v>
      </c>
      <c r="K13" s="22">
        <f t="shared" si="1"/>
        <v>2074485.5404865001</v>
      </c>
      <c r="L13" s="22">
        <f t="shared" si="1"/>
        <v>4292385.9026544997</v>
      </c>
      <c r="M13" s="17">
        <f t="shared" si="0"/>
        <v>115536828.41752835</v>
      </c>
    </row>
    <row r="14" spans="1:13" x14ac:dyDescent="0.3">
      <c r="A14" s="29" t="s">
        <v>161</v>
      </c>
      <c r="B14" s="22">
        <v>855735736.57438517</v>
      </c>
      <c r="C14" s="22">
        <v>68990542.391374543</v>
      </c>
      <c r="D14" s="22">
        <v>192000743.6150246</v>
      </c>
      <c r="E14" s="22">
        <v>1771215.118880715</v>
      </c>
      <c r="F14" s="22">
        <v>81886425.139860362</v>
      </c>
      <c r="G14" s="22">
        <v>47991551.578921907</v>
      </c>
      <c r="H14" s="22">
        <v>12285026.48651976</v>
      </c>
      <c r="I14" s="22">
        <v>43029598.568935089</v>
      </c>
      <c r="J14" s="22">
        <v>76787780.799822018</v>
      </c>
      <c r="K14" s="22">
        <v>41712192.418975897</v>
      </c>
      <c r="L14" s="22">
        <v>33253767.011088029</v>
      </c>
      <c r="M14" s="17">
        <f>+SUM(B14:L14)</f>
        <v>1455444579.7037883</v>
      </c>
    </row>
    <row r="15" spans="1:13" x14ac:dyDescent="0.3">
      <c r="A15" s="29" t="s">
        <v>130</v>
      </c>
      <c r="B15" s="22">
        <f>B4+B5+B13+B14</f>
        <v>10984452035.050117</v>
      </c>
      <c r="C15" s="22">
        <f t="shared" ref="C15:L15" si="2">C4+C5+C13+C14</f>
        <v>2092225789.7186246</v>
      </c>
      <c r="D15" s="22">
        <f t="shared" si="2"/>
        <v>3746947613.8394756</v>
      </c>
      <c r="E15" s="22">
        <f t="shared" si="2"/>
        <v>76093597.461950153</v>
      </c>
      <c r="F15" s="22">
        <f t="shared" si="2"/>
        <v>530053345.77744758</v>
      </c>
      <c r="G15" s="22">
        <f t="shared" si="2"/>
        <v>1490225336.6450937</v>
      </c>
      <c r="H15" s="22">
        <f t="shared" si="2"/>
        <v>409475377.42240506</v>
      </c>
      <c r="I15" s="22">
        <f t="shared" si="2"/>
        <v>1347068837.818095</v>
      </c>
      <c r="J15" s="22">
        <f t="shared" si="2"/>
        <v>2200415687.489902</v>
      </c>
      <c r="K15" s="22">
        <f t="shared" si="2"/>
        <v>1236734896.9594624</v>
      </c>
      <c r="L15" s="22">
        <f t="shared" si="2"/>
        <v>777506493.61374259</v>
      </c>
      <c r="M15" s="17">
        <f>+SUM(B15:L15)</f>
        <v>24891199011.796314</v>
      </c>
    </row>
    <row r="16" spans="1:13" x14ac:dyDescent="0.3">
      <c r="A16" s="29" t="s">
        <v>61</v>
      </c>
      <c r="B16" s="16">
        <f>+sa_agg_tot!B3</f>
        <v>1344130000</v>
      </c>
      <c r="C16" s="16">
        <f>+sa_agg_tot!C3</f>
        <v>346006138</v>
      </c>
      <c r="D16" s="16">
        <f>+sa_agg_tot!D3</f>
        <v>748550364</v>
      </c>
      <c r="E16" s="16">
        <f>+sa_agg_tot!E3</f>
        <v>22340024</v>
      </c>
      <c r="F16" s="16">
        <f>+sa_agg_tot!F3</f>
        <v>127833000</v>
      </c>
      <c r="G16" s="16">
        <f>+sa_agg_tot!G3</f>
        <v>396156980</v>
      </c>
      <c r="H16" s="16">
        <f>+sa_agg_tot!H3</f>
        <v>142960868</v>
      </c>
      <c r="I16" s="16">
        <f>+sa_agg_tot!I3</f>
        <v>603599174</v>
      </c>
      <c r="J16" s="16">
        <f>+sa_agg_tot!J3</f>
        <v>1109395303</v>
      </c>
      <c r="K16" s="16">
        <f>+sa_agg_tot!K3</f>
        <v>1247236029</v>
      </c>
      <c r="L16" s="16">
        <f>+sa_agg_tot!L3</f>
        <v>901455755</v>
      </c>
      <c r="M16" s="17">
        <f>+SUM(B16:L16)</f>
        <v>6989663635</v>
      </c>
    </row>
    <row r="17" spans="1:13" x14ac:dyDescent="0.3">
      <c r="A17" s="29" t="s">
        <v>78</v>
      </c>
      <c r="B17" s="28">
        <f>B15/B16</f>
        <v>8.1721649208410767</v>
      </c>
      <c r="C17" s="24">
        <f t="shared" ref="C17:L17" si="3">C15/C16</f>
        <v>6.0467880766861555</v>
      </c>
      <c r="D17" s="24">
        <f t="shared" si="3"/>
        <v>5.005605225835513</v>
      </c>
      <c r="E17" s="24">
        <f t="shared" si="3"/>
        <v>3.4061555825522012</v>
      </c>
      <c r="F17" s="24">
        <f t="shared" si="3"/>
        <v>4.1464515874418</v>
      </c>
      <c r="G17" s="24">
        <f t="shared" si="3"/>
        <v>3.7617041018565258</v>
      </c>
      <c r="H17" s="24">
        <f t="shared" si="3"/>
        <v>2.8642479802403344</v>
      </c>
      <c r="I17" s="24">
        <f t="shared" si="3"/>
        <v>2.2317274374170943</v>
      </c>
      <c r="J17" s="24">
        <f t="shared" si="3"/>
        <v>1.9834369962984257</v>
      </c>
      <c r="K17" s="24">
        <f t="shared" si="3"/>
        <v>0.99158047731434029</v>
      </c>
      <c r="L17" s="24">
        <f t="shared" si="3"/>
        <v>0.86250100384987016</v>
      </c>
      <c r="M17" s="25">
        <f>M15/M16</f>
        <v>3.5611440423479426</v>
      </c>
    </row>
    <row r="20" spans="1:13" x14ac:dyDescent="0.3">
      <c r="A20" s="51" t="s">
        <v>128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</row>
    <row r="21" spans="1:13" x14ac:dyDescent="0.3">
      <c r="A21" s="29" t="s">
        <v>76</v>
      </c>
      <c r="B21" s="22">
        <f>+B4/$B$15*100</f>
        <v>92.06968750675469</v>
      </c>
      <c r="C21" s="22">
        <f>+C4/$C$15*100</f>
        <v>96.071366989999746</v>
      </c>
      <c r="D21" s="22">
        <f>+D4/$D$15*100</f>
        <v>93.625701844554584</v>
      </c>
      <c r="E21" s="22">
        <f>+E4/$E$15*100</f>
        <v>96.923207773004975</v>
      </c>
      <c r="F21" s="22">
        <f>+F4/$F$15*100</f>
        <v>83.118595724322148</v>
      </c>
      <c r="G21" s="22">
        <f>+G4/$G$15*100</f>
        <v>96.414686535569345</v>
      </c>
      <c r="H21" s="22">
        <f>+H4/$H$15*100</f>
        <v>96.05729689437446</v>
      </c>
      <c r="I21" s="22">
        <f>+I4/$I$15*100</f>
        <v>96.25086251717488</v>
      </c>
      <c r="J21" s="22">
        <f>+J4/$J$15*100</f>
        <v>96.109329742710486</v>
      </c>
      <c r="K21" s="22">
        <f>+K4/$K$15*100</f>
        <v>96.459493617661082</v>
      </c>
      <c r="L21" s="22">
        <f>+L4/$L$15*100</f>
        <v>95.170953140309706</v>
      </c>
      <c r="M21" s="22">
        <f>+M4/$M$15*100</f>
        <v>93.688606935420012</v>
      </c>
    </row>
    <row r="22" spans="1:13" x14ac:dyDescent="0.3">
      <c r="A22" s="29" t="s">
        <v>150</v>
      </c>
      <c r="B22" s="22">
        <f>+B5/$B$15*100</f>
        <v>0</v>
      </c>
      <c r="C22" s="22">
        <f>+C5/$C$15*100</f>
        <v>0</v>
      </c>
      <c r="D22" s="22">
        <f>+D5/$D$15*100</f>
        <v>0</v>
      </c>
      <c r="E22" s="22">
        <f>+E5/$E$15*100</f>
        <v>0</v>
      </c>
      <c r="F22" s="22">
        <f>+F5/$F$15*100</f>
        <v>0</v>
      </c>
      <c r="G22" s="22">
        <f>+G5/$G$15*100</f>
        <v>0</v>
      </c>
      <c r="H22" s="22">
        <f>+H5/$H$15*100</f>
        <v>0</v>
      </c>
      <c r="I22" s="22">
        <f>+I5/$I$15*100</f>
        <v>0</v>
      </c>
      <c r="J22" s="22">
        <f>+J5/$J$15*100</f>
        <v>0</v>
      </c>
      <c r="K22" s="22">
        <f>+K5/$K$15*100</f>
        <v>0</v>
      </c>
      <c r="L22" s="22">
        <f>+L5/$L$15*100</f>
        <v>0</v>
      </c>
      <c r="M22" s="22">
        <f>+M5/$M$15*100</f>
        <v>0</v>
      </c>
    </row>
    <row r="23" spans="1:13" x14ac:dyDescent="0.3">
      <c r="A23" s="29" t="s">
        <v>151</v>
      </c>
      <c r="B23" s="22">
        <f>+B13/$B$15*100</f>
        <v>0.1398853163244041</v>
      </c>
      <c r="C23" s="22">
        <f>+C13/$C$15*100</f>
        <v>0.63116183215703192</v>
      </c>
      <c r="D23" s="22">
        <f>+D13/$D$15*100</f>
        <v>1.2501073899843913</v>
      </c>
      <c r="E23" s="22">
        <f>+E13/$E$15*100</f>
        <v>0.74911266135693111</v>
      </c>
      <c r="F23" s="22">
        <f>+F13/$F$15*100</f>
        <v>1.4326903316587472</v>
      </c>
      <c r="G23" s="22">
        <f>+G13/$G$15*100</f>
        <v>0.36489099550634074</v>
      </c>
      <c r="H23" s="22">
        <f>+H13/$H$15*100</f>
        <v>0.94251624119124322</v>
      </c>
      <c r="I23" s="22">
        <f>+I13/$I$15*100</f>
        <v>0.55482421828313822</v>
      </c>
      <c r="J23" s="22">
        <f>+J13/$J$15*100</f>
        <v>0.40097595832653277</v>
      </c>
      <c r="K23" s="22">
        <f>+K13/$K$15*100</f>
        <v>0.16773890229722349</v>
      </c>
      <c r="L23" s="22">
        <f>+L13/$L$15*100</f>
        <v>0.55207074640677067</v>
      </c>
      <c r="M23" s="22">
        <f>+M13/$M$15*100</f>
        <v>0.46416738849250971</v>
      </c>
    </row>
    <row r="24" spans="1:13" x14ac:dyDescent="0.3">
      <c r="A24" s="29" t="s">
        <v>77</v>
      </c>
      <c r="B24" s="22">
        <f>+B14/$B$15*100</f>
        <v>7.7904271769209004</v>
      </c>
      <c r="C24" s="22">
        <f>+C14/$C$15*100</f>
        <v>3.2974711778432293</v>
      </c>
      <c r="D24" s="22">
        <f>+D14/$D$15*100</f>
        <v>5.1241907654610239</v>
      </c>
      <c r="E24" s="22">
        <f>+E14/$E$15*100</f>
        <v>2.327679565638086</v>
      </c>
      <c r="F24" s="22">
        <f>+F14/$F$15*100</f>
        <v>15.448713944019108</v>
      </c>
      <c r="G24" s="22">
        <f>+G14/$G$15*100</f>
        <v>3.2204224689243346</v>
      </c>
      <c r="H24" s="22">
        <f>+H14/$H$15*100</f>
        <v>3.0001868644342977</v>
      </c>
      <c r="I24" s="22">
        <f>+I14/$I$15*100</f>
        <v>3.1943132645419938</v>
      </c>
      <c r="J24" s="22">
        <f>+J14/$J$15*100</f>
        <v>3.4896942989629731</v>
      </c>
      <c r="K24" s="22">
        <f>+K14/$K$15*100</f>
        <v>3.372767480041694</v>
      </c>
      <c r="L24" s="22">
        <f>+L14/$L$15*100</f>
        <v>4.2769761132835207</v>
      </c>
      <c r="M24" s="22">
        <f>+M14/$M$15*100</f>
        <v>5.8472256760874846</v>
      </c>
    </row>
  </sheetData>
  <mergeCells count="2">
    <mergeCell ref="A1:M1"/>
    <mergeCell ref="A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"/>
  <sheetViews>
    <sheetView zoomScale="50" zoomScaleNormal="50" workbookViewId="0">
      <selection sqref="A1:M1"/>
    </sheetView>
  </sheetViews>
  <sheetFormatPr defaultColWidth="9.1796875" defaultRowHeight="14" x14ac:dyDescent="0.3"/>
  <cols>
    <col min="1" max="1" width="22.26953125" style="6" customWidth="1"/>
    <col min="2" max="2" width="14.453125" style="6" bestFit="1" customWidth="1"/>
    <col min="3" max="4" width="12" style="6" bestFit="1" customWidth="1"/>
    <col min="5" max="8" width="11.81640625" style="6" bestFit="1" customWidth="1"/>
    <col min="9" max="9" width="12" style="6" bestFit="1" customWidth="1"/>
    <col min="10" max="11" width="12.54296875" style="6" bestFit="1" customWidth="1"/>
    <col min="12" max="12" width="13.81640625" style="6" bestFit="1" customWidth="1"/>
    <col min="13" max="13" width="12.54296875" style="6" bestFit="1" customWidth="1"/>
    <col min="14" max="16384" width="9.1796875" style="6"/>
  </cols>
  <sheetData>
    <row r="1" spans="1:13" x14ac:dyDescent="0.3">
      <c r="A1" s="51" t="s">
        <v>129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3" x14ac:dyDescent="0.3">
      <c r="A2" s="14"/>
      <c r="B2" s="26" t="s">
        <v>63</v>
      </c>
      <c r="C2" s="26" t="s">
        <v>64</v>
      </c>
      <c r="D2" s="26" t="s">
        <v>65</v>
      </c>
      <c r="E2" s="26" t="s">
        <v>66</v>
      </c>
      <c r="F2" s="26" t="s">
        <v>67</v>
      </c>
      <c r="G2" s="26" t="s">
        <v>68</v>
      </c>
      <c r="H2" s="26" t="s">
        <v>69</v>
      </c>
      <c r="I2" s="26" t="s">
        <v>70</v>
      </c>
      <c r="J2" s="26" t="s">
        <v>71</v>
      </c>
      <c r="K2" s="26" t="s">
        <v>72</v>
      </c>
      <c r="L2" s="26" t="s">
        <v>73</v>
      </c>
      <c r="M2" s="27" t="s">
        <v>147</v>
      </c>
    </row>
    <row r="3" spans="1:13" x14ac:dyDescent="0.3">
      <c r="A3" s="32" t="s">
        <v>153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</row>
    <row r="4" spans="1:13" x14ac:dyDescent="0.3">
      <c r="A4" s="33" t="s">
        <v>76</v>
      </c>
      <c r="B4" s="6">
        <v>1095941267</v>
      </c>
      <c r="C4" s="6">
        <v>2991927.7570000002</v>
      </c>
      <c r="D4" s="6">
        <v>10378342.552998001</v>
      </c>
      <c r="E4" s="6">
        <v>147644.83319999999</v>
      </c>
      <c r="F4" s="6">
        <v>1386600.632</v>
      </c>
      <c r="G4" s="6">
        <v>1101262.588</v>
      </c>
      <c r="H4" s="6">
        <v>1974060.8689999999</v>
      </c>
      <c r="I4" s="6">
        <v>2580784.6113999998</v>
      </c>
      <c r="J4" s="6">
        <v>3369897.388400001</v>
      </c>
      <c r="K4" s="6">
        <v>692152.48620000004</v>
      </c>
      <c r="L4" s="6">
        <v>680185.79839999997</v>
      </c>
      <c r="M4" s="17">
        <f t="shared" ref="M4:M13" si="0">+SUM(B4:L4)</f>
        <v>1121244126.516598</v>
      </c>
    </row>
    <row r="5" spans="1:13" x14ac:dyDescent="0.3">
      <c r="A5" s="33" t="s">
        <v>150</v>
      </c>
      <c r="B5" s="6">
        <v>777198.87136087043</v>
      </c>
      <c r="C5" s="6">
        <v>230065.4121038926</v>
      </c>
      <c r="D5" s="6">
        <v>268232.25350240199</v>
      </c>
      <c r="E5" s="6">
        <v>15433.88310310367</v>
      </c>
      <c r="F5" s="6">
        <v>81412.650501738419</v>
      </c>
      <c r="G5" s="6">
        <v>45085.519998075899</v>
      </c>
      <c r="H5" s="6">
        <v>12976.90948073503</v>
      </c>
      <c r="I5" s="6">
        <v>103433.69958466339</v>
      </c>
      <c r="J5" s="6">
        <v>86819.110433276219</v>
      </c>
      <c r="K5" s="6">
        <v>16989.256176493898</v>
      </c>
      <c r="L5" s="6">
        <v>30161.867899831901</v>
      </c>
      <c r="M5" s="17">
        <f t="shared" si="0"/>
        <v>1667809.4341450832</v>
      </c>
    </row>
    <row r="6" spans="1:13" x14ac:dyDescent="0.3">
      <c r="A6" s="29" t="s">
        <v>160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17"/>
    </row>
    <row r="7" spans="1:13" x14ac:dyDescent="0.3">
      <c r="A7" s="33" t="s">
        <v>154</v>
      </c>
      <c r="B7" s="6">
        <v>20768104.539999999</v>
      </c>
      <c r="C7" s="6">
        <v>11578231.164999999</v>
      </c>
      <c r="D7" s="6">
        <v>5851129.0557980007</v>
      </c>
      <c r="E7" s="6">
        <v>1848226.1769999999</v>
      </c>
      <c r="F7" s="6">
        <v>1459816.0160000001</v>
      </c>
      <c r="G7" s="6">
        <v>835037.65700000001</v>
      </c>
      <c r="H7" s="6">
        <v>106739.95540000001</v>
      </c>
      <c r="I7" s="6">
        <v>2200163.2433000002</v>
      </c>
      <c r="J7" s="6">
        <v>3323696.8119999999</v>
      </c>
      <c r="K7" s="6">
        <v>203856.61790000001</v>
      </c>
      <c r="L7" s="6">
        <v>2308747.8508000001</v>
      </c>
      <c r="M7" s="17">
        <f t="shared" si="0"/>
        <v>50483749.090197995</v>
      </c>
    </row>
    <row r="8" spans="1:13" x14ac:dyDescent="0.3">
      <c r="A8" s="33" t="s">
        <v>155</v>
      </c>
      <c r="B8" s="6">
        <v>55.83640415</v>
      </c>
      <c r="C8" s="6">
        <v>0</v>
      </c>
      <c r="D8" s="6">
        <v>14899.4892831</v>
      </c>
      <c r="E8" s="6">
        <v>0</v>
      </c>
      <c r="F8" s="6">
        <v>0</v>
      </c>
      <c r="G8" s="6">
        <v>345.60912159999998</v>
      </c>
      <c r="H8" s="6">
        <v>18009.844239999999</v>
      </c>
      <c r="I8" s="6">
        <v>0</v>
      </c>
      <c r="J8" s="6">
        <v>2351.1704209999998</v>
      </c>
      <c r="K8" s="6">
        <v>35989.845839999987</v>
      </c>
      <c r="L8" s="6">
        <v>287.99674349999998</v>
      </c>
      <c r="M8" s="17">
        <f t="shared" si="0"/>
        <v>71939.792053349986</v>
      </c>
    </row>
    <row r="9" spans="1:13" x14ac:dyDescent="0.3">
      <c r="A9" s="33" t="s">
        <v>156</v>
      </c>
      <c r="B9" s="6">
        <v>79.099686719999994</v>
      </c>
      <c r="C9" s="6">
        <v>0</v>
      </c>
      <c r="D9" s="6">
        <v>96069.066422140007</v>
      </c>
      <c r="E9" s="6">
        <v>0</v>
      </c>
      <c r="F9" s="6">
        <v>83.096578010000002</v>
      </c>
      <c r="G9" s="6">
        <v>9710.6861120000012</v>
      </c>
      <c r="H9" s="6">
        <v>54335.510759999997</v>
      </c>
      <c r="I9" s="6">
        <v>349.43598609999998</v>
      </c>
      <c r="J9" s="6">
        <v>14671.57207</v>
      </c>
      <c r="K9" s="6">
        <v>43760.312910000001</v>
      </c>
      <c r="L9" s="6">
        <v>4617.5663829999994</v>
      </c>
      <c r="M9" s="17">
        <f t="shared" si="0"/>
        <v>223676.34690797</v>
      </c>
    </row>
    <row r="10" spans="1:13" x14ac:dyDescent="0.3">
      <c r="A10" s="33" t="s">
        <v>157</v>
      </c>
      <c r="B10" s="6">
        <v>81226452.879999995</v>
      </c>
      <c r="C10" s="6">
        <v>7255983.7241000002</v>
      </c>
      <c r="D10" s="6">
        <v>10452333.515167</v>
      </c>
      <c r="E10" s="6">
        <v>811580.49800000002</v>
      </c>
      <c r="F10" s="6">
        <v>1865261.69</v>
      </c>
      <c r="G10" s="6">
        <v>2588809.2749999999</v>
      </c>
      <c r="H10" s="6">
        <v>479055.37089999998</v>
      </c>
      <c r="I10" s="6">
        <v>2298846.5956000001</v>
      </c>
      <c r="J10" s="6">
        <v>6703840.0475999992</v>
      </c>
      <c r="K10" s="6">
        <v>1054706.1880000001</v>
      </c>
      <c r="L10" s="6">
        <v>787658.07079999999</v>
      </c>
      <c r="M10" s="17">
        <f t="shared" si="0"/>
        <v>115524527.85516699</v>
      </c>
    </row>
    <row r="11" spans="1:13" x14ac:dyDescent="0.3">
      <c r="A11" s="33" t="s">
        <v>158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17">
        <f t="shared" si="0"/>
        <v>0</v>
      </c>
    </row>
    <row r="12" spans="1:13" x14ac:dyDescent="0.3">
      <c r="A12" s="33" t="s">
        <v>159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17">
        <f t="shared" si="0"/>
        <v>0</v>
      </c>
    </row>
    <row r="13" spans="1:13" x14ac:dyDescent="0.3">
      <c r="A13" s="33" t="s">
        <v>151</v>
      </c>
      <c r="B13" s="22">
        <f>SUM(B7:B12)</f>
        <v>101994692.35609086</v>
      </c>
      <c r="C13" s="22">
        <f t="shared" ref="C13:L13" si="1">SUM(C7:C12)</f>
        <v>18834214.8891</v>
      </c>
      <c r="D13" s="22">
        <f t="shared" si="1"/>
        <v>16414431.126670241</v>
      </c>
      <c r="E13" s="22">
        <f t="shared" si="1"/>
        <v>2659806.6749999998</v>
      </c>
      <c r="F13" s="22">
        <f t="shared" si="1"/>
        <v>3325160.8025780097</v>
      </c>
      <c r="G13" s="22">
        <f t="shared" si="1"/>
        <v>3433903.2272335999</v>
      </c>
      <c r="H13" s="22">
        <f t="shared" si="1"/>
        <v>658140.68130000005</v>
      </c>
      <c r="I13" s="22">
        <f t="shared" si="1"/>
        <v>4499359.2748861006</v>
      </c>
      <c r="J13" s="22">
        <f t="shared" si="1"/>
        <v>10044559.602090999</v>
      </c>
      <c r="K13" s="22">
        <f t="shared" si="1"/>
        <v>1338312.96465</v>
      </c>
      <c r="L13" s="22">
        <f t="shared" si="1"/>
        <v>3101311.4847265002</v>
      </c>
      <c r="M13" s="17">
        <f t="shared" si="0"/>
        <v>166303893.0843263</v>
      </c>
    </row>
    <row r="14" spans="1:13" x14ac:dyDescent="0.3">
      <c r="A14" s="29" t="s">
        <v>161</v>
      </c>
      <c r="B14" s="22">
        <v>592094376.09688163</v>
      </c>
      <c r="C14" s="22">
        <v>10700257.17730345</v>
      </c>
      <c r="D14" s="22">
        <v>49730036.145958386</v>
      </c>
      <c r="E14" s="22">
        <v>1533437.370939434</v>
      </c>
      <c r="F14" s="22">
        <v>2788158.7917632349</v>
      </c>
      <c r="G14" s="22">
        <v>1332765.411101762</v>
      </c>
      <c r="H14" s="22">
        <v>3366299.4893146292</v>
      </c>
      <c r="I14" s="22">
        <v>5319653.7841466162</v>
      </c>
      <c r="J14" s="22">
        <v>6433747.1096314806</v>
      </c>
      <c r="K14" s="22">
        <v>949096.59923776053</v>
      </c>
      <c r="L14" s="22">
        <v>1442423.8378316441</v>
      </c>
      <c r="M14" s="17">
        <f>+SUM(B14:L14)</f>
        <v>675690251.81411028</v>
      </c>
    </row>
    <row r="15" spans="1:13" x14ac:dyDescent="0.3">
      <c r="A15" s="29" t="s">
        <v>130</v>
      </c>
      <c r="B15" s="22">
        <f>B4+B5+B13+B14</f>
        <v>1790807534.3243332</v>
      </c>
      <c r="C15" s="22">
        <f t="shared" ref="C15:L15" si="2">C4+C5+C13+C14</f>
        <v>32756465.235507347</v>
      </c>
      <c r="D15" s="22">
        <f t="shared" si="2"/>
        <v>76791042.07912904</v>
      </c>
      <c r="E15" s="22">
        <f t="shared" si="2"/>
        <v>4356322.762242537</v>
      </c>
      <c r="F15" s="22">
        <f t="shared" si="2"/>
        <v>7581332.8768429831</v>
      </c>
      <c r="G15" s="22">
        <f t="shared" si="2"/>
        <v>5913016.746333438</v>
      </c>
      <c r="H15" s="22">
        <f t="shared" si="2"/>
        <v>6011477.9490953647</v>
      </c>
      <c r="I15" s="22">
        <f t="shared" si="2"/>
        <v>12503231.37001738</v>
      </c>
      <c r="J15" s="22">
        <f t="shared" si="2"/>
        <v>19935023.210555755</v>
      </c>
      <c r="K15" s="22">
        <f t="shared" si="2"/>
        <v>2996551.3062642543</v>
      </c>
      <c r="L15" s="22">
        <f t="shared" si="2"/>
        <v>5254082.9888579762</v>
      </c>
      <c r="M15" s="17">
        <f>+SUM(B15:L15)</f>
        <v>1964906080.8491788</v>
      </c>
    </row>
    <row r="16" spans="1:13" x14ac:dyDescent="0.3">
      <c r="A16" s="29" t="s">
        <v>61</v>
      </c>
      <c r="B16" s="16">
        <f>+sa_agg_tot!B3</f>
        <v>1344130000</v>
      </c>
      <c r="C16" s="16">
        <f>+sa_agg_tot!C3</f>
        <v>346006138</v>
      </c>
      <c r="D16" s="16">
        <f>+sa_agg_tot!D3</f>
        <v>748550364</v>
      </c>
      <c r="E16" s="16">
        <f>+sa_agg_tot!E3</f>
        <v>22340024</v>
      </c>
      <c r="F16" s="16">
        <f>+sa_agg_tot!F3</f>
        <v>127833000</v>
      </c>
      <c r="G16" s="16">
        <f>+sa_agg_tot!G3</f>
        <v>396156980</v>
      </c>
      <c r="H16" s="16">
        <f>+sa_agg_tot!H3</f>
        <v>142960868</v>
      </c>
      <c r="I16" s="16">
        <f>+sa_agg_tot!I3</f>
        <v>603599174</v>
      </c>
      <c r="J16" s="16">
        <f>+sa_agg_tot!J3</f>
        <v>1109395303</v>
      </c>
      <c r="K16" s="16">
        <f>+sa_agg_tot!K3</f>
        <v>1247236029</v>
      </c>
      <c r="L16" s="16">
        <f>+sa_agg_tot!L3</f>
        <v>901455755</v>
      </c>
      <c r="M16" s="17">
        <f>+SUM(B16:L16)</f>
        <v>6989663635</v>
      </c>
    </row>
    <row r="17" spans="1:13" x14ac:dyDescent="0.3">
      <c r="A17" s="29" t="s">
        <v>78</v>
      </c>
      <c r="B17" s="28">
        <f>B15/B16</f>
        <v>1.3323172121181235</v>
      </c>
      <c r="C17" s="24">
        <f t="shared" ref="C17:L17" si="3">C15/C16</f>
        <v>9.4670185404362242E-2</v>
      </c>
      <c r="D17" s="24">
        <f t="shared" si="3"/>
        <v>0.10258633990742277</v>
      </c>
      <c r="E17" s="24">
        <f t="shared" si="3"/>
        <v>0.19500080941016612</v>
      </c>
      <c r="F17" s="24">
        <f t="shared" si="3"/>
        <v>5.9306539601221772E-2</v>
      </c>
      <c r="G17" s="24">
        <f t="shared" si="3"/>
        <v>1.4925943615415884E-2</v>
      </c>
      <c r="H17" s="24">
        <f t="shared" si="3"/>
        <v>4.2049814282712421E-2</v>
      </c>
      <c r="I17" s="24">
        <f t="shared" si="3"/>
        <v>2.0714460702720212E-2</v>
      </c>
      <c r="J17" s="24">
        <f t="shared" si="3"/>
        <v>1.7969269526063383E-2</v>
      </c>
      <c r="K17" s="24">
        <f t="shared" si="3"/>
        <v>2.4025535156058696E-3</v>
      </c>
      <c r="L17" s="24">
        <f t="shared" si="3"/>
        <v>5.8284424495775458E-3</v>
      </c>
      <c r="M17" s="25">
        <f>M15/M16</f>
        <v>0.28111597116206277</v>
      </c>
    </row>
    <row r="20" spans="1:13" x14ac:dyDescent="0.3">
      <c r="A20" s="51" t="s">
        <v>128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</row>
    <row r="21" spans="1:13" x14ac:dyDescent="0.3">
      <c r="A21" s="29" t="s">
        <v>76</v>
      </c>
      <c r="B21" s="22">
        <f>+B4/$B$15*100</f>
        <v>61.198160382628487</v>
      </c>
      <c r="C21" s="22">
        <f>+C4/$C$15*100</f>
        <v>9.1338541429580484</v>
      </c>
      <c r="D21" s="22">
        <f>+D4/$D$15*100</f>
        <v>13.515043255050083</v>
      </c>
      <c r="E21" s="22">
        <f>+E4/$E$15*100</f>
        <v>3.3892078539193395</v>
      </c>
      <c r="F21" s="22">
        <f>+F4/$F$15*100</f>
        <v>18.289668248644531</v>
      </c>
      <c r="G21" s="22">
        <f>+G4/$G$15*100</f>
        <v>18.624377965492393</v>
      </c>
      <c r="H21" s="22">
        <f>+H4/$H$15*100</f>
        <v>32.838195294337993</v>
      </c>
      <c r="I21" s="22">
        <f>+I4/$I$15*100</f>
        <v>20.640941009767243</v>
      </c>
      <c r="J21" s="22">
        <f>+J4/$J$15*100</f>
        <v>16.904406645564443</v>
      </c>
      <c r="K21" s="22">
        <f>+K4/$K$15*100</f>
        <v>23.098302530414337</v>
      </c>
      <c r="L21" s="22">
        <f>+L4/$L$15*100</f>
        <v>12.945851823095103</v>
      </c>
      <c r="M21" s="22">
        <f>+M4/$M$15*100</f>
        <v>57.06349720450897</v>
      </c>
    </row>
    <row r="22" spans="1:13" x14ac:dyDescent="0.3">
      <c r="A22" s="29" t="s">
        <v>150</v>
      </c>
      <c r="B22" s="22">
        <f>+B5/$B$15*100</f>
        <v>4.3399352329289001E-2</v>
      </c>
      <c r="C22" s="22">
        <f>+C5/$C$15*100</f>
        <v>0.70235115556518091</v>
      </c>
      <c r="D22" s="22">
        <f>+D5/$D$15*100</f>
        <v>0.34930148913203063</v>
      </c>
      <c r="E22" s="22">
        <f>+E5/$E$15*100</f>
        <v>0.35428695129923421</v>
      </c>
      <c r="F22" s="22">
        <f>+F5/$F$15*100</f>
        <v>1.073856692804132</v>
      </c>
      <c r="G22" s="22">
        <f>+G5/$G$15*100</f>
        <v>0.76247915289657631</v>
      </c>
      <c r="H22" s="22">
        <f>+H5/$H$15*100</f>
        <v>0.21586886936327954</v>
      </c>
      <c r="I22" s="22">
        <f>+I5/$I$15*100</f>
        <v>0.82725574312490402</v>
      </c>
      <c r="J22" s="22">
        <f>+J5/$J$15*100</f>
        <v>0.43551045572550323</v>
      </c>
      <c r="K22" s="22">
        <f>+K5/$K$15*100</f>
        <v>0.56696029669100156</v>
      </c>
      <c r="L22" s="22">
        <f>+L5/$L$15*100</f>
        <v>0.57406531194490829</v>
      </c>
      <c r="M22" s="22">
        <f>+M5/$M$15*100</f>
        <v>8.4879855093343781E-2</v>
      </c>
    </row>
    <row r="23" spans="1:13" x14ac:dyDescent="0.3">
      <c r="A23" s="29" t="s">
        <v>151</v>
      </c>
      <c r="B23" s="22">
        <f>+B13/$B$15*100</f>
        <v>5.6954580769380776</v>
      </c>
      <c r="C23" s="22">
        <f>+C13/$C$15*100</f>
        <v>57.497702373222161</v>
      </c>
      <c r="D23" s="22">
        <f>+D13/$D$15*100</f>
        <v>21.375450420058179</v>
      </c>
      <c r="E23" s="22">
        <f>+E13/$E$15*100</f>
        <v>61.056235273779194</v>
      </c>
      <c r="F23" s="22">
        <f>+F13/$F$15*100</f>
        <v>43.859844391408288</v>
      </c>
      <c r="G23" s="22">
        <f>+G13/$G$15*100</f>
        <v>58.073625943354642</v>
      </c>
      <c r="H23" s="22">
        <f>+H13/$H$15*100</f>
        <v>10.948067794194273</v>
      </c>
      <c r="I23" s="22">
        <f>+I13/$I$15*100</f>
        <v>35.985571583322994</v>
      </c>
      <c r="J23" s="22">
        <f>+J13/$J$15*100</f>
        <v>50.386495646377405</v>
      </c>
      <c r="K23" s="22">
        <f>+K13/$K$15*100</f>
        <v>44.661773748117476</v>
      </c>
      <c r="L23" s="22">
        <f>+L13/$L$15*100</f>
        <v>59.026693931239159</v>
      </c>
      <c r="M23" s="22">
        <f>+M13/$M$15*100</f>
        <v>8.463706978424856</v>
      </c>
    </row>
    <row r="24" spans="1:13" x14ac:dyDescent="0.3">
      <c r="A24" s="29" t="s">
        <v>77</v>
      </c>
      <c r="B24" s="22">
        <f>+B14/$B$15*100</f>
        <v>33.062982188104165</v>
      </c>
      <c r="C24" s="22">
        <f>+C14/$C$15*100</f>
        <v>32.666092328254599</v>
      </c>
      <c r="D24" s="22">
        <f>+D14/$D$15*100</f>
        <v>64.760204835759694</v>
      </c>
      <c r="E24" s="22">
        <f>+E14/$E$15*100</f>
        <v>35.200269921002246</v>
      </c>
      <c r="F24" s="22">
        <f>+F14/$F$15*100</f>
        <v>36.776630667143053</v>
      </c>
      <c r="G24" s="22">
        <f>+G14/$G$15*100</f>
        <v>22.539516938256387</v>
      </c>
      <c r="H24" s="22">
        <f>+H14/$H$15*100</f>
        <v>55.99786804210445</v>
      </c>
      <c r="I24" s="22">
        <f>+I14/$I$15*100</f>
        <v>42.546231663784859</v>
      </c>
      <c r="J24" s="22">
        <f>+J14/$J$15*100</f>
        <v>32.273587252332668</v>
      </c>
      <c r="K24" s="22">
        <f>+K14/$K$15*100</f>
        <v>31.672963424777194</v>
      </c>
      <c r="L24" s="22">
        <f>+L14/$L$15*100</f>
        <v>27.453388933720831</v>
      </c>
      <c r="M24" s="22">
        <f>+M14/$M$15*100</f>
        <v>34.387915961972872</v>
      </c>
    </row>
  </sheetData>
  <mergeCells count="2">
    <mergeCell ref="A1:M1"/>
    <mergeCell ref="A20:M2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4"/>
  <sheetViews>
    <sheetView zoomScale="50" zoomScaleNormal="50" workbookViewId="0">
      <selection sqref="A1:M1"/>
    </sheetView>
  </sheetViews>
  <sheetFormatPr defaultColWidth="9.1796875" defaultRowHeight="14" x14ac:dyDescent="0.3"/>
  <cols>
    <col min="1" max="1" width="27.1796875" style="6" customWidth="1"/>
    <col min="2" max="4" width="13.1796875" style="6" bestFit="1" customWidth="1"/>
    <col min="5" max="9" width="11.81640625" style="6" bestFit="1" customWidth="1"/>
    <col min="10" max="10" width="12.453125" style="6" bestFit="1" customWidth="1"/>
    <col min="11" max="11" width="13.1796875" style="6" bestFit="1" customWidth="1"/>
    <col min="12" max="12" width="13.7265625" style="6" bestFit="1" customWidth="1"/>
    <col min="13" max="13" width="14.1796875" style="6" bestFit="1" customWidth="1"/>
    <col min="14" max="14" width="12.36328125" style="6" bestFit="1" customWidth="1"/>
    <col min="15" max="16384" width="9.1796875" style="6"/>
  </cols>
  <sheetData>
    <row r="1" spans="1:13" x14ac:dyDescent="0.3">
      <c r="A1" s="51" t="s">
        <v>129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3" x14ac:dyDescent="0.3">
      <c r="A2" s="14"/>
      <c r="B2" s="26" t="s">
        <v>63</v>
      </c>
      <c r="C2" s="26" t="s">
        <v>64</v>
      </c>
      <c r="D2" s="26" t="s">
        <v>65</v>
      </c>
      <c r="E2" s="26" t="s">
        <v>66</v>
      </c>
      <c r="F2" s="26" t="s">
        <v>67</v>
      </c>
      <c r="G2" s="26" t="s">
        <v>68</v>
      </c>
      <c r="H2" s="26" t="s">
        <v>69</v>
      </c>
      <c r="I2" s="26" t="s">
        <v>70</v>
      </c>
      <c r="J2" s="26" t="s">
        <v>71</v>
      </c>
      <c r="K2" s="26" t="s">
        <v>72</v>
      </c>
      <c r="L2" s="26" t="s">
        <v>73</v>
      </c>
      <c r="M2" s="27" t="s">
        <v>147</v>
      </c>
    </row>
    <row r="3" spans="1:13" x14ac:dyDescent="0.3">
      <c r="A3" s="32" t="s">
        <v>153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</row>
    <row r="4" spans="1:13" x14ac:dyDescent="0.3">
      <c r="A4" s="33" t="s">
        <v>76</v>
      </c>
      <c r="B4" s="6">
        <v>149747279.30000001</v>
      </c>
      <c r="C4" s="6">
        <v>19645546.272</v>
      </c>
      <c r="D4" s="6">
        <v>51238193.351191998</v>
      </c>
      <c r="E4" s="6">
        <v>2250377.486</v>
      </c>
      <c r="F4" s="6">
        <v>8915871.6539999992</v>
      </c>
      <c r="G4" s="6">
        <v>16490982.08</v>
      </c>
      <c r="H4" s="6">
        <v>33625162.640000001</v>
      </c>
      <c r="I4" s="6">
        <v>18007576.2674</v>
      </c>
      <c r="J4" s="6">
        <v>25611779.239</v>
      </c>
      <c r="K4" s="6">
        <v>28783945.75</v>
      </c>
      <c r="L4" s="6">
        <v>9438181.5659999996</v>
      </c>
      <c r="M4" s="17">
        <f t="shared" ref="M4:M13" si="0">+SUM(B4:L4)</f>
        <v>363754895.60559207</v>
      </c>
    </row>
    <row r="5" spans="1:13" x14ac:dyDescent="0.3">
      <c r="A5" s="33" t="s">
        <v>150</v>
      </c>
      <c r="B5" s="6">
        <v>55032390.754949413</v>
      </c>
      <c r="C5" s="6">
        <v>15921737.795886099</v>
      </c>
      <c r="D5" s="6">
        <v>20432688.262953982</v>
      </c>
      <c r="E5" s="6">
        <v>1375557.192154333</v>
      </c>
      <c r="F5" s="6">
        <v>719489.06622915284</v>
      </c>
      <c r="G5" s="6">
        <v>7943675.4903583359</v>
      </c>
      <c r="H5" s="6">
        <v>1215659.8683244891</v>
      </c>
      <c r="I5" s="6">
        <v>13926708.141617671</v>
      </c>
      <c r="J5" s="6">
        <v>10469862.524382301</v>
      </c>
      <c r="K5" s="6">
        <v>7962187.7834289111</v>
      </c>
      <c r="L5" s="6">
        <v>2885746.9237206909</v>
      </c>
      <c r="M5" s="17">
        <f t="shared" si="0"/>
        <v>137885703.80400538</v>
      </c>
    </row>
    <row r="6" spans="1:13" x14ac:dyDescent="0.3">
      <c r="A6" s="29" t="s">
        <v>160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17"/>
    </row>
    <row r="7" spans="1:13" x14ac:dyDescent="0.3">
      <c r="A7" s="33" t="s">
        <v>154</v>
      </c>
      <c r="B7" s="6">
        <v>21884111.609999999</v>
      </c>
      <c r="C7" s="6">
        <v>20920034.524999999</v>
      </c>
      <c r="D7" s="6">
        <v>31065102.110334001</v>
      </c>
      <c r="E7" s="6">
        <v>1965554.9140000001</v>
      </c>
      <c r="F7" s="6">
        <v>4766501.1430000002</v>
      </c>
      <c r="G7" s="6">
        <v>7248787.2760000005</v>
      </c>
      <c r="H7" s="6">
        <v>15256737.710000001</v>
      </c>
      <c r="I7" s="6">
        <v>15608106.245999999</v>
      </c>
      <c r="J7" s="6">
        <v>8093812.0600000015</v>
      </c>
      <c r="K7" s="6">
        <v>5814732.6009999998</v>
      </c>
      <c r="L7" s="6">
        <v>4295496.2580000004</v>
      </c>
      <c r="M7" s="17">
        <f t="shared" si="0"/>
        <v>136918976.453334</v>
      </c>
    </row>
    <row r="8" spans="1:13" x14ac:dyDescent="0.3">
      <c r="A8" s="33" t="s">
        <v>155</v>
      </c>
      <c r="B8" s="6">
        <v>4346.5517420000006</v>
      </c>
      <c r="C8" s="6">
        <v>0</v>
      </c>
      <c r="D8" s="6">
        <v>94753.568687100007</v>
      </c>
      <c r="E8" s="6">
        <v>0</v>
      </c>
      <c r="F8" s="6">
        <v>0</v>
      </c>
      <c r="G8" s="6">
        <v>821.14168170000005</v>
      </c>
      <c r="H8" s="6">
        <v>68346.217910000007</v>
      </c>
      <c r="I8" s="6">
        <v>0</v>
      </c>
      <c r="J8" s="6">
        <v>1282.6134420000001</v>
      </c>
      <c r="K8" s="6">
        <v>558580.26529999997</v>
      </c>
      <c r="L8" s="6">
        <v>406.02117870000001</v>
      </c>
      <c r="M8" s="17">
        <f t="shared" si="0"/>
        <v>728536.37994150002</v>
      </c>
    </row>
    <row r="9" spans="1:13" x14ac:dyDescent="0.3">
      <c r="A9" s="33" t="s">
        <v>156</v>
      </c>
      <c r="B9" s="6">
        <v>5896.9150340000006</v>
      </c>
      <c r="C9" s="6">
        <v>0</v>
      </c>
      <c r="D9" s="6">
        <v>211946.79181395</v>
      </c>
      <c r="E9" s="6">
        <v>0</v>
      </c>
      <c r="F9" s="6">
        <v>1318.510925</v>
      </c>
      <c r="G9" s="6">
        <v>44017.613410000013</v>
      </c>
      <c r="H9" s="6">
        <v>166757.68030000001</v>
      </c>
      <c r="I9" s="6">
        <v>812.265399</v>
      </c>
      <c r="J9" s="6">
        <v>10542.60952</v>
      </c>
      <c r="K9" s="6">
        <v>650780.7243</v>
      </c>
      <c r="L9" s="6">
        <v>10378.173699999999</v>
      </c>
      <c r="M9" s="17">
        <f t="shared" si="0"/>
        <v>1102451.28440195</v>
      </c>
    </row>
    <row r="10" spans="1:13" x14ac:dyDescent="0.3">
      <c r="A10" s="33" t="s">
        <v>157</v>
      </c>
      <c r="B10" s="6">
        <v>165467306.5</v>
      </c>
      <c r="C10" s="6">
        <v>43574673.126000002</v>
      </c>
      <c r="D10" s="6">
        <v>86632730.093269989</v>
      </c>
      <c r="E10" s="6">
        <v>4651064.7170000002</v>
      </c>
      <c r="F10" s="6">
        <v>14574527.880000001</v>
      </c>
      <c r="G10" s="6">
        <v>28152068.190000001</v>
      </c>
      <c r="H10" s="6">
        <v>8808553.7620000001</v>
      </c>
      <c r="I10" s="6">
        <v>33007397.719000001</v>
      </c>
      <c r="J10" s="6">
        <v>31621166.127</v>
      </c>
      <c r="K10" s="6">
        <v>40308822.619999997</v>
      </c>
      <c r="L10" s="6">
        <v>10405916.126</v>
      </c>
      <c r="M10" s="17">
        <f t="shared" si="0"/>
        <v>467204226.86026996</v>
      </c>
    </row>
    <row r="11" spans="1:13" x14ac:dyDescent="0.3">
      <c r="A11" s="33" t="s">
        <v>158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17">
        <f t="shared" si="0"/>
        <v>0</v>
      </c>
    </row>
    <row r="12" spans="1:13" x14ac:dyDescent="0.3">
      <c r="A12" s="33" t="s">
        <v>159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17">
        <f t="shared" si="0"/>
        <v>0</v>
      </c>
    </row>
    <row r="13" spans="1:13" x14ac:dyDescent="0.3">
      <c r="A13" s="33" t="s">
        <v>151</v>
      </c>
      <c r="B13" s="22">
        <f>SUM(B7:B12)</f>
        <v>187361661.576776</v>
      </c>
      <c r="C13" s="22">
        <f t="shared" ref="C13:L13" si="1">SUM(C7:C12)</f>
        <v>64494707.651000001</v>
      </c>
      <c r="D13" s="22">
        <f t="shared" si="1"/>
        <v>118004532.56410503</v>
      </c>
      <c r="E13" s="22">
        <f t="shared" si="1"/>
        <v>6616619.6310000001</v>
      </c>
      <c r="F13" s="22">
        <f t="shared" si="1"/>
        <v>19342347.533925001</v>
      </c>
      <c r="G13" s="22">
        <f t="shared" si="1"/>
        <v>35445694.221091703</v>
      </c>
      <c r="H13" s="22">
        <f t="shared" si="1"/>
        <v>24300395.370209999</v>
      </c>
      <c r="I13" s="22">
        <f t="shared" si="1"/>
        <v>48616316.230398998</v>
      </c>
      <c r="J13" s="22">
        <f t="shared" si="1"/>
        <v>39726803.409961998</v>
      </c>
      <c r="K13" s="22">
        <f t="shared" si="1"/>
        <v>47332916.210599996</v>
      </c>
      <c r="L13" s="22">
        <f t="shared" si="1"/>
        <v>14712196.578878701</v>
      </c>
      <c r="M13" s="17">
        <f t="shared" si="0"/>
        <v>605954190.97794747</v>
      </c>
    </row>
    <row r="14" spans="1:13" x14ac:dyDescent="0.3">
      <c r="A14" s="29" t="s">
        <v>161</v>
      </c>
      <c r="B14" s="6">
        <v>215412187.3894605</v>
      </c>
      <c r="C14" s="6">
        <v>30617807.172658961</v>
      </c>
      <c r="D14" s="6">
        <v>104537003.1266097</v>
      </c>
      <c r="E14" s="6">
        <v>1957761.2068723389</v>
      </c>
      <c r="F14" s="6">
        <v>13148969.49473938</v>
      </c>
      <c r="G14" s="6">
        <v>14384034.52146432</v>
      </c>
      <c r="H14" s="6">
        <v>19191281.313728191</v>
      </c>
      <c r="I14" s="6">
        <v>16779812.103121679</v>
      </c>
      <c r="J14" s="6">
        <v>20244840.073610079</v>
      </c>
      <c r="K14" s="6">
        <v>32530843.764194991</v>
      </c>
      <c r="L14" s="6">
        <v>4657612.1077087028</v>
      </c>
      <c r="M14" s="17">
        <f>+SUM(B14:L14)</f>
        <v>473462152.27416885</v>
      </c>
    </row>
    <row r="15" spans="1:13" x14ac:dyDescent="0.3">
      <c r="A15" s="29" t="s">
        <v>130</v>
      </c>
      <c r="B15" s="22">
        <f>B4+B5+B13+B14</f>
        <v>607553519.02118587</v>
      </c>
      <c r="C15" s="22">
        <f t="shared" ref="C15:L15" si="2">C4+C5+C13+C14</f>
        <v>130679798.89154507</v>
      </c>
      <c r="D15" s="22">
        <f t="shared" si="2"/>
        <v>294212417.30486071</v>
      </c>
      <c r="E15" s="22">
        <f t="shared" si="2"/>
        <v>12200315.516026672</v>
      </c>
      <c r="F15" s="22">
        <f t="shared" si="2"/>
        <v>42126677.748893529</v>
      </c>
      <c r="G15" s="22">
        <f t="shared" si="2"/>
        <v>74264386.312914357</v>
      </c>
      <c r="H15" s="22">
        <f t="shared" si="2"/>
        <v>78332499.192262679</v>
      </c>
      <c r="I15" s="22">
        <f t="shared" si="2"/>
        <v>97330412.742538348</v>
      </c>
      <c r="J15" s="22">
        <f t="shared" si="2"/>
        <v>96053285.246954381</v>
      </c>
      <c r="K15" s="22">
        <f t="shared" si="2"/>
        <v>116609893.50822389</v>
      </c>
      <c r="L15" s="22">
        <f t="shared" si="2"/>
        <v>31693737.176308095</v>
      </c>
      <c r="M15" s="23">
        <f>+SUM(B15:L15)</f>
        <v>1581056942.6617136</v>
      </c>
    </row>
    <row r="16" spans="1:13" x14ac:dyDescent="0.3">
      <c r="A16" s="29" t="s">
        <v>61</v>
      </c>
      <c r="B16" s="16">
        <f>+sa_agg_tot!B3</f>
        <v>1344130000</v>
      </c>
      <c r="C16" s="16">
        <f>+sa_agg_tot!C3</f>
        <v>346006138</v>
      </c>
      <c r="D16" s="16">
        <f>+sa_agg_tot!D3</f>
        <v>748550364</v>
      </c>
      <c r="E16" s="16">
        <f>+sa_agg_tot!E3</f>
        <v>22340024</v>
      </c>
      <c r="F16" s="16">
        <f>+sa_agg_tot!F3</f>
        <v>127833000</v>
      </c>
      <c r="G16" s="16">
        <f>+sa_agg_tot!G3</f>
        <v>396156980</v>
      </c>
      <c r="H16" s="16">
        <f>+sa_agg_tot!H3</f>
        <v>142960868</v>
      </c>
      <c r="I16" s="16">
        <f>+sa_agg_tot!I3</f>
        <v>603599174</v>
      </c>
      <c r="J16" s="16">
        <f>+sa_agg_tot!J3</f>
        <v>1109395303</v>
      </c>
      <c r="K16" s="16">
        <f>+sa_agg_tot!K3</f>
        <v>1247236029</v>
      </c>
      <c r="L16" s="16">
        <f>+sa_agg_tot!L3</f>
        <v>901455755</v>
      </c>
      <c r="M16" s="17">
        <f>+SUM(B16:L16)</f>
        <v>6989663635</v>
      </c>
    </row>
    <row r="17" spans="1:13" x14ac:dyDescent="0.3">
      <c r="A17" s="29" t="s">
        <v>78</v>
      </c>
      <c r="B17" s="28">
        <f>B15/B16</f>
        <v>0.45200502854722824</v>
      </c>
      <c r="C17" s="24">
        <f t="shared" ref="C17:L17" si="3">C15/C16</f>
        <v>0.37768058002354016</v>
      </c>
      <c r="D17" s="24">
        <f t="shared" si="3"/>
        <v>0.3930429152858721</v>
      </c>
      <c r="E17" s="24">
        <f t="shared" si="3"/>
        <v>0.54611917677557875</v>
      </c>
      <c r="F17" s="24">
        <f t="shared" si="3"/>
        <v>0.32954462266311146</v>
      </c>
      <c r="G17" s="24">
        <f t="shared" si="3"/>
        <v>0.18746201647870589</v>
      </c>
      <c r="H17" s="24">
        <f t="shared" si="3"/>
        <v>0.5479296557730936</v>
      </c>
      <c r="I17" s="24">
        <f t="shared" si="3"/>
        <v>0.16125007610189068</v>
      </c>
      <c r="J17" s="24">
        <f t="shared" si="3"/>
        <v>8.6581658482967616E-2</v>
      </c>
      <c r="K17" s="24">
        <f t="shared" si="3"/>
        <v>9.3494648003167882E-2</v>
      </c>
      <c r="L17" s="24">
        <f t="shared" si="3"/>
        <v>3.5158394630591817E-2</v>
      </c>
      <c r="M17" s="25">
        <f>M15/M16</f>
        <v>0.22619928872467318</v>
      </c>
    </row>
    <row r="20" spans="1:13" x14ac:dyDescent="0.3">
      <c r="A20" s="51" t="s">
        <v>128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</row>
    <row r="21" spans="1:13" x14ac:dyDescent="0.3">
      <c r="A21" s="29" t="s">
        <v>76</v>
      </c>
      <c r="B21" s="22">
        <f>+B4/$B$15*100</f>
        <v>24.647586527233695</v>
      </c>
      <c r="C21" s="22">
        <f>+C4/$C$15*100</f>
        <v>15.033345963674465</v>
      </c>
      <c r="D21" s="22">
        <f>+D4/$D$15*100</f>
        <v>17.415374177800036</v>
      </c>
      <c r="E21" s="22">
        <f>+E4/$E$15*100</f>
        <v>18.445240068126452</v>
      </c>
      <c r="F21" s="22">
        <f>+F4/$F$15*100</f>
        <v>21.164431021941144</v>
      </c>
      <c r="G21" s="22">
        <f>+G4/$G$15*100</f>
        <v>22.205774394357672</v>
      </c>
      <c r="H21" s="22">
        <f>+H4/$H$15*100</f>
        <v>42.92619664472717</v>
      </c>
      <c r="I21" s="22">
        <f>+I4/$I$15*100</f>
        <v>18.501489678292273</v>
      </c>
      <c r="J21" s="22">
        <f>+J4/$J$15*100</f>
        <v>26.66413665409959</v>
      </c>
      <c r="K21" s="22">
        <f>+K4/$K$15*100</f>
        <v>24.683965385810097</v>
      </c>
      <c r="L21" s="22">
        <f>+L4/$L$15*100</f>
        <v>29.779326790957583</v>
      </c>
      <c r="M21" s="22">
        <f>+M4/$M$15*100</f>
        <v>23.007071142751489</v>
      </c>
    </row>
    <row r="22" spans="1:13" x14ac:dyDescent="0.3">
      <c r="A22" s="29" t="s">
        <v>150</v>
      </c>
      <c r="B22" s="22">
        <f>+B5/$B$15*100</f>
        <v>9.0580317670796653</v>
      </c>
      <c r="C22" s="22">
        <f>+C5/$C$15*100</f>
        <v>12.18377892446866</v>
      </c>
      <c r="D22" s="22">
        <f>+D5/$D$15*100</f>
        <v>6.944876239462654</v>
      </c>
      <c r="E22" s="22">
        <f>+E5/$E$15*100</f>
        <v>11.274767364396133</v>
      </c>
      <c r="F22" s="22">
        <f>+F5/$F$15*100</f>
        <v>1.7079178911706381</v>
      </c>
      <c r="G22" s="22">
        <f>+G5/$G$15*100</f>
        <v>10.696480351816971</v>
      </c>
      <c r="H22" s="22">
        <f>+H5/$H$15*100</f>
        <v>1.5519227407014307</v>
      </c>
      <c r="I22" s="22">
        <f>+I5/$I$15*100</f>
        <v>14.308691136918389</v>
      </c>
      <c r="J22" s="22">
        <f>+J5/$J$15*100</f>
        <v>10.90005666902921</v>
      </c>
      <c r="K22" s="22">
        <f>+K5/$K$15*100</f>
        <v>6.8280551022605804</v>
      </c>
      <c r="L22" s="22">
        <f>+L5/$L$15*100</f>
        <v>9.1051014516453517</v>
      </c>
      <c r="M22" s="22">
        <f>+M5/$M$15*100</f>
        <v>8.7211092835071717</v>
      </c>
    </row>
    <row r="23" spans="1:13" x14ac:dyDescent="0.3">
      <c r="A23" s="29" t="s">
        <v>151</v>
      </c>
      <c r="B23" s="22">
        <f>+B13/$B$15*100</f>
        <v>30.838708971454832</v>
      </c>
      <c r="C23" s="22">
        <f>+C13/$C$15*100</f>
        <v>49.353234545858164</v>
      </c>
      <c r="D23" s="22">
        <f>+D13/$D$15*100</f>
        <v>40.108617319788245</v>
      </c>
      <c r="E23" s="22">
        <f>+E13/$E$15*100</f>
        <v>54.233184562384686</v>
      </c>
      <c r="F23" s="22">
        <f>+F13/$F$15*100</f>
        <v>45.914723323827815</v>
      </c>
      <c r="G23" s="22">
        <f>+G13/$G$15*100</f>
        <v>47.729060968390172</v>
      </c>
      <c r="H23" s="22">
        <f>+H13/$H$15*100</f>
        <v>31.022111666022624</v>
      </c>
      <c r="I23" s="22">
        <f>+I13/$I$15*100</f>
        <v>49.949768895977556</v>
      </c>
      <c r="J23" s="22">
        <f>+J13/$J$15*100</f>
        <v>41.359130307541086</v>
      </c>
      <c r="K23" s="22">
        <f>+K13/$K$15*100</f>
        <v>40.590823631325804</v>
      </c>
      <c r="L23" s="22">
        <f>+L13/$L$15*100</f>
        <v>46.419885723910326</v>
      </c>
      <c r="M23" s="22">
        <f>+M13/$M$15*100</f>
        <v>38.325892928171328</v>
      </c>
    </row>
    <row r="24" spans="1:13" x14ac:dyDescent="0.3">
      <c r="A24" s="29" t="s">
        <v>77</v>
      </c>
      <c r="B24" s="22">
        <f>+B14/$B$15*100</f>
        <v>35.455672734231811</v>
      </c>
      <c r="C24" s="22">
        <f>+C14/$C$15*100</f>
        <v>23.429640565998699</v>
      </c>
      <c r="D24" s="22">
        <f>+D14/$D$15*100</f>
        <v>35.531132262949058</v>
      </c>
      <c r="E24" s="22">
        <f>+E14/$E$15*100</f>
        <v>16.046808005092732</v>
      </c>
      <c r="F24" s="22">
        <f>+F14/$F$15*100</f>
        <v>31.21292776306041</v>
      </c>
      <c r="G24" s="22">
        <f>+G14/$G$15*100</f>
        <v>19.368684285435183</v>
      </c>
      <c r="H24" s="22">
        <f>+H14/$H$15*100</f>
        <v>24.499768948548773</v>
      </c>
      <c r="I24" s="22">
        <f>+I14/$I$15*100</f>
        <v>17.24005028881178</v>
      </c>
      <c r="J24" s="22">
        <f>+J14/$J$15*100</f>
        <v>21.076676369330112</v>
      </c>
      <c r="K24" s="22">
        <f>+K14/$K$15*100</f>
        <v>27.897155880603524</v>
      </c>
      <c r="L24" s="22">
        <f>+L14/$L$15*100</f>
        <v>14.695686033486737</v>
      </c>
      <c r="M24" s="22">
        <f>+M14/$M$15*100</f>
        <v>29.945926645570019</v>
      </c>
    </row>
  </sheetData>
  <mergeCells count="2">
    <mergeCell ref="A1:M1"/>
    <mergeCell ref="A20:M2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942C-348D-41B8-B2F7-F9D8680BDFE2}">
  <dimension ref="A1:S120"/>
  <sheetViews>
    <sheetView zoomScale="50" zoomScaleNormal="50" workbookViewId="0"/>
  </sheetViews>
  <sheetFormatPr defaultRowHeight="14.5" x14ac:dyDescent="0.35"/>
  <cols>
    <col min="1" max="8" width="14.7265625" customWidth="1"/>
    <col min="10" max="10" width="19.26953125" customWidth="1"/>
    <col min="11" max="11" width="15.453125" customWidth="1"/>
    <col min="12" max="12" width="13.453125" customWidth="1"/>
    <col min="13" max="13" width="8.81640625" bestFit="1" customWidth="1"/>
    <col min="14" max="15" width="13.7265625" bestFit="1" customWidth="1"/>
    <col min="16" max="18" width="8.81640625" bestFit="1" customWidth="1"/>
  </cols>
  <sheetData>
    <row r="1" spans="1:8" ht="16.5" customHeight="1" x14ac:dyDescent="0.35">
      <c r="A1" s="36" t="s">
        <v>163</v>
      </c>
      <c r="B1" s="15" t="s">
        <v>164</v>
      </c>
      <c r="C1" s="15" t="s">
        <v>165</v>
      </c>
      <c r="D1" s="15" t="s">
        <v>166</v>
      </c>
      <c r="E1" s="15" t="s">
        <v>62</v>
      </c>
      <c r="F1" s="15" t="s">
        <v>167</v>
      </c>
      <c r="G1" s="15" t="s">
        <v>168</v>
      </c>
      <c r="H1" s="15" t="s">
        <v>169</v>
      </c>
    </row>
    <row r="2" spans="1:8" x14ac:dyDescent="0.35">
      <c r="A2" s="13" t="s">
        <v>0</v>
      </c>
      <c r="B2" s="12">
        <v>101389201.03265987</v>
      </c>
      <c r="C2" s="37">
        <v>8391643</v>
      </c>
      <c r="D2" s="37">
        <v>44452.73</v>
      </c>
      <c r="E2" s="37">
        <f>B2/C2</f>
        <v>12.082163294203516</v>
      </c>
      <c r="F2" s="12" t="s">
        <v>82</v>
      </c>
      <c r="G2" s="37">
        <f>+LOG(D2)</f>
        <v>4.647898437691568</v>
      </c>
      <c r="H2" s="37">
        <f>+LOG(E2)</f>
        <v>1.0821447010584264</v>
      </c>
    </row>
    <row r="3" spans="1:8" x14ac:dyDescent="0.35">
      <c r="A3" s="13" t="s">
        <v>1</v>
      </c>
      <c r="B3" s="12">
        <v>107443193.41904354</v>
      </c>
      <c r="C3" s="37">
        <v>11047744</v>
      </c>
      <c r="D3" s="37">
        <v>41248.730000000003</v>
      </c>
      <c r="E3" s="37">
        <f t="shared" ref="E3:E49" si="0">B3/C3</f>
        <v>9.7253514761967281</v>
      </c>
      <c r="F3" s="12" t="s">
        <v>83</v>
      </c>
      <c r="G3" s="37">
        <f t="shared" ref="G3:H49" si="1">+LOG(D3)</f>
        <v>4.6154105816742401</v>
      </c>
      <c r="H3" s="37">
        <f t="shared" si="1"/>
        <v>0.98790530577300806</v>
      </c>
    </row>
    <row r="4" spans="1:8" x14ac:dyDescent="0.35">
      <c r="A4" s="13" t="s">
        <v>2</v>
      </c>
      <c r="B4" s="12">
        <v>38671413.323814988</v>
      </c>
      <c r="C4" s="37">
        <v>7348328</v>
      </c>
      <c r="D4" s="37">
        <v>15676.14</v>
      </c>
      <c r="E4" s="37">
        <f t="shared" si="0"/>
        <v>5.2626139339200684</v>
      </c>
      <c r="F4" s="12" t="s">
        <v>85</v>
      </c>
      <c r="G4" s="37">
        <f t="shared" si="1"/>
        <v>4.1952391334074912</v>
      </c>
      <c r="H4" s="37">
        <f t="shared" si="1"/>
        <v>0.72120151128309018</v>
      </c>
    </row>
    <row r="5" spans="1:8" x14ac:dyDescent="0.35">
      <c r="A5" s="13" t="s">
        <v>3</v>
      </c>
      <c r="B5" s="12">
        <v>11578761.176945642</v>
      </c>
      <c r="C5" s="37">
        <v>1124835</v>
      </c>
      <c r="D5" s="37">
        <v>25108.33</v>
      </c>
      <c r="E5" s="37">
        <f t="shared" si="0"/>
        <v>10.293741906097909</v>
      </c>
      <c r="F5" s="12" t="s">
        <v>87</v>
      </c>
      <c r="G5" s="37">
        <f t="shared" si="1"/>
        <v>4.3998178279696409</v>
      </c>
      <c r="H5" s="37">
        <f t="shared" si="1"/>
        <v>1.0125732750310465</v>
      </c>
    </row>
    <row r="6" spans="1:8" x14ac:dyDescent="0.35">
      <c r="A6" s="13" t="s">
        <v>4</v>
      </c>
      <c r="B6" s="12">
        <v>92349111.921214342</v>
      </c>
      <c r="C6" s="37">
        <v>10496088</v>
      </c>
      <c r="D6" s="37">
        <v>28797.42</v>
      </c>
      <c r="E6" s="37">
        <f t="shared" si="0"/>
        <v>8.79843156052182</v>
      </c>
      <c r="F6" s="12" t="s">
        <v>170</v>
      </c>
      <c r="G6" s="37">
        <f t="shared" si="1"/>
        <v>4.4593535804691449</v>
      </c>
      <c r="H6" s="37">
        <f t="shared" si="1"/>
        <v>0.94440526018194482</v>
      </c>
    </row>
    <row r="7" spans="1:8" x14ac:dyDescent="0.35">
      <c r="A7" s="13" t="s">
        <v>5</v>
      </c>
      <c r="B7" s="12">
        <v>701305689.79150891</v>
      </c>
      <c r="C7" s="37">
        <v>80274983</v>
      </c>
      <c r="D7" s="37">
        <v>42692.52</v>
      </c>
      <c r="E7" s="37">
        <f t="shared" si="0"/>
        <v>8.7362919751911861</v>
      </c>
      <c r="F7" s="12" t="s">
        <v>93</v>
      </c>
      <c r="G7" s="37">
        <f t="shared" si="1"/>
        <v>4.6303517905451903</v>
      </c>
      <c r="H7" s="37">
        <f t="shared" si="1"/>
        <v>0.94132714013806806</v>
      </c>
    </row>
    <row r="8" spans="1:8" x14ac:dyDescent="0.35">
      <c r="A8" s="13" t="s">
        <v>6</v>
      </c>
      <c r="B8" s="12">
        <v>52411913.074053742</v>
      </c>
      <c r="C8" s="37">
        <v>5570572</v>
      </c>
      <c r="D8" s="37">
        <v>44403.39</v>
      </c>
      <c r="E8" s="37">
        <f t="shared" si="0"/>
        <v>9.4087129784973147</v>
      </c>
      <c r="F8" s="12" t="s">
        <v>89</v>
      </c>
      <c r="G8" s="37">
        <f t="shared" si="1"/>
        <v>4.6474161278193957</v>
      </c>
      <c r="H8" s="37">
        <f t="shared" si="1"/>
        <v>0.97353022017920088</v>
      </c>
    </row>
    <row r="9" spans="1:8" x14ac:dyDescent="0.35">
      <c r="A9" s="13" t="s">
        <v>7</v>
      </c>
      <c r="B9" s="12">
        <v>12071398.906196013</v>
      </c>
      <c r="C9" s="37">
        <v>1327439</v>
      </c>
      <c r="D9" s="37">
        <v>24543.07</v>
      </c>
      <c r="E9" s="37">
        <f t="shared" si="0"/>
        <v>9.0937503766244721</v>
      </c>
      <c r="F9" s="12" t="s">
        <v>90</v>
      </c>
      <c r="G9" s="37">
        <f t="shared" si="1"/>
        <v>4.3899288860465777</v>
      </c>
      <c r="H9" s="37">
        <f t="shared" si="1"/>
        <v>0.95874302865263239</v>
      </c>
    </row>
    <row r="10" spans="1:8" x14ac:dyDescent="0.35">
      <c r="A10" s="13" t="s">
        <v>8</v>
      </c>
      <c r="B10" s="12">
        <v>282179865.86761683</v>
      </c>
      <c r="C10" s="37">
        <v>46742697</v>
      </c>
      <c r="D10" s="37">
        <v>32068.27</v>
      </c>
      <c r="E10" s="37">
        <f t="shared" si="0"/>
        <v>6.0368760037020719</v>
      </c>
      <c r="F10" s="12" t="s">
        <v>115</v>
      </c>
      <c r="G10" s="37">
        <f t="shared" si="1"/>
        <v>4.5060755314993957</v>
      </c>
      <c r="H10" s="37">
        <f t="shared" si="1"/>
        <v>0.78081225561809009</v>
      </c>
    </row>
    <row r="11" spans="1:8" x14ac:dyDescent="0.35">
      <c r="A11" s="13" t="s">
        <v>9</v>
      </c>
      <c r="B11" s="12">
        <v>82128969.216410264</v>
      </c>
      <c r="C11" s="37">
        <v>5388272</v>
      </c>
      <c r="D11" s="37">
        <v>40683.53</v>
      </c>
      <c r="E11" s="37">
        <f t="shared" si="0"/>
        <v>15.242172113139475</v>
      </c>
      <c r="F11" s="12" t="s">
        <v>91</v>
      </c>
      <c r="G11" s="37">
        <f t="shared" si="1"/>
        <v>4.6094186284446472</v>
      </c>
      <c r="H11" s="37">
        <f t="shared" si="1"/>
        <v>1.1830468613297891</v>
      </c>
    </row>
    <row r="12" spans="1:8" x14ac:dyDescent="0.35">
      <c r="A12" s="13" t="s">
        <v>10</v>
      </c>
      <c r="B12" s="12">
        <v>429742207.59714323</v>
      </c>
      <c r="C12" s="37">
        <v>65342776</v>
      </c>
      <c r="D12" s="37">
        <v>37440.639999999999</v>
      </c>
      <c r="E12" s="37">
        <f t="shared" si="0"/>
        <v>6.576736311251044</v>
      </c>
      <c r="F12" s="12" t="s">
        <v>92</v>
      </c>
      <c r="G12" s="37">
        <f t="shared" si="1"/>
        <v>4.5733432638399139</v>
      </c>
      <c r="H12" s="37">
        <f t="shared" si="1"/>
        <v>0.81801042953382763</v>
      </c>
    </row>
    <row r="13" spans="1:8" x14ac:dyDescent="0.35">
      <c r="A13" s="13" t="s">
        <v>11</v>
      </c>
      <c r="B13" s="12">
        <v>75210900.98792477</v>
      </c>
      <c r="C13" s="37">
        <v>11104899</v>
      </c>
      <c r="D13" s="37">
        <v>26141.32</v>
      </c>
      <c r="E13" s="37">
        <f t="shared" si="0"/>
        <v>6.7727676755929762</v>
      </c>
      <c r="F13" s="12" t="s">
        <v>94</v>
      </c>
      <c r="G13" s="37">
        <f t="shared" si="1"/>
        <v>4.417327513399167</v>
      </c>
      <c r="H13" s="37">
        <f t="shared" si="1"/>
        <v>0.83076617837640598</v>
      </c>
    </row>
    <row r="14" spans="1:8" x14ac:dyDescent="0.35">
      <c r="A14" s="13" t="s">
        <v>12</v>
      </c>
      <c r="B14" s="12">
        <v>34644762.495037884</v>
      </c>
      <c r="C14" s="37">
        <v>9971727</v>
      </c>
      <c r="D14" s="37">
        <v>22841.21</v>
      </c>
      <c r="E14" s="37">
        <f t="shared" si="0"/>
        <v>3.4742991354494444</v>
      </c>
      <c r="F14" s="12" t="s">
        <v>95</v>
      </c>
      <c r="G14" s="37">
        <f t="shared" si="1"/>
        <v>4.3587191066843154</v>
      </c>
      <c r="H14" s="37">
        <f t="shared" si="1"/>
        <v>0.54086720826253565</v>
      </c>
    </row>
    <row r="15" spans="1:8" x14ac:dyDescent="0.35">
      <c r="A15" s="13" t="s">
        <v>13</v>
      </c>
      <c r="B15" s="12">
        <v>20155774.392564751</v>
      </c>
      <c r="C15" s="37">
        <v>4280622</v>
      </c>
      <c r="D15" s="37">
        <v>20758.55</v>
      </c>
      <c r="E15" s="37">
        <f t="shared" si="0"/>
        <v>4.7086087939006882</v>
      </c>
      <c r="F15" s="12" t="s">
        <v>96</v>
      </c>
      <c r="G15" s="37">
        <f t="shared" si="1"/>
        <v>4.3171970144465694</v>
      </c>
      <c r="H15" s="37">
        <f t="shared" si="1"/>
        <v>0.67289260938349948</v>
      </c>
    </row>
    <row r="16" spans="1:8" x14ac:dyDescent="0.35">
      <c r="A16" s="13" t="s">
        <v>14</v>
      </c>
      <c r="B16" s="12">
        <v>48414578.114542305</v>
      </c>
      <c r="C16" s="37">
        <v>4576794</v>
      </c>
      <c r="D16" s="37">
        <v>44937.56</v>
      </c>
      <c r="E16" s="37">
        <f t="shared" si="0"/>
        <v>10.57827337532393</v>
      </c>
      <c r="F16" s="12" t="s">
        <v>98</v>
      </c>
      <c r="G16" s="37">
        <f t="shared" si="1"/>
        <v>4.6526094875912474</v>
      </c>
      <c r="H16" s="37">
        <f t="shared" si="1"/>
        <v>1.0244147863415536</v>
      </c>
    </row>
    <row r="17" spans="1:8" x14ac:dyDescent="0.35">
      <c r="A17" s="13" t="s">
        <v>15</v>
      </c>
      <c r="B17" s="12">
        <v>385968407.95946461</v>
      </c>
      <c r="C17" s="37">
        <v>59379449</v>
      </c>
      <c r="D17" s="37">
        <v>36347.339999999997</v>
      </c>
      <c r="E17" s="37">
        <f t="shared" si="0"/>
        <v>6.5000335041752342</v>
      </c>
      <c r="F17" s="12" t="s">
        <v>99</v>
      </c>
      <c r="G17" s="37">
        <f t="shared" si="1"/>
        <v>4.5604726334731289</v>
      </c>
      <c r="H17" s="37">
        <f t="shared" si="1"/>
        <v>0.81291559520299783</v>
      </c>
    </row>
    <row r="18" spans="1:8" x14ac:dyDescent="0.35">
      <c r="A18" s="13" t="s">
        <v>16</v>
      </c>
      <c r="B18" s="12">
        <v>14202793.346398355</v>
      </c>
      <c r="C18" s="37">
        <v>3028115</v>
      </c>
      <c r="D18" s="37">
        <v>22854.32</v>
      </c>
      <c r="E18" s="37">
        <f t="shared" si="0"/>
        <v>4.6903084415216583</v>
      </c>
      <c r="F18" s="12" t="s">
        <v>101</v>
      </c>
      <c r="G18" s="37">
        <f t="shared" si="1"/>
        <v>4.3589683039608964</v>
      </c>
      <c r="H18" s="37">
        <f t="shared" si="1"/>
        <v>0.67120140349253088</v>
      </c>
    </row>
    <row r="19" spans="1:8" x14ac:dyDescent="0.35">
      <c r="A19" s="13" t="s">
        <v>17</v>
      </c>
      <c r="B19" s="12">
        <v>9922494.775849076</v>
      </c>
      <c r="C19" s="37">
        <v>518347</v>
      </c>
      <c r="D19" s="37">
        <v>92005.02</v>
      </c>
      <c r="E19" s="37">
        <f t="shared" si="0"/>
        <v>19.142572014208774</v>
      </c>
      <c r="F19" s="12" t="s">
        <v>102</v>
      </c>
      <c r="G19" s="37">
        <f t="shared" si="1"/>
        <v>4.9638115240718692</v>
      </c>
      <c r="H19" s="37">
        <f t="shared" si="1"/>
        <v>1.2820002895815519</v>
      </c>
    </row>
    <row r="20" spans="1:8" x14ac:dyDescent="0.35">
      <c r="A20" s="13" t="s">
        <v>18</v>
      </c>
      <c r="B20" s="12">
        <v>12898672.576144198</v>
      </c>
      <c r="C20" s="37">
        <v>2059709</v>
      </c>
      <c r="D20" s="37">
        <v>19773.349999999999</v>
      </c>
      <c r="E20" s="37">
        <f t="shared" si="0"/>
        <v>6.262376178452489</v>
      </c>
      <c r="F20" s="12" t="s">
        <v>100</v>
      </c>
      <c r="G20" s="37">
        <f t="shared" si="1"/>
        <v>4.2960802536972844</v>
      </c>
      <c r="H20" s="37">
        <f t="shared" si="1"/>
        <v>0.79673915196169753</v>
      </c>
    </row>
    <row r="21" spans="1:8" x14ac:dyDescent="0.35">
      <c r="A21" s="13" t="s">
        <v>19</v>
      </c>
      <c r="B21" s="12">
        <v>2041467.3933033561</v>
      </c>
      <c r="C21" s="37">
        <v>416268</v>
      </c>
      <c r="D21" s="37">
        <v>28612.400000000001</v>
      </c>
      <c r="E21" s="37">
        <f t="shared" si="0"/>
        <v>4.9042140959750835</v>
      </c>
      <c r="F21" s="12" t="s">
        <v>103</v>
      </c>
      <c r="G21" s="37">
        <f t="shared" si="1"/>
        <v>4.4565542878311675</v>
      </c>
      <c r="H21" s="37">
        <f t="shared" si="1"/>
        <v>0.69056942127197907</v>
      </c>
    </row>
    <row r="22" spans="1:8" x14ac:dyDescent="0.35">
      <c r="A22" s="13" t="s">
        <v>20</v>
      </c>
      <c r="B22" s="12">
        <v>117017944.57454753</v>
      </c>
      <c r="C22" s="37">
        <v>16693074</v>
      </c>
      <c r="D22" s="37">
        <v>46599.02</v>
      </c>
      <c r="E22" s="37">
        <f t="shared" si="0"/>
        <v>7.0099697979262254</v>
      </c>
      <c r="F22" s="12" t="s">
        <v>105</v>
      </c>
      <c r="G22" s="37">
        <f t="shared" si="1"/>
        <v>4.6683767833623691</v>
      </c>
      <c r="H22" s="37">
        <f t="shared" si="1"/>
        <v>0.84571614683652485</v>
      </c>
    </row>
    <row r="23" spans="1:8" x14ac:dyDescent="0.35">
      <c r="A23" s="13" t="s">
        <v>21</v>
      </c>
      <c r="B23" s="12">
        <v>375305395.37368208</v>
      </c>
      <c r="C23" s="37">
        <v>38063255</v>
      </c>
      <c r="D23" s="37">
        <v>22850.639999999999</v>
      </c>
      <c r="E23" s="37">
        <f t="shared" si="0"/>
        <v>9.8600446907045143</v>
      </c>
      <c r="F23" s="12" t="s">
        <v>107</v>
      </c>
      <c r="G23" s="37">
        <f t="shared" si="1"/>
        <v>4.3588983682822802</v>
      </c>
      <c r="H23" s="37">
        <f t="shared" si="1"/>
        <v>0.99387888338769981</v>
      </c>
    </row>
    <row r="24" spans="1:8" x14ac:dyDescent="0.35">
      <c r="A24" s="13" t="s">
        <v>22</v>
      </c>
      <c r="B24" s="12">
        <v>107966856.92870839</v>
      </c>
      <c r="C24" s="37">
        <v>10557560</v>
      </c>
      <c r="D24" s="37">
        <v>26780.21</v>
      </c>
      <c r="E24" s="37">
        <f t="shared" si="0"/>
        <v>10.226497119477264</v>
      </c>
      <c r="F24" s="12" t="s">
        <v>108</v>
      </c>
      <c r="G24" s="37">
        <f t="shared" si="1"/>
        <v>4.4278139782579027</v>
      </c>
      <c r="H24" s="37">
        <f t="shared" si="1"/>
        <v>1.0097269003598395</v>
      </c>
    </row>
    <row r="25" spans="1:8" x14ac:dyDescent="0.35">
      <c r="A25" s="13" t="s">
        <v>23</v>
      </c>
      <c r="B25" s="12">
        <v>104495160.60823964</v>
      </c>
      <c r="C25" s="37">
        <v>20147528</v>
      </c>
      <c r="D25" s="37">
        <v>17907.650000000001</v>
      </c>
      <c r="E25" s="37">
        <f t="shared" si="0"/>
        <v>5.1865003293823264</v>
      </c>
      <c r="F25" s="12" t="s">
        <v>109</v>
      </c>
      <c r="G25" s="37">
        <f t="shared" si="1"/>
        <v>4.2530385976304332</v>
      </c>
      <c r="H25" s="37">
        <f t="shared" si="1"/>
        <v>0.71487440981258488</v>
      </c>
    </row>
    <row r="26" spans="1:8" x14ac:dyDescent="0.35">
      <c r="A26" s="13" t="s">
        <v>24</v>
      </c>
      <c r="B26" s="12">
        <v>108938064.33445367</v>
      </c>
      <c r="C26" s="37">
        <v>9449213</v>
      </c>
      <c r="D26" s="37">
        <v>43808.5</v>
      </c>
      <c r="E26" s="37">
        <f t="shared" si="0"/>
        <v>11.528797618854997</v>
      </c>
      <c r="F26" s="12" t="s">
        <v>116</v>
      </c>
      <c r="G26" s="37">
        <f t="shared" si="1"/>
        <v>4.6415583832198237</v>
      </c>
      <c r="H26" s="37">
        <f t="shared" si="1"/>
        <v>1.0617840154711162</v>
      </c>
    </row>
    <row r="27" spans="1:8" x14ac:dyDescent="0.35">
      <c r="A27" s="13" t="s">
        <v>25</v>
      </c>
      <c r="B27" s="12">
        <v>14090150.778472513</v>
      </c>
      <c r="C27" s="37">
        <v>2052843</v>
      </c>
      <c r="D27" s="37">
        <v>28804.7</v>
      </c>
      <c r="E27" s="37">
        <f t="shared" si="0"/>
        <v>6.8637254668148087</v>
      </c>
      <c r="F27" s="12" t="s">
        <v>112</v>
      </c>
      <c r="G27" s="37">
        <f t="shared" si="1"/>
        <v>4.4594633564234014</v>
      </c>
      <c r="H27" s="37">
        <f t="shared" si="1"/>
        <v>0.83655990441060479</v>
      </c>
    </row>
    <row r="28" spans="1:8" x14ac:dyDescent="0.35">
      <c r="A28" s="13" t="s">
        <v>26</v>
      </c>
      <c r="B28" s="12">
        <v>40594280.950588241</v>
      </c>
      <c r="C28" s="37">
        <v>5398384</v>
      </c>
      <c r="D28" s="37">
        <v>25835</v>
      </c>
      <c r="E28" s="37">
        <f t="shared" si="0"/>
        <v>7.5197097780721496</v>
      </c>
      <c r="F28" s="12" t="s">
        <v>171</v>
      </c>
      <c r="G28" s="37">
        <f t="shared" si="1"/>
        <v>4.4122084658816805</v>
      </c>
      <c r="H28" s="37">
        <f t="shared" si="1"/>
        <v>0.87620107939296643</v>
      </c>
    </row>
    <row r="29" spans="1:8" x14ac:dyDescent="0.35">
      <c r="A29" s="13" t="s">
        <v>27</v>
      </c>
      <c r="B29" s="12">
        <v>342696173.40832651</v>
      </c>
      <c r="C29" s="37">
        <v>63258918</v>
      </c>
      <c r="D29" s="37">
        <v>36820.32</v>
      </c>
      <c r="E29" s="37">
        <f t="shared" si="0"/>
        <v>5.4173574927147268</v>
      </c>
      <c r="F29" s="12" t="s">
        <v>119</v>
      </c>
      <c r="G29" s="37">
        <f t="shared" si="1"/>
        <v>4.5660875585740337</v>
      </c>
      <c r="H29" s="37">
        <f t="shared" si="1"/>
        <v>0.73378749572943769</v>
      </c>
    </row>
    <row r="30" spans="1:8" x14ac:dyDescent="0.35">
      <c r="A30" s="13" t="s">
        <v>28</v>
      </c>
      <c r="B30" s="12">
        <v>73008136.784308568</v>
      </c>
      <c r="C30" s="37">
        <v>4953088</v>
      </c>
      <c r="D30" s="37">
        <v>62145.03</v>
      </c>
      <c r="E30" s="37">
        <f t="shared" si="0"/>
        <v>14.739923212409828</v>
      </c>
      <c r="F30" s="12" t="s">
        <v>106</v>
      </c>
      <c r="G30" s="37">
        <f t="shared" si="1"/>
        <v>4.7934064020061005</v>
      </c>
      <c r="H30" s="37">
        <f t="shared" si="1"/>
        <v>1.1684952210729951</v>
      </c>
    </row>
    <row r="31" spans="1:8" x14ac:dyDescent="0.35">
      <c r="A31" s="13" t="s">
        <v>29</v>
      </c>
      <c r="B31" s="12">
        <v>67808079.461859137</v>
      </c>
      <c r="C31" s="37">
        <v>7912398</v>
      </c>
      <c r="D31" s="37">
        <v>56183.83</v>
      </c>
      <c r="E31" s="37">
        <f t="shared" si="0"/>
        <v>8.5698519540926963</v>
      </c>
      <c r="F31" s="12" t="s">
        <v>117</v>
      </c>
      <c r="G31" s="37">
        <f t="shared" si="1"/>
        <v>4.7496113413299588</v>
      </c>
      <c r="H31" s="37">
        <f t="shared" si="1"/>
        <v>0.93297331946392559</v>
      </c>
    </row>
    <row r="32" spans="1:8" x14ac:dyDescent="0.35">
      <c r="A32" s="13" t="s">
        <v>30</v>
      </c>
      <c r="B32" s="12">
        <v>193433124.08782095</v>
      </c>
      <c r="C32" s="37">
        <v>158263341</v>
      </c>
      <c r="D32" s="37">
        <v>9773.34</v>
      </c>
      <c r="E32" s="37">
        <f t="shared" si="0"/>
        <v>1.2222231810954942</v>
      </c>
      <c r="F32" s="12" t="s">
        <v>172</v>
      </c>
      <c r="G32" s="37">
        <f t="shared" si="1"/>
        <v>3.9900430074938575</v>
      </c>
      <c r="H32" s="37">
        <f t="shared" si="1"/>
        <v>8.7150516436979047E-2</v>
      </c>
    </row>
    <row r="33" spans="1:19" x14ac:dyDescent="0.35">
      <c r="A33" s="13" t="s">
        <v>31</v>
      </c>
      <c r="B33" s="12">
        <v>377571298.37313533</v>
      </c>
      <c r="C33" s="37">
        <v>73409455</v>
      </c>
      <c r="D33" s="37">
        <v>19660.89</v>
      </c>
      <c r="E33" s="37">
        <f t="shared" si="0"/>
        <v>5.1433605980746666</v>
      </c>
      <c r="F33" s="12" t="s">
        <v>118</v>
      </c>
      <c r="G33" s="37">
        <f t="shared" si="1"/>
        <v>4.2936031733811788</v>
      </c>
      <c r="H33" s="37">
        <f t="shared" si="1"/>
        <v>0.71124697352663435</v>
      </c>
    </row>
    <row r="34" spans="1:19" x14ac:dyDescent="0.35">
      <c r="A34" s="13" t="s">
        <v>32</v>
      </c>
      <c r="B34" s="12">
        <v>2131730641.399236</v>
      </c>
      <c r="C34" s="37">
        <v>311663358</v>
      </c>
      <c r="D34" s="37">
        <v>49872.83</v>
      </c>
      <c r="E34" s="37">
        <f t="shared" si="0"/>
        <v>6.8398500711759516</v>
      </c>
      <c r="F34" s="12" t="s">
        <v>120</v>
      </c>
      <c r="G34" s="37">
        <f t="shared" si="1"/>
        <v>4.6978640126641666</v>
      </c>
      <c r="H34" s="37">
        <f t="shared" si="1"/>
        <v>0.83504658213318705</v>
      </c>
    </row>
    <row r="35" spans="1:19" x14ac:dyDescent="0.35">
      <c r="A35" s="13" t="s">
        <v>33</v>
      </c>
      <c r="B35" s="12">
        <v>393587342.94323945</v>
      </c>
      <c r="C35" s="37">
        <v>34342780</v>
      </c>
      <c r="D35" s="37">
        <v>41565.269999999997</v>
      </c>
      <c r="E35" s="37">
        <f t="shared" si="0"/>
        <v>11.460555695934909</v>
      </c>
      <c r="F35" s="12" t="s">
        <v>86</v>
      </c>
      <c r="G35" s="37">
        <f t="shared" si="1"/>
        <v>4.618730605940506</v>
      </c>
      <c r="H35" s="37">
        <f t="shared" si="1"/>
        <v>1.0592056760805113</v>
      </c>
    </row>
    <row r="36" spans="1:19" x14ac:dyDescent="0.35">
      <c r="A36" s="13" t="s">
        <v>34</v>
      </c>
      <c r="B36" s="12">
        <v>13795948442.759289</v>
      </c>
      <c r="C36" s="37">
        <v>1344130000</v>
      </c>
      <c r="D36" s="37">
        <v>10384.370000000001</v>
      </c>
      <c r="E36" s="37">
        <f t="shared" si="0"/>
        <v>10.263849808247185</v>
      </c>
      <c r="F36" s="12" t="s">
        <v>63</v>
      </c>
      <c r="G36" s="37">
        <f t="shared" si="1"/>
        <v>4.0163801538491635</v>
      </c>
      <c r="H36" s="37">
        <f t="shared" si="1"/>
        <v>1.0113102883467326</v>
      </c>
    </row>
    <row r="37" spans="1:19" x14ac:dyDescent="0.35">
      <c r="A37" s="13" t="s">
        <v>35</v>
      </c>
      <c r="B37" s="12">
        <v>527970892.55368721</v>
      </c>
      <c r="C37" s="37">
        <v>142960868</v>
      </c>
      <c r="D37" s="37">
        <v>24310.04</v>
      </c>
      <c r="E37" s="37">
        <f t="shared" si="0"/>
        <v>3.6931147658790602</v>
      </c>
      <c r="F37" s="12" t="s">
        <v>69</v>
      </c>
      <c r="G37" s="37">
        <f t="shared" si="1"/>
        <v>4.385785673436712</v>
      </c>
      <c r="H37" s="37">
        <f t="shared" si="1"/>
        <v>0.56739280383661095</v>
      </c>
    </row>
    <row r="38" spans="1:19" x14ac:dyDescent="0.35">
      <c r="A38" s="13" t="s">
        <v>36</v>
      </c>
      <c r="B38" s="12">
        <v>1636484556.7544832</v>
      </c>
      <c r="C38" s="37">
        <v>1247236029</v>
      </c>
      <c r="D38" s="37">
        <v>4635.88</v>
      </c>
      <c r="E38" s="37">
        <f t="shared" si="0"/>
        <v>1.3120889059519649</v>
      </c>
      <c r="F38" s="12" t="s">
        <v>72</v>
      </c>
      <c r="G38" s="37">
        <f t="shared" si="1"/>
        <v>3.6661321857013238</v>
      </c>
      <c r="H38" s="37">
        <f t="shared" si="1"/>
        <v>0.11796326343612142</v>
      </c>
    </row>
    <row r="39" spans="1:19" x14ac:dyDescent="0.35">
      <c r="A39" s="13" t="s">
        <v>37</v>
      </c>
      <c r="B39" s="12">
        <v>108249943.57428236</v>
      </c>
      <c r="C39" s="37">
        <v>22340024</v>
      </c>
      <c r="D39" s="37">
        <v>41894.17</v>
      </c>
      <c r="E39" s="37">
        <f t="shared" si="0"/>
        <v>4.8455607556322393</v>
      </c>
      <c r="F39" s="12" t="s">
        <v>66</v>
      </c>
      <c r="G39" s="37">
        <f t="shared" si="1"/>
        <v>4.6221535906752758</v>
      </c>
      <c r="H39" s="37">
        <f t="shared" si="1"/>
        <v>0.6853440433031357</v>
      </c>
    </row>
    <row r="40" spans="1:19" x14ac:dyDescent="0.35">
      <c r="A40" s="13" t="s">
        <v>38</v>
      </c>
      <c r="B40" s="12">
        <v>648345996.24725461</v>
      </c>
      <c r="C40" s="37">
        <v>127833000</v>
      </c>
      <c r="D40" s="37">
        <v>35774.699999999997</v>
      </c>
      <c r="E40" s="37">
        <f t="shared" si="0"/>
        <v>5.0718202361460234</v>
      </c>
      <c r="F40" s="12" t="s">
        <v>67</v>
      </c>
      <c r="G40" s="37">
        <f t="shared" si="1"/>
        <v>4.5535760005340959</v>
      </c>
      <c r="H40" s="37">
        <f t="shared" si="1"/>
        <v>0.70516385216205113</v>
      </c>
    </row>
    <row r="41" spans="1:19" x14ac:dyDescent="0.35">
      <c r="A41" s="13" t="s">
        <v>39</v>
      </c>
      <c r="B41" s="12">
        <v>122102777.44189546</v>
      </c>
      <c r="C41" s="37">
        <v>51729345.359999999</v>
      </c>
      <c r="D41" s="37">
        <v>12118.74</v>
      </c>
      <c r="E41" s="37">
        <f t="shared" si="0"/>
        <v>2.3604160576969546</v>
      </c>
      <c r="F41" s="12" t="s">
        <v>113</v>
      </c>
      <c r="G41" s="37">
        <f t="shared" si="1"/>
        <v>4.083457468056892</v>
      </c>
      <c r="H41" s="37">
        <f t="shared" si="1"/>
        <v>0.37298856044309203</v>
      </c>
      <c r="J41" s="34" t="s">
        <v>173</v>
      </c>
    </row>
    <row r="42" spans="1:19" s="35" customFormat="1" x14ac:dyDescent="0.35">
      <c r="A42" s="13" t="s">
        <v>40</v>
      </c>
      <c r="B42" s="12">
        <v>927722064.01983154</v>
      </c>
      <c r="C42" s="38">
        <v>849726410</v>
      </c>
      <c r="D42" s="38">
        <v>2769.65</v>
      </c>
      <c r="E42" s="37">
        <f t="shared" si="0"/>
        <v>1.0917891371880881</v>
      </c>
      <c r="F42" s="39" t="s">
        <v>174</v>
      </c>
      <c r="G42" s="37">
        <f t="shared" si="1"/>
        <v>3.4424248908433088</v>
      </c>
      <c r="H42" s="37">
        <f t="shared" si="1"/>
        <v>3.8138768956258166E-2</v>
      </c>
      <c r="J42" t="s">
        <v>175</v>
      </c>
      <c r="K42"/>
      <c r="L42"/>
      <c r="M42"/>
      <c r="N42"/>
      <c r="O42"/>
      <c r="P42"/>
      <c r="Q42"/>
      <c r="R42"/>
    </row>
    <row r="43" spans="1:19" s="35" customFormat="1" x14ac:dyDescent="0.35">
      <c r="A43" s="13" t="s">
        <v>41</v>
      </c>
      <c r="B43" s="12">
        <v>1613080038.8132379</v>
      </c>
      <c r="C43" s="38">
        <v>396156980</v>
      </c>
      <c r="D43" s="38">
        <v>16589.939999999999</v>
      </c>
      <c r="E43" s="37">
        <f t="shared" si="0"/>
        <v>4.0718203142936868</v>
      </c>
      <c r="F43" s="39" t="s">
        <v>68</v>
      </c>
      <c r="G43" s="37">
        <f t="shared" si="1"/>
        <v>4.2198448153362333</v>
      </c>
      <c r="H43" s="37">
        <f t="shared" si="1"/>
        <v>0.609788604733284</v>
      </c>
      <c r="J43"/>
      <c r="K43"/>
      <c r="L43"/>
      <c r="M43"/>
      <c r="N43"/>
      <c r="O43"/>
      <c r="P43"/>
      <c r="Q43"/>
      <c r="R43"/>
    </row>
    <row r="44" spans="1:19" x14ac:dyDescent="0.35">
      <c r="A44" s="13" t="s">
        <v>42</v>
      </c>
      <c r="B44" s="12">
        <v>553471945.23378599</v>
      </c>
      <c r="C44" s="37">
        <v>198686688</v>
      </c>
      <c r="D44" s="37">
        <v>14973.1</v>
      </c>
      <c r="E44" s="37">
        <f t="shared" si="0"/>
        <v>2.7856518763541218</v>
      </c>
      <c r="F44" s="12" t="s">
        <v>84</v>
      </c>
      <c r="G44" s="37">
        <f t="shared" si="1"/>
        <v>4.175311725093577</v>
      </c>
      <c r="H44" s="37">
        <f t="shared" si="1"/>
        <v>0.44492684158362145</v>
      </c>
    </row>
    <row r="45" spans="1:19" x14ac:dyDescent="0.35">
      <c r="A45" s="13" t="s">
        <v>43</v>
      </c>
      <c r="B45" s="12">
        <v>272770771.20221782</v>
      </c>
      <c r="C45" s="37">
        <v>119090017</v>
      </c>
      <c r="D45" s="37">
        <v>16049.36</v>
      </c>
      <c r="E45" s="37">
        <f t="shared" si="0"/>
        <v>2.2904587477069369</v>
      </c>
      <c r="F45" s="12" t="s">
        <v>104</v>
      </c>
      <c r="G45" s="37">
        <f t="shared" si="1"/>
        <v>4.2054577187340234</v>
      </c>
      <c r="H45" s="37">
        <f t="shared" si="1"/>
        <v>0.35992247432446783</v>
      </c>
    </row>
    <row r="46" spans="1:19" x14ac:dyDescent="0.35">
      <c r="A46" s="13" t="s">
        <v>44</v>
      </c>
      <c r="B46" s="12">
        <v>746797950.35494196</v>
      </c>
      <c r="C46" s="37">
        <v>285822469</v>
      </c>
      <c r="D46" s="37">
        <v>12392.82</v>
      </c>
      <c r="E46" s="37">
        <f t="shared" si="0"/>
        <v>2.6128035104019132</v>
      </c>
      <c r="F46" s="12" t="s">
        <v>176</v>
      </c>
      <c r="G46" s="37">
        <f t="shared" si="1"/>
        <v>4.0931701418148272</v>
      </c>
      <c r="H46" s="37">
        <f t="shared" si="1"/>
        <v>0.4171067508843091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35">
      <c r="A47" s="13" t="s">
        <v>45</v>
      </c>
      <c r="B47" s="12">
        <v>363442892.33756536</v>
      </c>
      <c r="C47" s="37">
        <v>49936638</v>
      </c>
      <c r="D47" s="37">
        <v>31228.51</v>
      </c>
      <c r="E47" s="37">
        <f t="shared" si="0"/>
        <v>7.2780809220189262</v>
      </c>
      <c r="F47" s="12" t="s">
        <v>114</v>
      </c>
      <c r="G47" s="37">
        <f t="shared" si="1"/>
        <v>4.4945512633139248</v>
      </c>
      <c r="H47" s="37">
        <f t="shared" si="1"/>
        <v>0.86201688002060783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35">
      <c r="A48" s="13" t="s">
        <v>46</v>
      </c>
      <c r="B48" s="12">
        <v>376956215.8400619</v>
      </c>
      <c r="C48" s="37">
        <v>245707511</v>
      </c>
      <c r="D48" s="37">
        <v>8837.82</v>
      </c>
      <c r="E48" s="37">
        <f t="shared" si="0"/>
        <v>1.534166433520471</v>
      </c>
      <c r="F48" s="12" t="s">
        <v>97</v>
      </c>
      <c r="G48" s="37">
        <f t="shared" si="1"/>
        <v>3.9463451520347363</v>
      </c>
      <c r="H48" s="37">
        <f t="shared" si="1"/>
        <v>0.18587247645696742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35">
      <c r="A49" s="13" t="s">
        <v>47</v>
      </c>
      <c r="B49" s="12">
        <v>1726057111.111629</v>
      </c>
      <c r="C49" s="37">
        <v>813751154</v>
      </c>
      <c r="D49" s="37">
        <v>6453.15</v>
      </c>
      <c r="E49" s="37">
        <f t="shared" si="0"/>
        <v>2.1211117214730599</v>
      </c>
      <c r="F49" s="12" t="s">
        <v>177</v>
      </c>
      <c r="G49" s="37">
        <f t="shared" si="1"/>
        <v>3.8097717601660368</v>
      </c>
      <c r="H49" s="37">
        <f t="shared" si="1"/>
        <v>0.32656354392506448</v>
      </c>
      <c r="J49" s="6" t="s">
        <v>175</v>
      </c>
      <c r="K49" s="6"/>
      <c r="L49" s="6"/>
      <c r="M49" s="6"/>
      <c r="N49" s="6"/>
      <c r="O49" s="6"/>
      <c r="P49" s="6"/>
      <c r="Q49" s="6"/>
      <c r="R49" s="6"/>
      <c r="S49" s="6"/>
    </row>
    <row r="50" spans="1:19" ht="15" thickBot="1" x14ac:dyDescent="0.4"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35">
      <c r="J51" s="40" t="s">
        <v>178</v>
      </c>
      <c r="K51" s="40"/>
      <c r="L51" s="6"/>
      <c r="M51" s="6"/>
      <c r="N51" s="6"/>
      <c r="O51" s="6"/>
      <c r="P51" s="6"/>
      <c r="Q51" s="6"/>
      <c r="R51" s="6"/>
      <c r="S51" s="6"/>
    </row>
    <row r="52" spans="1:19" x14ac:dyDescent="0.35">
      <c r="J52" s="41" t="s">
        <v>179</v>
      </c>
      <c r="K52" s="41">
        <v>0.82696375622905471</v>
      </c>
      <c r="L52" s="6"/>
      <c r="M52" s="6"/>
      <c r="N52" s="6"/>
      <c r="O52" s="6"/>
      <c r="P52" s="6"/>
      <c r="Q52" s="6"/>
      <c r="R52" s="6"/>
      <c r="S52" s="6"/>
    </row>
    <row r="53" spans="1:19" x14ac:dyDescent="0.35">
      <c r="J53" s="41" t="s">
        <v>180</v>
      </c>
      <c r="K53" s="41">
        <v>0.68386905411646748</v>
      </c>
      <c r="L53" s="6"/>
      <c r="M53" s="6"/>
      <c r="N53" s="6"/>
      <c r="O53" s="6"/>
      <c r="P53" s="6"/>
      <c r="Q53" s="6"/>
      <c r="R53" s="6"/>
      <c r="S53" s="6"/>
    </row>
    <row r="54" spans="1:19" x14ac:dyDescent="0.35">
      <c r="J54" s="41" t="s">
        <v>181</v>
      </c>
      <c r="K54" s="41">
        <v>0.67699664224943412</v>
      </c>
      <c r="L54" s="6"/>
      <c r="M54" s="6"/>
      <c r="N54" s="6"/>
      <c r="O54" s="6"/>
      <c r="P54" s="6"/>
      <c r="Q54" s="6"/>
      <c r="R54" s="6"/>
      <c r="S54" s="6"/>
    </row>
    <row r="55" spans="1:19" x14ac:dyDescent="0.35">
      <c r="J55" s="41" t="s">
        <v>182</v>
      </c>
      <c r="K55" s="41">
        <v>0.16742584014157405</v>
      </c>
      <c r="L55" s="6"/>
      <c r="M55" s="6"/>
      <c r="N55" s="6"/>
      <c r="O55" s="6"/>
      <c r="P55" s="6"/>
      <c r="Q55" s="6"/>
      <c r="R55" s="6"/>
      <c r="S55" s="6"/>
    </row>
    <row r="56" spans="1:19" ht="15" thickBot="1" x14ac:dyDescent="0.4">
      <c r="J56" s="42" t="s">
        <v>183</v>
      </c>
      <c r="K56" s="42">
        <v>48</v>
      </c>
      <c r="L56" s="6"/>
      <c r="M56" s="6"/>
      <c r="N56" s="6"/>
      <c r="O56" s="6"/>
      <c r="P56" s="6"/>
      <c r="Q56" s="6"/>
      <c r="R56" s="6"/>
      <c r="S56" s="6"/>
    </row>
    <row r="57" spans="1:19" x14ac:dyDescent="0.35"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" thickBot="1" x14ac:dyDescent="0.4">
      <c r="J58" s="6" t="s">
        <v>184</v>
      </c>
      <c r="K58" s="6"/>
      <c r="L58" s="6"/>
      <c r="M58" s="6"/>
      <c r="N58" s="6"/>
      <c r="O58" s="6"/>
      <c r="P58" s="6"/>
      <c r="Q58" s="6"/>
      <c r="R58" s="6"/>
      <c r="S58" s="6"/>
    </row>
    <row r="59" spans="1:19" ht="20.25" customHeight="1" x14ac:dyDescent="0.35">
      <c r="J59" s="43"/>
      <c r="K59" s="43" t="s">
        <v>185</v>
      </c>
      <c r="L59" s="43" t="s">
        <v>186</v>
      </c>
      <c r="M59" s="43" t="s">
        <v>187</v>
      </c>
      <c r="N59" s="43" t="s">
        <v>188</v>
      </c>
      <c r="O59" s="43" t="s">
        <v>189</v>
      </c>
      <c r="P59" s="6"/>
      <c r="Q59" s="6"/>
      <c r="R59" s="6"/>
      <c r="S59" s="6"/>
    </row>
    <row r="60" spans="1:19" x14ac:dyDescent="0.35">
      <c r="J60" s="41" t="s">
        <v>190</v>
      </c>
      <c r="K60" s="41">
        <v>1</v>
      </c>
      <c r="L60" s="41">
        <v>2.7893868331403864</v>
      </c>
      <c r="M60" s="41">
        <v>2.7893868331403864</v>
      </c>
      <c r="N60" s="41">
        <v>99.509323269311039</v>
      </c>
      <c r="O60" s="41">
        <v>4.4011404663672553E-13</v>
      </c>
      <c r="P60" s="6"/>
      <c r="Q60" s="6"/>
      <c r="R60" s="6"/>
      <c r="S60" s="6"/>
    </row>
    <row r="61" spans="1:19" x14ac:dyDescent="0.35">
      <c r="J61" s="41" t="s">
        <v>191</v>
      </c>
      <c r="K61" s="41">
        <v>46</v>
      </c>
      <c r="L61" s="41">
        <v>1.2894449495671478</v>
      </c>
      <c r="M61" s="41">
        <v>2.8031411947111909E-2</v>
      </c>
      <c r="N61" s="41"/>
      <c r="O61" s="41"/>
      <c r="P61" s="6"/>
      <c r="Q61" s="6"/>
      <c r="R61" s="6"/>
      <c r="S61" s="6"/>
    </row>
    <row r="62" spans="1:19" ht="15" thickBot="1" x14ac:dyDescent="0.4">
      <c r="J62" s="42" t="s">
        <v>192</v>
      </c>
      <c r="K62" s="42">
        <v>47</v>
      </c>
      <c r="L62" s="42">
        <v>4.0788317827075344</v>
      </c>
      <c r="M62" s="42"/>
      <c r="N62" s="42"/>
      <c r="O62" s="42"/>
      <c r="P62" s="6"/>
      <c r="Q62" s="6"/>
      <c r="R62" s="6"/>
      <c r="S62" s="6"/>
    </row>
    <row r="63" spans="1:19" ht="12.75" customHeight="1" thickBot="1" x14ac:dyDescent="0.4"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" customHeight="1" x14ac:dyDescent="0.35">
      <c r="J64" s="43"/>
      <c r="K64" s="43" t="s">
        <v>193</v>
      </c>
      <c r="L64" s="43" t="s">
        <v>182</v>
      </c>
      <c r="M64" s="43" t="s">
        <v>194</v>
      </c>
      <c r="N64" s="43" t="s">
        <v>195</v>
      </c>
      <c r="O64" s="43" t="s">
        <v>196</v>
      </c>
      <c r="P64" s="43" t="s">
        <v>197</v>
      </c>
      <c r="Q64" s="43" t="s">
        <v>198</v>
      </c>
      <c r="R64" s="43" t="s">
        <v>199</v>
      </c>
      <c r="S64" s="6"/>
    </row>
    <row r="65" spans="10:19" ht="15.75" customHeight="1" x14ac:dyDescent="0.35">
      <c r="J65" s="41" t="s">
        <v>200</v>
      </c>
      <c r="K65" s="41">
        <v>-2.859026262923845</v>
      </c>
      <c r="L65" s="41">
        <v>0.36321685124852604</v>
      </c>
      <c r="M65" s="41">
        <v>-7.8714031386379606</v>
      </c>
      <c r="N65" s="41">
        <v>4.5789947370618796E-10</v>
      </c>
      <c r="O65" s="41">
        <v>-3.5901438642553765</v>
      </c>
      <c r="P65" s="41">
        <v>-2.1279086615923135</v>
      </c>
      <c r="Q65" s="41">
        <v>-3.5901438642553765</v>
      </c>
      <c r="R65" s="41">
        <v>-2.1279086615923135</v>
      </c>
      <c r="S65" s="6"/>
    </row>
    <row r="66" spans="10:19" ht="57" thickBot="1" x14ac:dyDescent="0.4">
      <c r="J66" s="44" t="s">
        <v>168</v>
      </c>
      <c r="K66" s="42">
        <v>0.82358614203042479</v>
      </c>
      <c r="L66" s="42">
        <v>8.2561418120497332E-2</v>
      </c>
      <c r="M66" s="42">
        <v>9.9754359939458812</v>
      </c>
      <c r="N66" s="42">
        <v>4.4011404663672553E-13</v>
      </c>
      <c r="O66" s="42">
        <v>0.65739862685512884</v>
      </c>
      <c r="P66" s="42">
        <v>0.98977365720572075</v>
      </c>
      <c r="Q66" s="42">
        <v>0.65739862685512884</v>
      </c>
      <c r="R66" s="42">
        <v>0.98977365720572075</v>
      </c>
      <c r="S66" s="6"/>
    </row>
    <row r="67" spans="10:19" x14ac:dyDescent="0.35"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0:19" x14ac:dyDescent="0.35"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0:19" x14ac:dyDescent="0.35"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0:19" x14ac:dyDescent="0.35">
      <c r="J70" s="6" t="s">
        <v>201</v>
      </c>
      <c r="K70" s="6"/>
      <c r="L70" s="6"/>
      <c r="M70" s="6"/>
      <c r="N70" s="6"/>
      <c r="O70" s="6"/>
      <c r="P70" s="6"/>
      <c r="Q70" s="6"/>
      <c r="R70" s="6"/>
      <c r="S70" s="6"/>
    </row>
    <row r="71" spans="10:19" ht="15" thickBot="1" x14ac:dyDescent="0.4"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0:19" ht="87" x14ac:dyDescent="0.35">
      <c r="J72" s="43" t="s">
        <v>202</v>
      </c>
      <c r="K72" s="45" t="s">
        <v>204</v>
      </c>
      <c r="L72" s="43" t="s">
        <v>203</v>
      </c>
      <c r="M72" s="6"/>
      <c r="N72" s="6"/>
      <c r="O72" s="6"/>
      <c r="P72" s="6"/>
      <c r="Q72" s="6"/>
      <c r="R72" s="6"/>
      <c r="S72" s="6"/>
    </row>
    <row r="73" spans="10:19" x14ac:dyDescent="0.35">
      <c r="J73" s="41">
        <v>1</v>
      </c>
      <c r="K73" s="41">
        <v>0.96891847992379221</v>
      </c>
      <c r="L73" s="41">
        <v>0.11322622113463421</v>
      </c>
      <c r="M73" s="6"/>
      <c r="N73" s="6"/>
      <c r="O73" s="6"/>
      <c r="P73" s="6"/>
      <c r="Q73" s="6"/>
      <c r="R73" s="6"/>
      <c r="S73" s="6"/>
    </row>
    <row r="74" spans="10:19" x14ac:dyDescent="0.35">
      <c r="J74" s="41">
        <v>2</v>
      </c>
      <c r="K74" s="41">
        <v>0.94216193192364139</v>
      </c>
      <c r="L74" s="41">
        <v>4.5743373849366664E-2</v>
      </c>
      <c r="M74" s="6"/>
      <c r="N74" s="6"/>
      <c r="O74" s="6"/>
      <c r="P74" s="6"/>
      <c r="Q74" s="6"/>
      <c r="R74" s="6"/>
      <c r="S74" s="6"/>
    </row>
    <row r="75" spans="10:19" x14ac:dyDescent="0.35">
      <c r="J75" s="41">
        <v>3</v>
      </c>
      <c r="K75" s="41">
        <v>0.59611454985429324</v>
      </c>
      <c r="L75" s="41">
        <v>0.12508696142879694</v>
      </c>
      <c r="M75" s="6"/>
      <c r="N75" s="6"/>
      <c r="O75" s="6"/>
      <c r="P75" s="6"/>
      <c r="Q75" s="6"/>
      <c r="R75" s="6"/>
      <c r="S75" s="6"/>
    </row>
    <row r="76" spans="10:19" x14ac:dyDescent="0.35">
      <c r="J76" s="41">
        <v>4</v>
      </c>
      <c r="K76" s="41">
        <v>0.76460272765035464</v>
      </c>
      <c r="L76" s="41">
        <v>0.24797054738069191</v>
      </c>
      <c r="M76" s="6"/>
      <c r="N76" s="6"/>
      <c r="O76" s="6"/>
      <c r="P76" s="6"/>
      <c r="Q76" s="6"/>
      <c r="R76" s="6"/>
      <c r="S76" s="6"/>
    </row>
    <row r="77" spans="10:19" x14ac:dyDescent="0.35">
      <c r="J77" s="41">
        <v>5</v>
      </c>
      <c r="K77" s="41">
        <v>0.81363554836429941</v>
      </c>
      <c r="L77" s="41">
        <v>0.13076971181764541</v>
      </c>
      <c r="M77" s="6"/>
      <c r="N77" s="6"/>
      <c r="O77" s="6"/>
      <c r="P77" s="6"/>
      <c r="Q77" s="6"/>
      <c r="R77" s="6"/>
      <c r="S77" s="6"/>
    </row>
    <row r="78" spans="10:19" x14ac:dyDescent="0.35">
      <c r="J78" s="41">
        <v>6</v>
      </c>
      <c r="K78" s="41">
        <v>0.95446730449493788</v>
      </c>
      <c r="L78" s="41">
        <v>-1.3140164356869821E-2</v>
      </c>
      <c r="M78" s="6"/>
      <c r="N78" s="6"/>
      <c r="O78" s="6"/>
      <c r="P78" s="6"/>
      <c r="Q78" s="6"/>
      <c r="R78" s="6"/>
      <c r="S78" s="6"/>
    </row>
    <row r="79" spans="10:19" x14ac:dyDescent="0.35">
      <c r="J79" s="41">
        <v>7</v>
      </c>
      <c r="K79" s="41">
        <v>0.96852125619690677</v>
      </c>
      <c r="L79" s="41">
        <v>5.0089639822941123E-3</v>
      </c>
      <c r="M79" s="6"/>
      <c r="N79" s="6"/>
      <c r="O79" s="6"/>
      <c r="P79" s="6"/>
      <c r="Q79" s="6"/>
      <c r="R79" s="6"/>
      <c r="S79" s="6"/>
    </row>
    <row r="80" spans="10:19" x14ac:dyDescent="0.35">
      <c r="J80" s="41">
        <v>8</v>
      </c>
      <c r="K80" s="41">
        <v>0.75645833212317637</v>
      </c>
      <c r="L80" s="41">
        <v>0.20228469652945602</v>
      </c>
      <c r="M80" s="6"/>
      <c r="N80" s="6"/>
      <c r="O80" s="6"/>
      <c r="P80" s="6"/>
      <c r="Q80" s="6"/>
      <c r="R80" s="6"/>
      <c r="S80" s="6"/>
    </row>
    <row r="81" spans="10:19" x14ac:dyDescent="0.35">
      <c r="J81" s="41">
        <v>9</v>
      </c>
      <c r="K81" s="41">
        <v>0.85211509976143818</v>
      </c>
      <c r="L81" s="41">
        <v>-7.1302844143348088E-2</v>
      </c>
      <c r="M81" s="6"/>
      <c r="N81" s="6"/>
      <c r="O81" s="6"/>
      <c r="P81" s="6"/>
      <c r="Q81" s="6"/>
      <c r="R81" s="6"/>
      <c r="S81" s="6"/>
    </row>
    <row r="82" spans="10:19" x14ac:dyDescent="0.35">
      <c r="J82" s="41">
        <v>10</v>
      </c>
      <c r="K82" s="41">
        <v>0.93722704228005416</v>
      </c>
      <c r="L82" s="41">
        <v>0.24581981904973493</v>
      </c>
      <c r="M82" s="6"/>
      <c r="N82" s="6"/>
      <c r="O82" s="6"/>
      <c r="P82" s="6"/>
      <c r="Q82" s="6"/>
      <c r="R82" s="6"/>
      <c r="S82" s="6"/>
    </row>
    <row r="83" spans="10:19" x14ac:dyDescent="0.35">
      <c r="J83" s="41">
        <v>11</v>
      </c>
      <c r="K83" s="41">
        <v>0.90751587192290062</v>
      </c>
      <c r="L83" s="41">
        <v>-8.9505442389072987E-2</v>
      </c>
      <c r="M83" s="6"/>
      <c r="N83" s="6"/>
      <c r="O83" s="6"/>
      <c r="P83" s="6"/>
      <c r="Q83" s="6"/>
      <c r="R83" s="6"/>
      <c r="S83" s="6"/>
    </row>
    <row r="84" spans="10:19" x14ac:dyDescent="0.35">
      <c r="J84" s="41">
        <v>12</v>
      </c>
      <c r="K84" s="41">
        <v>0.77902346192142469</v>
      </c>
      <c r="L84" s="41">
        <v>5.1742716454981297E-2</v>
      </c>
      <c r="M84" s="6"/>
      <c r="N84" s="6"/>
      <c r="O84" s="6"/>
      <c r="P84" s="6"/>
      <c r="Q84" s="6"/>
      <c r="R84" s="6"/>
      <c r="S84" s="6"/>
    </row>
    <row r="85" spans="10:19" x14ac:dyDescent="0.35">
      <c r="J85" s="41">
        <v>13</v>
      </c>
      <c r="K85" s="41">
        <v>0.73075439034458967</v>
      </c>
      <c r="L85" s="41">
        <v>-0.18988718208205402</v>
      </c>
      <c r="M85" s="6"/>
      <c r="N85" s="6"/>
      <c r="O85" s="6"/>
      <c r="P85" s="6"/>
      <c r="Q85" s="6"/>
      <c r="R85" s="6"/>
      <c r="S85" s="6"/>
    </row>
    <row r="86" spans="10:19" x14ac:dyDescent="0.35">
      <c r="J86" s="41">
        <v>14</v>
      </c>
      <c r="K86" s="41">
        <v>0.6965573705894732</v>
      </c>
      <c r="L86" s="41">
        <v>-2.3664761205973717E-2</v>
      </c>
      <c r="M86" s="6"/>
      <c r="N86" s="6"/>
      <c r="O86" s="6"/>
      <c r="P86" s="6"/>
      <c r="Q86" s="6"/>
      <c r="R86" s="6"/>
      <c r="S86" s="6"/>
    </row>
    <row r="87" spans="10:19" x14ac:dyDescent="0.35">
      <c r="J87" s="41">
        <v>15</v>
      </c>
      <c r="K87" s="41">
        <v>0.97279843533558186</v>
      </c>
      <c r="L87" s="41">
        <v>5.1616351005971728E-2</v>
      </c>
      <c r="M87" s="6"/>
      <c r="N87" s="6"/>
      <c r="O87" s="6"/>
      <c r="P87" s="6"/>
      <c r="Q87" s="6"/>
      <c r="R87" s="6"/>
      <c r="S87" s="6"/>
    </row>
    <row r="88" spans="10:19" x14ac:dyDescent="0.35">
      <c r="J88" s="41">
        <v>16</v>
      </c>
      <c r="K88" s="41">
        <v>0.89691579911362096</v>
      </c>
      <c r="L88" s="41">
        <v>-8.4000203910623128E-2</v>
      </c>
      <c r="M88" s="6"/>
      <c r="N88" s="6"/>
      <c r="O88" s="6"/>
      <c r="P88" s="6"/>
      <c r="Q88" s="6"/>
      <c r="R88" s="6"/>
      <c r="S88" s="6"/>
    </row>
    <row r="89" spans="10:19" x14ac:dyDescent="0.35">
      <c r="J89" s="41">
        <v>17</v>
      </c>
      <c r="K89" s="41">
        <v>0.73095962576821361</v>
      </c>
      <c r="L89" s="41">
        <v>-5.9758222275682726E-2</v>
      </c>
      <c r="M89" s="6"/>
      <c r="N89" s="6"/>
      <c r="O89" s="6"/>
      <c r="P89" s="6"/>
      <c r="Q89" s="6"/>
      <c r="R89" s="6"/>
      <c r="S89" s="6"/>
    </row>
    <row r="90" spans="10:19" x14ac:dyDescent="0.35">
      <c r="J90" s="41">
        <v>18</v>
      </c>
      <c r="K90" s="41">
        <v>1.2291001199526685</v>
      </c>
      <c r="L90" s="41">
        <v>5.2900169628883331E-2</v>
      </c>
      <c r="M90" s="6"/>
      <c r="N90" s="6"/>
      <c r="O90" s="6"/>
      <c r="P90" s="6"/>
      <c r="Q90" s="6"/>
      <c r="R90" s="6"/>
      <c r="S90" s="6"/>
    </row>
    <row r="91" spans="10:19" x14ac:dyDescent="0.35">
      <c r="J91" s="41">
        <v>19</v>
      </c>
      <c r="K91" s="41">
        <v>0.67916589907179015</v>
      </c>
      <c r="L91" s="41">
        <v>0.11757325288990739</v>
      </c>
      <c r="M91" s="6"/>
      <c r="N91" s="6"/>
      <c r="O91" s="6"/>
      <c r="P91" s="6"/>
      <c r="Q91" s="6"/>
      <c r="R91" s="6"/>
      <c r="S91" s="6"/>
    </row>
    <row r="92" spans="10:19" x14ac:dyDescent="0.35">
      <c r="J92" s="41">
        <v>20</v>
      </c>
      <c r="K92" s="41">
        <v>0.8113300897401734</v>
      </c>
      <c r="L92" s="41">
        <v>-0.12076066846819433</v>
      </c>
      <c r="M92" s="6"/>
      <c r="N92" s="6"/>
      <c r="O92" s="6"/>
      <c r="P92" s="6"/>
      <c r="Q92" s="6"/>
      <c r="R92" s="6"/>
      <c r="S92" s="6"/>
    </row>
    <row r="93" spans="10:19" x14ac:dyDescent="0.35">
      <c r="J93" s="41">
        <v>21</v>
      </c>
      <c r="K93" s="41">
        <v>0.98578416162997273</v>
      </c>
      <c r="L93" s="41">
        <v>-0.14006801479344788</v>
      </c>
      <c r="M93" s="6"/>
      <c r="N93" s="6"/>
      <c r="O93" s="6"/>
      <c r="P93" s="6"/>
      <c r="Q93" s="6"/>
      <c r="R93" s="6"/>
      <c r="S93" s="6"/>
    </row>
    <row r="94" spans="10:19" x14ac:dyDescent="0.35">
      <c r="J94" s="41">
        <v>22</v>
      </c>
      <c r="K94" s="41">
        <v>0.73090202771247181</v>
      </c>
      <c r="L94" s="41">
        <v>0.26297685567522799</v>
      </c>
      <c r="M94" s="6"/>
      <c r="N94" s="6"/>
      <c r="O94" s="6"/>
      <c r="P94" s="6"/>
      <c r="Q94" s="6"/>
      <c r="R94" s="6"/>
      <c r="S94" s="6"/>
    </row>
    <row r="95" spans="10:19" x14ac:dyDescent="0.35">
      <c r="J95" s="41">
        <v>23</v>
      </c>
      <c r="K95" s="41">
        <v>0.7876599690579682</v>
      </c>
      <c r="L95" s="41">
        <v>0.22206693130187127</v>
      </c>
      <c r="M95" s="6"/>
      <c r="N95" s="6"/>
      <c r="O95" s="6"/>
      <c r="P95" s="6"/>
      <c r="Q95" s="6"/>
      <c r="R95" s="6"/>
      <c r="S95" s="6"/>
    </row>
    <row r="96" spans="10:19" x14ac:dyDescent="0.35">
      <c r="J96" s="41">
        <v>24</v>
      </c>
      <c r="K96" s="41">
        <v>0.64371738760509167</v>
      </c>
      <c r="L96" s="41">
        <v>7.1157022207493204E-2</v>
      </c>
      <c r="M96" s="6"/>
      <c r="N96" s="6"/>
      <c r="O96" s="6"/>
      <c r="P96" s="6"/>
      <c r="Q96" s="6"/>
      <c r="R96" s="6"/>
      <c r="S96" s="6"/>
    </row>
    <row r="97" spans="10:19" x14ac:dyDescent="0.35">
      <c r="J97" s="41">
        <v>25</v>
      </c>
      <c r="K97" s="41">
        <v>0.96369689892114563</v>
      </c>
      <c r="L97" s="41">
        <v>9.8087116549970599E-2</v>
      </c>
      <c r="M97" s="6"/>
      <c r="N97" s="6"/>
      <c r="O97" s="6"/>
      <c r="P97" s="6"/>
      <c r="Q97" s="6"/>
      <c r="R97" s="6"/>
      <c r="S97" s="6"/>
    </row>
    <row r="98" spans="10:19" x14ac:dyDescent="0.35">
      <c r="J98" s="41">
        <v>26</v>
      </c>
      <c r="K98" s="41">
        <v>0.81372595831895334</v>
      </c>
      <c r="L98" s="41">
        <v>2.2833946091651458E-2</v>
      </c>
      <c r="M98" s="6"/>
      <c r="N98" s="6"/>
      <c r="O98" s="6"/>
      <c r="P98" s="6"/>
      <c r="Q98" s="6"/>
      <c r="R98" s="6"/>
      <c r="S98" s="6"/>
    </row>
    <row r="99" spans="10:19" x14ac:dyDescent="0.35">
      <c r="J99" s="41">
        <v>27</v>
      </c>
      <c r="K99" s="41">
        <v>0.77480748532562727</v>
      </c>
      <c r="L99" s="41">
        <v>0.10139359406733917</v>
      </c>
      <c r="M99" s="6"/>
      <c r="N99" s="6"/>
      <c r="O99" s="6"/>
      <c r="P99" s="6"/>
      <c r="Q99" s="6"/>
      <c r="R99" s="6"/>
      <c r="S99" s="6"/>
    </row>
    <row r="100" spans="10:19" x14ac:dyDescent="0.35">
      <c r="J100" s="41">
        <v>28</v>
      </c>
      <c r="K100" s="41">
        <v>0.90154017361526462</v>
      </c>
      <c r="L100" s="41">
        <v>-0.16775267788582693</v>
      </c>
      <c r="M100" s="6"/>
      <c r="N100" s="6"/>
      <c r="O100" s="6"/>
      <c r="P100" s="6"/>
      <c r="Q100" s="6"/>
      <c r="R100" s="6"/>
      <c r="S100" s="6"/>
    </row>
    <row r="101" spans="10:19" x14ac:dyDescent="0.35">
      <c r="J101" s="41">
        <v>29</v>
      </c>
      <c r="K101" s="41">
        <v>1.0887568228882989</v>
      </c>
      <c r="L101" s="41">
        <v>7.9738398184696191E-2</v>
      </c>
      <c r="M101" s="6"/>
      <c r="N101" s="6"/>
      <c r="O101" s="6"/>
      <c r="P101" s="6"/>
      <c r="Q101" s="6"/>
      <c r="R101" s="6"/>
      <c r="S101" s="6"/>
    </row>
    <row r="102" spans="10:19" x14ac:dyDescent="0.35">
      <c r="J102" s="41">
        <v>30</v>
      </c>
      <c r="K102" s="41">
        <v>1.052687817826047</v>
      </c>
      <c r="L102" s="41">
        <v>-0.11971449836212145</v>
      </c>
      <c r="M102" s="6"/>
      <c r="N102" s="6"/>
      <c r="O102" s="6"/>
      <c r="P102" s="6"/>
      <c r="Q102" s="6"/>
      <c r="R102" s="6"/>
      <c r="S102" s="6"/>
    </row>
    <row r="103" spans="10:19" x14ac:dyDescent="0.35">
      <c r="J103" s="41">
        <v>31</v>
      </c>
      <c r="K103" s="41">
        <v>0.42711786415349451</v>
      </c>
      <c r="L103" s="41">
        <v>-0.33996734771651549</v>
      </c>
      <c r="M103" s="6"/>
      <c r="N103" s="6"/>
      <c r="O103" s="6"/>
      <c r="P103" s="6"/>
      <c r="Q103" s="6"/>
      <c r="R103" s="6"/>
      <c r="S103" s="6"/>
    </row>
    <row r="104" spans="10:19" x14ac:dyDescent="0.35">
      <c r="J104" s="41">
        <v>32</v>
      </c>
      <c r="K104" s="41">
        <v>0.67712581005074934</v>
      </c>
      <c r="L104" s="41">
        <v>3.4121163475885008E-2</v>
      </c>
      <c r="M104" s="6"/>
      <c r="N104" s="6"/>
      <c r="O104" s="6"/>
      <c r="P104" s="6"/>
      <c r="Q104" s="6"/>
      <c r="R104" s="6"/>
      <c r="S104" s="6"/>
    </row>
    <row r="105" spans="10:19" x14ac:dyDescent="0.35">
      <c r="J105" s="41">
        <v>33</v>
      </c>
      <c r="K105" s="41">
        <v>1.0100694350498065</v>
      </c>
      <c r="L105" s="41">
        <v>-0.17502285291661945</v>
      </c>
      <c r="M105" s="6"/>
      <c r="N105" s="6"/>
      <c r="O105" s="6"/>
      <c r="P105" s="6"/>
      <c r="Q105" s="6"/>
      <c r="R105" s="6"/>
      <c r="S105" s="6"/>
    </row>
    <row r="106" spans="10:19" x14ac:dyDescent="0.35">
      <c r="J106" s="41">
        <v>34</v>
      </c>
      <c r="K106" s="41">
        <v>0.94489625790054266</v>
      </c>
      <c r="L106" s="41">
        <v>0.11430941817996865</v>
      </c>
      <c r="M106" s="6"/>
      <c r="N106" s="6"/>
      <c r="O106" s="6"/>
      <c r="P106" s="6"/>
      <c r="Q106" s="6"/>
      <c r="R106" s="6"/>
      <c r="S106" s="6"/>
    </row>
    <row r="107" spans="10:19" x14ac:dyDescent="0.35">
      <c r="J107" s="41">
        <v>35</v>
      </c>
      <c r="K107" s="41">
        <v>0.44880877291235155</v>
      </c>
      <c r="L107" s="41">
        <v>0.56250151543438109</v>
      </c>
      <c r="M107" s="6"/>
      <c r="N107" s="6"/>
      <c r="O107" s="6"/>
      <c r="P107" s="6"/>
      <c r="Q107" s="6"/>
      <c r="R107" s="6"/>
      <c r="S107" s="6"/>
    </row>
    <row r="108" spans="10:19" x14ac:dyDescent="0.35">
      <c r="J108" s="41">
        <v>36</v>
      </c>
      <c r="K108" s="41">
        <v>0.75304603963420513</v>
      </c>
      <c r="L108" s="41">
        <v>-0.18565323579759418</v>
      </c>
      <c r="M108" s="6"/>
      <c r="N108" s="6"/>
      <c r="O108" s="6"/>
      <c r="P108" s="6"/>
      <c r="Q108" s="6"/>
      <c r="R108" s="6"/>
      <c r="S108" s="6"/>
    </row>
    <row r="109" spans="10:19" x14ac:dyDescent="0.35">
      <c r="J109" s="41">
        <v>37</v>
      </c>
      <c r="K109" s="41">
        <v>0.16034940007147735</v>
      </c>
      <c r="L109" s="41">
        <v>-4.2386136635355939E-2</v>
      </c>
      <c r="M109" s="6"/>
      <c r="N109" s="6"/>
      <c r="O109" s="6"/>
      <c r="P109" s="6"/>
      <c r="Q109" s="6"/>
      <c r="R109" s="6"/>
      <c r="S109" s="6"/>
    </row>
    <row r="110" spans="10:19" x14ac:dyDescent="0.35">
      <c r="J110" s="41">
        <v>38</v>
      </c>
      <c r="K110" s="41">
        <v>0.94771538069248074</v>
      </c>
      <c r="L110" s="41">
        <v>-0.26237133738934504</v>
      </c>
      <c r="M110" s="6"/>
      <c r="N110" s="6"/>
      <c r="O110" s="6"/>
      <c r="P110" s="6"/>
      <c r="Q110" s="6"/>
      <c r="R110" s="6"/>
      <c r="S110" s="6"/>
    </row>
    <row r="111" spans="10:19" x14ac:dyDescent="0.35">
      <c r="J111" s="41">
        <v>39</v>
      </c>
      <c r="K111" s="41">
        <v>0.89123582779836275</v>
      </c>
      <c r="L111" s="41">
        <v>-0.18607197563631162</v>
      </c>
      <c r="M111" s="6"/>
      <c r="N111" s="6"/>
      <c r="O111" s="6"/>
      <c r="P111" s="6"/>
      <c r="Q111" s="6"/>
      <c r="R111" s="6"/>
      <c r="S111" s="6"/>
    </row>
    <row r="112" spans="10:19" x14ac:dyDescent="0.35">
      <c r="J112" s="41">
        <v>40</v>
      </c>
      <c r="K112" s="41">
        <v>0.50405271933845741</v>
      </c>
      <c r="L112" s="41">
        <v>-0.13106415889536538</v>
      </c>
      <c r="M112" s="6"/>
      <c r="N112" s="6"/>
      <c r="O112" s="6"/>
      <c r="P112" s="6"/>
      <c r="Q112" s="6"/>
      <c r="R112" s="6"/>
      <c r="S112" s="6"/>
    </row>
    <row r="113" spans="10:19" x14ac:dyDescent="0.35">
      <c r="J113" s="41">
        <v>41</v>
      </c>
      <c r="K113" s="41">
        <v>-2.389282784469815E-2</v>
      </c>
      <c r="L113" s="41">
        <v>6.2031596800956317E-2</v>
      </c>
      <c r="M113" s="6"/>
      <c r="N113" s="6"/>
      <c r="O113" s="6"/>
      <c r="P113" s="6"/>
      <c r="Q113" s="6"/>
      <c r="R113" s="6"/>
      <c r="S113" s="6"/>
    </row>
    <row r="114" spans="10:19" x14ac:dyDescent="0.35">
      <c r="J114" s="41">
        <v>42</v>
      </c>
      <c r="K114" s="41">
        <v>0.61637944850601389</v>
      </c>
      <c r="L114" s="41">
        <v>-6.590843772729893E-3</v>
      </c>
      <c r="M114" s="6"/>
      <c r="N114" s="6"/>
      <c r="O114" s="6"/>
      <c r="P114" s="6"/>
      <c r="Q114" s="6"/>
      <c r="R114" s="6"/>
      <c r="S114" s="6"/>
    </row>
    <row r="115" spans="10:19" x14ac:dyDescent="0.35">
      <c r="J115" s="41">
        <v>43</v>
      </c>
      <c r="K115" s="41">
        <v>0.57970261252037147</v>
      </c>
      <c r="L115" s="41">
        <v>-0.13477577093675003</v>
      </c>
      <c r="M115" s="6"/>
      <c r="N115" s="6"/>
      <c r="O115" s="6"/>
      <c r="P115" s="6"/>
      <c r="Q115" s="6"/>
      <c r="R115" s="6"/>
      <c r="S115" s="6"/>
    </row>
    <row r="116" spans="10:19" x14ac:dyDescent="0.35">
      <c r="J116" s="41">
        <v>44</v>
      </c>
      <c r="K116" s="41">
        <v>0.60453043512038063</v>
      </c>
      <c r="L116" s="41">
        <v>-0.24460796079591279</v>
      </c>
      <c r="M116" s="6"/>
      <c r="N116" s="6"/>
      <c r="O116" s="6"/>
      <c r="P116" s="6"/>
      <c r="Q116" s="6"/>
      <c r="R116" s="6"/>
      <c r="S116" s="6"/>
    </row>
    <row r="117" spans="10:19" x14ac:dyDescent="0.35">
      <c r="J117" s="41">
        <v>45</v>
      </c>
      <c r="K117" s="41">
        <v>0.51205194284755517</v>
      </c>
      <c r="L117" s="41">
        <v>-9.4945191963246078E-2</v>
      </c>
      <c r="M117" s="6"/>
      <c r="N117" s="6"/>
      <c r="O117" s="6"/>
      <c r="P117" s="6"/>
      <c r="Q117" s="6"/>
      <c r="R117" s="6"/>
      <c r="S117" s="6"/>
    </row>
    <row r="118" spans="10:19" x14ac:dyDescent="0.35">
      <c r="J118" s="41">
        <v>46</v>
      </c>
      <c r="K118" s="41">
        <v>0.84262387218684243</v>
      </c>
      <c r="L118" s="41">
        <v>1.9393007833765408E-2</v>
      </c>
      <c r="M118" s="6"/>
      <c r="N118" s="6"/>
      <c r="O118" s="6"/>
      <c r="P118" s="6"/>
      <c r="Q118" s="6"/>
      <c r="R118" s="6"/>
      <c r="S118" s="6"/>
    </row>
    <row r="119" spans="10:19" x14ac:dyDescent="0.35">
      <c r="J119" s="41">
        <v>47</v>
      </c>
      <c r="K119" s="41">
        <v>0.39112891596091393</v>
      </c>
      <c r="L119" s="41">
        <v>-0.20525643950394651</v>
      </c>
      <c r="M119" s="6"/>
      <c r="N119" s="6"/>
      <c r="O119" s="6"/>
      <c r="P119" s="6"/>
      <c r="Q119" s="6"/>
      <c r="R119" s="6"/>
      <c r="S119" s="6"/>
    </row>
    <row r="120" spans="10:19" ht="15" thickBot="1" x14ac:dyDescent="0.4">
      <c r="J120" s="42">
        <v>48</v>
      </c>
      <c r="K120" s="42">
        <v>0.27864896304776199</v>
      </c>
      <c r="L120" s="42">
        <v>4.7914580877302493E-2</v>
      </c>
      <c r="M120" s="6"/>
      <c r="N120" s="6"/>
      <c r="O120" s="6"/>
      <c r="P120" s="6"/>
      <c r="Q120" s="6"/>
      <c r="R120" s="6"/>
      <c r="S120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Coversheet</vt:lpstr>
      <vt:lpstr>sa_all</vt:lpstr>
      <vt:lpstr>sa_all_tot</vt:lpstr>
      <vt:lpstr>sa_agg</vt:lpstr>
      <vt:lpstr>sa_agg_tot</vt:lpstr>
      <vt:lpstr>sa_agg_mat</vt:lpstr>
      <vt:lpstr>non-metallic</vt:lpstr>
      <vt:lpstr>glass</vt:lpstr>
      <vt:lpstr>steel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Alonso Aguilar Hernandez</dc:creator>
  <cp:lastModifiedBy>Glenn Aguilar-Hernandez</cp:lastModifiedBy>
  <dcterms:created xsi:type="dcterms:W3CDTF">2020-03-06T14:41:59Z</dcterms:created>
  <dcterms:modified xsi:type="dcterms:W3CDTF">2020-10-09T09:45:12Z</dcterms:modified>
</cp:coreProperties>
</file>